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80s/"/>
    </mc:Choice>
  </mc:AlternateContent>
  <xr:revisionPtr revIDLastSave="0" documentId="8_{69AD959B-76B6-F941-936D-F48FD30887F4}"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D83" i="2" l="1"/>
  <c r="C83" i="2"/>
  <c r="D82" i="2"/>
  <c r="C82" i="2"/>
  <c r="D81" i="2"/>
  <c r="C81" i="2"/>
  <c r="CO82" i="1" s="1"/>
  <c r="L82" i="1" s="1"/>
  <c r="D80" i="2"/>
  <c r="C80" i="2"/>
  <c r="CO81" i="1" s="1"/>
  <c r="D79" i="2"/>
  <c r="C79" i="2"/>
  <c r="CO80" i="1" s="1"/>
  <c r="D78" i="2"/>
  <c r="C78" i="2"/>
  <c r="D77" i="2"/>
  <c r="C77" i="2"/>
  <c r="D76" i="2"/>
  <c r="C76" i="2"/>
  <c r="CO77" i="1" s="1"/>
  <c r="D75" i="2"/>
  <c r="C75" i="2"/>
  <c r="D74" i="2"/>
  <c r="C74" i="2"/>
  <c r="CO75" i="1" s="1"/>
  <c r="L75" i="1" s="1"/>
  <c r="D73" i="2"/>
  <c r="C73" i="2"/>
  <c r="D72" i="2"/>
  <c r="C72" i="2"/>
  <c r="D71" i="2"/>
  <c r="C71" i="2"/>
  <c r="D70" i="2"/>
  <c r="C70" i="2"/>
  <c r="CO71" i="1" s="1"/>
  <c r="D69" i="2"/>
  <c r="C69" i="2"/>
  <c r="CO70" i="1" s="1"/>
  <c r="D68" i="2"/>
  <c r="C68" i="2"/>
  <c r="D67" i="2"/>
  <c r="C67" i="2"/>
  <c r="D66" i="2"/>
  <c r="C66" i="2"/>
  <c r="D65" i="2"/>
  <c r="C65" i="2"/>
  <c r="CO66" i="1" s="1"/>
  <c r="D64" i="2"/>
  <c r="C64" i="2"/>
  <c r="CO65" i="1" s="1"/>
  <c r="L65" i="1" s="1"/>
  <c r="D63" i="2"/>
  <c r="C63" i="2"/>
  <c r="D62" i="2"/>
  <c r="C62" i="2"/>
  <c r="D61" i="2"/>
  <c r="C61" i="2"/>
  <c r="D60" i="2"/>
  <c r="C60" i="2"/>
  <c r="D59" i="2"/>
  <c r="C59" i="2"/>
  <c r="D58" i="2"/>
  <c r="C58" i="2"/>
  <c r="D57" i="2"/>
  <c r="C57" i="2"/>
  <c r="D56" i="2"/>
  <c r="C56" i="2"/>
  <c r="CO57" i="1" s="1"/>
  <c r="D55" i="2"/>
  <c r="C55" i="2"/>
  <c r="D54" i="2"/>
  <c r="C54" i="2"/>
  <c r="CO55" i="1" s="1"/>
  <c r="L55" i="1" s="1"/>
  <c r="D53" i="2"/>
  <c r="C53" i="2"/>
  <c r="D52" i="2"/>
  <c r="C52" i="2"/>
  <c r="D51" i="2"/>
  <c r="C51" i="2"/>
  <c r="CO52" i="1" s="1"/>
  <c r="D50" i="2"/>
  <c r="C50" i="2"/>
  <c r="CO51" i="1" s="1"/>
  <c r="D49" i="2"/>
  <c r="C49" i="2"/>
  <c r="CO50" i="1" s="1"/>
  <c r="L50" i="1" s="1"/>
  <c r="D48" i="2"/>
  <c r="C48" i="2"/>
  <c r="D47" i="2"/>
  <c r="C47" i="2"/>
  <c r="D46" i="2"/>
  <c r="C46" i="2"/>
  <c r="D45" i="2"/>
  <c r="C45" i="2"/>
  <c r="CO46" i="1" s="1"/>
  <c r="D44" i="2"/>
  <c r="C44" i="2"/>
  <c r="D43" i="2"/>
  <c r="C43" i="2"/>
  <c r="D42" i="2"/>
  <c r="C42" i="2"/>
  <c r="D41" i="2"/>
  <c r="C41" i="2"/>
  <c r="CO42" i="1" s="1"/>
  <c r="D40" i="2"/>
  <c r="C40" i="2"/>
  <c r="D39" i="2"/>
  <c r="C39" i="2"/>
  <c r="CO40" i="1" s="1"/>
  <c r="FE40" i="1" s="1"/>
  <c r="D38" i="2"/>
  <c r="C38" i="2"/>
  <c r="D37" i="2"/>
  <c r="C37" i="2"/>
  <c r="D36" i="2"/>
  <c r="C36" i="2"/>
  <c r="D35" i="2"/>
  <c r="C35" i="2"/>
  <c r="CO36" i="1" s="1"/>
  <c r="L36" i="1" s="1"/>
  <c r="D34" i="2"/>
  <c r="C34" i="2"/>
  <c r="CO35" i="1" s="1"/>
  <c r="D33" i="2"/>
  <c r="C33" i="2"/>
  <c r="D32" i="2"/>
  <c r="C32" i="2"/>
  <c r="D31" i="2"/>
  <c r="C31" i="2"/>
  <c r="CO32" i="1" s="1"/>
  <c r="FE32" i="1" s="1"/>
  <c r="D30" i="2"/>
  <c r="C30" i="2"/>
  <c r="D29" i="2"/>
  <c r="C29" i="2"/>
  <c r="CO30" i="1" s="1"/>
  <c r="FE30" i="1" s="1"/>
  <c r="D28" i="2"/>
  <c r="C28" i="2"/>
  <c r="D27" i="2"/>
  <c r="C27" i="2"/>
  <c r="D26" i="2"/>
  <c r="C26" i="2"/>
  <c r="D25" i="2"/>
  <c r="C25" i="2"/>
  <c r="D24" i="2"/>
  <c r="C24" i="2"/>
  <c r="CO25" i="1" s="1"/>
  <c r="L25" i="1" s="1"/>
  <c r="D23" i="2"/>
  <c r="C23" i="2"/>
  <c r="D22" i="2"/>
  <c r="C22" i="2"/>
  <c r="D21" i="2"/>
  <c r="C21" i="2"/>
  <c r="D20" i="2"/>
  <c r="C20" i="2"/>
  <c r="D19" i="2"/>
  <c r="C19" i="2"/>
  <c r="CO20" i="1" s="1"/>
  <c r="L20" i="1" s="1"/>
  <c r="D18" i="2"/>
  <c r="C18" i="2"/>
  <c r="D17" i="2"/>
  <c r="C17" i="2"/>
  <c r="D16" i="2"/>
  <c r="C16" i="2"/>
  <c r="CO17" i="1" s="1"/>
  <c r="D15" i="2"/>
  <c r="C15" i="2"/>
  <c r="D14" i="2"/>
  <c r="C14" i="2"/>
  <c r="CO15" i="1" s="1"/>
  <c r="FE15" i="1" s="1"/>
  <c r="D13" i="2"/>
  <c r="C13" i="2"/>
  <c r="D12" i="2"/>
  <c r="C12" i="2"/>
  <c r="D11" i="2"/>
  <c r="C11" i="2"/>
  <c r="D10" i="2"/>
  <c r="C10" i="2"/>
  <c r="D9" i="2"/>
  <c r="C9" i="2"/>
  <c r="CO10" i="1" s="1"/>
  <c r="FE10" i="1" s="1"/>
  <c r="D8" i="2"/>
  <c r="C8" i="2"/>
  <c r="D7" i="2"/>
  <c r="C7" i="2"/>
  <c r="D6" i="2"/>
  <c r="C6" i="2"/>
  <c r="D5" i="2"/>
  <c r="C5" i="2"/>
  <c r="CO6" i="1" s="1"/>
  <c r="FE6" i="1" s="1"/>
  <c r="D4" i="2"/>
  <c r="C4" i="2"/>
  <c r="CO5" i="1" s="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35" i="1"/>
  <c r="AT44" i="1"/>
  <c r="B33" i="2"/>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AL31" i="1" s="1"/>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L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L83" i="1"/>
  <c r="AA83" i="1"/>
  <c r="Z83" i="1"/>
  <c r="Y83" i="1"/>
  <c r="X83" i="1"/>
  <c r="W83" i="1"/>
  <c r="L83" i="1"/>
  <c r="J83" i="1"/>
  <c r="I83" i="1"/>
  <c r="H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A79" i="1"/>
  <c r="Z79" i="1"/>
  <c r="Y79" i="1"/>
  <c r="X79" i="1"/>
  <c r="W79" i="1"/>
  <c r="N79" i="1"/>
  <c r="J79" i="1"/>
  <c r="I79" i="1"/>
  <c r="H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A78" i="1"/>
  <c r="Z78" i="1"/>
  <c r="Y78" i="1"/>
  <c r="X78" i="1"/>
  <c r="W78" i="1"/>
  <c r="J78" i="1"/>
  <c r="I78" i="1"/>
  <c r="H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A77" i="1"/>
  <c r="Z77" i="1"/>
  <c r="Y77" i="1"/>
  <c r="X77" i="1"/>
  <c r="W77" i="1"/>
  <c r="S77" i="1"/>
  <c r="R77" i="1"/>
  <c r="Q77" i="1"/>
  <c r="J77" i="1"/>
  <c r="I77" i="1"/>
  <c r="H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A74" i="1"/>
  <c r="Z74" i="1"/>
  <c r="Y74" i="1"/>
  <c r="X74" i="1"/>
  <c r="W74" i="1"/>
  <c r="J74" i="1"/>
  <c r="I74" i="1"/>
  <c r="H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A69" i="1"/>
  <c r="Z69" i="1"/>
  <c r="Y69" i="1"/>
  <c r="X69" i="1"/>
  <c r="W69" i="1"/>
  <c r="U69" i="1"/>
  <c r="J69" i="1"/>
  <c r="I69" i="1"/>
  <c r="H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A68" i="1"/>
  <c r="Z68" i="1"/>
  <c r="Y68" i="1"/>
  <c r="X68" i="1"/>
  <c r="W68" i="1"/>
  <c r="M68" i="1"/>
  <c r="J68" i="1"/>
  <c r="I68" i="1"/>
  <c r="H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A67" i="1"/>
  <c r="Z67" i="1"/>
  <c r="Y67" i="1"/>
  <c r="X67" i="1"/>
  <c r="W67" i="1"/>
  <c r="P67" i="1"/>
  <c r="O67" i="1"/>
  <c r="J67" i="1"/>
  <c r="I67" i="1"/>
  <c r="H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L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A58" i="1"/>
  <c r="Z58" i="1"/>
  <c r="Y58" i="1"/>
  <c r="X58" i="1"/>
  <c r="W58" i="1"/>
  <c r="S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L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L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L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M78" i="1" l="1"/>
  <c r="AM80" i="1"/>
  <c r="AM45" i="1"/>
  <c r="AB73" i="1"/>
  <c r="AM49" i="1"/>
  <c r="AB62" i="1"/>
  <c r="AB66" i="1"/>
  <c r="AM70" i="1"/>
  <c r="AB74" i="1"/>
  <c r="AB51" i="1"/>
  <c r="AB55" i="1"/>
  <c r="AB76" i="1"/>
  <c r="AB58" i="1"/>
  <c r="AB13" i="1"/>
  <c r="AB54" i="1"/>
  <c r="AB12" i="1"/>
  <c r="AB28" i="1"/>
  <c r="AB75" i="1"/>
  <c r="AB15" i="1"/>
  <c r="AB11" i="1"/>
  <c r="AB38" i="1"/>
  <c r="AB53" i="1"/>
  <c r="AB57" i="1"/>
  <c r="AB61" i="1"/>
  <c r="AB67" i="1"/>
  <c r="AM65" i="1"/>
  <c r="AM77" i="1"/>
  <c r="AK39" i="1"/>
  <c r="AM69" i="1"/>
  <c r="AK79" i="1"/>
  <c r="AM84" i="1"/>
  <c r="AM46" i="1"/>
  <c r="AM79" i="1"/>
  <c r="AM81" i="1"/>
  <c r="AM50" i="1"/>
  <c r="AM83" i="1"/>
  <c r="AK48" i="1"/>
  <c r="AK34" i="1"/>
  <c r="AM48" i="1"/>
  <c r="AM64" i="1"/>
  <c r="AL77" i="1"/>
  <c r="AL56" i="1"/>
  <c r="AL79" i="1"/>
  <c r="AI39" i="1"/>
  <c r="AI75" i="1"/>
  <c r="AI6" i="1"/>
  <c r="AJ25" i="1"/>
  <c r="AK30" i="1"/>
  <c r="AK32" i="1"/>
  <c r="AI37" i="1"/>
  <c r="AI61" i="1"/>
  <c r="AI66" i="1"/>
  <c r="AI69" i="1"/>
  <c r="AI78" i="1"/>
  <c r="AI81" i="1"/>
  <c r="AJ84" i="1"/>
  <c r="AK25" i="1"/>
  <c r="AJ37" i="1"/>
  <c r="AI56" i="1"/>
  <c r="AK84" i="1"/>
  <c r="AI45" i="1"/>
  <c r="AK37" i="1"/>
  <c r="AK43" i="1"/>
  <c r="AI46" i="1"/>
  <c r="AI58" i="1"/>
  <c r="AI68" i="1"/>
  <c r="AI30" i="1"/>
  <c r="AI50" i="1"/>
  <c r="AI59" i="1"/>
  <c r="AK42" i="1"/>
  <c r="AK46" i="1"/>
  <c r="AI49" i="1"/>
  <c r="AI80" i="1"/>
  <c r="AI23" i="1"/>
  <c r="AI84" i="1"/>
  <c r="AK49" i="1"/>
  <c r="AI65" i="1"/>
  <c r="AI77" i="1"/>
  <c r="AK80" i="1"/>
  <c r="AI51" i="1"/>
  <c r="AI60" i="1"/>
  <c r="AI67" i="1"/>
  <c r="AI70" i="1"/>
  <c r="AI76" i="1"/>
  <c r="AI47" i="1"/>
  <c r="AK27" i="1"/>
  <c r="AI48" i="1"/>
  <c r="AI55" i="1"/>
  <c r="AI57" i="1"/>
  <c r="AI73" i="1"/>
  <c r="F74" i="1"/>
  <c r="AI74" i="1"/>
  <c r="AI64" i="1"/>
  <c r="AI54" i="1"/>
  <c r="F77" i="1"/>
  <c r="F78" i="1"/>
  <c r="AI83" i="1"/>
  <c r="AI63" i="1"/>
  <c r="AI53" i="1"/>
  <c r="AI82" i="1"/>
  <c r="AI72" i="1"/>
  <c r="AI62" i="1"/>
  <c r="AI52" i="1"/>
  <c r="AI71" i="1"/>
  <c r="F83" i="1"/>
  <c r="AI79" i="1"/>
  <c r="F69" i="1"/>
  <c r="AI40" i="1"/>
  <c r="F67" i="1"/>
  <c r="F68" i="1"/>
  <c r="F79" i="1"/>
  <c r="F82" i="1"/>
  <c r="FE34" i="1"/>
  <c r="L58" i="1"/>
  <c r="FE68" i="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<sst xmlns="http://schemas.openxmlformats.org/spreadsheetml/2006/main" count="1119" uniqueCount="822">
  <si>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</si>
  <si>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</si>
  <si>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</si>
  <si>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</si>
  <si>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</si>
  <si>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</si>
  <si>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</si>
  <si>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</si>
  <si>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</si>
  <si>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</si>
  <si>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</si>
  <si>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</si>
  <si>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</si>
  <si>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</si>
  <si>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</si>
  <si>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</si>
  <si>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</si>
  <si>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</si>
  <si>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</si>
  <si>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</si>
  <si>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</si>
  <si>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</si>
  <si>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</si>
  <si>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</si>
  <si>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</si>
  <si>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</si>
  <si>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</si>
  <si>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</si>
  <si>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</si>
  <si>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</si>
  <si>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</si>
  <si>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</si>
  <si>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</si>
  <si>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</si>
  <si>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</si>
  <si>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</si>
  <si>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</si>
  <si>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</si>
  <si>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</si>
  <si>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</si>
  <si>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</si>
  <si>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</si>
  <si>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</si>
  <si>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</si>
  <si>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</si>
  <si>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</si>
  <si>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</si>
  <si>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</si>
  <si>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</si>
  <si>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</si>
  <si>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</si>
  <si>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</si>
  <si>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</si>
  <si>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</si>
  <si>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</si>
  <si>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</si>
  <si>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</si>
  <si>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</si>
  <si>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</si>
  <si>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</si>
  <si>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</si>
  <si>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</si>
  <si>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</si>
  <si>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</si>
  <si>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</si>
  <si>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</si>
  <si>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</si>
  <si>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</si>
  <si>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</si>
  <si>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</si>
  <si>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</si>
  <si>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</si>
  <si>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</si>
  <si>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</si>
  <si>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</si>
  <si>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</si>
  <si>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</si>
  <si>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</si>
  <si>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</si>
  <si>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</si>
  <si>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</si>
  <si>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</si>
  <si>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</si>
  <si>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</si>
  <si>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</si>
  <si>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</si>
  <si>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</si>
  <si>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</si>
  <si>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</si>
  <si>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</si>
  <si>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</si>
  <si>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</si>
  <si>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</si>
  <si>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</si>
  <si>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</si>
  <si>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</si>
  <si>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</si>
  <si>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</si>
  <si>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</si>
  <si>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</si>
  <si>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</si>
  <si>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</si>
  <si>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</si>
  <si>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</si>
  <si>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</si>
  <si>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</si>
  <si>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</si>
  <si>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</si>
  <si>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</si>
  <si>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</si>
  <si>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</si>
  <si>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</si>
  <si>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</si>
  <si>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</si>
  <si>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</si>
  <si>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</si>
  <si>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</si>
  <si>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</si>
  <si>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</si>
  <si>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</si>
  <si>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</si>
  <si>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</si>
  <si>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</si>
  <si>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</si>
  <si>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</si>
  <si>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</si>
  <si>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</si>
  <si>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</si>
  <si>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</si>
  <si>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</si>
  <si>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</si>
  <si>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</si>
  <si>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</si>
  <si>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</si>
  <si>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</si>
  <si>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</si>
  <si>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</si>
  <si>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</si>
  <si>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</si>
  <si>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</si>
  <si>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</si>
  <si>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</si>
  <si>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</si>
  <si>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</si>
  <si>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</si>
  <si>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</si>
  <si>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</si>
  <si>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</si>
  <si>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</si>
  <si>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</si>
  <si>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</si>
  <si>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</si>
  <si>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</si>
  <si>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</si>
  <si>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</si>
  <si>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</si>
  <si>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</si>
  <si>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</si>
  <si>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</si>
  <si>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</si>
  <si>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</si>
  <si>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</si>
  <si>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</si>
  <si>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</si>
  <si>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</si>
  <si>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</si>
  <si>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</si>
  <si>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</si>
  <si>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</si>
  <si>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</si>
  <si>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</si>
  <si>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</si>
  <si>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</si>
  <si>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</si>
  <si>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</si>
  <si>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</si>
  <si>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</si>
  <si>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</si>
  <si>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</si>
  <si>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</si>
  <si>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</si>
  <si>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</si>
  <si>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</si>
  <si>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</si>
  <si>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</si>
  <si>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</si>
  <si>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</si>
  <si>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</si>
  <si>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</si>
  <si>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</si>
  <si>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</si>
  <si>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</si>
  <si>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</si>
  <si>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</si>
  <si>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</si>
  <si>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</si>
  <si>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</si>
  <si>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</si>
  <si>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</si>
  <si>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</si>
  <si>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</si>
  <si>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</si>
  <si>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</si>
  <si>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</si>
  <si>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</si>
  <si>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</si>
  <si>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</si>
  <si>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</si>
  <si>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</si>
  <si>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</si>
  <si>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</si>
  <si>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</si>
  <si>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</si>
  <si>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</si>
  <si>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</si>
  <si>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</si>
  <si>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</si>
  <si>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</si>
  <si>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</si>
  <si>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</si>
  <si>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</si>
  <si>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</si>
  <si>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</si>
  <si>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</si>
  <si>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</si>
  <si>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</si>
  <si>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</si>
  <si>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</si>
  <si>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</si>
  <si>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</si>
  <si>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</si>
  <si>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</si>
  <si>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</si>
  <si>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</si>
  <si>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</si>
  <si>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</si>
  <si>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</si>
  <si>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</si>
  <si>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</si>
  <si>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</si>
  <si>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</si>
  <si>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</si>
  <si>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</si>
  <si>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</si>
  <si>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</si>
  <si>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</si>
  <si>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</si>
  <si>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</si>
  <si>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</si>
  <si>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</si>
  <si>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</si>
  <si>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</si>
  <si>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</si>
  <si>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</si>
  <si>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</si>
  <si>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</si>
  <si>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</si>
  <si>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</si>
  <si>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</si>
  <si>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</si>
  <si>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</si>
  <si>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</si>
  <si>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</si>
  <si>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</si>
  <si>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</si>
  <si>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</si>
  <si>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</si>
  <si>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</si>
  <si>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</si>
  <si>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</si>
  <si>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</si>
  <si>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</si>
  <si>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</si>
  <si>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</si>
  <si>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</si>
  <si>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</si>
  <si>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</si>
  <si>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</si>
  <si>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</si>
  <si>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</si>
  <si>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</si>
  <si>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</si>
  <si>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</si>
  <si>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</si>
  <si>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</si>
  <si>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</si>
  <si>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</si>
  <si>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</si>
  <si>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</si>
  <si>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</si>
  <si>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</si>
  <si>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</si>
  <si>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</si>
  <si>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</si>
  <si>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</si>
  <si>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</si>
  <si>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</si>
  <si>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</si>
  <si>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</si>
  <si>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</si>
  <si>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</si>
  <si>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</si>
  <si>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</si>
  <si>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</si>
  <si>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</si>
  <si>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</si>
  <si>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</si>
  <si>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</si>
  <si>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</si>
  <si>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</si>
  <si>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</si>
  <si>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</si>
  <si>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</si>
  <si>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</si>
  <si>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</si>
  <si>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</si>
  <si>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</si>
  <si>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</si>
  <si>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</si>
  <si>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</si>
  <si>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</si>
  <si>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</si>
  <si>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</si>
  <si>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</si>
  <si>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</si>
  <si>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</si>
  <si>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</si>
  <si>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</si>
  <si>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</si>
  <si>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</si>
  <si>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</si>
  <si>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</si>
  <si>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</si>
  <si>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</si>
  <si>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</si>
  <si>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</si>
  <si>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</si>
  <si>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</si>
  <si>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</si>
  <si>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</si>
  <si>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</si>
  <si>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</si>
  <si>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</si>
  <si>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</si>
  <si>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</si>
  <si>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</si>
  <si>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</si>
  <si>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</si>
  <si>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</si>
  <si>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</si>
  <si>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</si>
  <si>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</si>
  <si>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</si>
  <si>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</si>
  <si>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</si>
  <si>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</si>
  <si>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</si>
  <si>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</si>
  <si>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</si>
  <si>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</si>
  <si>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</si>
  <si>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</si>
  <si>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</si>
  <si>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</si>
  <si>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</si>
  <si>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</si>
  <si>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</si>
  <si>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</si>
  <si>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</si>
  <si>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</si>
  <si>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</si>
  <si>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</si>
  <si>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</si>
  <si>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</si>
  <si>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</si>
  <si>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</si>
  <si>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</si>
  <si>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</si>
  <si>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</si>
  <si>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</si>
  <si>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</si>
  <si>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</si>
  <si>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</si>
  <si>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</si>
  <si>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</si>
  <si>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</si>
  <si>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</si>
  <si>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</si>
  <si>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</si>
  <si>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</si>
  <si>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</si>
  <si>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</si>
  <si>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</si>
  <si>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</si>
  <si>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</si>
  <si>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</si>
  <si>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</si>
  <si>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</si>
  <si>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</si>
  <si>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</si>
  <si>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</si>
  <si>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</si>
  <si>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</si>
  <si>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</si>
  <si>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</si>
  <si>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</si>
  <si>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</si>
  <si>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</si>
  <si>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</si>
  <si>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</si>
  <si>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</si>
  <si>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</si>
  <si>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</si>
  <si>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</si>
  <si>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</si>
  <si>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</si>
  <si>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</si>
  <si>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</si>
  <si>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</si>
  <si>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</si>
  <si>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</si>
  <si>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</si>
  <si>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</si>
  <si>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</si>
  <si>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</si>
  <si>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</si>
  <si>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</si>
  <si>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</si>
  <si>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</si>
  <si>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</si>
  <si>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</si>
  <si>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</si>
  <si>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</si>
  <si>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</si>
  <si>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</si>
  <si>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</si>
  <si>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</si>
  <si>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</si>
  <si>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</si>
  <si>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</si>
  <si>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</si>
  <si>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</si>
  <si>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</si>
  <si>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</si>
  <si>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</si>
  <si>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</si>
  <si>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</si>
  <si>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</si>
  <si>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</si>
  <si>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</si>
  <si>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</si>
  <si>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</si>
  <si>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</si>
  <si>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</si>
  <si>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</si>
  <si>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</si>
  <si>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</si>
  <si>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</si>
  <si>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</si>
  <si>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</si>
  <si>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</si>
  <si>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</si>
  <si>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</si>
  <si>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</si>
  <si>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</si>
  <si>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</si>
  <si>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</si>
  <si>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</si>
  <si>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</si>
  <si>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</si>
  <si>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</si>
  <si>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</si>
  <si>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</si>
  <si>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</si>
  <si>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</si>
  <si>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</si>
  <si>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</si>
  <si>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</si>
  <si>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</si>
  <si>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</si>
  <si>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</si>
  <si>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</si>
  <si>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</si>
  <si>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</si>
  <si>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</si>
  <si>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</si>
  <si>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</si>
  <si>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</si>
  <si>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</si>
  <si>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</si>
  <si>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</si>
  <si>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</si>
  <si>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</si>
  <si>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</si>
  <si>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</si>
  <si>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</si>
  <si>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</si>
  <si>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</si>
  <si>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</si>
  <si>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</si>
  <si>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</si>
  <si>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</si>
  <si>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</si>
  <si>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</si>
  <si>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</si>
  <si>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</si>
  <si>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</si>
  <si>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</si>
  <si>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</si>
  <si>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</si>
  <si>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</si>
  <si>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</si>
  <si>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</si>
  <si>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</si>
  <si>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</si>
  <si>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</si>
  <si>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</si>
  <si>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</si>
  <si>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</si>
  <si>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</si>
  <si>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</si>
  <si>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</si>
  <si>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</si>
  <si>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</si>
  <si>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</si>
  <si>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</si>
  <si>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</si>
  <si>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</si>
  <si>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</si>
  <si>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</si>
  <si>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</si>
  <si>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</si>
  <si>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</si>
  <si>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</si>
  <si>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</si>
  <si>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</si>
  <si>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</si>
  <si>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</si>
  <si>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</si>
  <si>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</si>
  <si>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</si>
  <si>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</si>
  <si>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</si>
  <si>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</si>
  <si>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</si>
  <si>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</si>
  <si>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</si>
  <si>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</si>
  <si>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</si>
  <si>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</si>
  <si>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</si>
  <si>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</si>
  <si>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</si>
  <si>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</si>
  <si>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</si>
  <si>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</si>
  <si>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</si>
  <si>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</si>
  <si>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</si>
  <si>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</si>
  <si>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</si>
  <si>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</si>
  <si>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</si>
  <si>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</si>
  <si>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</si>
  <si>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</si>
  <si>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</si>
  <si>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</si>
  <si>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</si>
  <si>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</si>
  <si>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</si>
  <si>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</si>
  <si>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</si>
  <si>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</si>
  <si>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</si>
  <si>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</si>
  <si>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</si>
  <si>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</si>
  <si>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</si>
  <si>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</si>
  <si>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</si>
  <si>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</si>
  <si>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</si>
  <si>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</si>
  <si>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</si>
  <si>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</si>
  <si>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</si>
  <si>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</si>
  <si>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</si>
  <si>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</si>
  <si>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</si>
  <si>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</si>
  <si>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</si>
  <si>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</si>
  <si>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</si>
  <si>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</si>
  <si>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</si>
  <si>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</si>
  <si>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</si>
  <si>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</si>
  <si>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</si>
  <si>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</si>
  <si>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</si>
  <si>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</si>
  <si>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</si>
  <si>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</si>
  <si>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</si>
  <si>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</si>
  <si>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</si>
  <si>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</si>
  <si>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</si>
  <si>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</si>
  <si>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</si>
  <si>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</si>
  <si>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</si>
  <si>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</si>
  <si>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</si>
  <si>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</si>
  <si>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</si>
  <si>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</si>
  <si>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</si>
  <si>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</si>
  <si>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</si>
  <si>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</si>
  <si>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</si>
  <si>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</si>
  <si>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</si>
  <si>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</si>
  <si>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</si>
  <si>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</si>
  <si>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</si>
  <si>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</si>
  <si>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</si>
  <si>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</si>
  <si>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</si>
  <si>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</si>
  <si>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</si>
  <si>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</si>
  <si>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</si>
  <si>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</si>
  <si>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</si>
  <si>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</si>
  <si>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</si>
  <si>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</si>
  <si>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</si>
  <si>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</si>
  <si>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</si>
  <si>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</si>
  <si>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</si>
  <si>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</si>
  <si>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</si>
  <si>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</si>
  <si>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</si>
  <si>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</si>
  <si>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</si>
  <si>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</si>
  <si>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</si>
  <si>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</si>
  <si>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</si>
  <si>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</si>
  <si>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</si>
  <si>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</si>
  <si>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</si>
  <si>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</si>
  <si>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</si>
  <si>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</si>
  <si>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</si>
  <si>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</si>
  <si>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</si>
  <si>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</si>
  <si>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</si>
  <si>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</si>
  <si>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</si>
  <si>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</si>
  <si>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</si>
  <si>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</si>
  <si>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black - DE</t>
  </si>
  <si>
    <t>Lenovo T480s black - FR</t>
  </si>
  <si>
    <t>Lenovo T480s black - IT</t>
  </si>
  <si>
    <t>Lenovo T480s black - ES</t>
  </si>
  <si>
    <t>Lenovo T480s black - UK</t>
  </si>
  <si>
    <t>Lenovo T480s black - NOR</t>
  </si>
  <si>
    <t>Lenovo T480s black - BE</t>
  </si>
  <si>
    <t>Lenovo T480s black - BG</t>
  </si>
  <si>
    <t>Lenovo T480s black - CZ</t>
  </si>
  <si>
    <t>Lenovo T480s black - DK</t>
  </si>
  <si>
    <t>Lenovo T480s black - HU</t>
  </si>
  <si>
    <t>Lenovo T480s black - NL</t>
  </si>
  <si>
    <t>Lenovo T480s black - NO</t>
  </si>
  <si>
    <t>Lenovo T480s black - PL</t>
  </si>
  <si>
    <t>Lenovo T480s black - PT</t>
  </si>
  <si>
    <t>Lenovo T480s black - SE/FI</t>
  </si>
  <si>
    <t>Lenovo T480s black - CH</t>
  </si>
  <si>
    <t>Lenovo T480s black - US INT</t>
  </si>
  <si>
    <t>Lenovo T480s black - RUS</t>
  </si>
  <si>
    <t>Lenovo T480s black - US</t>
  </si>
  <si>
    <t>Lenovo T480s Regular black - DE</t>
  </si>
  <si>
    <t>Lenovo T480s Regular black - FR</t>
  </si>
  <si>
    <t>Lenovo T480s Regular black - IT</t>
  </si>
  <si>
    <t>Lenovo T480s Regular black - ES</t>
  </si>
  <si>
    <t>Lenovo T480s Regular black - UK</t>
  </si>
  <si>
    <t>Lenovo T480s Regular black - NOR</t>
  </si>
  <si>
    <t>Lenovo T480s Regular black - BE</t>
  </si>
  <si>
    <t>Lenovo T480s Regular black - BG</t>
  </si>
  <si>
    <t>Lenovo T480s Regular black - CZ</t>
  </si>
  <si>
    <t>Lenovo T480s Regular black - DK</t>
  </si>
  <si>
    <t>Lenovo T480s Regular black - HU</t>
  </si>
  <si>
    <t>Lenovo T480s Regular black - NL</t>
  </si>
  <si>
    <t>Lenovo T480s Regular black - NO</t>
  </si>
  <si>
    <t>Lenovo T480s Regular black - PL</t>
  </si>
  <si>
    <t>Lenovo T480s Regular black - PT</t>
  </si>
  <si>
    <t>Lenovo T480s Regular black - SE/FI</t>
  </si>
  <si>
    <t>Lenovo T480s Regular black - CH</t>
  </si>
  <si>
    <t>Lenovo T480s Regular black - US INT</t>
  </si>
  <si>
    <t>Lenovo T480s Regular black - RUS</t>
  </si>
  <si>
    <t>Lenovo T480s Regular black - US</t>
  </si>
  <si>
    <t>Lenovo T480s silver - DE</t>
  </si>
  <si>
    <t>Lenovo T480s silver - FR</t>
  </si>
  <si>
    <t>Lenovo T480s silver - IT</t>
  </si>
  <si>
    <t>Lenovo T480s silver - ES</t>
  </si>
  <si>
    <t>Lenovo T480s silver - UK</t>
  </si>
  <si>
    <t>Lenovo T480s silver - NOR</t>
  </si>
  <si>
    <t>Lenovo T480s silver - BE</t>
  </si>
  <si>
    <t>Lenovo T480s silver - BG</t>
  </si>
  <si>
    <t>Lenovo T480s silver - CZ</t>
  </si>
  <si>
    <t>Lenovo T480s silver - DK</t>
  </si>
  <si>
    <t>Lenovo T480s silver - HU</t>
  </si>
  <si>
    <t>Lenovo T480s silver - NL</t>
  </si>
  <si>
    <t>Lenovo T480s silver - NO</t>
  </si>
  <si>
    <t>Lenovo T480s silver - PL</t>
  </si>
  <si>
    <t>Lenovo T480s silver - PT</t>
  </si>
  <si>
    <t>Lenovo T480s silver - SE/FI</t>
  </si>
  <si>
    <t>Lenovo T480s silver - CH</t>
  </si>
  <si>
    <t>Lenovo T480s silver - US INT</t>
  </si>
  <si>
    <t>Lenovo T480s silver - RUS</t>
  </si>
  <si>
    <t>Lenovo T480s silver - US</t>
  </si>
  <si>
    <t>Lenovo T480s Regular Silver - DE</t>
  </si>
  <si>
    <t>Lenovo T480s Regular Silver - FR</t>
  </si>
  <si>
    <t>Lenovo T480s Regular Silver - IT</t>
  </si>
  <si>
    <t>Lenovo T480s Regular Silver - ES</t>
  </si>
  <si>
    <t>Lenovo T480s Regular Silver - UK</t>
  </si>
  <si>
    <t>Lenovo T480s Regular Silver - NOR</t>
  </si>
  <si>
    <t>Lenovo T480s Regular Silver - BE</t>
  </si>
  <si>
    <t>Lenovo T480s Regular Silver - BG</t>
  </si>
  <si>
    <t>Lenovo T480s Regular Silver - CZ</t>
  </si>
  <si>
    <t>Lenovo T480s Regular Silver - DK</t>
  </si>
  <si>
    <t>Lenovo T480s Regular Silver - HU</t>
  </si>
  <si>
    <t>Lenovo T480s Regular Silver - NL</t>
  </si>
  <si>
    <t>Lenovo T480s Regular Silver - NO</t>
  </si>
  <si>
    <t>Lenovo T480s Regular Silver - PL</t>
  </si>
  <si>
    <t>Lenovo T480s Regular Silver - PT</t>
  </si>
  <si>
    <t>Lenovo T480s Regular Silver - SE/FI</t>
  </si>
  <si>
    <t>Lenovo T480s Regular Silver - CH</t>
  </si>
  <si>
    <t>Lenovo T480s Regular Silver - US INT</t>
  </si>
  <si>
    <t>Lenovo T480s Regular Silver - RUS</t>
  </si>
  <si>
    <t>Lenovo T480s Regular Silver - US</t>
  </si>
  <si>
    <t>T480s, T490, E490, L480, L490, L380, L390, L380 Yoga, L390 Yoga, E490, E480</t>
  </si>
  <si>
    <t>Lenovo T490 Parent</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</si>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</sst>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0" fillId="14" borderId="0" xfId="0" applyFill="1" applyAlignment="1">
      <alignment horizontal="left"/>
    </xf>
    <xf numFmtId="0" fontId="0" fillId="14" borderId="3" xfId="0" applyFill="1" applyBorder="1" applyAlignment="1">
      <alignment horizontal="lef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T490 Parent</v>
      </c>
      <c r="C4" s="29" t="s">
        <v>345</v>
      </c>
      <c r="D4" s="30">
        <f>Values!B14</f>
        <v>5714401488996</v>
      </c>
      <c r="E4" s="31" t="s">
        <v>346</v>
      </c>
      <c r="F4" s="28" t="str">
        <f>SUBSTITUTE(Values!B1, "{language}", "") &amp; " " &amp; Values!B3</f>
        <v>Lenovo Thinkpad için yedek  arkadan aydınlatmalı klavye T480s, T490, E490, L480, L490, L380, L390, L380 Yoga, L390 Yoga, E490, E480</v>
      </c>
      <c r="G4" s="29" t="s">
        <v>345</v>
      </c>
      <c r="H4" s="27" t="str">
        <f>Values!B16</f>
        <v>computer-keyboards</v>
      </c>
      <c r="I4" s="27" t="str">
        <f>IF(ISBLANK(Values!E3),"","4730574031")</f>
        <v>4730574031</v>
      </c>
      <c r="J4" s="32" t="str">
        <f>Values!B13</f>
        <v>Lenovo T490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Lenovo T480s black - DE</v>
      </c>
      <c r="C5" s="32" t="str">
        <f>IF(ISBLANK(Values!E4),"","TellusRem")</f>
        <v>TellusRem</v>
      </c>
      <c r="D5" s="30">
        <f>IF(ISBLANK(Values!E4),"",Values!E4)</f>
        <v>5714401480013</v>
      </c>
      <c r="E5" s="31" t="str">
        <f>IF(ISBLANK(Values!E4),"","EAN")</f>
        <v>EAN</v>
      </c>
      <c r="F5" s="28" t="str">
        <f>IF(ISBLANK(Values!E4),"",IF(Values!J4, SUBSTITUTE(Values!$B$1, "{language}", Values!H4) &amp; " " &amp;Values!$B$3, SUBSTITUTE(Values!$B$2, "{language}", Values!$H4) &amp; " " &amp;Values!$B$3))</f>
        <v>Lenovo Thinkpad için yedek Lenovo T480s black - DE arkadan aydınlatmalı klavye T480s, T490, E490, L480, L490, L380, L390, L380 Yoga, L390 Yoga, E490, E480</v>
      </c>
      <c r="G5" s="32" t="str">
        <f>IF(ISBLANK(Values!E4),"",IF(Values!$B$20="PartialUpdate","","TellusRem"))</f>
        <v/>
      </c>
      <c r="H5" s="27" t="str">
        <f>IF(ISBLANK(Values!E4),"",Values!$B$16)</f>
        <v>computer-keyboards</v>
      </c>
      <c r="I5" s="27" t="str">
        <f>IF(ISBLANK(Values!E4),"","4730574031")</f>
        <v>4730574031</v>
      </c>
      <c r="J5" s="39" t="str">
        <f>IF(ISBLANK(Values!E4),"",Values!F4 )</f>
        <v>Lenovo T480s black - DE</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https://raw.githubusercontent.com/PatrickVibild/TellusAmazonPictures/master/pictures/Lenovo/T480S/BL/DE/1.jpg</v>
      </c>
      <c r="N5" s="28" t="str">
        <f>IF(ISBLANK(Values!$F4),"",Values!N4)</f>
        <v>https://raw.githubusercontent.com/PatrickVibild/TellusAmazonPictures/master/pictures/Lenovo/T480S/BL/DE/2.jpg</v>
      </c>
      <c r="O5" s="28" t="str">
        <f>IF(ISBLANK(Values!$F4),"",Values!O4)</f>
        <v>https://raw.githubusercontent.com/PatrickVibild/TellusAmazonPictures/master/pictures/Lenovo/T480S/BL/DE/3.jpg</v>
      </c>
      <c r="P5" s="28" t="str">
        <f>IF(ISBLANK(Values!$F4),"",Values!P4)</f>
        <v>https://raw.githubusercontent.com/PatrickVibild/TellusAmazonPictures/master/pictures/Lenovo/T480S/BL/DE/4.jpg</v>
      </c>
      <c r="Q5" s="28" t="str">
        <f>IF(ISBLANK(Values!$F4),"",Values!Q4)</f>
        <v>https://raw.githubusercontent.com/PatrickVibild/TellusAmazonPictures/master/pictures/Lenovo/T480S/BL/DE/5.jpg</v>
      </c>
      <c r="R5" s="28" t="str">
        <f>IF(ISBLANK(Values!$F4),"",Values!R4)</f>
        <v>https://raw.githubusercontent.com/PatrickVibild/TellusAmazonPictures/master/pictures/Lenovo/T480S/BL/DE/6.jpg</v>
      </c>
      <c r="S5" s="28" t="str">
        <f>IF(ISBLANK(Values!$F4),"",Values!S4)</f>
        <v>https://raw.githubusercontent.com/PatrickVibild/TellusAmazonPictures/master/pictures/Lenovo/T480S/BL/DE/7.jpg</v>
      </c>
      <c r="T5" s="28" t="str">
        <f>IF(ISBLANK(Values!$F4),"",Values!T4)</f>
        <v>https://raw.githubusercontent.com/PatrickVibild/TellusAmazonPictures/master/pictures/Lenovo/T480S/BL/DE/8.jpg</v>
      </c>
      <c r="U5" s="28" t="str">
        <f>IF(ISBLANK(Values!$F4),"",Values!U4)</f>
        <v>https://raw.githubusercontent.com/PatrickVibild/TellusAmazonPictures/master/pictures/Lenovo/T480S/BL/DE/9.jpg</v>
      </c>
      <c r="W5" s="32" t="str">
        <f>IF(ISBLANK(Values!E4),"","Child")</f>
        <v>Child</v>
      </c>
      <c r="X5" s="32" t="str">
        <f>IF(ISBLANK(Values!E4),"",Values!$B$13)</f>
        <v>Lenovo T490 Parent</v>
      </c>
      <c r="Y5" s="39" t="str">
        <f>IF(ISBLANK(Values!E4),"","Size-Color")</f>
        <v>Size-Color</v>
      </c>
      <c r="Z5" s="32" t="str">
        <f>IF(ISBLANK(Values!E4),"","variation")</f>
        <v>variation</v>
      </c>
      <c r="AA5" s="36" t="str">
        <f>IF(ISBLANK(Values!E4),"",Values!$B$20)</f>
        <v>PartialUpdate</v>
      </c>
      <c r="AB5" s="1" t="str">
        <f>IF(ISBLANK(Values!E4),"",Values!$B$29)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 s="41" t="str">
        <f>IF(ISBLANK(Values!E4),"",IF(Values!I4,Values!$B$23,Values!$B$33))</f>
        <v>👉 YENİLENDİ: PARA TASARRUFU - Yedek Lenovo dizüstü bilgisayar klavyesi, OEM klavyeleriyle aynı kalitede. TellusRem, 2011'den beri dünyanın Lider klavye distribütörüdür. Mükemmel yedek klavye, değiştirilmesi ve takılması kolaydır.</v>
      </c>
      <c r="AJ5" s="42" t="str">
        <f>IF(ISBLANK(Values!E4),"",Values!$B$24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5" s="1" t="str">
        <f>IF(ISBLANK(Values!E4),"",Values!$B$25)</f>
        <v>♻️ ÇEVRE DOSTU ÜRÜN - Yenilenmiş satın alın, YEŞİL SATIN AL! Yeni bir klavye almaya kıyasla, yenilenmiş klavyelerimizi satın alarak karbondioksiti %80'den fazla azaltın! Klavyeniz için mükemmel OEM yedek parçası.</v>
      </c>
      <c r="AL5" s="1" t="str">
        <f>IF(ISBLANK(Values!E4),"",SUBSTITUTE(SUBSTITUTE(IF(Values!$J4, Values!$B$26, Values!$B$33), "{language}", Values!$H4), "{flag}", INDEX(options!$E$1:$E$20, Values!$V4)))</f>
        <v>👉 LAYOUT – 🇩🇪 Lenovo T480s black - DE arkadan aydınlatmalı.</v>
      </c>
      <c r="AM5" s="1" t="str">
        <f>SUBSTITUTE(IF(ISBLANK(Values!E4),"",Values!$B$27),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5" s="28" t="str">
        <f>IF(ISBLANK(Values!E4),"",Values!H4)</f>
        <v>Lenovo T480s black - DE</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5" s="1" t="str">
        <f>IF(ISBLANK(Values!E4),"","No")</f>
        <v>No</v>
      </c>
      <c r="DA5" s="1" t="str">
        <f>IF(ISBLANK(Values!E4),"","No")</f>
        <v>No</v>
      </c>
      <c r="DO5" s="27" t="str">
        <f>IF(ISBLANK(Values!E4),"","Parts")</f>
        <v>Parts</v>
      </c>
      <c r="DP5" s="27" t="str">
        <f>IF(ISBLANK(Values!E4),"",Values!$B$31)</f>
        <v>Teslimat tarihinden sonra 6 ay garanti. Klavyenin herhangi bir arızası durumunda, ürünün klavyesi için yeni bir birim veya yedek parça gönderilecektir. Stok sıkıntısı olması durumunda tam bir geri ödeme yapılır.</v>
      </c>
      <c r="DS5" s="31"/>
      <c r="DY5" t="str">
        <f>IF(ISBLANK(Values!$E4), "", "not_applicable")</f>
        <v>not_applicable</v>
      </c>
      <c r="DZ5" s="31"/>
      <c r="EA5" s="31"/>
      <c r="EB5" s="31"/>
      <c r="EC5" s="31"/>
      <c r="EI5" s="1" t="str">
        <f>IF(ISBLANK(Values!E4),"",Values!$B$31)</f>
        <v>Teslimat tarihinden sonra 6 ay garanti. Klavyenin herhangi bir arızası durumunda, ürünün klavyesi için yeni bir birim veya yedek parça gönderilecektir. Stok sıkıntısı olması durumunda tam bir geri ödeme yapılır.</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17" x14ac:dyDescent="0.2">
      <c r="A6" s="27" t="str">
        <f>IF(ISBLANK(Values!E5),"",IF(Values!$B$37="EU","computercomponent","computer"))</f>
        <v>computercomponent</v>
      </c>
      <c r="B6" s="38" t="str">
        <f>IF(ISBLANK(Values!E5),"",Values!F5)</f>
        <v>Lenovo T480s black - FR</v>
      </c>
      <c r="C6" s="32" t="str">
        <f>IF(ISBLANK(Values!E5),"","TellusRem")</f>
        <v>TellusRem</v>
      </c>
      <c r="D6" s="30">
        <f>IF(ISBLANK(Values!E5),"",Values!E5)</f>
        <v>5714401480020</v>
      </c>
      <c r="E6" s="31" t="str">
        <f>IF(ISBLANK(Values!E5),"","EAN")</f>
        <v>EAN</v>
      </c>
      <c r="F6" s="28" t="str">
        <f>IF(ISBLANK(Values!E5),"",IF(Values!J5, SUBSTITUTE(Values!$B$1, "{language}", Values!H5) &amp; " " &amp;Values!$B$3, SUBSTITUTE(Values!$B$2, "{language}", Values!$H5) &amp; " " &amp;Values!$B$3))</f>
        <v>Lenovo Thinkpad için yedek Lenovo T480s black - FR arkadan aydınlatmalı klavye T480s, T490, E490, L480, L490, L380, L390, L380 Yoga, L390 Yoga, E490, E480</v>
      </c>
      <c r="G6" s="32" t="str">
        <f>IF(ISBLANK(Values!E5),"",IF(Values!$B$20="PartialUpdate","","TellusRem"))</f>
        <v/>
      </c>
      <c r="H6" s="27" t="str">
        <f>IF(ISBLANK(Values!E5),"",Values!$B$16)</f>
        <v>computer-keyboards</v>
      </c>
      <c r="I6" s="27" t="str">
        <f>IF(ISBLANK(Values!E5),"","4730574031")</f>
        <v>4730574031</v>
      </c>
      <c r="J6" s="39" t="str">
        <f>IF(ISBLANK(Values!E5),"",Values!F5 )</f>
        <v>Lenovo T480s black - FR</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https://raw.githubusercontent.com/PatrickVibild/TellusAmazonPictures/master/pictures/Lenovo/T480S/BL/FR/1.jpg</v>
      </c>
      <c r="N6" s="28" t="str">
        <f>IF(ISBLANK(Values!$F5),"",Values!N5)</f>
        <v>https://raw.githubusercontent.com/PatrickVibild/TellusAmazonPictures/master/pictures/Lenovo/T480S/BL/FR/2.jpg</v>
      </c>
      <c r="O6" s="28" t="str">
        <f>IF(ISBLANK(Values!$F5),"",Values!O5)</f>
        <v>https://raw.githubusercontent.com/PatrickVibild/TellusAmazonPictures/master/pictures/Lenovo/T480S/BL/FR/3.jpg</v>
      </c>
      <c r="P6" s="28" t="str">
        <f>IF(ISBLANK(Values!$F5),"",Values!P5)</f>
        <v>https://raw.githubusercontent.com/PatrickVibild/TellusAmazonPictures/master/pictures/Lenovo/T480S/BL/FR/4.jpg</v>
      </c>
      <c r="Q6" s="28" t="str">
        <f>IF(ISBLANK(Values!$F5),"",Values!Q5)</f>
        <v>https://raw.githubusercontent.com/PatrickVibild/TellusAmazonPictures/master/pictures/Lenovo/T480S/BL/FR/5.jpg</v>
      </c>
      <c r="R6" s="28" t="str">
        <f>IF(ISBLANK(Values!$F5),"",Values!R5)</f>
        <v>https://raw.githubusercontent.com/PatrickVibild/TellusAmazonPictures/master/pictures/Lenovo/T480S/BL/FR/6.jpg</v>
      </c>
      <c r="S6" s="28" t="str">
        <f>IF(ISBLANK(Values!$F5),"",Values!S5)</f>
        <v>https://raw.githubusercontent.com/PatrickVibild/TellusAmazonPictures/master/pictures/Lenovo/T480S/BL/FR/7.jpg</v>
      </c>
      <c r="T6" s="28" t="str">
        <f>IF(ISBLANK(Values!$F5),"",Values!T5)</f>
        <v>https://raw.githubusercontent.com/PatrickVibild/TellusAmazonPictures/master/pictures/Lenovo/T480S/BL/FR/8.jpg</v>
      </c>
      <c r="U6" s="28" t="str">
        <f>IF(ISBLANK(Values!$F5),"",Values!U5)</f>
        <v>https://raw.githubusercontent.com/PatrickVibild/TellusAmazonPictures/master/pictures/Lenovo/T480S/BL/FR/9.jpg</v>
      </c>
      <c r="W6" s="32" t="str">
        <f>IF(ISBLANK(Values!E5),"","Child")</f>
        <v>Child</v>
      </c>
      <c r="X6" s="32" t="str">
        <f>IF(ISBLANK(Values!E5),"",Values!$B$13)</f>
        <v>Lenovo T490 Parent</v>
      </c>
      <c r="Y6" s="39" t="str">
        <f>IF(ISBLANK(Values!E5),"","Size-Color")</f>
        <v>Size-Color</v>
      </c>
      <c r="Z6" s="32" t="str">
        <f>IF(ISBLANK(Values!E5),"","variation")</f>
        <v>variation</v>
      </c>
      <c r="AA6" s="36" t="str">
        <f>IF(ISBLANK(Values!E5),"",Values!$B$20)</f>
        <v>PartialUpdate</v>
      </c>
      <c r="AB6" s="1" t="str">
        <f>IF(ISBLANK(Values!E5),"",Values!$B$29)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 s="41" t="str">
        <f>IF(ISBLANK(Values!E5),"",IF(Values!I5,Values!$B$23,Values!$B$33))</f>
        <v>👉 YENİLENDİ: PARA TASARRUFU - Yedek Lenovo dizüstü bilgisayar klavyesi, OEM klavyeleriyle aynı kalitede. TellusRem, 2011'den beri dünyanın Lider klavye distribütörüdür. Mükemmel yedek klavye, değiştirilmesi ve takılması kolaydır.</v>
      </c>
      <c r="AJ6" s="42" t="str">
        <f>IF(ISBLANK(Values!E5),"",Values!$B$24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6" s="1" t="str">
        <f>IF(ISBLANK(Values!E5),"",Values!$B$25)</f>
        <v>♻️ ÇEVRE DOSTU ÜRÜN - Yenilenmiş satın alın, YEŞİL SATIN AL! Yeni bir klavye almaya kıyasla, yenilenmiş klavyelerimizi satın alarak karbondioksiti %80'den fazla azaltın! Klavyeniz için mükemmel OEM yedek parçası.</v>
      </c>
      <c r="AL6" s="1" t="str">
        <f>IF(ISBLANK(Values!E5),"",SUBSTITUTE(SUBSTITUTE(IF(Values!$J5, Values!$B$26, Values!$B$33), "{language}", Values!$H5), "{flag}", INDEX(options!$E$1:$E$20, Values!$V5)))</f>
        <v>👉 LAYOUT – 🇫🇷 Lenovo T480s black - FR arkadan aydınlatmalı.</v>
      </c>
      <c r="AM6" s="1" t="str">
        <f>SUBSTITUTE(IF(ISBLANK(Values!E5),"",Values!$B$27),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6" s="28" t="str">
        <f>IF(ISBLANK(Values!E5),"",Values!H5)</f>
        <v>Lenovo T480s black - FR</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6" s="1" t="str">
        <f>IF(ISBLANK(Values!E5),"","No")</f>
        <v>No</v>
      </c>
      <c r="DA6" s="1" t="str">
        <f>IF(ISBLANK(Values!E5),"","No")</f>
        <v>No</v>
      </c>
      <c r="DO6" s="27" t="str">
        <f>IF(ISBLANK(Values!E5),"","Parts")</f>
        <v>Parts</v>
      </c>
      <c r="DP6" s="27" t="str">
        <f>IF(ISBLANK(Values!E5),"",Values!$B$31)</f>
        <v>Teslimat tarihinden sonra 6 ay garanti. Klavyenin herhangi bir arızası durumunda, ürünün klavyesi için yeni bir birim veya yedek parça gönderilecektir. Stok sıkıntısı olması durumunda tam bir geri ödeme yapılır.</v>
      </c>
      <c r="DS6" s="31"/>
      <c r="DY6" t="str">
        <f>IF(ISBLANK(Values!$E5), "", "not_applicable")</f>
        <v>not_applicable</v>
      </c>
      <c r="DZ6" s="31"/>
      <c r="EA6" s="31"/>
      <c r="EB6" s="31"/>
      <c r="EC6" s="31"/>
      <c r="EI6" s="1" t="str">
        <f>IF(ISBLANK(Values!E5),"",Values!$B$31)</f>
        <v>Teslimat tarihinden sonra 6 ay garanti. Klavyenin herhangi bir arızası durumunda, ürünün klavyesi için yeni bir birim veya yedek parça gönderilecektir. Stok sıkıntısı olması durumunda tam bir geri ödeme yapılır.</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t="str">
        <f>IF(IF(ISBLANK(Values!E5),"",IF(Values!J5, Values!$B$4, Values!$B$5))=0,"",IF(ISBLANK(Values!E5),"",IF(Values!J5, Values!$B$4, Values!$B$5)))</f>
        <v/>
      </c>
      <c r="FP6" s="36" t="str">
        <f>IF(IF(ISBLANK(Values!E5),"",IF(Values!J5, Values!$B$4, Values!$B$5))=0,"",IF(ISBLANK(Values!E5),"","Percent"))</f>
        <v/>
      </c>
      <c r="FQ6" s="36" t="str">
        <f>IF(IF(ISBLANK(Values!E5),"",IF(Values!J5, Values!$B$4, Values!$B$5))=0,"",IF(ISBLANK(Values!E5),"","2"))</f>
        <v/>
      </c>
      <c r="FR6" s="36" t="str">
        <f>IF(IF(ISBLANK(Values!E5),"",IF(Values!J5, Values!$B$4, Values!$B$5))=0,"",IF(ISBLANK(Values!E5),"","3"))</f>
        <v/>
      </c>
      <c r="FS6" s="36" t="str">
        <f>IF(IF(ISBLANK(Values!E5),"",IF(Values!J5, Values!$B$4, Values!$B$5))=0,"",IF(ISBLANK(Values!E5),"","5"))</f>
        <v/>
      </c>
      <c r="FT6" s="36" t="str">
        <f>IF(IF(ISBLANK(Values!E5),"",IF(Values!J5, Values!$B$4, Values!$B$5))=0,"",IF(ISBLANK(Values!E5),"","6"))</f>
        <v/>
      </c>
      <c r="FU6" s="36" t="str">
        <f>IF(IF(ISBLANK(Values!E5),"",IF(Values!J5, Values!$B$4, Values!$B$5))=0,"",IF(ISBLANK(Values!E5),"","10"))</f>
        <v/>
      </c>
      <c r="FV6" s="36" t="str">
        <f>IF(IF(ISBLANK(Values!E5),"",IF(Values!J5, Values!$B$4, Values!$B$5))=0,"",IF(ISBLANK(Values!E5),"","10"))</f>
        <v/>
      </c>
    </row>
    <row r="7" spans="1:192" ht="17" x14ac:dyDescent="0.2">
      <c r="A7" s="27" t="str">
        <f>IF(ISBLANK(Values!E6),"",IF(Values!$B$37="EU","computercomponent","computer"))</f>
        <v>computercomponent</v>
      </c>
      <c r="B7" s="38" t="str">
        <f>IF(ISBLANK(Values!E6),"",Values!F6)</f>
        <v>Lenovo T480s black - IT</v>
      </c>
      <c r="C7" s="32" t="str">
        <f>IF(ISBLANK(Values!E6),"","TellusRem")</f>
        <v>TellusRem</v>
      </c>
      <c r="D7" s="30">
        <f>IF(ISBLANK(Values!E6),"",Values!E6)</f>
        <v>5714401480037</v>
      </c>
      <c r="E7" s="31" t="str">
        <f>IF(ISBLANK(Values!E6),"","EAN")</f>
        <v>EAN</v>
      </c>
      <c r="F7" s="28" t="str">
        <f>IF(ISBLANK(Values!E6),"",IF(Values!J6, SUBSTITUTE(Values!$B$1, "{language}", Values!H6) &amp; " " &amp;Values!$B$3, SUBSTITUTE(Values!$B$2, "{language}", Values!$H6) &amp; " " &amp;Values!$B$3))</f>
        <v>Lenovo Thinkpad için yedek Lenovo T480s black - IT arkadan aydınlatmalı klavye T480s, T490, E490, L480, L490, L380, L390, L380 Yoga, L390 Yoga, E490, E480</v>
      </c>
      <c r="G7" s="32" t="str">
        <f>IF(ISBLANK(Values!E6),"",IF(Values!$B$20="PartialUpdate","","TellusRem"))</f>
        <v/>
      </c>
      <c r="H7" s="27" t="str">
        <f>IF(ISBLANK(Values!E6),"",Values!$B$16)</f>
        <v>computer-keyboards</v>
      </c>
      <c r="I7" s="27" t="str">
        <f>IF(ISBLANK(Values!E6),"","4730574031")</f>
        <v>4730574031</v>
      </c>
      <c r="J7" s="39" t="str">
        <f>IF(ISBLANK(Values!E6),"",Values!F6 )</f>
        <v>Lenovo T480s black - IT</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https://raw.githubusercontent.com/PatrickVibild/TellusAmazonPictures/master/pictures/Lenovo/T480S/BL/IT/1.jpg</v>
      </c>
      <c r="N7" s="28" t="str">
        <f>IF(ISBLANK(Values!$F6),"",Values!N6)</f>
        <v>https://raw.githubusercontent.com/PatrickVibild/TellusAmazonPictures/master/pictures/Lenovo/T480S/BL/IT/2.jpg</v>
      </c>
      <c r="O7" s="28" t="str">
        <f>IF(ISBLANK(Values!$F6),"",Values!O6)</f>
        <v>https://raw.githubusercontent.com/PatrickVibild/TellusAmazonPictures/master/pictures/Lenovo/T480S/BL/IT/3.jpg</v>
      </c>
      <c r="P7" s="28" t="str">
        <f>IF(ISBLANK(Values!$F6),"",Values!P6)</f>
        <v>https://raw.githubusercontent.com/PatrickVibild/TellusAmazonPictures/master/pictures/Lenovo/T480S/BL/IT/4.jpg</v>
      </c>
      <c r="Q7" s="28" t="str">
        <f>IF(ISBLANK(Values!$F6),"",Values!Q6)</f>
        <v>https://raw.githubusercontent.com/PatrickVibild/TellusAmazonPictures/master/pictures/Lenovo/T480S/BL/IT/5.jpg</v>
      </c>
      <c r="R7" s="28" t="str">
        <f>IF(ISBLANK(Values!$F6),"",Values!R6)</f>
        <v>https://raw.githubusercontent.com/PatrickVibild/TellusAmazonPictures/master/pictures/Lenovo/T480S/BL/IT/6.jpg</v>
      </c>
      <c r="S7" s="28" t="str">
        <f>IF(ISBLANK(Values!$F6),"",Values!S6)</f>
        <v>https://raw.githubusercontent.com/PatrickVibild/TellusAmazonPictures/master/pictures/Lenovo/T480S/BL/IT/7.jpg</v>
      </c>
      <c r="T7" s="28" t="str">
        <f>IF(ISBLANK(Values!$F6),"",Values!T6)</f>
        <v>https://raw.githubusercontent.com/PatrickVibild/TellusAmazonPictures/master/pictures/Lenovo/T480S/BL/IT/8.jpg</v>
      </c>
      <c r="U7" s="28" t="str">
        <f>IF(ISBLANK(Values!$F6),"",Values!U6)</f>
        <v>https://raw.githubusercontent.com/PatrickVibild/TellusAmazonPictures/master/pictures/Lenovo/T480S/BL/IT/9.jpg</v>
      </c>
      <c r="W7" s="32" t="str">
        <f>IF(ISBLANK(Values!E6),"","Child")</f>
        <v>Child</v>
      </c>
      <c r="X7" s="32" t="str">
        <f>IF(ISBLANK(Values!E6),"",Values!$B$13)</f>
        <v>Lenovo T490 Parent</v>
      </c>
      <c r="Y7" s="39" t="str">
        <f>IF(ISBLANK(Values!E6),"","Size-Color")</f>
        <v>Size-Color</v>
      </c>
      <c r="Z7" s="32" t="str">
        <f>IF(ISBLANK(Values!E6),"","variation")</f>
        <v>variation</v>
      </c>
      <c r="AA7" s="36" t="str">
        <f>IF(ISBLANK(Values!E6),"",Values!$B$20)</f>
        <v>PartialUpdate</v>
      </c>
      <c r="AB7" s="1" t="str">
        <f>IF(ISBLANK(Values!E6),"",Values!$B$29)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 s="41" t="str">
        <f>IF(ISBLANK(Values!E6),"",IF(Values!I6,Values!$B$23,Values!$B$33))</f>
        <v>👉 YENİLENDİ: PARA TASARRUFU - Yedek Lenovo dizüstü bilgisayar klavyesi, OEM klavyeleriyle aynı kalitede. TellusRem, 2011'den beri dünyanın Lider klavye distribütörüdür. Mükemmel yedek klavye, değiştirilmesi ve takılması kolaydır.</v>
      </c>
      <c r="AJ7" s="42" t="str">
        <f>IF(ISBLANK(Values!E6),"",Values!$B$24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7" s="1" t="str">
        <f>IF(ISBLANK(Values!E6),"",Values!$B$25)</f>
        <v>♻️ ÇEVRE DOSTU ÜRÜN - Yenilenmiş satın alın, YEŞİL SATIN AL! Yeni bir klavye almaya kıyasla, yenilenmiş klavyelerimizi satın alarak karbondioksiti %80'den fazla azaltın! Klavyeniz için mükemmel OEM yedek parçası.</v>
      </c>
      <c r="AL7" s="1" t="str">
        <f>IF(ISBLANK(Values!E6),"",SUBSTITUTE(SUBSTITUTE(IF(Values!$J6, Values!$B$26, Values!$B$33), "{language}", Values!$H6), "{flag}", INDEX(options!$E$1:$E$20, Values!$V6)))</f>
        <v>👉 LAYOUT – 🇮🇹 Lenovo T480s black - IT arkadan aydınlatmalı.</v>
      </c>
      <c r="AM7" s="1" t="str">
        <f>SUBSTITUTE(IF(ISBLANK(Values!E6),"",Values!$B$27),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7" s="28" t="str">
        <f>IF(ISBLANK(Values!E6),"",Values!H6)</f>
        <v>Lenovo T480s black - IT</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7" s="1" t="str">
        <f>IF(ISBLANK(Values!E6),"","No")</f>
        <v>No</v>
      </c>
      <c r="DA7" s="1" t="str">
        <f>IF(ISBLANK(Values!E6),"","No")</f>
        <v>No</v>
      </c>
      <c r="DO7" s="27" t="str">
        <f>IF(ISBLANK(Values!E6),"","Parts")</f>
        <v>Parts</v>
      </c>
      <c r="DP7" s="27" t="str">
        <f>IF(ISBLANK(Values!E6),"",Values!$B$31)</f>
        <v>Teslimat tarihinden sonra 6 ay garanti. Klavyenin herhangi bir arızası durumunda, ürünün klavyesi için yeni bir birim veya yedek parça gönderilecektir. Stok sıkıntısı olması durumunda tam bir geri ödeme yapılır.</v>
      </c>
      <c r="DS7" s="31"/>
      <c r="DY7" t="str">
        <f>IF(ISBLANK(Values!$E6), "", "not_applicable")</f>
        <v>not_applicable</v>
      </c>
      <c r="DZ7" s="31"/>
      <c r="EA7" s="31"/>
      <c r="EB7" s="31"/>
      <c r="EC7" s="31"/>
      <c r="EI7" s="1" t="str">
        <f>IF(ISBLANK(Values!E6),"",Values!$B$31)</f>
        <v>Teslimat tarihinden sonra 6 ay garanti. Klavyenin herhangi bir arızası durumunda, ürünün klavyesi için yeni bir birim veya yedek parça gönderilecektir. Stok sıkıntısı olması durumunda tam bir geri ödeme yapılır.</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t="str">
        <f>IF(IF(ISBLANK(Values!E6),"",IF(Values!J6, Values!$B$4, Values!$B$5))=0,"",IF(ISBLANK(Values!E6),"",IF(Values!J6, Values!$B$4, Values!$B$5)))</f>
        <v/>
      </c>
      <c r="FP7" s="36" t="str">
        <f>IF(IF(ISBLANK(Values!E6),"",IF(Values!J6, Values!$B$4, Values!$B$5))=0,"",IF(ISBLANK(Values!E6),"","Percent"))</f>
        <v/>
      </c>
      <c r="FQ7" s="36" t="str">
        <f>IF(IF(ISBLANK(Values!E6),"",IF(Values!J6, Values!$B$4, Values!$B$5))=0,"",IF(ISBLANK(Values!E6),"","2"))</f>
        <v/>
      </c>
      <c r="FR7" s="36" t="str">
        <f>IF(IF(ISBLANK(Values!E6),"",IF(Values!J6, Values!$B$4, Values!$B$5))=0,"",IF(ISBLANK(Values!E6),"","3"))</f>
        <v/>
      </c>
      <c r="FS7" s="36" t="str">
        <f>IF(IF(ISBLANK(Values!E6),"",IF(Values!J6, Values!$B$4, Values!$B$5))=0,"",IF(ISBLANK(Values!E6),"","5"))</f>
        <v/>
      </c>
      <c r="FT7" s="36" t="str">
        <f>IF(IF(ISBLANK(Values!E6),"",IF(Values!J6, Values!$B$4, Values!$B$5))=0,"",IF(ISBLANK(Values!E6),"","6"))</f>
        <v/>
      </c>
      <c r="FU7" s="36" t="str">
        <f>IF(IF(ISBLANK(Values!E6),"",IF(Values!J6, Values!$B$4, Values!$B$5))=0,"",IF(ISBLANK(Values!E6),"","10"))</f>
        <v/>
      </c>
      <c r="FV7" s="36" t="str">
        <f>IF(IF(ISBLANK(Values!E6),"",IF(Values!J6, Values!$B$4, Values!$B$5))=0,"",IF(ISBLANK(Values!E6),"","10"))</f>
        <v/>
      </c>
    </row>
    <row r="8" spans="1:192" ht="17" x14ac:dyDescent="0.2">
      <c r="A8" s="27" t="str">
        <f>IF(ISBLANK(Values!E7),"",IF(Values!$B$37="EU","computercomponent","computer"))</f>
        <v>computercomponent</v>
      </c>
      <c r="B8" s="38" t="str">
        <f>IF(ISBLANK(Values!E7),"",Values!F7)</f>
        <v>Lenovo T480s black - ES</v>
      </c>
      <c r="C8" s="32" t="str">
        <f>IF(ISBLANK(Values!E7),"","TellusRem")</f>
        <v>TellusRem</v>
      </c>
      <c r="D8" s="30">
        <f>IF(ISBLANK(Values!E7),"",Values!E7)</f>
        <v>5714401480044</v>
      </c>
      <c r="E8" s="31" t="str">
        <f>IF(ISBLANK(Values!E7),"","EAN")</f>
        <v>EAN</v>
      </c>
      <c r="F8" s="28" t="str">
        <f>IF(ISBLANK(Values!E7),"",IF(Values!J7, SUBSTITUTE(Values!$B$1, "{language}", Values!H7) &amp; " " &amp;Values!$B$3, SUBSTITUTE(Values!$B$2, "{language}", Values!$H7) &amp; " " &amp;Values!$B$3))</f>
        <v>Lenovo Thinkpad için yedek Lenovo T480s black - ES arkadan aydınlatmalı klavye T480s, T490, E490, L480, L490, L380, L390, L380 Yoga, L390 Yoga, E490, E480</v>
      </c>
      <c r="G8" s="32" t="str">
        <f>IF(ISBLANK(Values!E7),"",IF(Values!$B$20="PartialUpdate","","TellusRem"))</f>
        <v/>
      </c>
      <c r="H8" s="27" t="str">
        <f>IF(ISBLANK(Values!E7),"",Values!$B$16)</f>
        <v>computer-keyboards</v>
      </c>
      <c r="I8" s="27" t="str">
        <f>IF(ISBLANK(Values!E7),"","4730574031")</f>
        <v>4730574031</v>
      </c>
      <c r="J8" s="39" t="str">
        <f>IF(ISBLANK(Values!E7),"",Values!F7 )</f>
        <v>Lenovo T480s black - ES</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https://raw.githubusercontent.com/PatrickVibild/TellusAmazonPictures/master/pictures/Lenovo/T480S/BL/ES/1.jpg</v>
      </c>
      <c r="N8" s="28" t="str">
        <f>IF(ISBLANK(Values!$F7),"",Values!N7)</f>
        <v>https://raw.githubusercontent.com/PatrickVibild/TellusAmazonPictures/master/pictures/Lenovo/T480S/BL/ES/2.jpg</v>
      </c>
      <c r="O8" s="28" t="str">
        <f>IF(ISBLANK(Values!$F7),"",Values!O7)</f>
        <v>https://raw.githubusercontent.com/PatrickVibild/TellusAmazonPictures/master/pictures/Lenovo/T480S/BL/ES/3.jpg</v>
      </c>
      <c r="P8" s="28" t="str">
        <f>IF(ISBLANK(Values!$F7),"",Values!P7)</f>
        <v>https://raw.githubusercontent.com/PatrickVibild/TellusAmazonPictures/master/pictures/Lenovo/T480S/BL/ES/4.jpg</v>
      </c>
      <c r="Q8" s="28" t="str">
        <f>IF(ISBLANK(Values!$F7),"",Values!Q7)</f>
        <v>https://raw.githubusercontent.com/PatrickVibild/TellusAmazonPictures/master/pictures/Lenovo/T480S/BL/ES/5.jpg</v>
      </c>
      <c r="R8" s="28" t="str">
        <f>IF(ISBLANK(Values!$F7),"",Values!R7)</f>
        <v>https://raw.githubusercontent.com/PatrickVibild/TellusAmazonPictures/master/pictures/Lenovo/T480S/BL/ES/6.jpg</v>
      </c>
      <c r="S8" s="28" t="str">
        <f>IF(ISBLANK(Values!$F7),"",Values!S7)</f>
        <v>https://raw.githubusercontent.com/PatrickVibild/TellusAmazonPictures/master/pictures/Lenovo/T480S/BL/ES/7.jpg</v>
      </c>
      <c r="T8" s="28" t="str">
        <f>IF(ISBLANK(Values!$F7),"",Values!T7)</f>
        <v>https://raw.githubusercontent.com/PatrickVibild/TellusAmazonPictures/master/pictures/Lenovo/T480S/BL/ES/8.jpg</v>
      </c>
      <c r="U8" s="28" t="str">
        <f>IF(ISBLANK(Values!$F7),"",Values!U7)</f>
        <v>https://raw.githubusercontent.com/PatrickVibild/TellusAmazonPictures/master/pictures/Lenovo/T480S/BL/ES/9.jpg</v>
      </c>
      <c r="W8" s="32" t="str">
        <f>IF(ISBLANK(Values!E7),"","Child")</f>
        <v>Child</v>
      </c>
      <c r="X8" s="32" t="str">
        <f>IF(ISBLANK(Values!E7),"",Values!$B$13)</f>
        <v>Lenovo T490 Parent</v>
      </c>
      <c r="Y8" s="39" t="str">
        <f>IF(ISBLANK(Values!E7),"","Size-Color")</f>
        <v>Size-Color</v>
      </c>
      <c r="Z8" s="32" t="str">
        <f>IF(ISBLANK(Values!E7),"","variation")</f>
        <v>variation</v>
      </c>
      <c r="AA8" s="36" t="str">
        <f>IF(ISBLANK(Values!E7),"",Values!$B$20)</f>
        <v>PartialUpdate</v>
      </c>
      <c r="AB8" s="1" t="str">
        <f>IF(ISBLANK(Values!E7),"",Values!$B$29)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8" s="41" t="str">
        <f>IF(ISBLANK(Values!E7),"",IF(Values!I7,Values!$B$23,Values!$B$33))</f>
        <v>👉 YENİLENDİ: PARA TASARRUFU - Yedek Lenovo dizüstü bilgisayar klavyesi, OEM klavyeleriyle aynı kalitede. TellusRem, 2011'den beri dünyanın Lider klavye distribütörüdür. Mükemmel yedek klavye, değiştirilmesi ve takılması kolaydır.</v>
      </c>
      <c r="AJ8" s="42" t="str">
        <f>IF(ISBLANK(Values!E7),"",Values!$B$24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8" s="1" t="str">
        <f>IF(ISBLANK(Values!E7),"",Values!$B$25)</f>
        <v>♻️ ÇEVRE DOSTU ÜRÜN - Yenilenmiş satın alın, YEŞİL SATIN AL! Yeni bir klavye almaya kıyasla, yenilenmiş klavyelerimizi satın alarak karbondioksiti %80'den fazla azaltın! Klavyeniz için mükemmel OEM yedek parçası.</v>
      </c>
      <c r="AL8" s="1" t="str">
        <f>IF(ISBLANK(Values!E7),"",SUBSTITUTE(SUBSTITUTE(IF(Values!$J7, Values!$B$26, Values!$B$33), "{language}", Values!$H7), "{flag}", INDEX(options!$E$1:$E$20, Values!$V7)))</f>
        <v>👉 LAYOUT – 🇪🇸 Lenovo T480s black - ES arkadan aydınlatmalı.</v>
      </c>
      <c r="AM8" s="1" t="str">
        <f>SUBSTITUTE(IF(ISBLANK(Values!E7),"",Values!$B$27),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8" s="28" t="str">
        <f>IF(ISBLANK(Values!E7),"",Values!H7)</f>
        <v>Lenovo T480s black - ES</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8" s="1" t="str">
        <f>IF(ISBLANK(Values!E7),"","No")</f>
        <v>No</v>
      </c>
      <c r="DA8" s="1" t="str">
        <f>IF(ISBLANK(Values!E7),"","No")</f>
        <v>No</v>
      </c>
      <c r="DO8" s="27" t="str">
        <f>IF(ISBLANK(Values!E7),"","Parts")</f>
        <v>Parts</v>
      </c>
      <c r="DP8" s="27" t="str">
        <f>IF(ISBLANK(Values!E7),"",Values!$B$31)</f>
        <v>Teslimat tarihinden sonra 6 ay garanti. Klavyenin herhangi bir arızası durumunda, ürünün klavyesi için yeni bir birim veya yedek parça gönderilecektir. Stok sıkıntısı olması durumunda tam bir geri ödeme yapılır.</v>
      </c>
      <c r="DS8" s="31"/>
      <c r="DY8" t="str">
        <f>IF(ISBLANK(Values!$E7), "", "not_applicable")</f>
        <v>not_applicable</v>
      </c>
      <c r="DZ8" s="31"/>
      <c r="EA8" s="31"/>
      <c r="EB8" s="31"/>
      <c r="EC8" s="31"/>
      <c r="EI8" s="1" t="str">
        <f>IF(ISBLANK(Values!E7),"",Values!$B$31)</f>
        <v>Teslimat tarihinden sonra 6 ay garanti. Klavyenin herhangi bir arızası durumunda, ürünün klavyesi için yeni bir birim veya yedek parça gönderilecektir. Stok sıkıntısı olması durumunda tam bir geri ödeme yapılır.</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t="str">
        <f>IF(IF(ISBLANK(Values!E7),"",IF(Values!J7, Values!$B$4, Values!$B$5))=0,"",IF(ISBLANK(Values!E7),"",IF(Values!J7, Values!$B$4, Values!$B$5)))</f>
        <v/>
      </c>
      <c r="FP8" s="36" t="str">
        <f>IF(IF(ISBLANK(Values!E7),"",IF(Values!J7, Values!$B$4, Values!$B$5))=0,"",IF(ISBLANK(Values!E7),"","Percent"))</f>
        <v/>
      </c>
      <c r="FQ8" s="36" t="str">
        <f>IF(IF(ISBLANK(Values!E7),"",IF(Values!J7, Values!$B$4, Values!$B$5))=0,"",IF(ISBLANK(Values!E7),"","2"))</f>
        <v/>
      </c>
      <c r="FR8" s="36" t="str">
        <f>IF(IF(ISBLANK(Values!E7),"",IF(Values!J7, Values!$B$4, Values!$B$5))=0,"",IF(ISBLANK(Values!E7),"","3"))</f>
        <v/>
      </c>
      <c r="FS8" s="36" t="str">
        <f>IF(IF(ISBLANK(Values!E7),"",IF(Values!J7, Values!$B$4, Values!$B$5))=0,"",IF(ISBLANK(Values!E7),"","5"))</f>
        <v/>
      </c>
      <c r="FT8" s="36" t="str">
        <f>IF(IF(ISBLANK(Values!E7),"",IF(Values!J7, Values!$B$4, Values!$B$5))=0,"",IF(ISBLANK(Values!E7),"","6"))</f>
        <v/>
      </c>
      <c r="FU8" s="36" t="str">
        <f>IF(IF(ISBLANK(Values!E7),"",IF(Values!J7, Values!$B$4, Values!$B$5))=0,"",IF(ISBLANK(Values!E7),"","10"))</f>
        <v/>
      </c>
      <c r="FV8" s="36" t="str">
        <f>IF(IF(ISBLANK(Values!E7),"",IF(Values!J7, Values!$B$4, Values!$B$5))=0,"",IF(ISBLANK(Values!E7),"","10"))</f>
        <v/>
      </c>
    </row>
    <row r="9" spans="1:192" ht="17" x14ac:dyDescent="0.2">
      <c r="A9" s="27" t="str">
        <f>IF(ISBLANK(Values!E8),"",IF(Values!$B$37="EU","computercomponent","computer"))</f>
        <v>computercomponent</v>
      </c>
      <c r="B9" s="38" t="str">
        <f>IF(ISBLANK(Values!E8),"",Values!F8)</f>
        <v>Lenovo T480s black - UK</v>
      </c>
      <c r="C9" s="32" t="str">
        <f>IF(ISBLANK(Values!E8),"","TellusRem")</f>
        <v>TellusRem</v>
      </c>
      <c r="D9" s="30">
        <f>IF(ISBLANK(Values!E8),"",Values!E8)</f>
        <v>5714401480051</v>
      </c>
      <c r="E9" s="31" t="str">
        <f>IF(ISBLANK(Values!E8),"","EAN")</f>
        <v>EAN</v>
      </c>
      <c r="F9" s="28" t="str">
        <f>IF(ISBLANK(Values!E8),"",IF(Values!J8, SUBSTITUTE(Values!$B$1, "{language}", Values!H8) &amp; " " &amp;Values!$B$3, SUBSTITUTE(Values!$B$2, "{language}", Values!$H8) &amp; " " &amp;Values!$B$3))</f>
        <v>Lenovo Thinkpad için yedek Lenovo T480s black - UK arkadan aydınlatmalı klavye T480s, T490, E490, L480, L490, L380, L390, L380 Yoga, L390 Yoga, E490, E480</v>
      </c>
      <c r="G9" s="32" t="str">
        <f>IF(ISBLANK(Values!E8),"",IF(Values!$B$20="PartialUpdate","","TellusRem"))</f>
        <v/>
      </c>
      <c r="H9" s="27" t="str">
        <f>IF(ISBLANK(Values!E8),"",Values!$B$16)</f>
        <v>computer-keyboards</v>
      </c>
      <c r="I9" s="27" t="str">
        <f>IF(ISBLANK(Values!E8),"","4730574031")</f>
        <v>4730574031</v>
      </c>
      <c r="J9" s="39" t="str">
        <f>IF(ISBLANK(Values!E8),"",Values!F8 )</f>
        <v>Lenovo T480s black - UK</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https://raw.githubusercontent.com/PatrickVibild/TellusAmazonPictures/master/pictures/Lenovo/T480S/BL/UK/1.jpg</v>
      </c>
      <c r="N9" s="28" t="str">
        <f>IF(ISBLANK(Values!$F8),"",Values!N8)</f>
        <v>https://raw.githubusercontent.com/PatrickVibild/TellusAmazonPictures/master/pictures/Lenovo/T480S/BL/UK/2.jpg</v>
      </c>
      <c r="O9" s="28" t="str">
        <f>IF(ISBLANK(Values!$F8),"",Values!O8)</f>
        <v>https://raw.githubusercontent.com/PatrickVibild/TellusAmazonPictures/master/pictures/Lenovo/T480S/BL/UK/3.jpg</v>
      </c>
      <c r="P9" s="28" t="str">
        <f>IF(ISBLANK(Values!$F8),"",Values!P8)</f>
        <v>https://raw.githubusercontent.com/PatrickVibild/TellusAmazonPictures/master/pictures/Lenovo/T480S/BL/UK/4.jpg</v>
      </c>
      <c r="Q9" s="28" t="str">
        <f>IF(ISBLANK(Values!$F8),"",Values!Q8)</f>
        <v>https://raw.githubusercontent.com/PatrickVibild/TellusAmazonPictures/master/pictures/Lenovo/T480S/BL/UK/5.jpg</v>
      </c>
      <c r="R9" s="28" t="str">
        <f>IF(ISBLANK(Values!$F8),"",Values!R8)</f>
        <v>https://raw.githubusercontent.com/PatrickVibild/TellusAmazonPictures/master/pictures/Lenovo/T480S/BL/UK/6.jpg</v>
      </c>
      <c r="S9" s="28" t="str">
        <f>IF(ISBLANK(Values!$F8),"",Values!S8)</f>
        <v>https://raw.githubusercontent.com/PatrickVibild/TellusAmazonPictures/master/pictures/Lenovo/T480S/BL/UK/7.jpg</v>
      </c>
      <c r="T9" s="28" t="str">
        <f>IF(ISBLANK(Values!$F8),"",Values!T8)</f>
        <v>https://raw.githubusercontent.com/PatrickVibild/TellusAmazonPictures/master/pictures/Lenovo/T480S/BL/UK/8.jpg</v>
      </c>
      <c r="U9" s="28" t="str">
        <f>IF(ISBLANK(Values!$F8),"",Values!U8)</f>
        <v>https://raw.githubusercontent.com/PatrickVibild/TellusAmazonPictures/master/pictures/Lenovo/T480S/BL/UK/9.jpg</v>
      </c>
      <c r="W9" s="32" t="str">
        <f>IF(ISBLANK(Values!E8),"","Child")</f>
        <v>Child</v>
      </c>
      <c r="X9" s="32" t="str">
        <f>IF(ISBLANK(Values!E8),"",Values!$B$13)</f>
        <v>Lenovo T490 Parent</v>
      </c>
      <c r="Y9" s="39" t="str">
        <f>IF(ISBLANK(Values!E8),"","Size-Color")</f>
        <v>Size-Color</v>
      </c>
      <c r="Z9" s="32" t="str">
        <f>IF(ISBLANK(Values!E8),"","variation")</f>
        <v>variation</v>
      </c>
      <c r="AA9" s="36" t="str">
        <f>IF(ISBLANK(Values!E8),"",Values!$B$20)</f>
        <v>PartialUpdate</v>
      </c>
      <c r="AB9" s="1" t="str">
        <f>IF(ISBLANK(Values!E8),"",Values!$B$29)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9" s="41" t="str">
        <f>IF(ISBLANK(Values!E8),"",IF(Values!I8,Values!$B$23,Values!$B$33))</f>
        <v>👉 YENİLENDİ: PARA TASARRUFU - Yedek Lenovo dizüstü bilgisayar klavyesi, OEM klavyeleriyle aynı kalitede. TellusRem, 2011'den beri dünyanın Lider klavye distribütörüdür. Mükemmel yedek klavye, değiştirilmesi ve takılması kolaydır.</v>
      </c>
      <c r="AJ9" s="42" t="str">
        <f>IF(ISBLANK(Values!E8),"",Values!$B$24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9" s="1" t="str">
        <f>IF(ISBLANK(Values!E8),"",Values!$B$25)</f>
        <v>♻️ ÇEVRE DOSTU ÜRÜN - Yenilenmiş satın alın, YEŞİL SATIN AL! Yeni bir klavye almaya kıyasla, yenilenmiş klavyelerimizi satın alarak karbondioksiti %80'den fazla azaltın! Klavyeniz için mükemmel OEM yedek parçası.</v>
      </c>
      <c r="AL9" s="1" t="str">
        <f>IF(ISBLANK(Values!E8),"",SUBSTITUTE(SUBSTITUTE(IF(Values!$J8, Values!$B$26, Values!$B$33), "{language}", Values!$H8), "{flag}", INDEX(options!$E$1:$E$20, Values!$V8)))</f>
        <v>👉 LAYOUT – 🇬🇧 Lenovo T480s black - UK arkadan aydınlatmalı.</v>
      </c>
      <c r="AM9" s="1" t="str">
        <f>SUBSTITUTE(IF(ISBLANK(Values!E8),"",Values!$B$27),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9" s="28" t="str">
        <f>IF(ISBLANK(Values!E8),"",Values!H8)</f>
        <v>Lenovo T480s black - 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9" s="1" t="str">
        <f>IF(ISBLANK(Values!E8),"","No")</f>
        <v>No</v>
      </c>
      <c r="DA9" s="1" t="str">
        <f>IF(ISBLANK(Values!E8),"","No")</f>
        <v>No</v>
      </c>
      <c r="DO9" s="27" t="str">
        <f>IF(ISBLANK(Values!E8),"","Parts")</f>
        <v>Parts</v>
      </c>
      <c r="DP9" s="27" t="str">
        <f>IF(ISBLANK(Values!E8),"",Values!$B$31)</f>
        <v>Teslimat tarihinden sonra 6 ay garanti. Klavyenin herhangi bir arızası durumunda, ürünün klavyesi için yeni bir birim veya yedek parça gönderilecektir. Stok sıkıntısı olması durumunda tam bir geri ödeme yapılır.</v>
      </c>
      <c r="DS9" s="31"/>
      <c r="DY9" t="str">
        <f>IF(ISBLANK(Values!$E8), "", "not_applicable")</f>
        <v>not_applicable</v>
      </c>
      <c r="DZ9" s="31"/>
      <c r="EA9" s="31"/>
      <c r="EB9" s="31"/>
      <c r="EC9" s="31"/>
      <c r="EI9" s="1" t="str">
        <f>IF(ISBLANK(Values!E8),"",Values!$B$31)</f>
        <v>Teslimat tarihinden sonra 6 ay garanti. Klavyenin herhangi bir arızası durumunda, ürünün klavyesi için yeni bir birim veya yedek parça gönderilecektir. Stok sıkıntısı olması durumunda tam bir geri ödeme yapılır.</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t="str">
        <f>IF(IF(ISBLANK(Values!E8),"",IF(Values!J8, Values!$B$4, Values!$B$5))=0,"",IF(ISBLANK(Values!E8),"",IF(Values!J8, Values!$B$4, Values!$B$5)))</f>
        <v/>
      </c>
      <c r="FP9" s="36" t="str">
        <f>IF(IF(ISBLANK(Values!E8),"",IF(Values!J8, Values!$B$4, Values!$B$5))=0,"",IF(ISBLANK(Values!E8),"","Percent"))</f>
        <v/>
      </c>
      <c r="FQ9" s="36" t="str">
        <f>IF(IF(ISBLANK(Values!E8),"",IF(Values!J8, Values!$B$4, Values!$B$5))=0,"",IF(ISBLANK(Values!E8),"","2"))</f>
        <v/>
      </c>
      <c r="FR9" s="36" t="str">
        <f>IF(IF(ISBLANK(Values!E8),"",IF(Values!J8, Values!$B$4, Values!$B$5))=0,"",IF(ISBLANK(Values!E8),"","3"))</f>
        <v/>
      </c>
      <c r="FS9" s="36" t="str">
        <f>IF(IF(ISBLANK(Values!E8),"",IF(Values!J8, Values!$B$4, Values!$B$5))=0,"",IF(ISBLANK(Values!E8),"","5"))</f>
        <v/>
      </c>
      <c r="FT9" s="36" t="str">
        <f>IF(IF(ISBLANK(Values!E8),"",IF(Values!J8, Values!$B$4, Values!$B$5))=0,"",IF(ISBLANK(Values!E8),"","6"))</f>
        <v/>
      </c>
      <c r="FU9" s="36" t="str">
        <f>IF(IF(ISBLANK(Values!E8),"",IF(Values!J8, Values!$B$4, Values!$B$5))=0,"",IF(ISBLANK(Values!E8),"","10"))</f>
        <v/>
      </c>
      <c r="FV9" s="36" t="str">
        <f>IF(IF(ISBLANK(Values!E8),"",IF(Values!J8, Values!$B$4, Values!$B$5))=0,"",IF(ISBLANK(Values!E8),"","10"))</f>
        <v/>
      </c>
    </row>
    <row r="10" spans="1:192" ht="17" x14ac:dyDescent="0.2">
      <c r="A10" s="27" t="str">
        <f>IF(ISBLANK(Values!E9),"",IF(Values!$B$37="EU","computercomponent","computer"))</f>
        <v>computercomponent</v>
      </c>
      <c r="B10" s="38" t="str">
        <f>IF(ISBLANK(Values!E9),"",Values!F9)</f>
        <v>Lenovo T480s black - NOR</v>
      </c>
      <c r="C10" s="32" t="str">
        <f>IF(ISBLANK(Values!E9),"","TellusRem")</f>
        <v>TellusRem</v>
      </c>
      <c r="D10" s="30">
        <f>IF(ISBLANK(Values!E9),"",Values!E9)</f>
        <v>5714401480068</v>
      </c>
      <c r="E10" s="31" t="str">
        <f>IF(ISBLANK(Values!E9),"","EAN")</f>
        <v>EAN</v>
      </c>
      <c r="F10" s="28" t="str">
        <f>IF(ISBLANK(Values!E9),"",IF(Values!J9, SUBSTITUTE(Values!$B$1, "{language}", Values!H9) &amp; " " &amp;Values!$B$3, SUBSTITUTE(Values!$B$2, "{language}", Values!$H9) &amp; " " &amp;Values!$B$3))</f>
        <v>Lenovo Thinkpad için yedek Lenovo T480s black - NOR arkadan aydınlatmalı klavye T480s, T490, E490, L480, L490, L380, L390, L380 Yoga, L390 Yoga, E490, E480</v>
      </c>
      <c r="G10" s="32" t="str">
        <f>IF(ISBLANK(Values!E9),"",IF(Values!$B$20="PartialUpdate","","TellusRem"))</f>
        <v/>
      </c>
      <c r="H10" s="27" t="str">
        <f>IF(ISBLANK(Values!E9),"",Values!$B$16)</f>
        <v>computer-keyboards</v>
      </c>
      <c r="I10" s="27" t="str">
        <f>IF(ISBLANK(Values!E9),"","4730574031")</f>
        <v>4730574031</v>
      </c>
      <c r="J10" s="39" t="str">
        <f>IF(ISBLANK(Values!E9),"",Values!F9 )</f>
        <v>Lenovo T480s black - NOR</v>
      </c>
      <c r="K10" s="29" t="str">
        <f>IF(IF(ISBLANK(Values!E9),"",IF(Values!J9, Values!$B$4, Values!$B$5))=0,"",IF(ISBLANK(Values!E9),"",IF(Values!J9, Values!$B$4, Values!$B$5)))</f>
        <v/>
      </c>
      <c r="L10" s="40">
        <f>IF(ISBLANK(Values!E9),"",IF($CO10="DEFAULT", Values!$B$18, ""))</f>
        <v>5</v>
      </c>
      <c r="M10" s="28" t="str">
        <f>IF(ISBLANK(Values!E9),"",Values!$M9)</f>
        <v>https://raw.githubusercontent.com/PatrickVibild/TellusAmazonPictures/master/pictures/Lenovo/T480S/BL/NOR/1.jpg</v>
      </c>
      <c r="N10" s="28" t="str">
        <f>IF(ISBLANK(Values!$F9),"",Values!N9)</f>
        <v>https://raw.githubusercontent.com/PatrickVibild/TellusAmazonPictures/master/pictures/Lenovo/T480S/BL/NOR/2.jpg</v>
      </c>
      <c r="O10" s="28" t="str">
        <f>IF(ISBLANK(Values!$F9),"",Values!O9)</f>
        <v>https://raw.githubusercontent.com/PatrickVibild/TellusAmazonPictures/master/pictures/Lenovo/T480S/BL/NOR/3.jpg</v>
      </c>
      <c r="P10" s="28" t="str">
        <f>IF(ISBLANK(Values!$F9),"",Values!P9)</f>
        <v>https://raw.githubusercontent.com/PatrickVibild/TellusAmazonPictures/master/pictures/Lenovo/T480S/BL/NOR/4.jpg</v>
      </c>
      <c r="Q10" s="28" t="str">
        <f>IF(ISBLANK(Values!$F9),"",Values!Q9)</f>
        <v>https://raw.githubusercontent.com/PatrickVibild/TellusAmazonPictures/master/pictures/Lenovo/T480S/BL/NOR/5.jpg</v>
      </c>
      <c r="R10" s="28" t="str">
        <f>IF(ISBLANK(Values!$F9),"",Values!R9)</f>
        <v>https://raw.githubusercontent.com/PatrickVibild/TellusAmazonPictures/master/pictures/Lenovo/T480S/BL/NOR/6.jpg</v>
      </c>
      <c r="S10" s="28" t="str">
        <f>IF(ISBLANK(Values!$F9),"",Values!S9)</f>
        <v>https://raw.githubusercontent.com/PatrickVibild/TellusAmazonPictures/master/pictures/Lenovo/T480S/BL/NOR/7.jpg</v>
      </c>
      <c r="T10" s="28" t="str">
        <f>IF(ISBLANK(Values!$F9),"",Values!T9)</f>
        <v>https://raw.githubusercontent.com/PatrickVibild/TellusAmazonPictures/master/pictures/Lenovo/T480S/BL/NOR/8.jpg</v>
      </c>
      <c r="U10" s="28" t="str">
        <f>IF(ISBLANK(Values!$F9),"",Values!U9)</f>
        <v>https://raw.githubusercontent.com/PatrickVibild/TellusAmazonPictures/master/pictures/Lenovo/T480S/BL/NOR/9.jpg</v>
      </c>
      <c r="W10" s="32" t="str">
        <f>IF(ISBLANK(Values!E9),"","Child")</f>
        <v>Child</v>
      </c>
      <c r="X10" s="32" t="str">
        <f>IF(ISBLANK(Values!E9),"",Values!$B$13)</f>
        <v>Lenovo T490 Parent</v>
      </c>
      <c r="Y10" s="39" t="str">
        <f>IF(ISBLANK(Values!E9),"","Size-Color")</f>
        <v>Size-Color</v>
      </c>
      <c r="Z10" s="32" t="str">
        <f>IF(ISBLANK(Values!E9),"","variation")</f>
        <v>variation</v>
      </c>
      <c r="AA10" s="36" t="str">
        <f>IF(ISBLANK(Values!E9),"",Values!$B$20)</f>
        <v>PartialUpdate</v>
      </c>
      <c r="AB10" s="1" t="str">
        <f>IF(ISBLANK(Values!E9),"",Values!$B$29)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0" s="41" t="str">
        <f>IF(ISBLANK(Values!E9),"",IF(Values!I9,Values!$B$23,Values!$B$33))</f>
        <v>👉 YENİLENDİ: PARA TASARRUFU - Yedek Lenovo dizüstü bilgisayar klavyesi, OEM klavyeleriyle aynı kalitede. TellusRem, 2011'den beri dünyanın Lider klavye distribütörüdür. Mükemmel yedek klavye, değiştirilmesi ve takılması kolaydır.</v>
      </c>
      <c r="AJ10" s="42" t="str">
        <f>IF(ISBLANK(Values!E9),"",Values!$B$24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10" s="1" t="str">
        <f>IF(ISBLANK(Values!E9),"",Values!$B$25)</f>
        <v>♻️ ÇEVRE DOSTU ÜRÜN - Yenilenmiş satın alın, YEŞİL SATIN AL! Yeni bir klavye almaya kıyasla, yenilenmiş klavyelerimizi satın alarak karbondioksiti %80'den fazla azaltın! Klavyeniz için mükemmel OEM yedek parçası.</v>
      </c>
      <c r="AL10" s="1" t="str">
        <f>IF(ISBLANK(Values!E9),"",SUBSTITUTE(SUBSTITUTE(IF(Values!$J9, Values!$B$26, Values!$B$33), "{language}", Values!$H9), "{flag}", INDEX(options!$E$1:$E$20, Values!$V9)))</f>
        <v>👉 LAYOUT – 🇸🇪 🇫🇮 🇳🇴 🇩🇰 Lenovo T480s black - NOR arkadan aydınlatmalı.</v>
      </c>
      <c r="AM10" s="1" t="str">
        <f>SUBSTITUTE(IF(ISBLANK(Values!E9),"",Values!$B$27),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10" s="28" t="str">
        <f>IF(ISBLANK(Values!E9),"",Values!H9)</f>
        <v>Lenovo T480s black - NOR</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0" s="1" t="str">
        <f>IF(ISBLANK(Values!E9),"","No")</f>
        <v>No</v>
      </c>
      <c r="DA10" s="1" t="str">
        <f>IF(ISBLANK(Values!E9),"","No")</f>
        <v>No</v>
      </c>
      <c r="DO10" s="27" t="str">
        <f>IF(ISBLANK(Values!E9),"","Parts")</f>
        <v>Parts</v>
      </c>
      <c r="DP10" s="27" t="str">
        <f>IF(ISBLANK(Values!E9),"",Values!$B$31)</f>
        <v>Teslimat tarihinden sonra 6 ay garanti. Klavyenin herhangi bir arızası durumunda, ürünün klavyesi için yeni bir birim veya yedek parça gönderilecektir. Stok sıkıntısı olması durumunda tam bir geri ödeme yapılır.</v>
      </c>
      <c r="DS10" s="31"/>
      <c r="DY10" t="str">
        <f>IF(ISBLANK(Values!$E9), "", "not_applicable")</f>
        <v>not_applicable</v>
      </c>
      <c r="DZ10" s="31"/>
      <c r="EA10" s="31"/>
      <c r="EB10" s="31"/>
      <c r="EC10" s="31"/>
      <c r="EI10" s="1" t="str">
        <f>IF(ISBLANK(Values!E9),"",Values!$B$31)</f>
        <v>Teslimat tarihinden sonra 6 ay garanti. Klavyenin herhangi bir arızası durumunda, ürünün klavyesi için yeni bir birim veya yedek parça gönderilecektir. Stok sıkıntısı olması durumunda tam bir geri ödeme yapılır.</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t="str">
        <f>IF(IF(ISBLANK(Values!E9),"",IF(Values!J9, Values!$B$4, Values!$B$5))=0,"",IF(ISBLANK(Values!E9),"",IF(Values!J9, Values!$B$4, Values!$B$5)))</f>
        <v/>
      </c>
      <c r="FP10" s="36" t="str">
        <f>IF(IF(ISBLANK(Values!E9),"",IF(Values!J9, Values!$B$4, Values!$B$5))=0,"",IF(ISBLANK(Values!E9),"","Percent"))</f>
        <v/>
      </c>
      <c r="FQ10" s="36" t="str">
        <f>IF(IF(ISBLANK(Values!E9),"",IF(Values!J9, Values!$B$4, Values!$B$5))=0,"",IF(ISBLANK(Values!E9),"","2"))</f>
        <v/>
      </c>
      <c r="FR10" s="36" t="str">
        <f>IF(IF(ISBLANK(Values!E9),"",IF(Values!J9, Values!$B$4, Values!$B$5))=0,"",IF(ISBLANK(Values!E9),"","3"))</f>
        <v/>
      </c>
      <c r="FS10" s="36" t="str">
        <f>IF(IF(ISBLANK(Values!E9),"",IF(Values!J9, Values!$B$4, Values!$B$5))=0,"",IF(ISBLANK(Values!E9),"","5"))</f>
        <v/>
      </c>
      <c r="FT10" s="36" t="str">
        <f>IF(IF(ISBLANK(Values!E9),"",IF(Values!J9, Values!$B$4, Values!$B$5))=0,"",IF(ISBLANK(Values!E9),"","6"))</f>
        <v/>
      </c>
      <c r="FU10" s="36" t="str">
        <f>IF(IF(ISBLANK(Values!E9),"",IF(Values!J9, Values!$B$4, Values!$B$5))=0,"",IF(ISBLANK(Values!E9),"","10"))</f>
        <v/>
      </c>
      <c r="FV10" s="36" t="str">
        <f>IF(IF(ISBLANK(Values!E9),"",IF(Values!J9, Values!$B$4, Values!$B$5))=0,"",IF(ISBLANK(Values!E9),"","10"))</f>
        <v/>
      </c>
    </row>
    <row r="11" spans="1:192" ht="17" x14ac:dyDescent="0.2">
      <c r="A11" s="27" t="str">
        <f>IF(ISBLANK(Values!E10),"",IF(Values!$B$37="EU","computercomponent","computer"))</f>
        <v>computercomponent</v>
      </c>
      <c r="B11" s="38" t="str">
        <f>IF(ISBLANK(Values!E10),"",Values!F10)</f>
        <v>Lenovo T480s black - BE</v>
      </c>
      <c r="C11" s="32" t="str">
        <f>IF(ISBLANK(Values!E10),"","TellusRem")</f>
        <v>TellusRem</v>
      </c>
      <c r="D11" s="30">
        <f>IF(ISBLANK(Values!E10),"",Values!E10)</f>
        <v>5714401480075</v>
      </c>
      <c r="E11" s="31" t="str">
        <f>IF(ISBLANK(Values!E10),"","EAN")</f>
        <v>EAN</v>
      </c>
      <c r="F11" s="28" t="str">
        <f>IF(ISBLANK(Values!E10),"",IF(Values!J10, SUBSTITUTE(Values!$B$1, "{language}", Values!H10) &amp; " " &amp;Values!$B$3, SUBSTITUTE(Values!$B$2, "{language}", Values!$H10) &amp; " " &amp;Values!$B$3))</f>
        <v>Lenovo Thinkpad için yedek Lenovo T480s black - BE arkadan aydınlatmalı klavye T480s, T490, E490, L480, L490, L380, L390, L380 Yoga, L390 Yoga, E490, E480</v>
      </c>
      <c r="G11" s="32" t="str">
        <f>IF(ISBLANK(Values!E10),"",IF(Values!$B$20="PartialUpdate","","TellusRem"))</f>
        <v/>
      </c>
      <c r="H11" s="27" t="str">
        <f>IF(ISBLANK(Values!E10),"",Values!$B$16)</f>
        <v>computer-keyboards</v>
      </c>
      <c r="I11" s="27" t="str">
        <f>IF(ISBLANK(Values!E10),"","4730574031")</f>
        <v>4730574031</v>
      </c>
      <c r="J11" s="39" t="str">
        <f>IF(ISBLANK(Values!E10),"",Values!F10 )</f>
        <v>Lenovo T480s black - BE</v>
      </c>
      <c r="K11" s="29" t="str">
        <f>IF(IF(ISBLANK(Values!E10),"",IF(Values!J10, Values!$B$4, Values!$B$5))=0,"",IF(ISBLANK(Values!E10),"",IF(Values!J10, Values!$B$4, Values!$B$5)))</f>
        <v/>
      </c>
      <c r="L11" s="40">
        <f>IF(ISBLANK(Values!E10),"",IF($CO11="DEFAULT", Values!$B$18, ""))</f>
        <v>5</v>
      </c>
      <c r="M11" s="28" t="str">
        <f>IF(ISBLANK(Values!E10),"",Values!$M10)</f>
        <v>https://download.lenovo.com/Images/Parts/01YP366/01YP366_A.jpg</v>
      </c>
      <c r="N11" s="28" t="str">
        <f>IF(ISBLANK(Values!$F10),"",Values!N10)</f>
        <v>https://download.lenovo.com/Images/Parts/01YP366/01YP366_B.jpg</v>
      </c>
      <c r="O11" s="28" t="str">
        <f>IF(ISBLANK(Values!$F10),"",Values!O10)</f>
        <v>https://download.lenovo.com/Images/Parts/01YP366/01YP366_details.jpg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T490 Parent</v>
      </c>
      <c r="Y11" s="39" t="str">
        <f>IF(ISBLANK(Values!E10),"","Size-Color")</f>
        <v>Size-Color</v>
      </c>
      <c r="Z11" s="32" t="str">
        <f>IF(ISBLANK(Values!E10),"","variation")</f>
        <v>variation</v>
      </c>
      <c r="AA11" s="36" t="str">
        <f>IF(ISBLANK(Values!E10),"",Values!$B$20)</f>
        <v>PartialUpdate</v>
      </c>
      <c r="AB11" s="1" t="str">
        <f>IF(ISBLANK(Values!E10),"",Values!$B$29)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1" s="41" t="str">
        <f>IF(ISBLANK(Values!E10),"",IF(Values!I10,Values!$B$23,Values!$B$33))</f>
        <v>👉 YENİLENDİ: PARA TASARRUFU - Yedek Lenovo dizüstü bilgisayar klavyesi, OEM klavyeleriyle aynı kalitede. TellusRem, 2011'den beri dünyanın Lider klavye distribütörüdür. Mükemmel yedek klavye, değiştirilmesi ve takılması kolaydır.</v>
      </c>
      <c r="AJ11" s="42" t="str">
        <f>IF(ISBLANK(Values!E10),"",Values!$B$24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11" s="1" t="str">
        <f>IF(ISBLANK(Values!E10),"",Values!$B$25)</f>
        <v>♻️ ÇEVRE DOSTU ÜRÜN - Yenilenmiş satın alın, YEŞİL SATIN AL! Yeni bir klavye almaya kıyasla, yenilenmiş klavyelerimizi satın alarak karbondioksiti %80'den fazla azaltın! Klavyeniz için mükemmel OEM yedek parçası.</v>
      </c>
      <c r="AL11" s="1" t="str">
        <f>IF(ISBLANK(Values!E10),"",SUBSTITUTE(SUBSTITUTE(IF(Values!$J10, Values!$B$26, Values!$B$33), "{language}", Values!$H10), "{flag}", INDEX(options!$E$1:$E$20, Values!$V10)))</f>
        <v>👉 LAYOUT – 🇧🇪 Lenovo T480s black - BE arkadan aydınlatmalı.</v>
      </c>
      <c r="AM11" s="1" t="str">
        <f>SUBSTITUTE(IF(ISBLANK(Values!E10),"",Values!$B$27),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11" s="28" t="str">
        <f>IF(ISBLANK(Values!E10),"",Values!H10)</f>
        <v>Lenovo T480s black - BE</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1" s="1" t="str">
        <f>IF(ISBLANK(Values!E10),"","No")</f>
        <v>No</v>
      </c>
      <c r="DA11" s="1" t="str">
        <f>IF(ISBLANK(Values!E10),"","No")</f>
        <v>No</v>
      </c>
      <c r="DO11" s="27" t="str">
        <f>IF(ISBLANK(Values!E10),"","Parts")</f>
        <v>Parts</v>
      </c>
      <c r="DP11" s="27" t="str">
        <f>IF(ISBLANK(Values!E10),"",Values!$B$31)</f>
        <v>Teslimat tarihinden sonra 6 ay garanti. Klavyenin herhangi bir arızası durumunda, ürünün klavyesi için yeni bir birim veya yedek parça gönderilecektir. Stok sıkıntısı olması durumunda tam bir geri ödeme yapılır.</v>
      </c>
      <c r="DS11" s="31"/>
      <c r="DY11" t="str">
        <f>IF(ISBLANK(Values!$E10), "", "not_applicable")</f>
        <v>not_applicable</v>
      </c>
      <c r="DZ11" s="31"/>
      <c r="EA11" s="31"/>
      <c r="EB11" s="31"/>
      <c r="EC11" s="31"/>
      <c r="EI11" s="1" t="str">
        <f>IF(ISBLANK(Values!E10),"",Values!$B$31)</f>
        <v>Teslimat tarihinden sonra 6 ay garanti. Klavyenin herhangi bir arızası durumunda, ürünün klavyesi için yeni bir birim veya yedek parça gönderilecektir. Stok sıkıntısı olması durumunda tam bir geri ödeme yapılır.</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17" x14ac:dyDescent="0.2">
      <c r="A12" s="27" t="str">
        <f>IF(ISBLANK(Values!E11),"",IF(Values!$B$37="EU","computercomponent","computer"))</f>
        <v>computercomponent</v>
      </c>
      <c r="B12" s="38" t="str">
        <f>IF(ISBLANK(Values!E11),"",Values!F11)</f>
        <v>Lenovo T480s black - BG</v>
      </c>
      <c r="C12" s="32" t="str">
        <f>IF(ISBLANK(Values!E11),"","TellusRem")</f>
        <v>TellusRem</v>
      </c>
      <c r="D12" s="30">
        <f>IF(ISBLANK(Values!E11),"",Values!E11)</f>
        <v>5714401480082</v>
      </c>
      <c r="E12" s="31" t="str">
        <f>IF(ISBLANK(Values!E11),"","EAN")</f>
        <v>EAN</v>
      </c>
      <c r="F12" s="28" t="str">
        <f>IF(ISBLANK(Values!E11),"",IF(Values!J11, SUBSTITUTE(Values!$B$1, "{language}", Values!H11) &amp; " " &amp;Values!$B$3, SUBSTITUTE(Values!$B$2, "{language}", Values!$H11) &amp; " " &amp;Values!$B$3))</f>
        <v>Lenovo Thinkpad için yedek Lenovo T480s black - BG arkadan aydınlatmalı klavye T480s, T490, E490, L480, L490, L380, L390, L380 Yoga, L390 Yoga, E490, E480</v>
      </c>
      <c r="G12" s="32" t="str">
        <f>IF(ISBLANK(Values!E11),"",IF(Values!$B$20="PartialUpdate","","TellusRem"))</f>
        <v/>
      </c>
      <c r="H12" s="27" t="str">
        <f>IF(ISBLANK(Values!E11),"",Values!$B$16)</f>
        <v>computer-keyboards</v>
      </c>
      <c r="I12" s="27" t="str">
        <f>IF(ISBLANK(Values!E11),"","4730574031")</f>
        <v>4730574031</v>
      </c>
      <c r="J12" s="39" t="str">
        <f>IF(ISBLANK(Values!E11),"",Values!F11 )</f>
        <v>Lenovo T480s black - BG</v>
      </c>
      <c r="K12" s="29" t="str">
        <f>IF(IF(ISBLANK(Values!E11),"",IF(Values!J11, Values!$B$4, Values!$B$5))=0,"",IF(ISBLANK(Values!E11),"",IF(Values!J11, Values!$B$4, Values!$B$5)))</f>
        <v/>
      </c>
      <c r="L12" s="40">
        <f>IF(ISBLANK(Values!E11),"",IF($CO12="DEFAULT", Values!$B$18, ""))</f>
        <v>5</v>
      </c>
      <c r="M12" s="28" t="str">
        <f>IF(ISBLANK(Values!E11),"",Values!$M11)</f>
        <v>https://download.lenovo.com/Images/Parts/01YP287/01YP287_A.jpg</v>
      </c>
      <c r="N12" s="28" t="str">
        <f>IF(ISBLANK(Values!$F11),"",Values!N11)</f>
        <v>https://download.lenovo.com/Images/Parts/01YP287/01YP287_B.jpg</v>
      </c>
      <c r="O12" s="28" t="str">
        <f>IF(ISBLANK(Values!$F11),"",Values!O11)</f>
        <v>https://download.lenovo.com/Images/Parts/01YP287/01YP287_details.jpg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T490 Parent</v>
      </c>
      <c r="Y12" s="39" t="str">
        <f>IF(ISBLANK(Values!E11),"","Size-Color")</f>
        <v>Size-Color</v>
      </c>
      <c r="Z12" s="32" t="str">
        <f>IF(ISBLANK(Values!E11),"","variation")</f>
        <v>variation</v>
      </c>
      <c r="AA12" s="36" t="str">
        <f>IF(ISBLANK(Values!E11),"",Values!$B$20)</f>
        <v>PartialUpdate</v>
      </c>
      <c r="AB12" s="1" t="str">
        <f>IF(ISBLANK(Values!E11),"",Values!$B$29)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2" s="41" t="str">
        <f>IF(ISBLANK(Values!E11),"",IF(Values!I11,Values!$B$23,Values!$B$33))</f>
        <v>👉 YENİLENDİ: PARA TASARRUFU - Yedek Lenovo dizüstü bilgisayar klavyesi, OEM klavyeleriyle aynı kalitede. TellusRem, 2011'den beri dünyanın Lider klavye distribütörüdür. Mükemmel yedek klavye, değiştirilmesi ve takılması kolaydır.</v>
      </c>
      <c r="AJ12" s="42" t="str">
        <f>IF(ISBLANK(Values!E11),"",Values!$B$24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12" s="1" t="str">
        <f>IF(ISBLANK(Values!E11),"",Values!$B$25)</f>
        <v>♻️ ÇEVRE DOSTU ÜRÜN - Yenilenmiş satın alın, YEŞİL SATIN AL! Yeni bir klavye almaya kıyasla, yenilenmiş klavyelerimizi satın alarak karbondioksiti %80'den fazla azaltın! Klavyeniz için mükemmel OEM yedek parçası.</v>
      </c>
      <c r="AL12" s="1" t="str">
        <f>IF(ISBLANK(Values!E11),"",SUBSTITUTE(SUBSTITUTE(IF(Values!$J11, Values!$B$26, Values!$B$33), "{language}", Values!$H11), "{flag}", INDEX(options!$E$1:$E$20, Values!$V11)))</f>
        <v>👉 LAYOUT – 🇧🇬 Lenovo T480s black - BG arkadan aydınlatmalı.</v>
      </c>
      <c r="AM12" s="1" t="str">
        <f>SUBSTITUTE(IF(ISBLANK(Values!E11),"",Values!$B$27),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12" s="28" t="str">
        <f>IF(ISBLANK(Values!E11),"",Values!H11)</f>
        <v>Lenovo T480s black - BG</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2" s="1" t="str">
        <f>IF(ISBLANK(Values!E11),"","No")</f>
        <v>No</v>
      </c>
      <c r="DA12" s="1" t="str">
        <f>IF(ISBLANK(Values!E11),"","No")</f>
        <v>No</v>
      </c>
      <c r="DO12" s="27" t="str">
        <f>IF(ISBLANK(Values!E11),"","Parts")</f>
        <v>Parts</v>
      </c>
      <c r="DP12" s="27" t="str">
        <f>IF(ISBLANK(Values!E11),"",Values!$B$31)</f>
        <v>Teslimat tarihinden sonra 6 ay garanti. Klavyenin herhangi bir arızası durumunda, ürünün klavyesi için yeni bir birim veya yedek parça gönderilecektir. Stok sıkıntısı olması durumunda tam bir geri ödeme yapılır.</v>
      </c>
      <c r="DS12" s="31"/>
      <c r="DY12" t="str">
        <f>IF(ISBLANK(Values!$E11), "", "not_applicable")</f>
        <v>not_applicable</v>
      </c>
      <c r="DZ12" s="31"/>
      <c r="EA12" s="31"/>
      <c r="EB12" s="31"/>
      <c r="EC12" s="31"/>
      <c r="EI12" s="1" t="str">
        <f>IF(ISBLANK(Values!E11),"",Values!$B$31)</f>
        <v>Teslimat tarihinden sonra 6 ay garanti. Klavyenin herhangi bir arızası durumunda, ürünün klavyesi için yeni bir birim veya yedek parça gönderilecektir. Stok sıkıntısı olması durumunda tam bir geri ödeme yapılır.</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17" x14ac:dyDescent="0.2">
      <c r="A13" s="27" t="str">
        <f>IF(ISBLANK(Values!E12),"",IF(Values!$B$37="EU","computercomponent","computer"))</f>
        <v>computercomponent</v>
      </c>
      <c r="B13" s="38" t="str">
        <f>IF(ISBLANK(Values!E12),"",Values!F12)</f>
        <v>Lenovo T480s black - CZ</v>
      </c>
      <c r="C13" s="32" t="str">
        <f>IF(ISBLANK(Values!E12),"","TellusRem")</f>
        <v>TellusRem</v>
      </c>
      <c r="D13" s="30">
        <f>IF(ISBLANK(Values!E12),"",Values!E12)</f>
        <v>5714401480099</v>
      </c>
      <c r="E13" s="31" t="str">
        <f>IF(ISBLANK(Values!E12),"","EAN")</f>
        <v>EAN</v>
      </c>
      <c r="F13" s="28" t="str">
        <f>IF(ISBLANK(Values!E12),"",IF(Values!J12, SUBSTITUTE(Values!$B$1, "{language}", Values!H12) &amp; " " &amp;Values!$B$3, SUBSTITUTE(Values!$B$2, "{language}", Values!$H12) &amp; " " &amp;Values!$B$3))</f>
        <v>Lenovo Thinkpad için yedek Lenovo T480s black - CZ arkadan aydınlatmalı klavye T480s, T490, E490, L480, L490, L380, L390, L380 Yoga, L390 Yoga, E490, E480</v>
      </c>
      <c r="G13" s="32" t="str">
        <f>IF(ISBLANK(Values!E12),"",IF(Values!$B$20="PartialUpdate","","TellusRem"))</f>
        <v/>
      </c>
      <c r="H13" s="27" t="str">
        <f>IF(ISBLANK(Values!E12),"",Values!$B$16)</f>
        <v>computer-keyboards</v>
      </c>
      <c r="I13" s="27" t="str">
        <f>IF(ISBLANK(Values!E12),"","4730574031")</f>
        <v>4730574031</v>
      </c>
      <c r="J13" s="39" t="str">
        <f>IF(ISBLANK(Values!E12),"",Values!F12 )</f>
        <v>Lenovo T480s black - CZ</v>
      </c>
      <c r="K13" s="29" t="str">
        <f>IF(IF(ISBLANK(Values!E12),"",IF(Values!J12, Values!$B$4, Values!$B$5))=0,"",IF(ISBLANK(Values!E12),"",IF(Values!J12, Values!$B$4, Values!$B$5)))</f>
        <v/>
      </c>
      <c r="L13" s="40">
        <f>IF(ISBLANK(Values!E12),"",IF($CO13="DEFAULT", Values!$B$18, ""))</f>
        <v>5</v>
      </c>
      <c r="M13" s="28" t="str">
        <f>IF(ISBLANK(Values!E12),"",Values!$M12)</f>
        <v>https://download.lenovo.com/Images/Parts/01EN978/01EN978_A.jpg</v>
      </c>
      <c r="N13" s="28" t="str">
        <f>IF(ISBLANK(Values!$F12),"",Values!N12)</f>
        <v>https://download.lenovo.com/Images/Parts/01EN978/01EN978_B.jpg</v>
      </c>
      <c r="O13" s="28" t="str">
        <f>IF(ISBLANK(Values!$F12),"",Values!O12)</f>
        <v>https://download.lenovo.com/Images/Parts/01EN978/01EN978_details.jpg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T490 Parent</v>
      </c>
      <c r="Y13" s="39" t="str">
        <f>IF(ISBLANK(Values!E12),"","Size-Color")</f>
        <v>Size-Color</v>
      </c>
      <c r="Z13" s="32" t="str">
        <f>IF(ISBLANK(Values!E12),"","variation")</f>
        <v>variation</v>
      </c>
      <c r="AA13" s="36" t="str">
        <f>IF(ISBLANK(Values!E12),"",Values!$B$20)</f>
        <v>PartialUpdate</v>
      </c>
      <c r="AB13" s="1" t="str">
        <f>IF(ISBLANK(Values!E12),"",Values!$B$29)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3" s="41" t="str">
        <f>IF(ISBLANK(Values!E12),"",IF(Values!I12,Values!$B$23,Values!$B$33))</f>
        <v>👉 YENİLENDİ: PARA TASARRUFU - Yedek Lenovo dizüstü bilgisayar klavyesi, OEM klavyeleriyle aynı kalitede. TellusRem, 2011'den beri dünyanın Lider klavye distribütörüdür. Mükemmel yedek klavye, değiştirilmesi ve takılması kolaydır.</v>
      </c>
      <c r="AJ13" s="42" t="str">
        <f>IF(ISBLANK(Values!E12),"",Values!$B$24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13" s="1" t="str">
        <f>IF(ISBLANK(Values!E12),"",Values!$B$25)</f>
        <v>♻️ ÇEVRE DOSTU ÜRÜN - Yenilenmiş satın alın, YEŞİL SATIN AL! Yeni bir klavye almaya kıyasla, yenilenmiş klavyelerimizi satın alarak karbondioksiti %80'den fazla azaltın! Klavyeniz için mükemmel OEM yedek parçası.</v>
      </c>
      <c r="AL13" s="1" t="str">
        <f>IF(ISBLANK(Values!E12),"",SUBSTITUTE(SUBSTITUTE(IF(Values!$J12, Values!$B$26, Values!$B$33), "{language}", Values!$H12), "{flag}", INDEX(options!$E$1:$E$20, Values!$V12)))</f>
        <v>👉 LAYOUT – 🇨🇿 Lenovo T480s black - CZ arkadan aydınlatmalı.</v>
      </c>
      <c r="AM13" s="1" t="str">
        <f>SUBSTITUTE(IF(ISBLANK(Values!E12),"",Values!$B$27),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13" s="28" t="str">
        <f>IF(ISBLANK(Values!E12),"",Values!H12)</f>
        <v>Lenovo T480s black - CZ</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3" s="1" t="str">
        <f>IF(ISBLANK(Values!E12),"","No")</f>
        <v>No</v>
      </c>
      <c r="DA13" s="1" t="str">
        <f>IF(ISBLANK(Values!E12),"","No")</f>
        <v>No</v>
      </c>
      <c r="DO13" s="27" t="str">
        <f>IF(ISBLANK(Values!E12),"","Parts")</f>
        <v>Parts</v>
      </c>
      <c r="DP13" s="27" t="str">
        <f>IF(ISBLANK(Values!E12),"",Values!$B$31)</f>
        <v>Teslimat tarihinden sonra 6 ay garanti. Klavyenin herhangi bir arızası durumunda, ürünün klavyesi için yeni bir birim veya yedek parça gönderilecektir. Stok sıkıntısı olması durumunda tam bir geri ödeme yapılır.</v>
      </c>
      <c r="DS13" s="31"/>
      <c r="DY13" t="str">
        <f>IF(ISBLANK(Values!$E12), "", "not_applicable")</f>
        <v>not_applicable</v>
      </c>
      <c r="DZ13" s="31"/>
      <c r="EA13" s="31"/>
      <c r="EB13" s="31"/>
      <c r="EC13" s="31"/>
      <c r="EI13" s="1" t="str">
        <f>IF(ISBLANK(Values!E12),"",Values!$B$31)</f>
        <v>Teslimat tarihinden sonra 6 ay garanti. Klavyenin herhangi bir arızası durumunda, ürünün klavyesi için yeni bir birim veya yedek parça gönderilecektir. Stok sıkıntısı olması durumunda tam bir geri ödeme yapılır.</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t="str">
        <f>IF(IF(ISBLANK(Values!E12),"",IF(Values!J12, Values!$B$4, Values!$B$5))=0,"",IF(ISBLANK(Values!E12),"",IF(Values!J12, Values!$B$4, Values!$B$5)))</f>
        <v/>
      </c>
      <c r="FP13" s="36" t="str">
        <f>IF(IF(ISBLANK(Values!E12),"",IF(Values!J12, Values!$B$4, Values!$B$5))=0,"",IF(ISBLANK(Values!E12),"","Percent"))</f>
        <v/>
      </c>
      <c r="FQ13" s="36" t="str">
        <f>IF(IF(ISBLANK(Values!E12),"",IF(Values!J12, Values!$B$4, Values!$B$5))=0,"",IF(ISBLANK(Values!E12),"","2"))</f>
        <v/>
      </c>
      <c r="FR13" s="36" t="str">
        <f>IF(IF(ISBLANK(Values!E12),"",IF(Values!J12, Values!$B$4, Values!$B$5))=0,"",IF(ISBLANK(Values!E12),"","3"))</f>
        <v/>
      </c>
      <c r="FS13" s="36" t="str">
        <f>IF(IF(ISBLANK(Values!E12),"",IF(Values!J12, Values!$B$4, Values!$B$5))=0,"",IF(ISBLANK(Values!E12),"","5"))</f>
        <v/>
      </c>
      <c r="FT13" s="36" t="str">
        <f>IF(IF(ISBLANK(Values!E12),"",IF(Values!J12, Values!$B$4, Values!$B$5))=0,"",IF(ISBLANK(Values!E12),"","6"))</f>
        <v/>
      </c>
      <c r="FU13" s="36" t="str">
        <f>IF(IF(ISBLANK(Values!E12),"",IF(Values!J12, Values!$B$4, Values!$B$5))=0,"",IF(ISBLANK(Values!E12),"","10"))</f>
        <v/>
      </c>
      <c r="FV13" s="36" t="str">
        <f>IF(IF(ISBLANK(Values!E12),"",IF(Values!J12, Values!$B$4, Values!$B$5))=0,"",IF(ISBLANK(Values!E12),"","10"))</f>
        <v/>
      </c>
    </row>
    <row r="14" spans="1:192" ht="17" x14ac:dyDescent="0.2">
      <c r="A14" s="27" t="str">
        <f>IF(ISBLANK(Values!E13),"",IF(Values!$B$37="EU","computercomponent","computer"))</f>
        <v>computercomponent</v>
      </c>
      <c r="B14" s="38" t="str">
        <f>IF(ISBLANK(Values!E13),"",Values!F13)</f>
        <v>Lenovo T480s black - DK</v>
      </c>
      <c r="C14" s="32" t="str">
        <f>IF(ISBLANK(Values!E13),"","TellusRem")</f>
        <v>TellusRem</v>
      </c>
      <c r="D14" s="30">
        <f>IF(ISBLANK(Values!E13),"",Values!E13)</f>
        <v>5714401480105</v>
      </c>
      <c r="E14" s="31" t="str">
        <f>IF(ISBLANK(Values!E13),"","EAN")</f>
        <v>EAN</v>
      </c>
      <c r="F14" s="28" t="str">
        <f>IF(ISBLANK(Values!E13),"",IF(Values!J13, SUBSTITUTE(Values!$B$1, "{language}", Values!H13) &amp; " " &amp;Values!$B$3, SUBSTITUTE(Values!$B$2, "{language}", Values!$H13) &amp; " " &amp;Values!$B$3))</f>
        <v>Lenovo Thinkpad için yedek Lenovo T480s black - DK arkadan aydınlatmalı klavye T480s, T490, E490, L480, L490, L380, L390, L380 Yoga, L390 Yoga, E490, E480</v>
      </c>
      <c r="G14" s="32" t="str">
        <f>IF(ISBLANK(Values!E13),"",IF(Values!$B$20="PartialUpdate","","TellusRem"))</f>
        <v/>
      </c>
      <c r="H14" s="27" t="str">
        <f>IF(ISBLANK(Values!E13),"",Values!$B$16)</f>
        <v>computer-keyboards</v>
      </c>
      <c r="I14" s="27" t="str">
        <f>IF(ISBLANK(Values!E13),"","4730574031")</f>
        <v>4730574031</v>
      </c>
      <c r="J14" s="39" t="str">
        <f>IF(ISBLANK(Values!E13),"",Values!F13 )</f>
        <v>Lenovo T480s black - DK</v>
      </c>
      <c r="K14" s="29" t="str">
        <f>IF(IF(ISBLANK(Values!E13),"",IF(Values!J13, Values!$B$4, Values!$B$5))=0,"",IF(ISBLANK(Values!E13),"",IF(Values!J13, Values!$B$4, Values!$B$5)))</f>
        <v/>
      </c>
      <c r="L14" s="40">
        <f>IF(ISBLANK(Values!E13),"",IF($CO14="DEFAULT", Values!$B$18, ""))</f>
        <v>5</v>
      </c>
      <c r="M14" s="28" t="str">
        <f>IF(ISBLANK(Values!E13),"",Values!$M13)</f>
        <v>https://download.lenovo.com/Images/Parts/01YP449/01YP449_A.jpg</v>
      </c>
      <c r="N14" s="28" t="str">
        <f>IF(ISBLANK(Values!$F13),"",Values!N13)</f>
        <v>https://download.lenovo.com/Images/Parts/01YP449/01YP449_B.jpg</v>
      </c>
      <c r="O14" s="28" t="str">
        <f>IF(ISBLANK(Values!$F13),"",Values!O13)</f>
        <v>https://download.lenovo.com/Images/Parts/01YP449/01YP449_details.jpg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T490 Parent</v>
      </c>
      <c r="Y14" s="39" t="str">
        <f>IF(ISBLANK(Values!E13),"","Size-Color")</f>
        <v>Size-Color</v>
      </c>
      <c r="Z14" s="32" t="str">
        <f>IF(ISBLANK(Values!E13),"","variation")</f>
        <v>variation</v>
      </c>
      <c r="AA14" s="36" t="str">
        <f>IF(ISBLANK(Values!E13),"",Values!$B$20)</f>
        <v>PartialUpdate</v>
      </c>
      <c r="AB14" s="1" t="str">
        <f>IF(ISBLANK(Values!E13),"",Values!$B$29)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4" s="41" t="str">
        <f>IF(ISBLANK(Values!E13),"",IF(Values!I13,Values!$B$23,Values!$B$33))</f>
        <v>👉 YENİLENDİ: PARA TASARRUFU - Yedek Lenovo dizüstü bilgisayar klavyesi, OEM klavyeleriyle aynı kalitede. TellusRem, 2011'den beri dünyanın Lider klavye distribütörüdür. Mükemmel yedek klavye, değiştirilmesi ve takılması kolaydır.</v>
      </c>
      <c r="AJ14" s="42" t="str">
        <f>IF(ISBLANK(Values!E13),"",Values!$B$24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14" s="1" t="str">
        <f>IF(ISBLANK(Values!E13),"",Values!$B$25)</f>
        <v>♻️ ÇEVRE DOSTU ÜRÜN - Yenilenmiş satın alın, YEŞİL SATIN AL! Yeni bir klavye almaya kıyasla, yenilenmiş klavyelerimizi satın alarak karbondioksiti %80'den fazla azaltın! Klavyeniz için mükemmel OEM yedek parçası.</v>
      </c>
      <c r="AL14" s="1" t="str">
        <f>IF(ISBLANK(Values!E13),"",SUBSTITUTE(SUBSTITUTE(IF(Values!$J13, Values!$B$26, Values!$B$33), "{language}", Values!$H13), "{flag}", INDEX(options!$E$1:$E$20, Values!$V13)))</f>
        <v>👉 LAYOUT – 🇩🇰 Lenovo T480s black - DK arkadan aydınlatmalı.</v>
      </c>
      <c r="AM14" s="1" t="str">
        <f>SUBSTITUTE(IF(ISBLANK(Values!E13),"",Values!$B$27),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14" s="28" t="str">
        <f>IF(ISBLANK(Values!E13),"",Values!H13)</f>
        <v>Lenovo T480s black - DK</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4" s="1" t="str">
        <f>IF(ISBLANK(Values!E13),"","No")</f>
        <v>No</v>
      </c>
      <c r="DA14" s="1" t="str">
        <f>IF(ISBLANK(Values!E13),"","No")</f>
        <v>No</v>
      </c>
      <c r="DO14" s="27" t="str">
        <f>IF(ISBLANK(Values!E13),"","Parts")</f>
        <v>Parts</v>
      </c>
      <c r="DP14" s="27" t="str">
        <f>IF(ISBLANK(Values!E13),"",Values!$B$31)</f>
        <v>Teslimat tarihinden sonra 6 ay garanti. Klavyenin herhangi bir arızası durumunda, ürünün klavyesi için yeni bir birim veya yedek parça gönderilecektir. Stok sıkıntısı olması durumunda tam bir geri ödeme yapılır.</v>
      </c>
      <c r="DS14" s="31"/>
      <c r="DY14" t="str">
        <f>IF(ISBLANK(Values!$E13), "", "not_applicable")</f>
        <v>not_applicable</v>
      </c>
      <c r="DZ14" s="31"/>
      <c r="EA14" s="31"/>
      <c r="EB14" s="31"/>
      <c r="EC14" s="31"/>
      <c r="EI14" s="1" t="str">
        <f>IF(ISBLANK(Values!E13),"",Values!$B$31)</f>
        <v>Teslimat tarihinden sonra 6 ay garanti. Klavyenin herhangi bir arızası durumunda, ürünün klavyesi için yeni bir birim veya yedek parça gönderilecektir. Stok sıkıntısı olması durumunda tam bir geri ödeme yapılır.</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t="str">
        <f>IF(IF(ISBLANK(Values!E13),"",IF(Values!J13, Values!$B$4, Values!$B$5))=0,"",IF(ISBLANK(Values!E13),"",IF(Values!J13, Values!$B$4, Values!$B$5)))</f>
        <v/>
      </c>
      <c r="FP14" s="36" t="str">
        <f>IF(IF(ISBLANK(Values!E13),"",IF(Values!J13, Values!$B$4, Values!$B$5))=0,"",IF(ISBLANK(Values!E13),"","Percent"))</f>
        <v/>
      </c>
      <c r="FQ14" s="36" t="str">
        <f>IF(IF(ISBLANK(Values!E13),"",IF(Values!J13, Values!$B$4, Values!$B$5))=0,"",IF(ISBLANK(Values!E13),"","2"))</f>
        <v/>
      </c>
      <c r="FR14" s="36" t="str">
        <f>IF(IF(ISBLANK(Values!E13),"",IF(Values!J13, Values!$B$4, Values!$B$5))=0,"",IF(ISBLANK(Values!E13),"","3"))</f>
        <v/>
      </c>
      <c r="FS14" s="36" t="str">
        <f>IF(IF(ISBLANK(Values!E13),"",IF(Values!J13, Values!$B$4, Values!$B$5))=0,"",IF(ISBLANK(Values!E13),"","5"))</f>
        <v/>
      </c>
      <c r="FT14" s="36" t="str">
        <f>IF(IF(ISBLANK(Values!E13),"",IF(Values!J13, Values!$B$4, Values!$B$5))=0,"",IF(ISBLANK(Values!E13),"","6"))</f>
        <v/>
      </c>
      <c r="FU14" s="36" t="str">
        <f>IF(IF(ISBLANK(Values!E13),"",IF(Values!J13, Values!$B$4, Values!$B$5))=0,"",IF(ISBLANK(Values!E13),"","10"))</f>
        <v/>
      </c>
      <c r="FV14" s="36" t="str">
        <f>IF(IF(ISBLANK(Values!E13),"",IF(Values!J13, Values!$B$4, Values!$B$5))=0,"",IF(ISBLANK(Values!E13),"","10"))</f>
        <v/>
      </c>
    </row>
    <row r="15" spans="1:192" ht="17" x14ac:dyDescent="0.2">
      <c r="A15" s="27" t="str">
        <f>IF(ISBLANK(Values!E14),"",IF(Values!$B$37="EU","computercomponent","computer"))</f>
        <v>computercomponent</v>
      </c>
      <c r="B15" s="38" t="str">
        <f>IF(ISBLANK(Values!E14),"",Values!F14)</f>
        <v>Lenovo T480s black - HU</v>
      </c>
      <c r="C15" s="32" t="str">
        <f>IF(ISBLANK(Values!E14),"","TellusRem")</f>
        <v>TellusRem</v>
      </c>
      <c r="D15" s="30">
        <f>IF(ISBLANK(Values!E14),"",Values!E14)</f>
        <v>5714401480112</v>
      </c>
      <c r="E15" s="31" t="str">
        <f>IF(ISBLANK(Values!E14),"","EAN")</f>
        <v>EAN</v>
      </c>
      <c r="F15" s="28" t="str">
        <f>IF(ISBLANK(Values!E14),"",IF(Values!J14, SUBSTITUTE(Values!$B$1, "{language}", Values!H14) &amp; " " &amp;Values!$B$3, SUBSTITUTE(Values!$B$2, "{language}", Values!$H14) &amp; " " &amp;Values!$B$3))</f>
        <v>Lenovo Thinkpad için yedek Lenovo T480s black - HU arkadan aydınlatmalı klavye T480s, T490, E490, L480, L490, L380, L390, L380 Yoga, L390 Yoga, E490, E480</v>
      </c>
      <c r="G15" s="32" t="str">
        <f>IF(ISBLANK(Values!E14),"",IF(Values!$B$20="PartialUpdate","","TellusRem"))</f>
        <v/>
      </c>
      <c r="H15" s="27" t="str">
        <f>IF(ISBLANK(Values!E14),"",Values!$B$16)</f>
        <v>computer-keyboards</v>
      </c>
      <c r="I15" s="27" t="str">
        <f>IF(ISBLANK(Values!E14),"","4730574031")</f>
        <v>4730574031</v>
      </c>
      <c r="J15" s="39" t="str">
        <f>IF(ISBLANK(Values!E14),"",Values!F14 )</f>
        <v>Lenovo T480s black - HU</v>
      </c>
      <c r="K15" s="29" t="str">
        <f>IF(IF(ISBLANK(Values!E14),"",IF(Values!J14, Values!$B$4, Values!$B$5))=0,"",IF(ISBLANK(Values!E14),"",IF(Values!J14, Values!$B$4, Values!$B$5)))</f>
        <v/>
      </c>
      <c r="L15" s="40">
        <f>IF(ISBLANK(Values!E14),"",IF($CO15="DEFAULT", Values!$B$18, ""))</f>
        <v>5</v>
      </c>
      <c r="M15" s="28" t="str">
        <f>IF(ISBLANK(Values!E14),"",Values!$M14)</f>
        <v>https://download.lenovo.com/Images/Parts/01YP535/01YP535_A.jpg</v>
      </c>
      <c r="N15" s="28" t="str">
        <f>IF(ISBLANK(Values!$F14),"",Values!N14)</f>
        <v>https://download.lenovo.com/Images/Parts/01YP535/01YP535_B.jpg</v>
      </c>
      <c r="O15" s="28" t="str">
        <f>IF(ISBLANK(Values!$F14),"",Values!O14)</f>
        <v>https://download.lenovo.com/Images/Parts/01YP535/01YP535_details.jpg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T490 Parent</v>
      </c>
      <c r="Y15" s="39" t="str">
        <f>IF(ISBLANK(Values!E14),"","Size-Color")</f>
        <v>Size-Color</v>
      </c>
      <c r="Z15" s="32" t="str">
        <f>IF(ISBLANK(Values!E14),"","variation")</f>
        <v>variation</v>
      </c>
      <c r="AA15" s="36" t="str">
        <f>IF(ISBLANK(Values!E14),"",Values!$B$20)</f>
        <v>PartialUpdate</v>
      </c>
      <c r="AB15" s="1" t="str">
        <f>IF(ISBLANK(Values!E14),"",Values!$B$29)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5" s="41" t="str">
        <f>IF(ISBLANK(Values!E14),"",IF(Values!I14,Values!$B$23,Values!$B$33))</f>
        <v>👉 YENİLENDİ: PARA TASARRUFU - Yedek Lenovo dizüstü bilgisayar klavyesi, OEM klavyeleriyle aynı kalitede. TellusRem, 2011'den beri dünyanın Lider klavye distribütörüdür. Mükemmel yedek klavye, değiştirilmesi ve takılması kolaydır.</v>
      </c>
      <c r="AJ15" s="42" t="str">
        <f>IF(ISBLANK(Values!E14),"",Values!$B$24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15" s="1" t="str">
        <f>IF(ISBLANK(Values!E14),"",Values!$B$25)</f>
        <v>♻️ ÇEVRE DOSTU ÜRÜN - Yenilenmiş satın alın, YEŞİL SATIN AL! Yeni bir klavye almaya kıyasla, yenilenmiş klavyelerimizi satın alarak karbondioksiti %80'den fazla azaltın! Klavyeniz için mükemmel OEM yedek parçası.</v>
      </c>
      <c r="AL15" s="1" t="str">
        <f>IF(ISBLANK(Values!E14),"",SUBSTITUTE(SUBSTITUTE(IF(Values!$J14, Values!$B$26, Values!$B$33), "{language}", Values!$H14), "{flag}", INDEX(options!$E$1:$E$20, Values!$V14)))</f>
        <v>👉 LAYOUT – 🇭🇺 Lenovo T480s black - HU arkadan aydınlatmalı.</v>
      </c>
      <c r="AM15" s="1" t="str">
        <f>SUBSTITUTE(IF(ISBLANK(Values!E14),"",Values!$B$27),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15" s="28" t="str">
        <f>IF(ISBLANK(Values!E14),"",Values!H14)</f>
        <v>Lenovo T480s black - HU</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5" s="1" t="str">
        <f>IF(ISBLANK(Values!E14),"","No")</f>
        <v>No</v>
      </c>
      <c r="DA15" s="1" t="str">
        <f>IF(ISBLANK(Values!E14),"","No")</f>
        <v>No</v>
      </c>
      <c r="DO15" s="27" t="str">
        <f>IF(ISBLANK(Values!E14),"","Parts")</f>
        <v>Parts</v>
      </c>
      <c r="DP15" s="27" t="str">
        <f>IF(ISBLANK(Values!E14),"",Values!$B$31)</f>
        <v>Teslimat tarihinden sonra 6 ay garanti. Klavyenin herhangi bir arızası durumunda, ürünün klavyesi için yeni bir birim veya yedek parça gönderilecektir. Stok sıkıntısı olması durumunda tam bir geri ödeme yapılır.</v>
      </c>
      <c r="DS15" s="31"/>
      <c r="DY15" t="str">
        <f>IF(ISBLANK(Values!$E14), "", "not_applicable")</f>
        <v>not_applicable</v>
      </c>
      <c r="DZ15" s="31"/>
      <c r="EA15" s="31"/>
      <c r="EB15" s="31"/>
      <c r="EC15" s="31"/>
      <c r="EI15" s="1" t="str">
        <f>IF(ISBLANK(Values!E14),"",Values!$B$31)</f>
        <v>Teslimat tarihinden sonra 6 ay garanti. Klavyenin herhangi bir arızası durumunda, ürünün klavyesi için yeni bir birim veya yedek parça gönderilecektir. Stok sıkıntısı olması durumunda tam bir geri ödeme yapılır.</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17" x14ac:dyDescent="0.2">
      <c r="A16" s="27" t="str">
        <f>IF(ISBLANK(Values!E15),"",IF(Values!$B$37="EU","computercomponent","computer"))</f>
        <v>computercomponent</v>
      </c>
      <c r="B16" s="38" t="str">
        <f>IF(ISBLANK(Values!E15),"",Values!F15)</f>
        <v>Lenovo T480s black - NL</v>
      </c>
      <c r="C16" s="32" t="str">
        <f>IF(ISBLANK(Values!E15),"","TellusRem")</f>
        <v>TellusRem</v>
      </c>
      <c r="D16" s="30">
        <f>IF(ISBLANK(Values!E15),"",Values!E15)</f>
        <v>5714401480129</v>
      </c>
      <c r="E16" s="31" t="str">
        <f>IF(ISBLANK(Values!E15),"","EAN")</f>
        <v>EAN</v>
      </c>
      <c r="F16" s="28" t="str">
        <f>IF(ISBLANK(Values!E15),"",IF(Values!J15, SUBSTITUTE(Values!$B$1, "{language}", Values!H15) &amp; " " &amp;Values!$B$3, SUBSTITUTE(Values!$B$2, "{language}", Values!$H15) &amp; " " &amp;Values!$B$3))</f>
        <v>Lenovo Thinkpad için yedek Lenovo T480s black - NL arkadan aydınlatmalı klavye T480s, T490, E490, L480, L490, L380, L390, L380 Yoga, L390 Yoga, E490, E480</v>
      </c>
      <c r="G16" s="32" t="str">
        <f>IF(ISBLANK(Values!E15),"",IF(Values!$B$20="PartialUpdate","","TellusRem"))</f>
        <v/>
      </c>
      <c r="H16" s="27" t="str">
        <f>IF(ISBLANK(Values!E15),"",Values!$B$16)</f>
        <v>computer-keyboards</v>
      </c>
      <c r="I16" s="27" t="str">
        <f>IF(ISBLANK(Values!E15),"","4730574031")</f>
        <v>4730574031</v>
      </c>
      <c r="J16" s="39" t="str">
        <f>IF(ISBLANK(Values!E15),"",Values!F15 )</f>
        <v>Lenovo T480s black - NL</v>
      </c>
      <c r="K16" s="29" t="str">
        <f>IF(IF(ISBLANK(Values!E15),"",IF(Values!J15, Values!$B$4, Values!$B$5))=0,"",IF(ISBLANK(Values!E15),"",IF(Values!J15, Values!$B$4, Values!$B$5)))</f>
        <v/>
      </c>
      <c r="L16" s="40">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T490 Parent</v>
      </c>
      <c r="Y16" s="39" t="str">
        <f>IF(ISBLANK(Values!E15),"","Size-Color")</f>
        <v>Size-Color</v>
      </c>
      <c r="Z16" s="32" t="str">
        <f>IF(ISBLANK(Values!E15),"","variation")</f>
        <v>variation</v>
      </c>
      <c r="AA16" s="36" t="str">
        <f>IF(ISBLANK(Values!E15),"",Values!$B$20)</f>
        <v>PartialUpdate</v>
      </c>
      <c r="AB16" s="1" t="str">
        <f>IF(ISBLANK(Values!E15),"",Values!$B$29)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6" s="41" t="str">
        <f>IF(ISBLANK(Values!E15),"",IF(Values!I15,Values!$B$23,Values!$B$33))</f>
        <v>👉 YENİLENDİ: PARA TASARRUFU - Yedek Lenovo dizüstü bilgisayar klavyesi, OEM klavyeleriyle aynı kalitede. TellusRem, 2011'den beri dünyanın Lider klavye distribütörüdür. Mükemmel yedek klavye, değiştirilmesi ve takılması kolaydır.</v>
      </c>
      <c r="AJ16" s="42" t="str">
        <f>IF(ISBLANK(Values!E15),"",Values!$B$24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16" s="1" t="str">
        <f>IF(ISBLANK(Values!E15),"",Values!$B$25)</f>
        <v>♻️ ÇEVRE DOSTU ÜRÜN - Yenilenmiş satın alın, YEŞİL SATIN AL! Yeni bir klavye almaya kıyasla, yenilenmiş klavyelerimizi satın alarak karbondioksiti %80'den fazla azaltın! Klavyeniz için mükemmel OEM yedek parçası.</v>
      </c>
      <c r="AL16" s="1" t="str">
        <f>IF(ISBLANK(Values!E15),"",SUBSTITUTE(SUBSTITUTE(IF(Values!$J15, Values!$B$26, Values!$B$33), "{language}", Values!$H15), "{flag}", INDEX(options!$E$1:$E$20, Values!$V15)))</f>
        <v>👉 LAYOUT – 🇳🇱 Lenovo T480s black - NL arkadan aydınlatmalı.</v>
      </c>
      <c r="AM16" s="1" t="str">
        <f>SUBSTITUTE(IF(ISBLANK(Values!E15),"",Values!$B$27),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16" s="28" t="str">
        <f>IF(ISBLANK(Values!E15),"",Values!H15)</f>
        <v>Lenovo T480s black - NL</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6" s="1" t="str">
        <f>IF(ISBLANK(Values!E15),"","No")</f>
        <v>No</v>
      </c>
      <c r="DA16" s="1" t="str">
        <f>IF(ISBLANK(Values!E15),"","No")</f>
        <v>No</v>
      </c>
      <c r="DO16" s="27" t="str">
        <f>IF(ISBLANK(Values!E15),"","Parts")</f>
        <v>Parts</v>
      </c>
      <c r="DP16" s="27" t="str">
        <f>IF(ISBLANK(Values!E15),"",Values!$B$31)</f>
        <v>Teslimat tarihinden sonra 6 ay garanti. Klavyenin herhangi bir arızası durumunda, ürünün klavyesi için yeni bir birim veya yedek parça gönderilecektir. Stok sıkıntısı olması durumunda tam bir geri ödeme yapılır.</v>
      </c>
      <c r="DS16" s="31"/>
      <c r="DY16" t="str">
        <f>IF(ISBLANK(Values!$E15), "", "not_applicable")</f>
        <v>not_applicable</v>
      </c>
      <c r="DZ16" s="31"/>
      <c r="EA16" s="31"/>
      <c r="EB16" s="31"/>
      <c r="EC16" s="31"/>
      <c r="EI16" s="1" t="str">
        <f>IF(ISBLANK(Values!E15),"",Values!$B$31)</f>
        <v>Teslimat tarihinden sonra 6 ay garanti. Klavyenin herhangi bir arızası durumunda, ürünün klavyesi için yeni bir birim veya yedek parça gönderilecektir. Stok sıkıntısı olması durumunda tam bir geri ödeme yapılır.</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17" x14ac:dyDescent="0.2">
      <c r="A17" s="27" t="str">
        <f>IF(ISBLANK(Values!E16),"",IF(Values!$B$37="EU","computercomponent","computer"))</f>
        <v>computercomponent</v>
      </c>
      <c r="B17" s="38" t="str">
        <f>IF(ISBLANK(Values!E16),"",Values!F16)</f>
        <v>Lenovo T480s black - NO</v>
      </c>
      <c r="C17" s="32" t="str">
        <f>IF(ISBLANK(Values!E16),"","TellusRem")</f>
        <v>TellusRem</v>
      </c>
      <c r="D17" s="30">
        <f>IF(ISBLANK(Values!E16),"",Values!E16)</f>
        <v>5714401480136</v>
      </c>
      <c r="E17" s="31" t="str">
        <f>IF(ISBLANK(Values!E16),"","EAN")</f>
        <v>EAN</v>
      </c>
      <c r="F17" s="28" t="str">
        <f>IF(ISBLANK(Values!E16),"",IF(Values!J16, SUBSTITUTE(Values!$B$1, "{language}", Values!H16) &amp; " " &amp;Values!$B$3, SUBSTITUTE(Values!$B$2, "{language}", Values!$H16) &amp; " " &amp;Values!$B$3))</f>
        <v>Lenovo Thinkpad için yedek Lenovo T480s black - NO arkadan aydınlatmalı klavye T480s, T490, E490, L480, L490, L380, L390, L380 Yoga, L390 Yoga, E490, E480</v>
      </c>
      <c r="G17" s="32" t="str">
        <f>IF(ISBLANK(Values!E16),"",IF(Values!$B$20="PartialUpdate","","TellusRem"))</f>
        <v/>
      </c>
      <c r="H17" s="27" t="str">
        <f>IF(ISBLANK(Values!E16),"",Values!$B$16)</f>
        <v>computer-keyboards</v>
      </c>
      <c r="I17" s="27" t="str">
        <f>IF(ISBLANK(Values!E16),"","4730574031")</f>
        <v>4730574031</v>
      </c>
      <c r="J17" s="39" t="str">
        <f>IF(ISBLANK(Values!E16),"",Values!F16 )</f>
        <v>Lenovo T480s black - NO</v>
      </c>
      <c r="K17" s="29" t="str">
        <f>IF(IF(ISBLANK(Values!E16),"",IF(Values!J16, Values!$B$4, Values!$B$5))=0,"",IF(ISBLANK(Values!E16),"",IF(Values!J16, Values!$B$4, Values!$B$5)))</f>
        <v/>
      </c>
      <c r="L17" s="40">
        <f>IF(ISBLANK(Values!E16),"",IF($CO17="DEFAULT", Values!$B$18, ""))</f>
        <v>5</v>
      </c>
      <c r="M17" s="28" t="str">
        <f>IF(ISBLANK(Values!E16),"",Values!$M16)</f>
        <v>https://download.lenovo.com/Images/Parts/01YP540/01YP540_A.jpg</v>
      </c>
      <c r="N17" s="28" t="str">
        <f>IF(ISBLANK(Values!$F16),"",Values!N16)</f>
        <v>https://download.lenovo.com/Images/Parts/01YP540/01YP540_B.jpg</v>
      </c>
      <c r="O17" s="28" t="str">
        <f>IF(ISBLANK(Values!$F16),"",Values!O16)</f>
        <v>https://download.lenovo.com/Images/Parts/01YP540/01YP540_details.jpg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T490 Parent</v>
      </c>
      <c r="Y17" s="39" t="str">
        <f>IF(ISBLANK(Values!E16),"","Size-Color")</f>
        <v>Size-Color</v>
      </c>
      <c r="Z17" s="32" t="str">
        <f>IF(ISBLANK(Values!E16),"","variation")</f>
        <v>variation</v>
      </c>
      <c r="AA17" s="36" t="str">
        <f>IF(ISBLANK(Values!E16),"",Values!$B$20)</f>
        <v>PartialUpdate</v>
      </c>
      <c r="AB17" s="1" t="str">
        <f>IF(ISBLANK(Values!E16),"",Values!$B$29)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7" s="41" t="str">
        <f>IF(ISBLANK(Values!E16),"",IF(Values!I16,Values!$B$23,Values!$B$33))</f>
        <v>👉 YENİLENDİ: PARA TASARRUFU - Yedek Lenovo dizüstü bilgisayar klavyesi, OEM klavyeleriyle aynı kalitede. TellusRem, 2011'den beri dünyanın Lider klavye distribütörüdür. Mükemmel yedek klavye, değiştirilmesi ve takılması kolaydır.</v>
      </c>
      <c r="AJ17" s="42" t="str">
        <f>IF(ISBLANK(Values!E16),"",Values!$B$24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17" s="1" t="str">
        <f>IF(ISBLANK(Values!E16),"",Values!$B$25)</f>
        <v>♻️ ÇEVRE DOSTU ÜRÜN - Yenilenmiş satın alın, YEŞİL SATIN AL! Yeni bir klavye almaya kıyasla, yenilenmiş klavyelerimizi satın alarak karbondioksiti %80'den fazla azaltın! Klavyeniz için mükemmel OEM yedek parçası.</v>
      </c>
      <c r="AL17" s="1" t="str">
        <f>IF(ISBLANK(Values!E16),"",SUBSTITUTE(SUBSTITUTE(IF(Values!$J16, Values!$B$26, Values!$B$33), "{language}", Values!$H16), "{flag}", INDEX(options!$E$1:$E$20, Values!$V16)))</f>
        <v>👉 LAYOUT – 🇳🇴 Lenovo T480s black - NO arkadan aydınlatmalı.</v>
      </c>
      <c r="AM17" s="1" t="str">
        <f>SUBSTITUTE(IF(ISBLANK(Values!E16),"",Values!$B$27),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17" s="28" t="str">
        <f>IF(ISBLANK(Values!E16),"",Values!H16)</f>
        <v>Lenovo T480s black - NO</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7" s="1" t="str">
        <f>IF(ISBLANK(Values!E16),"","No")</f>
        <v>No</v>
      </c>
      <c r="DA17" s="1" t="str">
        <f>IF(ISBLANK(Values!E16),"","No")</f>
        <v>No</v>
      </c>
      <c r="DO17" s="27" t="str">
        <f>IF(ISBLANK(Values!E16),"","Parts")</f>
        <v>Parts</v>
      </c>
      <c r="DP17" s="27" t="str">
        <f>IF(ISBLANK(Values!E16),"",Values!$B$31)</f>
        <v>Teslimat tarihinden sonra 6 ay garanti. Klavyenin herhangi bir arızası durumunda, ürünün klavyesi için yeni bir birim veya yedek parça gönderilecektir. Stok sıkıntısı olması durumunda tam bir geri ödeme yapılır.</v>
      </c>
      <c r="DS17" s="31"/>
      <c r="DY17" t="str">
        <f>IF(ISBLANK(Values!$E16), "", "not_applicable")</f>
        <v>not_applicable</v>
      </c>
      <c r="DZ17" s="31"/>
      <c r="EA17" s="31"/>
      <c r="EB17" s="31"/>
      <c r="EC17" s="31"/>
      <c r="EI17" s="1" t="str">
        <f>IF(ISBLANK(Values!E16),"",Values!$B$31)</f>
        <v>Teslimat tarihinden sonra 6 ay garanti. Klavyenin herhangi bir arızası durumunda, ürünün klavyesi için yeni bir birim veya yedek parça gönderilecektir. Stok sıkıntısı olması durumunda tam bir geri ödeme yapılır.</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17" x14ac:dyDescent="0.2">
      <c r="A18" s="27" t="str">
        <f>IF(ISBLANK(Values!E17),"",IF(Values!$B$37="EU","computercomponent","computer"))</f>
        <v>computercomponent</v>
      </c>
      <c r="B18" s="38" t="str">
        <f>IF(ISBLANK(Values!E17),"",Values!F17)</f>
        <v>Lenovo T480s black - PL</v>
      </c>
      <c r="C18" s="32" t="str">
        <f>IF(ISBLANK(Values!E17),"","TellusRem")</f>
        <v>TellusRem</v>
      </c>
      <c r="D18" s="30">
        <f>IF(ISBLANK(Values!E17),"",Values!E17)</f>
        <v>5714401480143</v>
      </c>
      <c r="E18" s="31" t="str">
        <f>IF(ISBLANK(Values!E17),"","EAN")</f>
        <v>EAN</v>
      </c>
      <c r="F18" s="28" t="str">
        <f>IF(ISBLANK(Values!E17),"",IF(Values!J17, SUBSTITUTE(Values!$B$1, "{language}", Values!H17) &amp; " " &amp;Values!$B$3, SUBSTITUTE(Values!$B$2, "{language}", Values!$H17) &amp; " " &amp;Values!$B$3))</f>
        <v>Lenovo Thinkpad için yedek Lenovo T480s black - PL arkadan aydınlatmalı klavye T480s, T490, E490, L480, L490, L380, L390, L380 Yoga, L390 Yoga, E490, E480</v>
      </c>
      <c r="G18" s="32" t="str">
        <f>IF(ISBLANK(Values!E17),"",IF(Values!$B$20="PartialUpdate","","TellusRem"))</f>
        <v/>
      </c>
      <c r="H18" s="27" t="str">
        <f>IF(ISBLANK(Values!E17),"",Values!$B$16)</f>
        <v>computer-keyboards</v>
      </c>
      <c r="I18" s="27" t="str">
        <f>IF(ISBLANK(Values!E17),"","4730574031")</f>
        <v>4730574031</v>
      </c>
      <c r="J18" s="39" t="str">
        <f>IF(ISBLANK(Values!E17),"",Values!F17 )</f>
        <v>Lenovo T480s black - PL</v>
      </c>
      <c r="K18" s="29" t="str">
        <f>IF(IF(ISBLANK(Values!E17),"",IF(Values!J17, Values!$B$4, Values!$B$5))=0,"",IF(ISBLANK(Values!E17),"",IF(Values!J17, Values!$B$4, Values!$B$5)))</f>
        <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T490 Parent</v>
      </c>
      <c r="Y18" s="39" t="str">
        <f>IF(ISBLANK(Values!E17),"","Size-Color")</f>
        <v>Size-Color</v>
      </c>
      <c r="Z18" s="32" t="str">
        <f>IF(ISBLANK(Values!E17),"","variation")</f>
        <v>variation</v>
      </c>
      <c r="AA18" s="36" t="str">
        <f>IF(ISBLANK(Values!E17),"",Values!$B$20)</f>
        <v>PartialUpdate</v>
      </c>
      <c r="AB18" s="1" t="str">
        <f>IF(ISBLANK(Values!E17),"",Values!$B$29)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8" s="41" t="str">
        <f>IF(ISBLANK(Values!E17),"",IF(Values!I17,Values!$B$23,Values!$B$33))</f>
        <v>👉 YENİLENDİ: PARA TASARRUFU - Yedek Lenovo dizüstü bilgisayar klavyesi, OEM klavyeleriyle aynı kalitede. TellusRem, 2011'den beri dünyanın Lider klavye distribütörüdür. Mükemmel yedek klavye, değiştirilmesi ve takılması kolaydır.</v>
      </c>
      <c r="AJ18" s="42" t="str">
        <f>IF(ISBLANK(Values!E17),"",Values!$B$24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18" s="1" t="str">
        <f>IF(ISBLANK(Values!E17),"",Values!$B$25)</f>
        <v>♻️ ÇEVRE DOSTU ÜRÜN - Yenilenmiş satın alın, YEŞİL SATIN AL! Yeni bir klavye almaya kıyasla, yenilenmiş klavyelerimizi satın alarak karbondioksiti %80'den fazla azaltın! Klavyeniz için mükemmel OEM yedek parçası.</v>
      </c>
      <c r="AL18" s="1" t="str">
        <f>IF(ISBLANK(Values!E17),"",SUBSTITUTE(SUBSTITUTE(IF(Values!$J17, Values!$B$26, Values!$B$33), "{language}", Values!$H17), "{flag}", INDEX(options!$E$1:$E$20, Values!$V17)))</f>
        <v>👉 LAYOUT – 🇵🇱 Lenovo T480s black - PL arkadan aydınlatmalı.</v>
      </c>
      <c r="AM18" s="1" t="str">
        <f>SUBSTITUTE(IF(ISBLANK(Values!E17),"",Values!$B$27),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18" s="28" t="str">
        <f>IF(ISBLANK(Values!E17),"",Values!H17)</f>
        <v>Lenovo T480s black - PL</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8" s="1" t="str">
        <f>IF(ISBLANK(Values!E17),"","No")</f>
        <v>No</v>
      </c>
      <c r="DA18" s="1" t="str">
        <f>IF(ISBLANK(Values!E17),"","No")</f>
        <v>No</v>
      </c>
      <c r="DO18" s="27" t="str">
        <f>IF(ISBLANK(Values!E17),"","Parts")</f>
        <v>Parts</v>
      </c>
      <c r="DP18" s="27" t="str">
        <f>IF(ISBLANK(Values!E17),"",Values!$B$31)</f>
        <v>Teslimat tarihinden sonra 6 ay garanti. Klavyenin herhangi bir arızası durumunda, ürünün klavyesi için yeni bir birim veya yedek parça gönderilecektir. Stok sıkıntısı olması durumunda tam bir geri ödeme yapılır.</v>
      </c>
      <c r="DS18" s="31"/>
      <c r="DY18" t="str">
        <f>IF(ISBLANK(Values!$E17), "", "not_applicable")</f>
        <v>not_applicable</v>
      </c>
      <c r="DZ18" s="31"/>
      <c r="EA18" s="31"/>
      <c r="EB18" s="31"/>
      <c r="EC18" s="31"/>
      <c r="EI18" s="1" t="str">
        <f>IF(ISBLANK(Values!E17),"",Values!$B$31)</f>
        <v>Teslimat tarihinden sonra 6 ay garanti. Klavyenin herhangi bir arızası durumunda, ürünün klavyesi için yeni bir birim veya yedek parça gönderilecektir. Stok sıkıntısı olması durumunda tam bir geri ödeme yapılır.</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17" x14ac:dyDescent="0.2">
      <c r="A19" s="27" t="str">
        <f>IF(ISBLANK(Values!E18),"",IF(Values!$B$37="EU","computercomponent","computer"))</f>
        <v>computercomponent</v>
      </c>
      <c r="B19" s="38" t="str">
        <f>IF(ISBLANK(Values!E18),"",Values!F18)</f>
        <v>Lenovo T480s black - PT</v>
      </c>
      <c r="C19" s="32" t="str">
        <f>IF(ISBLANK(Values!E18),"","TellusRem")</f>
        <v>TellusRem</v>
      </c>
      <c r="D19" s="30">
        <f>IF(ISBLANK(Values!E18),"",Values!E18)</f>
        <v>5714401480150</v>
      </c>
      <c r="E19" s="31" t="str">
        <f>IF(ISBLANK(Values!E18),"","EAN")</f>
        <v>EAN</v>
      </c>
      <c r="F19" s="28" t="str">
        <f>IF(ISBLANK(Values!E18),"",IF(Values!J18, SUBSTITUTE(Values!$B$1, "{language}", Values!H18) &amp; " " &amp;Values!$B$3, SUBSTITUTE(Values!$B$2, "{language}", Values!$H18) &amp; " " &amp;Values!$B$3))</f>
        <v>Lenovo Thinkpad için yedek Lenovo T480s black - PT arkadan aydınlatmalı klavye T480s, T490, E490, L480, L490, L380, L390, L380 Yoga, L390 Yoga, E490, E480</v>
      </c>
      <c r="G19" s="32" t="str">
        <f>IF(ISBLANK(Values!E18),"",IF(Values!$B$20="PartialUpdate","","TellusRem"))</f>
        <v/>
      </c>
      <c r="H19" s="27" t="str">
        <f>IF(ISBLANK(Values!E18),"",Values!$B$16)</f>
        <v>computer-keyboards</v>
      </c>
      <c r="I19" s="27" t="str">
        <f>IF(ISBLANK(Values!E18),"","4730574031")</f>
        <v>4730574031</v>
      </c>
      <c r="J19" s="39" t="str">
        <f>IF(ISBLANK(Values!E18),"",Values!F18 )</f>
        <v>Lenovo T480s black - PT</v>
      </c>
      <c r="K19" s="29" t="str">
        <f>IF(IF(ISBLANK(Values!E18),"",IF(Values!J18, Values!$B$4, Values!$B$5))=0,"",IF(ISBLANK(Values!E18),"",IF(Values!J18, Values!$B$4, Values!$B$5)))</f>
        <v/>
      </c>
      <c r="L19" s="40">
        <f>IF(ISBLANK(Values!E18),"",IF($CO19="DEFAULT", Values!$B$18, ""))</f>
        <v>5</v>
      </c>
      <c r="M19" s="28" t="str">
        <f>IF(ISBLANK(Values!E18),"",Values!$M18)</f>
        <v>https://download.lenovo.com/Images/Parts/01YP541/01YP541_A.jpg</v>
      </c>
      <c r="N19" s="28" t="str">
        <f>IF(ISBLANK(Values!$F18),"",Values!N18)</f>
        <v>https://download.lenovo.com/Images/Parts/01YP541/01YP541_B.jpg</v>
      </c>
      <c r="O19" s="28" t="str">
        <f>IF(ISBLANK(Values!$F18),"",Values!O18)</f>
        <v>https://download.lenovo.com/Images/Parts/01YP541/01YP541_details.jpg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T490 Parent</v>
      </c>
      <c r="Y19" s="39" t="str">
        <f>IF(ISBLANK(Values!E18),"","Size-Color")</f>
        <v>Size-Color</v>
      </c>
      <c r="Z19" s="32" t="str">
        <f>IF(ISBLANK(Values!E18),"","variation")</f>
        <v>variation</v>
      </c>
      <c r="AA19" s="36" t="str">
        <f>IF(ISBLANK(Values!E18),"",Values!$B$20)</f>
        <v>PartialUpdate</v>
      </c>
      <c r="AB19" s="1" t="str">
        <f>IF(ISBLANK(Values!E18),"",Values!$B$29)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9" s="41" t="str">
        <f>IF(ISBLANK(Values!E18),"",IF(Values!I18,Values!$B$23,Values!$B$33))</f>
        <v>👉 YENİLENDİ: PARA TASARRUFU - Yedek Lenovo dizüstü bilgisayar klavyesi, OEM klavyeleriyle aynı kalitede. TellusRem, 2011'den beri dünyanın Lider klavye distribütörüdür. Mükemmel yedek klavye, değiştirilmesi ve takılması kolaydır.</v>
      </c>
      <c r="AJ19" s="42" t="str">
        <f>IF(ISBLANK(Values!E18),"",Values!$B$24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19" s="1" t="str">
        <f>IF(ISBLANK(Values!E18),"",Values!$B$25)</f>
        <v>♻️ ÇEVRE DOSTU ÜRÜN - Yenilenmiş satın alın, YEŞİL SATIN AL! Yeni bir klavye almaya kıyasla, yenilenmiş klavyelerimizi satın alarak karbondioksiti %80'den fazla azaltın! Klavyeniz için mükemmel OEM yedek parçası.</v>
      </c>
      <c r="AL19" s="1" t="str">
        <f>IF(ISBLANK(Values!E18),"",SUBSTITUTE(SUBSTITUTE(IF(Values!$J18, Values!$B$26, Values!$B$33), "{language}", Values!$H18), "{flag}", INDEX(options!$E$1:$E$20, Values!$V18)))</f>
        <v>👉 LAYOUT – 🇵🇹 Lenovo T480s black - PT arkadan aydınlatmalı.</v>
      </c>
      <c r="AM19" s="1" t="str">
        <f>SUBSTITUTE(IF(ISBLANK(Values!E18),"",Values!$B$27),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19" s="28" t="str">
        <f>IF(ISBLANK(Values!E18),"",Values!H18)</f>
        <v>Lenovo T480s black - PT</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9" s="1" t="str">
        <f>IF(ISBLANK(Values!E18),"","No")</f>
        <v>No</v>
      </c>
      <c r="DA19" s="1" t="str">
        <f>IF(ISBLANK(Values!E18),"","No")</f>
        <v>No</v>
      </c>
      <c r="DO19" s="27" t="str">
        <f>IF(ISBLANK(Values!E18),"","Parts")</f>
        <v>Parts</v>
      </c>
      <c r="DP19" s="27" t="str">
        <f>IF(ISBLANK(Values!E18),"",Values!$B$31)</f>
        <v>Teslimat tarihinden sonra 6 ay garanti. Klavyenin herhangi bir arızası durumunda, ürünün klavyesi için yeni bir birim veya yedek parça gönderilecektir. Stok sıkıntısı olması durumunda tam bir geri ödeme yapılır.</v>
      </c>
      <c r="DS19" s="31"/>
      <c r="DY19" t="str">
        <f>IF(ISBLANK(Values!$E18), "", "not_applicable")</f>
        <v>not_applicable</v>
      </c>
      <c r="DZ19" s="31"/>
      <c r="EA19" s="31"/>
      <c r="EB19" s="31"/>
      <c r="EC19" s="31"/>
      <c r="EI19" s="1" t="str">
        <f>IF(ISBLANK(Values!E18),"",Values!$B$31)</f>
        <v>Teslimat tarihinden sonra 6 ay garanti. Klavyenin herhangi bir arızası durumunda, ürünün klavyesi için yeni bir birim veya yedek parça gönderilecektir. Stok sıkıntısı olması durumunda tam bir geri ödeme yapılır.</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17" x14ac:dyDescent="0.2">
      <c r="A20" s="27" t="str">
        <f>IF(ISBLANK(Values!E19),"",IF(Values!$B$37="EU","computercomponent","computer"))</f>
        <v>computercomponent</v>
      </c>
      <c r="B20" s="38" t="str">
        <f>IF(ISBLANK(Values!E19),"",Values!F19)</f>
        <v>Lenovo T480s black - SE/FI</v>
      </c>
      <c r="C20" s="32" t="str">
        <f>IF(ISBLANK(Values!E19),"","TellusRem")</f>
        <v>TellusRem</v>
      </c>
      <c r="D20" s="30">
        <f>IF(ISBLANK(Values!E19),"",Values!E19)</f>
        <v>5714401480167</v>
      </c>
      <c r="E20" s="31" t="str">
        <f>IF(ISBLANK(Values!E19),"","EAN")</f>
        <v>EAN</v>
      </c>
      <c r="F20" s="28" t="str">
        <f>IF(ISBLANK(Values!E19),"",IF(Values!J19, SUBSTITUTE(Values!$B$1, "{language}", Values!H19) &amp; " " &amp;Values!$B$3, SUBSTITUTE(Values!$B$2, "{language}", Values!$H19) &amp; " " &amp;Values!$B$3))</f>
        <v>Lenovo Thinkpad için yedek Lenovo T480s black - SE/FI arkadan aydınlatmalı klavye T480s, T490, E490, L480, L490, L380, L390, L380 Yoga, L390 Yoga, E490, E480</v>
      </c>
      <c r="G20" s="32" t="str">
        <f>IF(ISBLANK(Values!E19),"",IF(Values!$B$20="PartialUpdate","","TellusRem"))</f>
        <v/>
      </c>
      <c r="H20" s="27" t="str">
        <f>IF(ISBLANK(Values!E19),"",Values!$B$16)</f>
        <v>computer-keyboards</v>
      </c>
      <c r="I20" s="27" t="str">
        <f>IF(ISBLANK(Values!E19),"","4730574031")</f>
        <v>4730574031</v>
      </c>
      <c r="J20" s="39" t="str">
        <f>IF(ISBLANK(Values!E19),"",Values!F19 )</f>
        <v>Lenovo T480s black - SE/FI</v>
      </c>
      <c r="K20" s="29" t="str">
        <f>IF(IF(ISBLANK(Values!E19),"",IF(Values!J19, Values!$B$4, Values!$B$5))=0,"",IF(ISBLANK(Values!E19),"",IF(Values!J19, Values!$B$4, Values!$B$5)))</f>
        <v/>
      </c>
      <c r="L20" s="40">
        <f>IF(ISBLANK(Values!E19),"",IF($CO20="DEFAULT", Values!$B$18, ""))</f>
        <v>5</v>
      </c>
      <c r="M20" s="28" t="str">
        <f>IF(ISBLANK(Values!E19),"",Values!$M19)</f>
        <v>https://download.lenovo.com/Images/Parts/01YP549/01YP549_A.jpg</v>
      </c>
      <c r="N20" s="28" t="str">
        <f>IF(ISBLANK(Values!$F19),"",Values!N19)</f>
        <v>https://download.lenovo.com/Images/Parts/01YP549/01YP549_B.jpg</v>
      </c>
      <c r="O20" s="28" t="str">
        <f>IF(ISBLANK(Values!$F19),"",Values!O19)</f>
        <v>https://download.lenovo.com/Images/Parts/01YP549/01YP549_details.jpg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T490 Parent</v>
      </c>
      <c r="Y20" s="39" t="str">
        <f>IF(ISBLANK(Values!E19),"","Size-Color")</f>
        <v>Size-Color</v>
      </c>
      <c r="Z20" s="32" t="str">
        <f>IF(ISBLANK(Values!E19),"","variation")</f>
        <v>variation</v>
      </c>
      <c r="AA20" s="36" t="str">
        <f>IF(ISBLANK(Values!E19),"",Values!$B$20)</f>
        <v>PartialUpdate</v>
      </c>
      <c r="AB20" s="1" t="str">
        <f>IF(ISBLANK(Values!E19),"",Values!$B$29)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20" s="41" t="str">
        <f>IF(ISBLANK(Values!E19),"",IF(Values!I19,Values!$B$23,Values!$B$33))</f>
        <v>👉 YENİLENDİ: PARA TASARRUFU - Yedek Lenovo dizüstü bilgisayar klavyesi, OEM klavyeleriyle aynı kalitede. TellusRem, 2011'den beri dünyanın Lider klavye distribütörüdür. Mükemmel yedek klavye, değiştirilmesi ve takılması kolaydır.</v>
      </c>
      <c r="AJ20" s="42" t="str">
        <f>IF(ISBLANK(Values!E19),"",Values!$B$24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20" s="1" t="str">
        <f>IF(ISBLANK(Values!E19),"",Values!$B$25)</f>
        <v>♻️ ÇEVRE DOSTU ÜRÜN - Yenilenmiş satın alın, YEŞİL SATIN AL! Yeni bir klavye almaya kıyasla, yenilenmiş klavyelerimizi satın alarak karbondioksiti %80'den fazla azaltın! Klavyeniz için mükemmel OEM yedek parçası.</v>
      </c>
      <c r="AL20" s="1" t="str">
        <f>IF(ISBLANK(Values!E19),"",SUBSTITUTE(SUBSTITUTE(IF(Values!$J19, Values!$B$26, Values!$B$33), "{language}", Values!$H19), "{flag}", INDEX(options!$E$1:$E$20, Values!$V19)))</f>
        <v>👉 LAYOUT – 🇸🇪 🇫🇮 Lenovo T480s black - SE/FI arkadan aydınlatmalı.</v>
      </c>
      <c r="AM20" s="1" t="str">
        <f>SUBSTITUTE(IF(ISBLANK(Values!E19),"",Values!$B$27),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20" s="28" t="str">
        <f>IF(ISBLANK(Values!E19),"",Values!H19)</f>
        <v>Lenovo T480s black - SE/FI</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20" s="1" t="str">
        <f>IF(ISBLANK(Values!E19),"","No")</f>
        <v>No</v>
      </c>
      <c r="DA20" s="1" t="str">
        <f>IF(ISBLANK(Values!E19),"","No")</f>
        <v>No</v>
      </c>
      <c r="DO20" s="27" t="str">
        <f>IF(ISBLANK(Values!E19),"","Parts")</f>
        <v>Parts</v>
      </c>
      <c r="DP20" s="27" t="str">
        <f>IF(ISBLANK(Values!E19),"",Values!$B$31)</f>
        <v>Teslimat tarihinden sonra 6 ay garanti. Klavyenin herhangi bir arızası durumunda, ürünün klavyesi için yeni bir birim veya yedek parça gönderilecektir. Stok sıkıntısı olması durumunda tam bir geri ödeme yapılır.</v>
      </c>
      <c r="DS20" s="31"/>
      <c r="DY20" t="str">
        <f>IF(ISBLANK(Values!$E19), "", "not_applicable")</f>
        <v>not_applicable</v>
      </c>
      <c r="DZ20" s="31"/>
      <c r="EA20" s="31"/>
      <c r="EB20" s="31"/>
      <c r="EC20" s="31"/>
      <c r="EI20" s="1" t="str">
        <f>IF(ISBLANK(Values!E19),"",Values!$B$31)</f>
        <v>Teslimat tarihinden sonra 6 ay garanti. Klavyenin herhangi bir arızası durumunda, ürünün klavyesi için yeni bir birim veya yedek parça gönderilecektir. Stok sıkıntısı olması durumunda tam bir geri ödeme yapılır.</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17" x14ac:dyDescent="0.2">
      <c r="A21" s="27" t="str">
        <f>IF(ISBLANK(Values!E20),"",IF(Values!$B$37="EU","computercomponent","computer"))</f>
        <v>computercomponent</v>
      </c>
      <c r="B21" s="38" t="str">
        <f>IF(ISBLANK(Values!E20),"",Values!F20)</f>
        <v>Lenovo T480s black - CH</v>
      </c>
      <c r="C21" s="32" t="str">
        <f>IF(ISBLANK(Values!E20),"","TellusRem")</f>
        <v>TellusRem</v>
      </c>
      <c r="D21" s="30">
        <f>IF(ISBLANK(Values!E20),"",Values!E20)</f>
        <v>5714401480174</v>
      </c>
      <c r="E21" s="31" t="str">
        <f>IF(ISBLANK(Values!E20),"","EAN")</f>
        <v>EAN</v>
      </c>
      <c r="F21" s="28" t="str">
        <f>IF(ISBLANK(Values!E20),"",IF(Values!J20, SUBSTITUTE(Values!$B$1, "{language}", Values!H20) &amp; " " &amp;Values!$B$3, SUBSTITUTE(Values!$B$2, "{language}", Values!$H20) &amp; " " &amp;Values!$B$3))</f>
        <v>Lenovo Thinkpad için yedek Lenovo T480s black - CH arkadan aydınlatmalı klavye T480s, T490, E490, L480, L490, L380, L390, L380 Yoga, L390 Yoga, E490, E480</v>
      </c>
      <c r="G21" s="32" t="str">
        <f>IF(ISBLANK(Values!E20),"",IF(Values!$B$20="PartialUpdate","","TellusRem"))</f>
        <v/>
      </c>
      <c r="H21" s="27" t="str">
        <f>IF(ISBLANK(Values!E20),"",Values!$B$16)</f>
        <v>computer-keyboards</v>
      </c>
      <c r="I21" s="27" t="str">
        <f>IF(ISBLANK(Values!E20),"","4730574031")</f>
        <v>4730574031</v>
      </c>
      <c r="J21" s="39" t="str">
        <f>IF(ISBLANK(Values!E20),"",Values!F20 )</f>
        <v>Lenovo T480s black - CH</v>
      </c>
      <c r="K21" s="29" t="str">
        <f>IF(IF(ISBLANK(Values!E20),"",IF(Values!J20, Values!$B$4, Values!$B$5))=0,"",IF(ISBLANK(Values!E20),"",IF(Values!J20, Values!$B$4, Values!$B$5)))</f>
        <v/>
      </c>
      <c r="L21" s="40">
        <f>IF(ISBLANK(Values!E20),"",IF($CO21="DEFAULT", Values!$B$18, ""))</f>
        <v>5</v>
      </c>
      <c r="M21" s="28" t="str">
        <f>IF(ISBLANK(Values!E20),"",Values!$M20)</f>
        <v>https://download.lenovo.com/Images/Parts/01YP546/01YP546_A.jpg</v>
      </c>
      <c r="N21" s="28" t="str">
        <f>IF(ISBLANK(Values!$F20),"",Values!N20)</f>
        <v>https://download.lenovo.com/Images/Parts/01YP546/01YP546_B.jpg</v>
      </c>
      <c r="O21" s="28" t="str">
        <f>IF(ISBLANK(Values!$F20),"",Values!O20)</f>
        <v>https://download.lenovo.com/Images/Parts/01YP546/01YP546_details.jpg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T490 Parent</v>
      </c>
      <c r="Y21" s="39" t="str">
        <f>IF(ISBLANK(Values!E20),"","Size-Color")</f>
        <v>Size-Color</v>
      </c>
      <c r="Z21" s="32" t="str">
        <f>IF(ISBLANK(Values!E20),"","variation")</f>
        <v>variation</v>
      </c>
      <c r="AA21" s="36" t="str">
        <f>IF(ISBLANK(Values!E20),"",Values!$B$20)</f>
        <v>PartialUpdate</v>
      </c>
      <c r="AB21" s="1" t="str">
        <f>IF(ISBLANK(Values!E20),"",Values!$B$29)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21" s="41" t="str">
        <f>IF(ISBLANK(Values!E20),"",IF(Values!I20,Values!$B$23,Values!$B$33))</f>
        <v>👉 YENİLENDİ: PARA TASARRUFU - Yedek Lenovo dizüstü bilgisayar klavyesi, OEM klavyeleriyle aynı kalitede. TellusRem, 2011'den beri dünyanın Lider klavye distribütörüdür. Mükemmel yedek klavye, değiştirilmesi ve takılması kolaydır.</v>
      </c>
      <c r="AJ21" s="42" t="str">
        <f>IF(ISBLANK(Values!E20),"",Values!$B$24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21" s="1" t="str">
        <f>IF(ISBLANK(Values!E20),"",Values!$B$25)</f>
        <v>♻️ ÇEVRE DOSTU ÜRÜN - Yenilenmiş satın alın, YEŞİL SATIN AL! Yeni bir klavye almaya kıyasla, yenilenmiş klavyelerimizi satın alarak karbondioksiti %80'den fazla azaltın! Klavyeniz için mükemmel OEM yedek parçası.</v>
      </c>
      <c r="AL21" s="1" t="str">
        <f>IF(ISBLANK(Values!E20),"",SUBSTITUTE(SUBSTITUTE(IF(Values!$J20, Values!$B$26, Values!$B$33), "{language}", Values!$H20), "{flag}", INDEX(options!$E$1:$E$20, Values!$V20)))</f>
        <v>👉 LAYOUT – 🇨🇭 Lenovo T480s black - CH arkadan aydınlatmalı.</v>
      </c>
      <c r="AM21" s="1" t="str">
        <f>SUBSTITUTE(IF(ISBLANK(Values!E20),"",Values!$B$27),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21" s="28" t="str">
        <f>IF(ISBLANK(Values!E20),"",Values!H20)</f>
        <v>Lenovo T480s black - CH</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21" s="1" t="str">
        <f>IF(ISBLANK(Values!E20),"","No")</f>
        <v>No</v>
      </c>
      <c r="DA21" s="1" t="str">
        <f>IF(ISBLANK(Values!E20),"","No")</f>
        <v>No</v>
      </c>
      <c r="DO21" s="27" t="str">
        <f>IF(ISBLANK(Values!E20),"","Parts")</f>
        <v>Parts</v>
      </c>
      <c r="DP21" s="27" t="str">
        <f>IF(ISBLANK(Values!E20),"",Values!$B$31)</f>
        <v>Teslimat tarihinden sonra 6 ay garanti. Klavyenin herhangi bir arızası durumunda, ürünün klavyesi için yeni bir birim veya yedek parça gönderilecektir. Stok sıkıntısı olması durumunda tam bir geri ödeme yapılır.</v>
      </c>
      <c r="DS21" s="31"/>
      <c r="DY21" t="str">
        <f>IF(ISBLANK(Values!$E20), "", "not_applicable")</f>
        <v>not_applicable</v>
      </c>
      <c r="DZ21" s="31"/>
      <c r="EA21" s="31"/>
      <c r="EB21" s="31"/>
      <c r="EC21" s="31"/>
      <c r="EI21" s="1" t="str">
        <f>IF(ISBLANK(Values!E20),"",Values!$B$31)</f>
        <v>Teslimat tarihinden sonra 6 ay garanti. Klavyenin herhangi bir arızası durumunda, ürünün klavyesi için yeni bir birim veya yedek parça gönderilecektir. Stok sıkıntısı olması durumunda tam bir geri ödeme yapılır.</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17" x14ac:dyDescent="0.2">
      <c r="A22" s="27" t="str">
        <f>IF(ISBLANK(Values!E21),"",IF(Values!$B$37="EU","computercomponent","computer"))</f>
        <v>computercomponent</v>
      </c>
      <c r="B22" s="38" t="str">
        <f>IF(ISBLANK(Values!E21),"",Values!F21)</f>
        <v>Lenovo T480s black - US INT</v>
      </c>
      <c r="C22" s="32" t="str">
        <f>IF(ISBLANK(Values!E21),"","TellusRem")</f>
        <v>TellusRem</v>
      </c>
      <c r="D22" s="30">
        <f>IF(ISBLANK(Values!E21),"",Values!E21)</f>
        <v>5714401480181</v>
      </c>
      <c r="E22" s="31" t="str">
        <f>IF(ISBLANK(Values!E21),"","EAN")</f>
        <v>EAN</v>
      </c>
      <c r="F22" s="28" t="str">
        <f>IF(ISBLANK(Values!E21),"",IF(Values!J21, SUBSTITUTE(Values!$B$1, "{language}", Values!H21) &amp; " " &amp;Values!$B$3, SUBSTITUTE(Values!$B$2, "{language}", Values!$H21) &amp; " " &amp;Values!$B$3))</f>
        <v>Lenovo Thinkpad için yedek Lenovo T480s black - US INT arkadan aydınlatmalı klavye T480s, T490, E490, L480, L490, L380, L390, L380 Yoga, L390 Yoga, E490, E480</v>
      </c>
      <c r="G22" s="32" t="str">
        <f>IF(ISBLANK(Values!E21),"",IF(Values!$B$20="PartialUpdate","","TellusRem"))</f>
        <v/>
      </c>
      <c r="H22" s="27" t="str">
        <f>IF(ISBLANK(Values!E21),"",Values!$B$16)</f>
        <v>computer-keyboards</v>
      </c>
      <c r="I22" s="27" t="str">
        <f>IF(ISBLANK(Values!E21),"","4730574031")</f>
        <v>4730574031</v>
      </c>
      <c r="J22" s="39" t="str">
        <f>IF(ISBLANK(Values!E21),"",Values!F21 )</f>
        <v>Lenovo T480s black - US INT</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https://raw.githubusercontent.com/PatrickVibild/TellusAmazonPictures/master/pictures/Lenovo/T480S/BL/USI/1.jpg</v>
      </c>
      <c r="N22" s="28" t="str">
        <f>IF(ISBLANK(Values!$F21),"",Values!N21)</f>
        <v>https://raw.githubusercontent.com/PatrickVibild/TellusAmazonPictures/master/pictures/Lenovo/T480S/BL/USI/2.jpg</v>
      </c>
      <c r="O22" s="28" t="str">
        <f>IF(ISBLANK(Values!$F21),"",Values!O21)</f>
        <v>https://raw.githubusercontent.com/PatrickVibild/TellusAmazonPictures/master/pictures/Lenovo/T480S/BL/USI/3.jpg</v>
      </c>
      <c r="P22" s="28" t="str">
        <f>IF(ISBLANK(Values!$F21),"",Values!P21)</f>
        <v>https://raw.githubusercontent.com/PatrickVibild/TellusAmazonPictures/master/pictures/Lenovo/T480S/BL/USI/4.jpg</v>
      </c>
      <c r="Q22" s="28" t="str">
        <f>IF(ISBLANK(Values!$F21),"",Values!Q21)</f>
        <v>https://raw.githubusercontent.com/PatrickVibild/TellusAmazonPictures/master/pictures/Lenovo/T480S/BL/USI/5.jpg</v>
      </c>
      <c r="R22" s="28" t="str">
        <f>IF(ISBLANK(Values!$F21),"",Values!R21)</f>
        <v>https://raw.githubusercontent.com/PatrickVibild/TellusAmazonPictures/master/pictures/Lenovo/T480S/BL/USI/6.jpg</v>
      </c>
      <c r="S22" s="28" t="str">
        <f>IF(ISBLANK(Values!$F21),"",Values!S21)</f>
        <v>https://raw.githubusercontent.com/PatrickVibild/TellusAmazonPictures/master/pictures/Lenovo/T480S/BL/USI/7.jpg</v>
      </c>
      <c r="T22" s="28" t="str">
        <f>IF(ISBLANK(Values!$F21),"",Values!T21)</f>
        <v>https://raw.githubusercontent.com/PatrickVibild/TellusAmazonPictures/master/pictures/Lenovo/T480S/BL/USI/8.jpg</v>
      </c>
      <c r="U22" s="28" t="str">
        <f>IF(ISBLANK(Values!$F21),"",Values!U21)</f>
        <v>https://raw.githubusercontent.com/PatrickVibild/TellusAmazonPictures/master/pictures/Lenovo/T480S/BL/USI/9.jpg</v>
      </c>
      <c r="W22" s="32" t="str">
        <f>IF(ISBLANK(Values!E21),"","Child")</f>
        <v>Child</v>
      </c>
      <c r="X22" s="32" t="str">
        <f>IF(ISBLANK(Values!E21),"",Values!$B$13)</f>
        <v>Lenovo T490 Parent</v>
      </c>
      <c r="Y22" s="39" t="str">
        <f>IF(ISBLANK(Values!E21),"","Size-Color")</f>
        <v>Size-Color</v>
      </c>
      <c r="Z22" s="32" t="str">
        <f>IF(ISBLANK(Values!E21),"","variation")</f>
        <v>variation</v>
      </c>
      <c r="AA22" s="36" t="str">
        <f>IF(ISBLANK(Values!E21),"",Values!$B$20)</f>
        <v>PartialUpdate</v>
      </c>
      <c r="AB22" s="1" t="str">
        <f>IF(ISBLANK(Values!E21),"",Values!$B$29)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22" s="41" t="str">
        <f>IF(ISBLANK(Values!E21),"",IF(Values!I21,Values!$B$23,Values!$B$33))</f>
        <v>👉 YENİLENDİ: PARA TASARRUFU - Yedek Lenovo dizüstü bilgisayar klavyesi, OEM klavyeleriyle aynı kalitede. TellusRem, 2011'den beri dünyanın Lider klavye distribütörüdür. Mükemmel yedek klavye, değiştirilmesi ve takılması kolaydır.</v>
      </c>
      <c r="AJ22" s="42" t="str">
        <f>IF(ISBLANK(Values!E21),"",Values!$B$24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22" s="1" t="str">
        <f>IF(ISBLANK(Values!E21),"",Values!$B$25)</f>
        <v>♻️ ÇEVRE DOSTU ÜRÜN - Yenilenmiş satın alın, YEŞİL SATIN AL! Yeni bir klavye almaya kıyasla, yenilenmiş klavyelerimizi satın alarak karbondioksiti %80'den fazla azaltın! Klavyeniz için mükemmel OEM yedek parçası.</v>
      </c>
      <c r="AL22" s="1" t="str">
        <f>IF(ISBLANK(Values!E21),"",SUBSTITUTE(SUBSTITUTE(IF(Values!$J21, Values!$B$26, Values!$B$33), "{language}", Values!$H21), "{flag}", INDEX(options!$E$1:$E$20, Values!$V21)))</f>
        <v>👉 LAYOUT – 🇺🇸 with € symbol Lenovo T480s black - US INT arkadan aydınlatmalı.</v>
      </c>
      <c r="AM22" s="1" t="str">
        <f>SUBSTITUTE(IF(ISBLANK(Values!E21),"",Values!$B$27),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22" s="28" t="str">
        <f>IF(ISBLANK(Values!E21),"",Values!H21)</f>
        <v>Lenovo T480s black - US INT</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22" s="1" t="str">
        <f>IF(ISBLANK(Values!E21),"","No")</f>
        <v>No</v>
      </c>
      <c r="DA22" s="1" t="str">
        <f>IF(ISBLANK(Values!E21),"","No")</f>
        <v>No</v>
      </c>
      <c r="DO22" s="27" t="str">
        <f>IF(ISBLANK(Values!E21),"","Parts")</f>
        <v>Parts</v>
      </c>
      <c r="DP22" s="27" t="str">
        <f>IF(ISBLANK(Values!E21),"",Values!$B$31)</f>
        <v>Teslimat tarihinden sonra 6 ay garanti. Klavyenin herhangi bir arızası durumunda, ürünün klavyesi için yeni bir birim veya yedek parça gönderilecektir. Stok sıkıntısı olması durumunda tam bir geri ödeme yapılır.</v>
      </c>
      <c r="DS22" s="31"/>
      <c r="DY22" t="str">
        <f>IF(ISBLANK(Values!$E21), "", "not_applicable")</f>
        <v>not_applicable</v>
      </c>
      <c r="DZ22" s="31"/>
      <c r="EA22" s="31"/>
      <c r="EB22" s="31"/>
      <c r="EC22" s="31"/>
      <c r="EI22" s="1" t="str">
        <f>IF(ISBLANK(Values!E21),"",Values!$B$31)</f>
        <v>Teslimat tarihinden sonra 6 ay garanti. Klavyenin herhangi bir arızası durumunda, ürünün klavyesi için yeni bir birim veya yedek parça gönderilecektir. Stok sıkıntısı olması durumunda tam bir geri ödeme yapılır.</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17" x14ac:dyDescent="0.2">
      <c r="A23" s="27" t="str">
        <f>IF(ISBLANK(Values!E22),"",IF(Values!$B$37="EU","computercomponent","computer"))</f>
        <v>computercomponent</v>
      </c>
      <c r="B23" s="38" t="str">
        <f>IF(ISBLANK(Values!E22),"",Values!F22)</f>
        <v>Lenovo T480s black - RUS</v>
      </c>
      <c r="C23" s="32" t="str">
        <f>IF(ISBLANK(Values!E22),"","TellusRem")</f>
        <v>TellusRem</v>
      </c>
      <c r="D23" s="30">
        <f>IF(ISBLANK(Values!E22),"",Values!E22)</f>
        <v>5714401480198</v>
      </c>
      <c r="E23" s="31" t="str">
        <f>IF(ISBLANK(Values!E22),"","EAN")</f>
        <v>EAN</v>
      </c>
      <c r="F23" s="28" t="str">
        <f>IF(ISBLANK(Values!E22),"",IF(Values!J22, SUBSTITUTE(Values!$B$1, "{language}", Values!H22) &amp; " " &amp;Values!$B$3, SUBSTITUTE(Values!$B$2, "{language}", Values!$H22) &amp; " " &amp;Values!$B$3))</f>
        <v>Lenovo Thinkpad için yedek Lenovo T480s black - RUS arkadan aydınlatmalı klavye T480s, T490, E490, L480, L490, L380, L390, L380 Yoga, L390 Yoga, E490, E480</v>
      </c>
      <c r="G23" s="32" t="str">
        <f>IF(ISBLANK(Values!E22),"",IF(Values!$B$20="PartialUpdate","","TellusRem"))</f>
        <v/>
      </c>
      <c r="H23" s="27" t="str">
        <f>IF(ISBLANK(Values!E22),"",Values!$B$16)</f>
        <v>computer-keyboards</v>
      </c>
      <c r="I23" s="27" t="str">
        <f>IF(ISBLANK(Values!E22),"","4730574031")</f>
        <v>4730574031</v>
      </c>
      <c r="J23" s="39" t="str">
        <f>IF(ISBLANK(Values!E22),"",Values!F22 )</f>
        <v>Lenovo T480s black - RUS</v>
      </c>
      <c r="K23" s="29" t="str">
        <f>IF(IF(ISBLANK(Values!E22),"",IF(Values!J22, Values!$B$4, Values!$B$5))=0,"",IF(ISBLANK(Values!E22),"",IF(Values!J22, Values!$B$4, Values!$B$5)))</f>
        <v/>
      </c>
      <c r="L23" s="40">
        <f>IF(ISBLANK(Values!E22),"",IF($CO23="DEFAULT", Values!$B$18, ""))</f>
        <v>5</v>
      </c>
      <c r="M23" s="28" t="str">
        <f>IF(ISBLANK(Values!E22),"",Values!$M22)</f>
        <v>https://download.lenovo.com/Images/Parts/01YP542/01YP542_A.jpg</v>
      </c>
      <c r="N23" s="28" t="str">
        <f>IF(ISBLANK(Values!$F22),"",Values!N22)</f>
        <v>https://download.lenovo.com/Images/Parts/01YP542/01YP542_B.jpg</v>
      </c>
      <c r="O23" s="28" t="str">
        <f>IF(ISBLANK(Values!$F22),"",Values!O22)</f>
        <v>https://download.lenovo.com/Images/Parts/01YP542/01YP542_details.jpg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T490 Parent</v>
      </c>
      <c r="Y23" s="39" t="str">
        <f>IF(ISBLANK(Values!E22),"","Size-Color")</f>
        <v>Size-Color</v>
      </c>
      <c r="Z23" s="32" t="str">
        <f>IF(ISBLANK(Values!E22),"","variation")</f>
        <v>variation</v>
      </c>
      <c r="AA23" s="36" t="str">
        <f>IF(ISBLANK(Values!E22),"",Values!$B$20)</f>
        <v>PartialUpdate</v>
      </c>
      <c r="AB23" s="1" t="str">
        <f>IF(ISBLANK(Values!E22),"",Values!$B$29)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3" s="1"/>
      <c r="AD23" s="1"/>
      <c r="AE23" s="1"/>
      <c r="AF23" s="1"/>
      <c r="AG23" s="1"/>
      <c r="AH23" s="1"/>
      <c r="AI23" s="41" t="str">
        <f>IF(ISBLANK(Values!E22),"",IF(Values!I22,Values!$B$23,Values!$B$33))</f>
        <v>👉 YENİLENDİ: PARA TASARRUFU - Yedek Lenovo dizüstü bilgisayar klavyesi, OEM klavyeleriyle aynı kalitede. TellusRem, 2011'den beri dünyanın Lider klavye distribütörüdür. Mükemmel yedek klavye, değiştirilmesi ve takılması kolaydır.</v>
      </c>
      <c r="AJ23" s="42" t="str">
        <f>IF(ISBLANK(Values!E22),"",Values!$B$24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23" s="1" t="str">
        <f>IF(ISBLANK(Values!E22),"",Values!$B$25)</f>
        <v>♻️ ÇEVRE DOSTU ÜRÜN - Yenilenmiş satın alın, YEŞİL SATIN AL! Yeni bir klavye almaya kıyasla, yenilenmiş klavyelerimizi satın alarak karbondioksiti %80'den fazla azaltın! Klavyeniz için mükemmel OEM yedek parçası.</v>
      </c>
      <c r="AL23" s="1" t="str">
        <f>IF(ISBLANK(Values!E22),"",SUBSTITUTE(SUBSTITUTE(IF(Values!$J22, Values!$B$26, Values!$B$33), "{language}", Values!$H22), "{flag}", INDEX(options!$E$1:$E$20, Values!$V22)))</f>
        <v>👉 LAYOUT – 🇷🇺 Lenovo T480s black - RUS arkadan aydınlatmalı.</v>
      </c>
      <c r="AM23" s="1" t="str">
        <f>SUBSTITUTE(IF(ISBLANK(Values!E22),"",Values!$B$27),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23" s="1"/>
      <c r="AO23" s="1"/>
      <c r="AP23" s="1"/>
      <c r="AQ23" s="1"/>
      <c r="AR23" s="1"/>
      <c r="AS23" s="1"/>
      <c r="AT23" s="28" t="str">
        <f>IF(ISBLANK(Values!E22),"",Values!H22)</f>
        <v>Lenovo T480s black - RUS</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Teslimat tarihinden sonra 6 ay garanti. Klavyenin herhangi bir arızası durumunda, ürünün klavyesi için yeni bir birim veya yedek parça gönderilecektir. Stok sıkıntısı olması durumunda tam bir geri ödeme yapılır.</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Teslimat tarihinden sonra 6 ay garanti. Klavyenin herhangi bir arızası durumunda, ürünün klavyesi için yeni bir birim veya yedek parça gönderilecektir. Stok sıkıntısı olması durumunda tam bir geri ödeme yapılır.</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computercomponent</v>
      </c>
      <c r="B24" s="38" t="str">
        <f>IF(ISBLANK(Values!E23),"",Values!F23)</f>
        <v>Lenovo T480s black - US</v>
      </c>
      <c r="C24" s="32" t="str">
        <f>IF(ISBLANK(Values!E23),"","TellusRem")</f>
        <v>TellusRem</v>
      </c>
      <c r="D24" s="30">
        <f>IF(ISBLANK(Values!E23),"",Values!E23)</f>
        <v>5714401480204</v>
      </c>
      <c r="E24" s="31" t="str">
        <f>IF(ISBLANK(Values!E23),"","EAN")</f>
        <v>EAN</v>
      </c>
      <c r="F24" s="28" t="str">
        <f>IF(ISBLANK(Values!E23),"",IF(Values!J23, SUBSTITUTE(Values!$B$1, "{language}", Values!H23) &amp; " " &amp;Values!$B$3, SUBSTITUTE(Values!$B$2, "{language}", Values!$H23) &amp; " " &amp;Values!$B$3))</f>
        <v>Lenovo Thinkpad için yedek Lenovo T480s black - US arkadan aydınlatmalı klavye T480s, T490, E490, L480, L490, L380, L390, L380 Yoga, L390 Yoga, E490, E480</v>
      </c>
      <c r="G24" s="32" t="str">
        <f>IF(ISBLANK(Values!E23),"",IF(Values!$B$20="PartialUpdate","","TellusRem"))</f>
        <v/>
      </c>
      <c r="H24" s="27" t="str">
        <f>IF(ISBLANK(Values!E23),"",Values!$B$16)</f>
        <v>computer-keyboards</v>
      </c>
      <c r="I24" s="27" t="str">
        <f>IF(ISBLANK(Values!E23),"","4730574031")</f>
        <v>4730574031</v>
      </c>
      <c r="J24" s="39" t="str">
        <f>IF(ISBLANK(Values!E23),"",Values!F23 )</f>
        <v>Lenovo T480s black - US</v>
      </c>
      <c r="K24" s="29" t="str">
        <f>IF(IF(ISBLANK(Values!E23),"",IF(Values!J23, Values!$B$4, Values!$B$5))=0,"",IF(ISBLANK(Values!E23),"",IF(Values!J23, Values!$B$4, Values!$B$5)))</f>
        <v/>
      </c>
      <c r="L24" s="40">
        <f>IF(ISBLANK(Values!E23),"",IF($CO24="DEFAULT", Values!$B$18, ""))</f>
        <v>5</v>
      </c>
      <c r="M24" s="28" t="str">
        <f>IF(ISBLANK(Values!E23),"",Values!$M23)</f>
        <v>https://raw.githubusercontent.com/PatrickVibild/TellusAmazonPictures/master/pictures/Lenovo/T480S/BL/US/1.jpg</v>
      </c>
      <c r="N24" s="28" t="str">
        <f>IF(ISBLANK(Values!$F23),"",Values!N23)</f>
        <v>https://raw.githubusercontent.com/PatrickVibild/TellusAmazonPictures/master/pictures/Lenovo/T480S/BL/US/2.jpg</v>
      </c>
      <c r="O24" s="28" t="str">
        <f>IF(ISBLANK(Values!$F23),"",Values!O23)</f>
        <v>https://raw.githubusercontent.com/PatrickVibild/TellusAmazonPictures/master/pictures/Lenovo/T480S/BL/US/3.jpg</v>
      </c>
      <c r="P24" s="28" t="str">
        <f>IF(ISBLANK(Values!$F23),"",Values!P23)</f>
        <v>https://raw.githubusercontent.com/PatrickVibild/TellusAmazonPictures/master/pictures/Lenovo/T480S/BL/US/4.jpg</v>
      </c>
      <c r="Q24" s="28" t="str">
        <f>IF(ISBLANK(Values!$F23),"",Values!Q23)</f>
        <v>https://raw.githubusercontent.com/PatrickVibild/TellusAmazonPictures/master/pictures/Lenovo/T480S/BL/US/5.jpg</v>
      </c>
      <c r="R24" s="28" t="str">
        <f>IF(ISBLANK(Values!$F23),"",Values!R23)</f>
        <v>https://raw.githubusercontent.com/PatrickVibild/TellusAmazonPictures/master/pictures/Lenovo/T480S/BL/US/6.jpg</v>
      </c>
      <c r="S24" s="28" t="str">
        <f>IF(ISBLANK(Values!$F23),"",Values!S23)</f>
        <v>https://raw.githubusercontent.com/PatrickVibild/TellusAmazonPictures/master/pictures/Lenovo/T480S/BL/US/7.jpg</v>
      </c>
      <c r="T24" s="28" t="str">
        <f>IF(ISBLANK(Values!$F23),"",Values!T23)</f>
        <v>https://raw.githubusercontent.com/PatrickVibild/TellusAmazonPictures/master/pictures/Lenovo/T480S/BL/US/8.jpg</v>
      </c>
      <c r="U24" s="28" t="str">
        <f>IF(ISBLANK(Values!$F23),"",Values!U23)</f>
        <v>https://raw.githubusercontent.com/PatrickVibild/TellusAmazonPictures/master/pictures/Lenovo/T480S/BL/US/9.jpg</v>
      </c>
      <c r="V24" s="1"/>
      <c r="W24" s="32" t="str">
        <f>IF(ISBLANK(Values!E23),"","Child")</f>
        <v>Child</v>
      </c>
      <c r="X24" s="32" t="str">
        <f>IF(ISBLANK(Values!E23),"",Values!$B$13)</f>
        <v>Lenovo T490 Parent</v>
      </c>
      <c r="Y24" s="39" t="str">
        <f>IF(ISBLANK(Values!E23),"","Size-Color")</f>
        <v>Size-Color</v>
      </c>
      <c r="Z24" s="32" t="str">
        <f>IF(ISBLANK(Values!E23),"","variation")</f>
        <v>variation</v>
      </c>
      <c r="AA24" s="36" t="str">
        <f>IF(ISBLANK(Values!E23),"",Values!$B$20)</f>
        <v>PartialUpdate</v>
      </c>
      <c r="AB24" s="1" t="str">
        <f>IF(ISBLANK(Values!E23),"",Values!$B$29)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4" s="1"/>
      <c r="AD24" s="1"/>
      <c r="AE24" s="1"/>
      <c r="AF24" s="1"/>
      <c r="AG24" s="1"/>
      <c r="AH24" s="1"/>
      <c r="AI24" s="41" t="str">
        <f>IF(ISBLANK(Values!E23),"",IF(Values!I23,Values!$B$23,Values!$B$33))</f>
        <v>👉 YENİLENDİ: PARA TASARRUFU - Yedek Lenovo dizüstü bilgisayar klavyesi, OEM klavyeleriyle aynı kalitede. TellusRem, 2011'den beri dünyanın Lider klavye distribütörüdür. Mükemmel yedek klavye, değiştirilmesi ve takılması kolaydır.</v>
      </c>
      <c r="AJ24" s="42" t="str">
        <f>IF(ISBLANK(Values!E23),"",Values!$B$24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24" s="1" t="str">
        <f>IF(ISBLANK(Values!E23),"",Values!$B$25)</f>
        <v>♻️ ÇEVRE DOSTU ÜRÜN - Yenilenmiş satın alın, YEŞİL SATIN AL! Yeni bir klavye almaya kıyasla, yenilenmiş klavyelerimizi satın alarak karbondioksiti %80'den fazla azaltın! Klavyeniz için mükemmel OEM yedek parçası.</v>
      </c>
      <c r="AL24" s="1" t="str">
        <f>IF(ISBLANK(Values!E23),"",SUBSTITUTE(SUBSTITUTE(IF(Values!$J23, Values!$B$26, Values!$B$33), "{language}", Values!$H23), "{flag}", INDEX(options!$E$1:$E$20, Values!$V23)))</f>
        <v>👉 LAYOUT – 🇺🇸 Lenovo T480s black - US arkadan aydınlatmalı.</v>
      </c>
      <c r="AM24" s="1" t="str">
        <f>SUBSTITUTE(IF(ISBLANK(Values!E23),"",Values!$B$27),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24" s="1"/>
      <c r="AO24" s="1"/>
      <c r="AP24" s="1"/>
      <c r="AQ24" s="1"/>
      <c r="AR24" s="1"/>
      <c r="AS24" s="1"/>
      <c r="AT24" s="28" t="str">
        <f>IF(ISBLANK(Values!E23),"",Values!H23)</f>
        <v>Lenovo T480s black - US</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Teslimat tarihinden sonra 6 ay garanti. Klavyenin herhangi bir arızası durumunda, ürünün klavyesi için yeni bir birim veya yedek parça gönderilecektir. Stok sıkıntısı olması durumunda tam bir geri ödeme yapılır.</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Teslimat tarihinden sonra 6 ay garanti. Klavyenin herhangi bir arızası durumunda, ürünün klavyesi için yeni bir birim veya yedek parça gönderilecektir. Stok sıkıntısı olması durumunda tam bir geri ödeme yapılır.</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computercomponent</v>
      </c>
      <c r="B25" s="38" t="str">
        <f>IF(ISBLANK(Values!E24),"",Values!F24)</f>
        <v>Lenovo T480s Regular black - DE</v>
      </c>
      <c r="C25" s="32" t="str">
        <f>IF(ISBLANK(Values!E24),"","TellusRem")</f>
        <v>TellusRem</v>
      </c>
      <c r="D25" s="30">
        <f>IF(ISBLANK(Values!E24),"",Values!E24)</f>
        <v>5714401481010</v>
      </c>
      <c r="E25" s="31" t="str">
        <f>IF(ISBLANK(Values!E24),"","EAN")</f>
        <v>EAN</v>
      </c>
      <c r="F25" s="28" t="str">
        <f>IF(ISBLANK(Values!E24),"",IF(Values!J24, SUBSTITUTE(Values!$B$1, "{language}", Values!H24) &amp; " " &amp;Values!$B$3, SUBSTITUTE(Values!$B$2, "{language}", Values!$H24) &amp; " " &amp;Values!$B$3))</f>
        <v>Lenovo Thinkpad için yedek Lenovo T480s Regular black - DE arkadan aydınlatmasız klavye T480s, T490, E490, L480, L490, L380, L390, L380 Yoga, L390 Yoga, E490, E480</v>
      </c>
      <c r="G25" s="32" t="str">
        <f>IF(ISBLANK(Values!E24),"",IF(Values!$B$20="PartialUpdate","","TellusRem"))</f>
        <v/>
      </c>
      <c r="H25" s="27" t="str">
        <f>IF(ISBLANK(Values!E24),"",Values!$B$16)</f>
        <v>computer-keyboards</v>
      </c>
      <c r="I25" s="27" t="str">
        <f>IF(ISBLANK(Values!E24),"","4730574031")</f>
        <v>4730574031</v>
      </c>
      <c r="J25" s="39" t="str">
        <f>IF(ISBLANK(Values!E24),"",Values!F24 )</f>
        <v>Lenovo T480s Regular black - DE</v>
      </c>
      <c r="K25" s="29" t="str">
        <f>IF(IF(ISBLANK(Values!E24),"",IF(Values!J24, Values!$B$4, Values!$B$5))=0,"",IF(ISBLANK(Values!E24),"",IF(Values!J24, Values!$B$4, Values!$B$5)))</f>
        <v/>
      </c>
      <c r="L25" s="40" t="str">
        <f>IF(ISBLANK(Values!E24),"",IF($CO25="DEFAULT", Values!$B$18, ""))</f>
        <v/>
      </c>
      <c r="M25" s="28" t="str">
        <f>IF(ISBLANK(Values!E24),"",Values!$M24)</f>
        <v>https://raw.githubusercontent.com/PatrickVibild/TellusAmazonPictures/master/pictures/Lenovo/T480S/RG/DE/1.jpg</v>
      </c>
      <c r="N25" s="28" t="str">
        <f>IF(ISBLANK(Values!$F24),"",Values!N24)</f>
        <v>https://raw.githubusercontent.com/PatrickVibild/TellusAmazonPictures/master/pictures/Lenovo/T480S/RG/DE/2.jpg</v>
      </c>
      <c r="O25" s="28" t="str">
        <f>IF(ISBLANK(Values!$F24),"",Values!O24)</f>
        <v>https://raw.githubusercontent.com/PatrickVibild/TellusAmazonPictures/master/pictures/Lenovo/T480S/RG/DE/3.jpg</v>
      </c>
      <c r="P25" s="28" t="str">
        <f>IF(ISBLANK(Values!$F24),"",Values!P24)</f>
        <v>https://raw.githubusercontent.com/PatrickVibild/TellusAmazonPictures/master/pictures/Lenovo/T480S/RG/DE/4.jpg</v>
      </c>
      <c r="Q25" s="28" t="str">
        <f>IF(ISBLANK(Values!$F24),"",Values!Q24)</f>
        <v>https://raw.githubusercontent.com/PatrickVibild/TellusAmazonPictures/master/pictures/Lenovo/T480S/RG/DE/5.jpg</v>
      </c>
      <c r="R25" s="28" t="str">
        <f>IF(ISBLANK(Values!$F24),"",Values!R24)</f>
        <v>https://raw.githubusercontent.com/PatrickVibild/TellusAmazonPictures/master/pictures/Lenovo/T480S/RG/DE/6.jpg</v>
      </c>
      <c r="S25" s="28" t="str">
        <f>IF(ISBLANK(Values!$F24),"",Values!S24)</f>
        <v>https://raw.githubusercontent.com/PatrickVibild/TellusAmazonPictures/master/pictures/Lenovo/T480S/RG/DE/7.jpg</v>
      </c>
      <c r="T25" s="28" t="str">
        <f>IF(ISBLANK(Values!$F24),"",Values!T24)</f>
        <v>https://raw.githubusercontent.com/PatrickVibild/TellusAmazonPictures/master/pictures/Lenovo/T480S/RG/DE/8.jpg</v>
      </c>
      <c r="U25" s="28" t="str">
        <f>IF(ISBLANK(Values!$F24),"",Values!U24)</f>
        <v>https://raw.githubusercontent.com/PatrickVibild/TellusAmazonPictures/master/pictures/Lenovo/T480S/RG/DE/9.jpg</v>
      </c>
      <c r="V25" s="1"/>
      <c r="W25" s="32" t="str">
        <f>IF(ISBLANK(Values!E24),"","Child")</f>
        <v>Child</v>
      </c>
      <c r="X25" s="32" t="str">
        <f>IF(ISBLANK(Values!E24),"",Values!$B$13)</f>
        <v>Lenovo T490 Parent</v>
      </c>
      <c r="Y25" s="39" t="str">
        <f>IF(ISBLANK(Values!E24),"","Size-Color")</f>
        <v>Size-Color</v>
      </c>
      <c r="Z25" s="32" t="str">
        <f>IF(ISBLANK(Values!E24),"","variation")</f>
        <v>variation</v>
      </c>
      <c r="AA25" s="36" t="str">
        <f>IF(ISBLANK(Values!E24),"",Values!$B$20)</f>
        <v>PartialUpdate</v>
      </c>
      <c r="AB25" s="1" t="str">
        <f>IF(ISBLANK(Values!E24),"",Values!$B$29)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5" s="1"/>
      <c r="AD25" s="1"/>
      <c r="AE25" s="1"/>
      <c r="AF25" s="1"/>
      <c r="AG25" s="1"/>
      <c r="AH25" s="1"/>
      <c r="AI25" s="41" t="str">
        <f>IF(ISBLANK(Values!E24),"",IF(Values!I24,Values!$B$23,Values!$B$33))</f>
        <v>👉 YENİLENDİ: PARA TASARRUFU - Yedek Lenovo dizüstü bilgisayar klavyesi, OEM klavyeleriyle aynı kalitede. TellusRem, 2011'den beri dünyanın Lider klavye distribütörüdür. Mükemmel yedek klavye, değiştirilmesi ve takılması kolaydır.</v>
      </c>
      <c r="AJ25" s="42" t="str">
        <f>IF(ISBLANK(Values!E24),"",Values!$B$24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25" s="1" t="str">
        <f>IF(ISBLANK(Values!E24),"",Values!$B$25)</f>
        <v>♻️ ÇEVRE DOSTU ÜRÜN - Yenilenmiş satın alın, YEŞİL SATIN AL! Yeni bir klavye almaya kıyasla, yenilenmiş klavyelerimizi satın alarak karbondioksiti %80'den fazla azaltın! Klavyeniz için mükemmel OEM yedek parçası.</v>
      </c>
      <c r="AL25" s="1" t="str">
        <f>IF(ISBLANK(Values!E24),"",SUBSTITUTE(SUBSTITUTE(IF(Values!$J24, Values!$B$26, Values!$B$33), "{language}", Values!$H24), "{flag}", INDEX(options!$E$1:$E$20, Values!$V24)))</f>
        <v>👉 DÜZEN - 🇩🇪 Lenovo T480s Regular black - DE Arkadan aydınlatma YOK.</v>
      </c>
      <c r="AM25" s="1" t="str">
        <f>SUBSTITUTE(IF(ISBLANK(Values!E24),"",Values!$B$27),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25" s="1"/>
      <c r="AO25" s="1"/>
      <c r="AP25" s="1"/>
      <c r="AQ25" s="1"/>
      <c r="AR25" s="1"/>
      <c r="AS25" s="1"/>
      <c r="AT25" s="28" t="str">
        <f>IF(ISBLANK(Values!E24),"",Values!H24)</f>
        <v>Lenovo T480s Regular black - DE</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Teslimat tarihinden sonra 6 ay garanti. Klavyenin herhangi bir arızası durumunda, ürünün klavyesi için yeni bir birim veya yedek parça gönderilecektir. Stok sıkıntısı olması durumunda tam bir geri ödeme yapılır.</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Teslimat tarihinden sonra 6 ay garanti. Klavyenin herhangi bir arızası durumunda, ürünün klavyesi için yeni bir birim veya yedek parça gönderilecektir. Stok sıkıntısı olması durumunda tam bir geri ödeme yapılır.</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computercomponent</v>
      </c>
      <c r="B26" s="38" t="str">
        <f>IF(ISBLANK(Values!E25),"",Values!F25)</f>
        <v>Lenovo T480s Regular black - FR</v>
      </c>
      <c r="C26" s="32" t="str">
        <f>IF(ISBLANK(Values!E25),"","TellusRem")</f>
        <v>TellusRem</v>
      </c>
      <c r="D26" s="30">
        <f>IF(ISBLANK(Values!E25),"",Values!E25)</f>
        <v>5714401481027</v>
      </c>
      <c r="E26" s="31" t="str">
        <f>IF(ISBLANK(Values!E25),"","EAN")</f>
        <v>EAN</v>
      </c>
      <c r="F26" s="28" t="str">
        <f>IF(ISBLANK(Values!E25),"",IF(Values!J25, SUBSTITUTE(Values!$B$1, "{language}", Values!H25) &amp; " " &amp;Values!$B$3, SUBSTITUTE(Values!$B$2, "{language}", Values!$H25) &amp; " " &amp;Values!$B$3))</f>
        <v>Lenovo Thinkpad için yedek Lenovo T480s Regular black - FR arkadan aydınlatmasız klavye T480s, T490, E490, L480, L490, L380, L390, L380 Yoga, L390 Yoga, E490, E480</v>
      </c>
      <c r="G26" s="32" t="str">
        <f>IF(ISBLANK(Values!E25),"",IF(Values!$B$20="PartialUpdate","","TellusRem"))</f>
        <v/>
      </c>
      <c r="H26" s="27" t="str">
        <f>IF(ISBLANK(Values!E25),"",Values!$B$16)</f>
        <v>computer-keyboards</v>
      </c>
      <c r="I26" s="27" t="str">
        <f>IF(ISBLANK(Values!E25),"","4730574031")</f>
        <v>4730574031</v>
      </c>
      <c r="J26" s="39" t="str">
        <f>IF(ISBLANK(Values!E25),"",Values!F25 )</f>
        <v>Lenovo T480s Regular black - FR</v>
      </c>
      <c r="K26" s="29" t="str">
        <f>IF(IF(ISBLANK(Values!E25),"",IF(Values!J25, Values!$B$4, Values!$B$5))=0,"",IF(ISBLANK(Values!E25),"",IF(Values!J25, Values!$B$4, Values!$B$5)))</f>
        <v/>
      </c>
      <c r="L26" s="40" t="str">
        <f>IF(ISBLANK(Values!E25),"",IF($CO26="DEFAULT", Values!$B$18, ""))</f>
        <v/>
      </c>
      <c r="M26" s="28" t="str">
        <f>IF(ISBLANK(Values!E25),"",Values!$M25)</f>
        <v>https://raw.githubusercontent.com/PatrickVibild/TellusAmazonPictures/master/pictures/Lenovo/T480S/RG/FR/1.jpg</v>
      </c>
      <c r="N26" s="28" t="str">
        <f>IF(ISBLANK(Values!$F25),"",Values!N25)</f>
        <v>https://raw.githubusercontent.com/PatrickVibild/TellusAmazonPictures/master/pictures/Lenovo/T480S/RG/FR/2.jpg</v>
      </c>
      <c r="O26" s="28" t="str">
        <f>IF(ISBLANK(Values!$F25),"",Values!O25)</f>
        <v>https://raw.githubusercontent.com/PatrickVibild/TellusAmazonPictures/master/pictures/Lenovo/T480S/RG/FR/3.jpg</v>
      </c>
      <c r="P26" s="28" t="str">
        <f>IF(ISBLANK(Values!$F25),"",Values!P25)</f>
        <v>https://raw.githubusercontent.com/PatrickVibild/TellusAmazonPictures/master/pictures/Lenovo/T480S/RG/FR/4.jpg</v>
      </c>
      <c r="Q26" s="28" t="str">
        <f>IF(ISBLANK(Values!$F25),"",Values!Q25)</f>
        <v>https://raw.githubusercontent.com/PatrickVibild/TellusAmazonPictures/master/pictures/Lenovo/T480S/RG/FR/5.jpg</v>
      </c>
      <c r="R26" s="28" t="str">
        <f>IF(ISBLANK(Values!$F25),"",Values!R25)</f>
        <v>https://raw.githubusercontent.com/PatrickVibild/TellusAmazonPictures/master/pictures/Lenovo/T480S/RG/FR/6.jpg</v>
      </c>
      <c r="S26" s="28" t="str">
        <f>IF(ISBLANK(Values!$F25),"",Values!S25)</f>
        <v>https://raw.githubusercontent.com/PatrickVibild/TellusAmazonPictures/master/pictures/Lenovo/T480S/RG/FR/7.jpg</v>
      </c>
      <c r="T26" s="28" t="str">
        <f>IF(ISBLANK(Values!$F25),"",Values!T25)</f>
        <v>https://raw.githubusercontent.com/PatrickVibild/TellusAmazonPictures/master/pictures/Lenovo/T480S/RG/FR/8.jpg</v>
      </c>
      <c r="U26" s="28" t="str">
        <f>IF(ISBLANK(Values!$F25),"",Values!U25)</f>
        <v>https://raw.githubusercontent.com/PatrickVibild/TellusAmazonPictures/master/pictures/Lenovo/T480S/RG/FR/9.jpg</v>
      </c>
      <c r="V26" s="1"/>
      <c r="W26" s="32" t="str">
        <f>IF(ISBLANK(Values!E25),"","Child")</f>
        <v>Child</v>
      </c>
      <c r="X26" s="32" t="str">
        <f>IF(ISBLANK(Values!E25),"",Values!$B$13)</f>
        <v>Lenovo T490 Parent</v>
      </c>
      <c r="Y26" s="39" t="str">
        <f>IF(ISBLANK(Values!E25),"","Size-Color")</f>
        <v>Size-Color</v>
      </c>
      <c r="Z26" s="32" t="str">
        <f>IF(ISBLANK(Values!E25),"","variation")</f>
        <v>variation</v>
      </c>
      <c r="AA26" s="36" t="str">
        <f>IF(ISBLANK(Values!E25),"",Values!$B$20)</f>
        <v>PartialUpdate</v>
      </c>
      <c r="AB26" s="1" t="str">
        <f>IF(ISBLANK(Values!E25),"",Values!$B$29)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6" s="1"/>
      <c r="AD26" s="1"/>
      <c r="AE26" s="1"/>
      <c r="AF26" s="1"/>
      <c r="AG26" s="1"/>
      <c r="AH26" s="1"/>
      <c r="AI26" s="41" t="str">
        <f>IF(ISBLANK(Values!E25),"",IF(Values!I25,Values!$B$23,Values!$B$33))</f>
        <v>👉 YENİLENDİ: PARA TASARRUFU - Yedek Lenovo dizüstü bilgisayar klavyesi, OEM klavyeleriyle aynı kalitede. TellusRem, 2011'den beri dünyanın Lider klavye distribütörüdür. Mükemmel yedek klavye, değiştirilmesi ve takılması kolaydır.</v>
      </c>
      <c r="AJ26" s="42" t="str">
        <f>IF(ISBLANK(Values!E25),"",Values!$B$24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26" s="1" t="str">
        <f>IF(ISBLANK(Values!E25),"",Values!$B$25)</f>
        <v>♻️ ÇEVRE DOSTU ÜRÜN - Yenilenmiş satın alın, YEŞİL SATIN AL! Yeni bir klavye almaya kıyasla, yenilenmiş klavyelerimizi satın alarak karbondioksiti %80'den fazla azaltın! Klavyeniz için mükemmel OEM yedek parçası.</v>
      </c>
      <c r="AL26" s="1" t="str">
        <f>IF(ISBLANK(Values!E25),"",SUBSTITUTE(SUBSTITUTE(IF(Values!$J25, Values!$B$26, Values!$B$33), "{language}", Values!$H25), "{flag}", INDEX(options!$E$1:$E$20, Values!$V25)))</f>
        <v>👉 DÜZEN - 🇫🇷 Lenovo T480s Regular black - FR Arkadan aydınlatma YOK.</v>
      </c>
      <c r="AM26" s="1" t="str">
        <f>SUBSTITUTE(IF(ISBLANK(Values!E25),"",Values!$B$27),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26" s="1"/>
      <c r="AO26" s="1"/>
      <c r="AP26" s="1"/>
      <c r="AQ26" s="1"/>
      <c r="AR26" s="1"/>
      <c r="AS26" s="1"/>
      <c r="AT26" s="28" t="str">
        <f>IF(ISBLANK(Values!E25),"",Values!H25)</f>
        <v>Lenovo T480s Regular black - FR</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Teslimat tarihinden sonra 6 ay garanti. Klavyenin herhangi bir arızası durumunda, ürünün klavyesi için yeni bir birim veya yedek parça gönderilecektir. Stok sıkıntısı olması durumunda tam bir geri ödeme yapılır.</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Teslimat tarihinden sonra 6 ay garanti. Klavyenin herhangi bir arızası durumunda, ürünün klavyesi için yeni bir birim veya yedek parça gönderilecektir. Stok sıkıntısı olması durumunda tam bir geri ödeme yapılır.</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computercomponent</v>
      </c>
      <c r="B27" s="38" t="str">
        <f>IF(ISBLANK(Values!E26),"",Values!F26)</f>
        <v>Lenovo T480s Regular black - IT</v>
      </c>
      <c r="C27" s="32" t="str">
        <f>IF(ISBLANK(Values!E26),"","TellusRem")</f>
        <v>TellusRem</v>
      </c>
      <c r="D27" s="30">
        <f>IF(ISBLANK(Values!E26),"",Values!E26)</f>
        <v>5714401481034</v>
      </c>
      <c r="E27" s="31" t="str">
        <f>IF(ISBLANK(Values!E26),"","EAN")</f>
        <v>EAN</v>
      </c>
      <c r="F27" s="28" t="str">
        <f>IF(ISBLANK(Values!E26),"",IF(Values!J26, SUBSTITUTE(Values!$B$1, "{language}", Values!H26) &amp; " " &amp;Values!$B$3, SUBSTITUTE(Values!$B$2, "{language}", Values!$H26) &amp; " " &amp;Values!$B$3))</f>
        <v>Lenovo Thinkpad için yedek Lenovo T480s Regular black - IT arkadan aydınlatmasız klavye T480s, T490, E490, L480, L490, L380, L390, L380 Yoga, L390 Yoga, E490, E480</v>
      </c>
      <c r="G27" s="32" t="str">
        <f>IF(ISBLANK(Values!E26),"",IF(Values!$B$20="PartialUpdate","","TellusRem"))</f>
        <v/>
      </c>
      <c r="H27" s="27" t="str">
        <f>IF(ISBLANK(Values!E26),"",Values!$B$16)</f>
        <v>computer-keyboards</v>
      </c>
      <c r="I27" s="27" t="str">
        <f>IF(ISBLANK(Values!E26),"","4730574031")</f>
        <v>4730574031</v>
      </c>
      <c r="J27" s="39" t="str">
        <f>IF(ISBLANK(Values!E26),"",Values!F26 )</f>
        <v>Lenovo T480s Regular black - IT</v>
      </c>
      <c r="K27" s="29" t="str">
        <f>IF(IF(ISBLANK(Values!E26),"",IF(Values!J26, Values!$B$4, Values!$B$5))=0,"",IF(ISBLANK(Values!E26),"",IF(Values!J26, Values!$B$4, Values!$B$5)))</f>
        <v/>
      </c>
      <c r="L27" s="40" t="str">
        <f>IF(ISBLANK(Values!E26),"",IF($CO27="DEFAULT", Values!$B$18, ""))</f>
        <v/>
      </c>
      <c r="M27" s="28" t="str">
        <f>IF(ISBLANK(Values!E26),"",Values!$M26)</f>
        <v>https://raw.githubusercontent.com/PatrickVibild/TellusAmazonPictures/master/pictures/Lenovo/T480S/RG/IT/1.jpg</v>
      </c>
      <c r="N27" s="28" t="str">
        <f>IF(ISBLANK(Values!$F26),"",Values!N26)</f>
        <v>https://raw.githubusercontent.com/PatrickVibild/TellusAmazonPictures/master/pictures/Lenovo/T480S/RG/IT/2.jpg</v>
      </c>
      <c r="O27" s="28" t="str">
        <f>IF(ISBLANK(Values!$F26),"",Values!O26)</f>
        <v>https://raw.githubusercontent.com/PatrickVibild/TellusAmazonPictures/master/pictures/Lenovo/T480S/RG/IT/3.jpg</v>
      </c>
      <c r="P27" s="28" t="str">
        <f>IF(ISBLANK(Values!$F26),"",Values!P26)</f>
        <v>https://raw.githubusercontent.com/PatrickVibild/TellusAmazonPictures/master/pictures/Lenovo/T480S/RG/IT/4.jpg</v>
      </c>
      <c r="Q27" s="28" t="str">
        <f>IF(ISBLANK(Values!$F26),"",Values!Q26)</f>
        <v>https://raw.githubusercontent.com/PatrickVibild/TellusAmazonPictures/master/pictures/Lenovo/T480S/RG/IT/5.jpg</v>
      </c>
      <c r="R27" s="28" t="str">
        <f>IF(ISBLANK(Values!$F26),"",Values!R26)</f>
        <v>https://raw.githubusercontent.com/PatrickVibild/TellusAmazonPictures/master/pictures/Lenovo/T480S/RG/IT/6.jpg</v>
      </c>
      <c r="S27" s="28" t="str">
        <f>IF(ISBLANK(Values!$F26),"",Values!S26)</f>
        <v>https://raw.githubusercontent.com/PatrickVibild/TellusAmazonPictures/master/pictures/Lenovo/T480S/RG/IT/7.jpg</v>
      </c>
      <c r="T27" s="28" t="str">
        <f>IF(ISBLANK(Values!$F26),"",Values!T26)</f>
        <v>https://raw.githubusercontent.com/PatrickVibild/TellusAmazonPictures/master/pictures/Lenovo/T480S/RG/IT/8.jpg</v>
      </c>
      <c r="U27" s="28" t="str">
        <f>IF(ISBLANK(Values!$F26),"",Values!U26)</f>
        <v>https://raw.githubusercontent.com/PatrickVibild/TellusAmazonPictures/master/pictures/Lenovo/T480S/RG/IT/9.jpg</v>
      </c>
      <c r="V27" s="1"/>
      <c r="W27" s="32" t="str">
        <f>IF(ISBLANK(Values!E26),"","Child")</f>
        <v>Child</v>
      </c>
      <c r="X27" s="32" t="str">
        <f>IF(ISBLANK(Values!E26),"",Values!$B$13)</f>
        <v>Lenovo T490 Parent</v>
      </c>
      <c r="Y27" s="39" t="str">
        <f>IF(ISBLANK(Values!E26),"","Size-Color")</f>
        <v>Size-Color</v>
      </c>
      <c r="Z27" s="32" t="str">
        <f>IF(ISBLANK(Values!E26),"","variation")</f>
        <v>variation</v>
      </c>
      <c r="AA27" s="36" t="str">
        <f>IF(ISBLANK(Values!E26),"",Values!$B$20)</f>
        <v>PartialUpdate</v>
      </c>
      <c r="AB27" s="1" t="str">
        <f>IF(ISBLANK(Values!E26),"",Values!$B$29)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7" s="1"/>
      <c r="AD27" s="1"/>
      <c r="AE27" s="1"/>
      <c r="AF27" s="1"/>
      <c r="AG27" s="1"/>
      <c r="AH27" s="1"/>
      <c r="AI27" s="41" t="str">
        <f>IF(ISBLANK(Values!E26),"",IF(Values!I26,Values!$B$23,Values!$B$33))</f>
        <v>👉 YENİLENDİ: PARA TASARRUFU - Yedek Lenovo dizüstü bilgisayar klavyesi, OEM klavyeleriyle aynı kalitede. TellusRem, 2011'den beri dünyanın Lider klavye distribütörüdür. Mükemmel yedek klavye, değiştirilmesi ve takılması kolaydır.</v>
      </c>
      <c r="AJ27" s="42" t="str">
        <f>IF(ISBLANK(Values!E26),"",Values!$B$24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27" s="1" t="str">
        <f>IF(ISBLANK(Values!E26),"",Values!$B$25)</f>
        <v>♻️ ÇEVRE DOSTU ÜRÜN - Yenilenmiş satın alın, YEŞİL SATIN AL! Yeni bir klavye almaya kıyasla, yenilenmiş klavyelerimizi satın alarak karbondioksiti %80'den fazla azaltın! Klavyeniz için mükemmel OEM yedek parçası.</v>
      </c>
      <c r="AL27" s="1" t="str">
        <f>IF(ISBLANK(Values!E26),"",SUBSTITUTE(SUBSTITUTE(IF(Values!$J26, Values!$B$26, Values!$B$33), "{language}", Values!$H26), "{flag}", INDEX(options!$E$1:$E$20, Values!$V26)))</f>
        <v>👉 DÜZEN - 🇮🇹 Lenovo T480s Regular black - IT Arkadan aydınlatma YOK.</v>
      </c>
      <c r="AM27" s="1" t="str">
        <f>SUBSTITUTE(IF(ISBLANK(Values!E26),"",Values!$B$27),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27" s="1"/>
      <c r="AO27" s="1"/>
      <c r="AP27" s="1"/>
      <c r="AQ27" s="1"/>
      <c r="AR27" s="1"/>
      <c r="AS27" s="1"/>
      <c r="AT27" s="28" t="str">
        <f>IF(ISBLANK(Values!E26),"",Values!H26)</f>
        <v>Lenovo T480s Regular black - IT</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Teslimat tarihinden sonra 6 ay garanti. Klavyenin herhangi bir arızası durumunda, ürünün klavyesi için yeni bir birim veya yedek parça gönderilecektir. Stok sıkıntısı olması durumunda tam bir geri ödeme yapılır.</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Teslimat tarihinden sonra 6 ay garanti. Klavyenin herhangi bir arızası durumunda, ürünün klavyesi için yeni bir birim veya yedek parça gönderilecektir. Stok sıkıntısı olması durumunda tam bir geri ödeme yapılır.</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computercomponent</v>
      </c>
      <c r="B28" s="38" t="str">
        <f>IF(ISBLANK(Values!E27),"",Values!F27)</f>
        <v>Lenovo T480s Regular black - ES</v>
      </c>
      <c r="C28" s="32" t="str">
        <f>IF(ISBLANK(Values!E27),"","TellusRem")</f>
        <v>TellusRem</v>
      </c>
      <c r="D28" s="30">
        <f>IF(ISBLANK(Values!E27),"",Values!E27)</f>
        <v>5714401481041</v>
      </c>
      <c r="E28" s="31" t="str">
        <f>IF(ISBLANK(Values!E27),"","EAN")</f>
        <v>EAN</v>
      </c>
      <c r="F28" s="28" t="str">
        <f>IF(ISBLANK(Values!E27),"",IF(Values!J27, SUBSTITUTE(Values!$B$1, "{language}", Values!H27) &amp; " " &amp;Values!$B$3, SUBSTITUTE(Values!$B$2, "{language}", Values!$H27) &amp; " " &amp;Values!$B$3))</f>
        <v>Lenovo Thinkpad için yedek Lenovo T480s Regular black - ES arkadan aydınlatmasız klavye T480s, T490, E490, L480, L490, L380, L390, L380 Yoga, L390 Yoga, E490, E480</v>
      </c>
      <c r="G28" s="32" t="str">
        <f>IF(ISBLANK(Values!E27),"",IF(Values!$B$20="PartialUpdate","","TellusRem"))</f>
        <v/>
      </c>
      <c r="H28" s="27" t="str">
        <f>IF(ISBLANK(Values!E27),"",Values!$B$16)</f>
        <v>computer-keyboards</v>
      </c>
      <c r="I28" s="27" t="str">
        <f>IF(ISBLANK(Values!E27),"","4730574031")</f>
        <v>4730574031</v>
      </c>
      <c r="J28" s="39" t="str">
        <f>IF(ISBLANK(Values!E27),"",Values!F27 )</f>
        <v>Lenovo T480s Regular black - ES</v>
      </c>
      <c r="K28" s="29" t="str">
        <f>IF(IF(ISBLANK(Values!E27),"",IF(Values!J27, Values!$B$4, Values!$B$5))=0,"",IF(ISBLANK(Values!E27),"",IF(Values!J27, Values!$B$4, Values!$B$5)))</f>
        <v/>
      </c>
      <c r="L28" s="40" t="str">
        <f>IF(ISBLANK(Values!E27),"",IF($CO28="DEFAULT", Values!$B$18, ""))</f>
        <v/>
      </c>
      <c r="M28" s="28" t="str">
        <f>IF(ISBLANK(Values!E27),"",Values!$M27)</f>
        <v>https://raw.githubusercontent.com/PatrickVibild/TellusAmazonPictures/master/pictures/Lenovo/T480S/RG/ES/1.jpg</v>
      </c>
      <c r="N28" s="28" t="str">
        <f>IF(ISBLANK(Values!$F27),"",Values!N27)</f>
        <v>https://raw.githubusercontent.com/PatrickVibild/TellusAmazonPictures/master/pictures/Lenovo/T480S/RG/ES/2.jpg</v>
      </c>
      <c r="O28" s="28" t="str">
        <f>IF(ISBLANK(Values!$F27),"",Values!O27)</f>
        <v>https://raw.githubusercontent.com/PatrickVibild/TellusAmazonPictures/master/pictures/Lenovo/T480S/RG/ES/3.jpg</v>
      </c>
      <c r="P28" s="28" t="str">
        <f>IF(ISBLANK(Values!$F27),"",Values!P27)</f>
        <v>https://raw.githubusercontent.com/PatrickVibild/TellusAmazonPictures/master/pictures/Lenovo/T480S/RG/ES/4.jpg</v>
      </c>
      <c r="Q28" s="28" t="str">
        <f>IF(ISBLANK(Values!$F27),"",Values!Q27)</f>
        <v>https://raw.githubusercontent.com/PatrickVibild/TellusAmazonPictures/master/pictures/Lenovo/T480S/RG/ES/5.jpg</v>
      </c>
      <c r="R28" s="28" t="str">
        <f>IF(ISBLANK(Values!$F27),"",Values!R27)</f>
        <v>https://raw.githubusercontent.com/PatrickVibild/TellusAmazonPictures/master/pictures/Lenovo/T480S/RG/ES/6.jpg</v>
      </c>
      <c r="S28" s="28" t="str">
        <f>IF(ISBLANK(Values!$F27),"",Values!S27)</f>
        <v>https://raw.githubusercontent.com/PatrickVibild/TellusAmazonPictures/master/pictures/Lenovo/T480S/RG/ES/7.jpg</v>
      </c>
      <c r="T28" s="28" t="str">
        <f>IF(ISBLANK(Values!$F27),"",Values!T27)</f>
        <v>https://raw.githubusercontent.com/PatrickVibild/TellusAmazonPictures/master/pictures/Lenovo/T480S/RG/ES/8.jpg</v>
      </c>
      <c r="U28" s="28" t="str">
        <f>IF(ISBLANK(Values!$F27),"",Values!U27)</f>
        <v>https://raw.githubusercontent.com/PatrickVibild/TellusAmazonPictures/master/pictures/Lenovo/T480S/RG/ES/9.jpg</v>
      </c>
      <c r="V28" s="1"/>
      <c r="W28" s="32" t="str">
        <f>IF(ISBLANK(Values!E27),"","Child")</f>
        <v>Child</v>
      </c>
      <c r="X28" s="32" t="str">
        <f>IF(ISBLANK(Values!E27),"",Values!$B$13)</f>
        <v>Lenovo T490 Parent</v>
      </c>
      <c r="Y28" s="39" t="str">
        <f>IF(ISBLANK(Values!E27),"","Size-Color")</f>
        <v>Size-Color</v>
      </c>
      <c r="Z28" s="32" t="str">
        <f>IF(ISBLANK(Values!E27),"","variation")</f>
        <v>variation</v>
      </c>
      <c r="AA28" s="36" t="str">
        <f>IF(ISBLANK(Values!E27),"",Values!$B$20)</f>
        <v>PartialUpdate</v>
      </c>
      <c r="AB28" s="1" t="str">
        <f>IF(ISBLANK(Values!E27),"",Values!$B$29)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8" s="1"/>
      <c r="AD28" s="1"/>
      <c r="AE28" s="1"/>
      <c r="AF28" s="1"/>
      <c r="AG28" s="1"/>
      <c r="AH28" s="1"/>
      <c r="AI28" s="41" t="str">
        <f>IF(ISBLANK(Values!E27),"",IF(Values!I27,Values!$B$23,Values!$B$33))</f>
        <v>👉 YENİLENDİ: PARA TASARRUFU - Yedek Lenovo dizüstü bilgisayar klavyesi, OEM klavyeleriyle aynı kalitede. TellusRem, 2011'den beri dünyanın Lider klavye distribütörüdür. Mükemmel yedek klavye, değiştirilmesi ve takılması kolaydır.</v>
      </c>
      <c r="AJ28" s="42" t="str">
        <f>IF(ISBLANK(Values!E27),"",Values!$B$24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28" s="1" t="str">
        <f>IF(ISBLANK(Values!E27),"",Values!$B$25)</f>
        <v>♻️ ÇEVRE DOSTU ÜRÜN - Yenilenmiş satın alın, YEŞİL SATIN AL! Yeni bir klavye almaya kıyasla, yenilenmiş klavyelerimizi satın alarak karbondioksiti %80'den fazla azaltın! Klavyeniz için mükemmel OEM yedek parçası.</v>
      </c>
      <c r="AL28" s="1" t="str">
        <f>IF(ISBLANK(Values!E27),"",SUBSTITUTE(SUBSTITUTE(IF(Values!$J27, Values!$B$26, Values!$B$33), "{language}", Values!$H27), "{flag}", INDEX(options!$E$1:$E$20, Values!$V27)))</f>
        <v>👉 DÜZEN - 🇪🇸 Lenovo T480s Regular black - ES Arkadan aydınlatma YOK.</v>
      </c>
      <c r="AM28" s="1" t="str">
        <f>SUBSTITUTE(IF(ISBLANK(Values!E27),"",Values!$B$27),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28" s="1"/>
      <c r="AO28" s="1"/>
      <c r="AP28" s="1"/>
      <c r="AQ28" s="1"/>
      <c r="AR28" s="1"/>
      <c r="AS28" s="1"/>
      <c r="AT28" s="28" t="str">
        <f>IF(ISBLANK(Values!E27),"",Values!H27)</f>
        <v>Lenovo T480s Regular black - ES</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Teslimat tarihinden sonra 6 ay garanti. Klavyenin herhangi bir arızası durumunda, ürünün klavyesi için yeni bir birim veya yedek parça gönderilecektir. Stok sıkıntısı olması durumunda tam bir geri ödeme yapılır.</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Teslimat tarihinden sonra 6 ay garanti. Klavyenin herhangi bir arızası durumunda, ürünün klavyesi için yeni bir birim veya yedek parça gönderilecektir. Stok sıkıntısı olması durumunda tam bir geri ödeme yapılır.</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computercomponent</v>
      </c>
      <c r="B29" s="38" t="str">
        <f>IF(ISBLANK(Values!E28),"",Values!F28)</f>
        <v>Lenovo T480s Regular black - UK</v>
      </c>
      <c r="C29" s="32" t="str">
        <f>IF(ISBLANK(Values!E28),"","TellusRem")</f>
        <v>TellusRem</v>
      </c>
      <c r="D29" s="30">
        <f>IF(ISBLANK(Values!E28),"",Values!E28)</f>
        <v>5714401481058</v>
      </c>
      <c r="E29" s="31" t="str">
        <f>IF(ISBLANK(Values!E28),"","EAN")</f>
        <v>EAN</v>
      </c>
      <c r="F29" s="28" t="str">
        <f>IF(ISBLANK(Values!E28),"",IF(Values!J28, SUBSTITUTE(Values!$B$1, "{language}", Values!H28) &amp; " " &amp;Values!$B$3, SUBSTITUTE(Values!$B$2, "{language}", Values!$H28) &amp; " " &amp;Values!$B$3))</f>
        <v>Lenovo Thinkpad için yedek Lenovo T480s Regular black - UK arkadan aydınlatmasız klavye T480s, T490, E490, L480, L490, L380, L390, L380 Yoga, L390 Yoga, E490, E480</v>
      </c>
      <c r="G29" s="32" t="str">
        <f>IF(ISBLANK(Values!E28),"",IF(Values!$B$20="PartialUpdate","","TellusRem"))</f>
        <v/>
      </c>
      <c r="H29" s="27" t="str">
        <f>IF(ISBLANK(Values!E28),"",Values!$B$16)</f>
        <v>computer-keyboards</v>
      </c>
      <c r="I29" s="27" t="str">
        <f>IF(ISBLANK(Values!E28),"","4730574031")</f>
        <v>4730574031</v>
      </c>
      <c r="J29" s="39" t="str">
        <f>IF(ISBLANK(Values!E28),"",Values!F28 )</f>
        <v>Lenovo T480s Regular black - UK</v>
      </c>
      <c r="K29" s="29" t="str">
        <f>IF(IF(ISBLANK(Values!E28),"",IF(Values!J28, Values!$B$4, Values!$B$5))=0,"",IF(ISBLANK(Values!E28),"",IF(Values!J28, Values!$B$4, Values!$B$5)))</f>
        <v/>
      </c>
      <c r="L29" s="40" t="str">
        <f>IF(ISBLANK(Values!E28),"",IF($CO29="DEFAULT", Values!$B$18, ""))</f>
        <v/>
      </c>
      <c r="M29" s="28" t="str">
        <f>IF(ISBLANK(Values!E28),"",Values!$M28)</f>
        <v>https://raw.githubusercontent.com/PatrickVibild/TellusAmazonPictures/master/pictures/Lenovo/T480S/RG/UK/1.jpg</v>
      </c>
      <c r="N29" s="28" t="str">
        <f>IF(ISBLANK(Values!$F28),"",Values!N28)</f>
        <v>https://raw.githubusercontent.com/PatrickVibild/TellusAmazonPictures/master/pictures/Lenovo/T480S/RG/UK/2.jpg</v>
      </c>
      <c r="O29" s="28" t="str">
        <f>IF(ISBLANK(Values!$F28),"",Values!O28)</f>
        <v>https://raw.githubusercontent.com/PatrickVibild/TellusAmazonPictures/master/pictures/Lenovo/T480S/RG/UK/3.jpg</v>
      </c>
      <c r="P29" s="28" t="str">
        <f>IF(ISBLANK(Values!$F28),"",Values!P28)</f>
        <v>https://raw.githubusercontent.com/PatrickVibild/TellusAmazonPictures/master/pictures/Lenovo/T480S/RG/UK/4.jpg</v>
      </c>
      <c r="Q29" s="28" t="str">
        <f>IF(ISBLANK(Values!$F28),"",Values!Q28)</f>
        <v>https://raw.githubusercontent.com/PatrickVibild/TellusAmazonPictures/master/pictures/Lenovo/T480S/RG/UK/5.jpg</v>
      </c>
      <c r="R29" s="28" t="str">
        <f>IF(ISBLANK(Values!$F28),"",Values!R28)</f>
        <v>https://raw.githubusercontent.com/PatrickVibild/TellusAmazonPictures/master/pictures/Lenovo/T480S/RG/UK/6.jpg</v>
      </c>
      <c r="S29" s="28" t="str">
        <f>IF(ISBLANK(Values!$F28),"",Values!S28)</f>
        <v>https://raw.githubusercontent.com/PatrickVibild/TellusAmazonPictures/master/pictures/Lenovo/T480S/RG/UK/7.jpg</v>
      </c>
      <c r="T29" s="28" t="str">
        <f>IF(ISBLANK(Values!$F28),"",Values!T28)</f>
        <v>https://raw.githubusercontent.com/PatrickVibild/TellusAmazonPictures/master/pictures/Lenovo/T480S/RG/UK/8.jpg</v>
      </c>
      <c r="U29" s="28" t="str">
        <f>IF(ISBLANK(Values!$F28),"",Values!U28)</f>
        <v>https://raw.githubusercontent.com/PatrickVibild/TellusAmazonPictures/master/pictures/Lenovo/T480S/RG/UK/9.jpg</v>
      </c>
      <c r="V29" s="1"/>
      <c r="W29" s="32" t="str">
        <f>IF(ISBLANK(Values!E28),"","Child")</f>
        <v>Child</v>
      </c>
      <c r="X29" s="32" t="str">
        <f>IF(ISBLANK(Values!E28),"",Values!$B$13)</f>
        <v>Lenovo T490 Parent</v>
      </c>
      <c r="Y29" s="39" t="str">
        <f>IF(ISBLANK(Values!E28),"","Size-Color")</f>
        <v>Size-Color</v>
      </c>
      <c r="Z29" s="32" t="str">
        <f>IF(ISBLANK(Values!E28),"","variation")</f>
        <v>variation</v>
      </c>
      <c r="AA29" s="36" t="str">
        <f>IF(ISBLANK(Values!E28),"",Values!$B$20)</f>
        <v>PartialUpdate</v>
      </c>
      <c r="AB29" s="1" t="str">
        <f>IF(ISBLANK(Values!E28),"",Values!$B$29)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9" s="1"/>
      <c r="AD29" s="1"/>
      <c r="AE29" s="1"/>
      <c r="AF29" s="1"/>
      <c r="AG29" s="1"/>
      <c r="AH29" s="1"/>
      <c r="AI29" s="41" t="str">
        <f>IF(ISBLANK(Values!E28),"",IF(Values!I28,Values!$B$23,Values!$B$33))</f>
        <v>👉 YENİLENDİ: PARA TASARRUFU - Yedek Lenovo dizüstü bilgisayar klavyesi, OEM klavyeleriyle aynı kalitede. TellusRem, 2011'den beri dünyanın Lider klavye distribütörüdür. Mükemmel yedek klavye, değiştirilmesi ve takılması kolaydır.</v>
      </c>
      <c r="AJ29" s="42" t="str">
        <f>IF(ISBLANK(Values!E28),"",Values!$B$24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29" s="1" t="str">
        <f>IF(ISBLANK(Values!E28),"",Values!$B$25)</f>
        <v>♻️ ÇEVRE DOSTU ÜRÜN - Yenilenmiş satın alın, YEŞİL SATIN AL! Yeni bir klavye almaya kıyasla, yenilenmiş klavyelerimizi satın alarak karbondioksiti %80'den fazla azaltın! Klavyeniz için mükemmel OEM yedek parçası.</v>
      </c>
      <c r="AL29" s="1" t="str">
        <f>IF(ISBLANK(Values!E28),"",SUBSTITUTE(SUBSTITUTE(IF(Values!$J28, Values!$B$26, Values!$B$33), "{language}", Values!$H28), "{flag}", INDEX(options!$E$1:$E$20, Values!$V28)))</f>
        <v>👉 DÜZEN - 🇬🇧 Lenovo T480s Regular black - UK Arkadan aydınlatma YOK.</v>
      </c>
      <c r="AM29" s="1" t="str">
        <f>SUBSTITUTE(IF(ISBLANK(Values!E28),"",Values!$B$27),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29" s="1"/>
      <c r="AO29" s="1"/>
      <c r="AP29" s="1"/>
      <c r="AQ29" s="1"/>
      <c r="AR29" s="1"/>
      <c r="AS29" s="1"/>
      <c r="AT29" s="28" t="str">
        <f>IF(ISBLANK(Values!E28),"",Values!H28)</f>
        <v>Lenovo T480s Regular black - UK</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Teslimat tarihinden sonra 6 ay garanti. Klavyenin herhangi bir arızası durumunda, ürünün klavyesi için yeni bir birim veya yedek parça gönderilecektir. Stok sıkıntısı olması durumunda tam bir geri ödeme yapılır.</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Teslimat tarihinden sonra 6 ay garanti. Klavyenin herhangi bir arızası durumunda, ürünün klavyesi için yeni bir birim veya yedek parça gönderilecektir. Stok sıkıntısı olması durumunda tam bir geri ödeme yapılır.</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computercomponent</v>
      </c>
      <c r="B30" s="38" t="str">
        <f>IF(ISBLANK(Values!E29),"",Values!F29)</f>
        <v>Lenovo T480s Regular black - NOR</v>
      </c>
      <c r="C30" s="32" t="str">
        <f>IF(ISBLANK(Values!E29),"","TellusRem")</f>
        <v>TellusRem</v>
      </c>
      <c r="D30" s="30">
        <f>IF(ISBLANK(Values!E29),"",Values!E29)</f>
        <v>5714401481065</v>
      </c>
      <c r="E30" s="31" t="str">
        <f>IF(ISBLANK(Values!E29),"","EAN")</f>
        <v>EAN</v>
      </c>
      <c r="F30" s="28" t="str">
        <f>IF(ISBLANK(Values!E29),"",IF(Values!J29, SUBSTITUTE(Values!$B$1, "{language}", Values!H29) &amp; " " &amp;Values!$B$3, SUBSTITUTE(Values!$B$2, "{language}", Values!$H29) &amp; " " &amp;Values!$B$3))</f>
        <v>Lenovo Thinkpad için yedek Lenovo T480s Regular black - NOR arkadan aydınlatmasız klavye T480s, T490, E490, L480, L490, L380, L390, L380 Yoga, L390 Yoga, E490, E480</v>
      </c>
      <c r="G30" s="32" t="str">
        <f>IF(ISBLANK(Values!E29),"",IF(Values!$B$20="PartialUpdate","","TellusRem"))</f>
        <v/>
      </c>
      <c r="H30" s="27" t="str">
        <f>IF(ISBLANK(Values!E29),"",Values!$B$16)</f>
        <v>computer-keyboards</v>
      </c>
      <c r="I30" s="27" t="str">
        <f>IF(ISBLANK(Values!E29),"","4730574031")</f>
        <v>4730574031</v>
      </c>
      <c r="J30" s="39" t="str">
        <f>IF(ISBLANK(Values!E29),"",Values!F29 )</f>
        <v>Lenovo T480s Regular black - NOR</v>
      </c>
      <c r="K30" s="29" t="str">
        <f>IF(IF(ISBLANK(Values!E29),"",IF(Values!J29, Values!$B$4, Values!$B$5))=0,"",IF(ISBLANK(Values!E29),"",IF(Values!J29, Values!$B$4, Values!$B$5)))</f>
        <v/>
      </c>
      <c r="L30" s="40">
        <f>IF(ISBLANK(Values!E29),"",IF($CO30="DEFAULT", Values!$B$18, ""))</f>
        <v>5</v>
      </c>
      <c r="M30" s="28" t="str">
        <f>IF(ISBLANK(Values!E29),"",Values!$M29)</f>
        <v>https://raw.githubusercontent.com/PatrickVibild/TellusAmazonPictures/master/pictures/Lenovo/T480S/RG/NOR/1.jpg</v>
      </c>
      <c r="N30" s="28" t="str">
        <f>IF(ISBLANK(Values!$F29),"",Values!N29)</f>
        <v>https://raw.githubusercontent.com/PatrickVibild/TellusAmazonPictures/master/pictures/Lenovo/T480S/RG/NOR/2.jpg</v>
      </c>
      <c r="O30" s="28" t="str">
        <f>IF(ISBLANK(Values!$F29),"",Values!O29)</f>
        <v>https://raw.githubusercontent.com/PatrickVibild/TellusAmazonPictures/master/pictures/Lenovo/T480S/RG/NOR/3.jpg</v>
      </c>
      <c r="P30" s="28" t="str">
        <f>IF(ISBLANK(Values!$F29),"",Values!P29)</f>
        <v>https://raw.githubusercontent.com/PatrickVibild/TellusAmazonPictures/master/pictures/Lenovo/T480S/RG/NOR/4.jpg</v>
      </c>
      <c r="Q30" s="28" t="str">
        <f>IF(ISBLANK(Values!$F29),"",Values!Q29)</f>
        <v>https://raw.githubusercontent.com/PatrickVibild/TellusAmazonPictures/master/pictures/Lenovo/T480S/RG/NOR/5.jpg</v>
      </c>
      <c r="R30" s="28" t="str">
        <f>IF(ISBLANK(Values!$F29),"",Values!R29)</f>
        <v>https://raw.githubusercontent.com/PatrickVibild/TellusAmazonPictures/master/pictures/Lenovo/T480S/RG/NOR/6.jpg</v>
      </c>
      <c r="S30" s="28" t="str">
        <f>IF(ISBLANK(Values!$F29),"",Values!S29)</f>
        <v>https://raw.githubusercontent.com/PatrickVibild/TellusAmazonPictures/master/pictures/Lenovo/T480S/RG/NOR/7.jpg</v>
      </c>
      <c r="T30" s="28" t="str">
        <f>IF(ISBLANK(Values!$F29),"",Values!T29)</f>
        <v>https://raw.githubusercontent.com/PatrickVibild/TellusAmazonPictures/master/pictures/Lenovo/T480S/RG/NOR/8.jpg</v>
      </c>
      <c r="U30" s="28" t="str">
        <f>IF(ISBLANK(Values!$F29),"",Values!U29)</f>
        <v>https://raw.githubusercontent.com/PatrickVibild/TellusAmazonPictures/master/pictures/Lenovo/T480S/RG/NOR/9.jpg</v>
      </c>
      <c r="V30" s="1"/>
      <c r="W30" s="32" t="str">
        <f>IF(ISBLANK(Values!E29),"","Child")</f>
        <v>Child</v>
      </c>
      <c r="X30" s="32" t="str">
        <f>IF(ISBLANK(Values!E29),"",Values!$B$13)</f>
        <v>Lenovo T490 Parent</v>
      </c>
      <c r="Y30" s="39" t="str">
        <f>IF(ISBLANK(Values!E29),"","Size-Color")</f>
        <v>Size-Color</v>
      </c>
      <c r="Z30" s="32" t="str">
        <f>IF(ISBLANK(Values!E29),"","variation")</f>
        <v>variation</v>
      </c>
      <c r="AA30" s="36" t="str">
        <f>IF(ISBLANK(Values!E29),"",Values!$B$20)</f>
        <v>PartialUpdate</v>
      </c>
      <c r="AB30" s="1" t="str">
        <f>IF(ISBLANK(Values!E29),"",Values!$B$29)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0" s="1"/>
      <c r="AD30" s="1"/>
      <c r="AE30" s="1"/>
      <c r="AF30" s="1"/>
      <c r="AG30" s="1"/>
      <c r="AH30" s="1"/>
      <c r="AI30" s="41" t="str">
        <f>IF(ISBLANK(Values!E29),"",IF(Values!I29,Values!$B$23,Values!$B$33))</f>
        <v>👉 YENİLENDİ: PARA TASARRUFU - Yedek Lenovo dizüstü bilgisayar klavyesi, OEM klavyeleriyle aynı kalitede. TellusRem, 2011'den beri dünyanın Lider klavye distribütörüdür. Mükemmel yedek klavye, değiştirilmesi ve takılması kolaydır.</v>
      </c>
      <c r="AJ30" s="42" t="str">
        <f>IF(ISBLANK(Values!E29),"",Values!$B$24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30" s="1" t="str">
        <f>IF(ISBLANK(Values!E29),"",Values!$B$25)</f>
        <v>♻️ ÇEVRE DOSTU ÜRÜN - Yenilenmiş satın alın, YEŞİL SATIN AL! Yeni bir klavye almaya kıyasla, yenilenmiş klavyelerimizi satın alarak karbondioksiti %80'den fazla azaltın! Klavyeniz için mükemmel OEM yedek parçası.</v>
      </c>
      <c r="AL30" s="1" t="str">
        <f>IF(ISBLANK(Values!E29),"",SUBSTITUTE(SUBSTITUTE(IF(Values!$J29, Values!$B$26, Values!$B$33), "{language}", Values!$H29), "{flag}", INDEX(options!$E$1:$E$20, Values!$V29)))</f>
        <v>👉 DÜZEN - 🇸🇪 🇫🇮 🇳🇴 🇩🇰 Lenovo T480s Regular black - NOR Arkadan aydınlatma YOK.</v>
      </c>
      <c r="AM30" s="1" t="str">
        <f>SUBSTITUTE(IF(ISBLANK(Values!E29),"",Values!$B$27),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30" s="1"/>
      <c r="AO30" s="1"/>
      <c r="AP30" s="1"/>
      <c r="AQ30" s="1"/>
      <c r="AR30" s="1"/>
      <c r="AS30" s="1"/>
      <c r="AT30" s="28" t="str">
        <f>IF(ISBLANK(Values!E29),"",Values!H29)</f>
        <v>Lenovo T480s Regular black - NOR</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Teslimat tarihinden sonra 6 ay garanti. Klavyenin herhangi bir arızası durumunda, ürünün klavyesi için yeni bir birim veya yedek parça gönderilecektir. Stok sıkıntısı olması durumunda tam bir geri ödeme yapılır.</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Teslimat tarihinden sonra 6 ay garanti. Klavyenin herhangi bir arızası durumunda, ürünün klavyesi için yeni bir birim veya yedek parça gönderilecektir. Stok sıkıntısı olması durumunda tam bir geri ödeme yapılır.</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computercomponent</v>
      </c>
      <c r="B31" s="38" t="str">
        <f>IF(ISBLANK(Values!E30),"",Values!F30)</f>
        <v>Lenovo T480s Regular black - BE</v>
      </c>
      <c r="C31" s="32" t="str">
        <f>IF(ISBLANK(Values!E30),"","TellusRem")</f>
        <v>TellusRem</v>
      </c>
      <c r="D31" s="30">
        <f>IF(ISBLANK(Values!E30),"",Values!E30)</f>
        <v>5714401481072</v>
      </c>
      <c r="E31" s="31" t="str">
        <f>IF(ISBLANK(Values!E30),"","EAN")</f>
        <v>EAN</v>
      </c>
      <c r="F31" s="28" t="str">
        <f>IF(ISBLANK(Values!E30),"",IF(Values!J30, SUBSTITUTE(Values!$B$1, "{language}", Values!H30) &amp; " " &amp;Values!$B$3, SUBSTITUTE(Values!$B$2, "{language}", Values!$H30) &amp; " " &amp;Values!$B$3))</f>
        <v>Lenovo Thinkpad için yedek Lenovo T480s Regular black - BE arkadan aydınlatmasız klavye T480s, T490, E490, L480, L490, L380, L390, L380 Yoga, L390 Yoga, E490, E480</v>
      </c>
      <c r="G31" s="32" t="str">
        <f>IF(ISBLANK(Values!E30),"",IF(Values!$B$20="PartialUpdate","","TellusRem"))</f>
        <v/>
      </c>
      <c r="H31" s="27" t="str">
        <f>IF(ISBLANK(Values!E30),"",Values!$B$16)</f>
        <v>computer-keyboards</v>
      </c>
      <c r="I31" s="27" t="str">
        <f>IF(ISBLANK(Values!E30),"","4730574031")</f>
        <v>4730574031</v>
      </c>
      <c r="J31" s="39" t="str">
        <f>IF(ISBLANK(Values!E30),"",Values!F30 )</f>
        <v>Lenovo T480s Regular black - BE</v>
      </c>
      <c r="K31" s="29" t="str">
        <f>IF(IF(ISBLANK(Values!E30),"",IF(Values!J30, Values!$B$4, Values!$B$5))=0,"",IF(ISBLANK(Values!E30),"",IF(Values!J30, Values!$B$4, Values!$B$5)))</f>
        <v/>
      </c>
      <c r="L31" s="40">
        <f>IF(ISBLANK(Values!E30),"",IF($CO31="DEFAULT", Values!$B$18, ""))</f>
        <v>5</v>
      </c>
      <c r="M31" s="28" t="str">
        <f>IF(ISBLANK(Values!E30),"",Values!$M30)</f>
        <v>https://download.lenovo.com/Images/Parts/01YP486/01YP486_A.jpg</v>
      </c>
      <c r="N31" s="28" t="str">
        <f>IF(ISBLANK(Values!$F30),"",Values!N30)</f>
        <v>https://download.lenovo.com/Images/Parts/01YP486/01YP486_B.jpg</v>
      </c>
      <c r="O31" s="28" t="str">
        <f>IF(ISBLANK(Values!$F30),"",Values!O30)</f>
        <v>https://download.lenovo.com/Images/Parts/01YP486/01YP486_details.jpg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T490 Parent</v>
      </c>
      <c r="Y31" s="39" t="str">
        <f>IF(ISBLANK(Values!E30),"","Size-Color")</f>
        <v>Size-Color</v>
      </c>
      <c r="Z31" s="32" t="str">
        <f>IF(ISBLANK(Values!E30),"","variation")</f>
        <v>variation</v>
      </c>
      <c r="AA31" s="36" t="str">
        <f>IF(ISBLANK(Values!E30),"",Values!$B$20)</f>
        <v>PartialUpdate</v>
      </c>
      <c r="AB31" s="1" t="str">
        <f>IF(ISBLANK(Values!E30),"",Values!$B$29)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1" s="1"/>
      <c r="AD31" s="1"/>
      <c r="AE31" s="1"/>
      <c r="AF31" s="1"/>
      <c r="AG31" s="1"/>
      <c r="AH31" s="1"/>
      <c r="AI31" s="41" t="str">
        <f>IF(ISBLANK(Values!E30),"",IF(Values!I30,Values!$B$23,Values!$B$33))</f>
        <v>👉 YENİLENDİ: PARA TASARRUFU - Yedek Lenovo dizüstü bilgisayar klavyesi, OEM klavyeleriyle aynı kalitede. TellusRem, 2011'den beri dünyanın Lider klavye distribütörüdür. Mükemmel yedek klavye, değiştirilmesi ve takılması kolaydır.</v>
      </c>
      <c r="AJ31" s="42" t="str">
        <f>IF(ISBLANK(Values!E30),"",Values!$B$24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31" s="1" t="str">
        <f>IF(ISBLANK(Values!E30),"",Values!$B$25)</f>
        <v>♻️ ÇEVRE DOSTU ÜRÜN - Yenilenmiş satın alın, YEŞİL SATIN AL! Yeni bir klavye almaya kıyasla, yenilenmiş klavyelerimizi satın alarak karbondioksiti %80'den fazla azaltın! Klavyeniz için mükemmel OEM yedek parçası.</v>
      </c>
      <c r="AL31" s="1" t="str">
        <f>IF(ISBLANK(Values!E30),"",SUBSTITUTE(SUBSTITUTE(IF(Values!$J30, Values!$B$26, Values!$B$33), "{language}", Values!$H30), "{flag}", INDEX(options!$E$1:$E$20, Values!$V30)))</f>
        <v>👉 DÜZEN - 🇧🇪 Lenovo T480s Regular black - BE Arkadan aydınlatma YOK.</v>
      </c>
      <c r="AM31" s="1" t="str">
        <f>SUBSTITUTE(IF(ISBLANK(Values!E30),"",Values!$B$27),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31" s="1"/>
      <c r="AO31" s="1"/>
      <c r="AP31" s="1"/>
      <c r="AQ31" s="1"/>
      <c r="AR31" s="1"/>
      <c r="AS31" s="1"/>
      <c r="AT31" s="28" t="str">
        <f>IF(ISBLANK(Values!E30),"",Values!H30)</f>
        <v>Lenovo T480s Regular black - BE</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Teslimat tarihinden sonra 6 ay garanti. Klavyenin herhangi bir arızası durumunda, ürünün klavyesi için yeni bir birim veya yedek parça gönderilecektir. Stok sıkıntısı olması durumunda tam bir geri ödeme yapılır.</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Teslimat tarihinden sonra 6 ay garanti. Klavyenin herhangi bir arızası durumunda, ürünün klavyesi için yeni bir birim veya yedek parça gönderilecektir. Stok sıkıntısı olması durumunda tam bir geri ödeme yapılır.</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computercomponent</v>
      </c>
      <c r="B32" s="38" t="str">
        <f>IF(ISBLANK(Values!E31),"",Values!F31)</f>
        <v>Lenovo T480s Regular black - BG</v>
      </c>
      <c r="C32" s="32" t="str">
        <f>IF(ISBLANK(Values!E31),"","TellusRem")</f>
        <v>TellusRem</v>
      </c>
      <c r="D32" s="30">
        <f>IF(ISBLANK(Values!E31),"",Values!E31)</f>
        <v>5714401481089</v>
      </c>
      <c r="E32" s="31" t="str">
        <f>IF(ISBLANK(Values!E31),"","EAN")</f>
        <v>EAN</v>
      </c>
      <c r="F32" s="28" t="str">
        <f>IF(ISBLANK(Values!E31),"",IF(Values!J31, SUBSTITUTE(Values!$B$1, "{language}", Values!H31) &amp; " " &amp;Values!$B$3, SUBSTITUTE(Values!$B$2, "{language}", Values!$H31) &amp; " " &amp;Values!$B$3))</f>
        <v>Lenovo Thinkpad için yedek Lenovo T480s Regular black - BG arkadan aydınlatmasız klavye T480s, T490, E490, L480, L490, L380, L390, L380 Yoga, L390 Yoga, E490, E480</v>
      </c>
      <c r="G32" s="32" t="str">
        <f>IF(ISBLANK(Values!E31),"",IF(Values!$B$20="PartialUpdate","","TellusRem"))</f>
        <v/>
      </c>
      <c r="H32" s="27" t="str">
        <f>IF(ISBLANK(Values!E31),"",Values!$B$16)</f>
        <v>computer-keyboards</v>
      </c>
      <c r="I32" s="27" t="str">
        <f>IF(ISBLANK(Values!E31),"","4730574031")</f>
        <v>4730574031</v>
      </c>
      <c r="J32" s="39" t="str">
        <f>IF(ISBLANK(Values!E31),"",Values!F31 )</f>
        <v>Lenovo T480s Regular black - BG</v>
      </c>
      <c r="K32" s="29" t="str">
        <f>IF(IF(ISBLANK(Values!E31),"",IF(Values!J31, Values!$B$4, Values!$B$5))=0,"",IF(ISBLANK(Values!E31),"",IF(Values!J31, Values!$B$4, Values!$B$5)))</f>
        <v/>
      </c>
      <c r="L32" s="40">
        <f>IF(ISBLANK(Values!E31),"",IF($CO32="DEFAULT", Values!$B$18, ""))</f>
        <v>5</v>
      </c>
      <c r="M32" s="28" t="str">
        <f>IF(ISBLANK(Values!E31),"",Values!$M31)</f>
        <v>https://download.lenovo.com/Images/Parts/01YP487/01YP487_A.jpg</v>
      </c>
      <c r="N32" s="28" t="str">
        <f>IF(ISBLANK(Values!$F31),"",Values!N31)</f>
        <v>https://download.lenovo.com/Images/Parts/01YP487/01YP487_B.jpg</v>
      </c>
      <c r="O32" s="28" t="str">
        <f>IF(ISBLANK(Values!$F31),"",Values!O31)</f>
        <v>https://download.lenovo.com/Images/Parts/01YP487/01YP487_details.jpg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T490 Parent</v>
      </c>
      <c r="Y32" s="39" t="str">
        <f>IF(ISBLANK(Values!E31),"","Size-Color")</f>
        <v>Size-Color</v>
      </c>
      <c r="Z32" s="32" t="str">
        <f>IF(ISBLANK(Values!E31),"","variation")</f>
        <v>variation</v>
      </c>
      <c r="AA32" s="36" t="str">
        <f>IF(ISBLANK(Values!E31),"",Values!$B$20)</f>
        <v>PartialUpdate</v>
      </c>
      <c r="AB32" s="1" t="str">
        <f>IF(ISBLANK(Values!E31),"",Values!$B$29)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2" s="1"/>
      <c r="AD32" s="1"/>
      <c r="AE32" s="1"/>
      <c r="AF32" s="1"/>
      <c r="AG32" s="1"/>
      <c r="AH32" s="1"/>
      <c r="AI32" s="41" t="str">
        <f>IF(ISBLANK(Values!E31),"",IF(Values!I31,Values!$B$23,Values!$B$33))</f>
        <v>👉 YENİLENDİ: PARA TASARRUFU - Yedek Lenovo dizüstü bilgisayar klavyesi, OEM klavyeleriyle aynı kalitede. TellusRem, 2011'den beri dünyanın Lider klavye distribütörüdür. Mükemmel yedek klavye, değiştirilmesi ve takılması kolaydır.</v>
      </c>
      <c r="AJ32" s="42" t="str">
        <f>IF(ISBLANK(Values!E31),"",Values!$B$24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32" s="1" t="str">
        <f>IF(ISBLANK(Values!E31),"",Values!$B$25)</f>
        <v>♻️ ÇEVRE DOSTU ÜRÜN - Yenilenmiş satın alın, YEŞİL SATIN AL! Yeni bir klavye almaya kıyasla, yenilenmiş klavyelerimizi satın alarak karbondioksiti %80'den fazla azaltın! Klavyeniz için mükemmel OEM yedek parçası.</v>
      </c>
      <c r="AL32" s="1" t="str">
        <f>IF(ISBLANK(Values!E31),"",SUBSTITUTE(SUBSTITUTE(IF(Values!$J31, Values!$B$26, Values!$B$33), "{language}", Values!$H31), "{flag}", INDEX(options!$E$1:$E$20, Values!$V31)))</f>
        <v>👉 DÜZEN - 🇧🇬 Lenovo T480s Regular black - BG Arkadan aydınlatma YOK.</v>
      </c>
      <c r="AM32" s="1" t="str">
        <f>SUBSTITUTE(IF(ISBLANK(Values!E31),"",Values!$B$27),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32" s="1"/>
      <c r="AO32" s="1"/>
      <c r="AP32" s="1"/>
      <c r="AQ32" s="1"/>
      <c r="AR32" s="1"/>
      <c r="AS32" s="1"/>
      <c r="AT32" s="28" t="str">
        <f>IF(ISBLANK(Values!E31),"",Values!H31)</f>
        <v>Lenovo T480s Regular black - BG</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Teslimat tarihinden sonra 6 ay garanti. Klavyenin herhangi bir arızası durumunda, ürünün klavyesi için yeni bir birim veya yedek parça gönderilecektir. Stok sıkıntısı olması durumunda tam bir geri ödeme yapılır.</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Teslimat tarihinden sonra 6 ay garanti. Klavyenin herhangi bir arızası durumunda, ürünün klavyesi için yeni bir birim veya yedek parça gönderilecektir. Stok sıkıntısı olması durumunda tam bir geri ödeme yapılır.</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computercomponent</v>
      </c>
      <c r="B33" s="38" t="str">
        <f>IF(ISBLANK(Values!E32),"",Values!F32)</f>
        <v>Lenovo T480s Regular black - CZ</v>
      </c>
      <c r="C33" s="32" t="str">
        <f>IF(ISBLANK(Values!E32),"","TellusRem")</f>
        <v>TellusRem</v>
      </c>
      <c r="D33" s="30">
        <f>IF(ISBLANK(Values!E32),"",Values!E32)</f>
        <v>5714401481096</v>
      </c>
      <c r="E33" s="31" t="str">
        <f>IF(ISBLANK(Values!E32),"","EAN")</f>
        <v>EAN</v>
      </c>
      <c r="F33" s="28" t="str">
        <f>IF(ISBLANK(Values!E32),"",IF(Values!J32, SUBSTITUTE(Values!$B$1, "{language}", Values!H32) &amp; " " &amp;Values!$B$3, SUBSTITUTE(Values!$B$2, "{language}", Values!$H32) &amp; " " &amp;Values!$B$3))</f>
        <v>Lenovo Thinkpad için yedek Lenovo T480s Regular black - CZ arkadan aydınlatmasız klavye T480s, T490, E490, L480, L490, L380, L390, L380 Yoga, L390 Yoga, E490, E480</v>
      </c>
      <c r="G33" s="32" t="str">
        <f>IF(ISBLANK(Values!E32),"",IF(Values!$B$20="PartialUpdate","","TellusRem"))</f>
        <v/>
      </c>
      <c r="H33" s="27" t="str">
        <f>IF(ISBLANK(Values!E32),"",Values!$B$16)</f>
        <v>computer-keyboards</v>
      </c>
      <c r="I33" s="27" t="str">
        <f>IF(ISBLANK(Values!E32),"","4730574031")</f>
        <v>4730574031</v>
      </c>
      <c r="J33" s="39" t="str">
        <f>IF(ISBLANK(Values!E32),"",Values!F32 )</f>
        <v>Lenovo T480s Regular black - CZ</v>
      </c>
      <c r="K33" s="29" t="str">
        <f>IF(IF(ISBLANK(Values!E32),"",IF(Values!J32, Values!$B$4, Values!$B$5))=0,"",IF(ISBLANK(Values!E32),"",IF(Values!J32, Values!$B$4, Values!$B$5)))</f>
        <v/>
      </c>
      <c r="L33" s="40">
        <f>IF(ISBLANK(Values!E32),"",IF($CO33="DEFAULT", Values!$B$18, ""))</f>
        <v>5</v>
      </c>
      <c r="M33" s="28" t="str">
        <f>IF(ISBLANK(Values!E32),"",Values!$M32)</f>
        <v>https://download.lenovo.com/Images/Parts/01EN981/01EN981_A.jpg</v>
      </c>
      <c r="N33" s="28" t="str">
        <f>IF(ISBLANK(Values!$F32),"",Values!N32)</f>
        <v>https://download.lenovo.com/Images/Parts/01EN981/01EN981_B.jpg</v>
      </c>
      <c r="O33" s="28" t="str">
        <f>IF(ISBLANK(Values!$F32),"",Values!O32)</f>
        <v>https://download.lenovo.com/Images/Parts/01EN981/01EN981_details.jpg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T490 Parent</v>
      </c>
      <c r="Y33" s="39" t="str">
        <f>IF(ISBLANK(Values!E32),"","Size-Color")</f>
        <v>Size-Color</v>
      </c>
      <c r="Z33" s="32" t="str">
        <f>IF(ISBLANK(Values!E32),"","variation")</f>
        <v>variation</v>
      </c>
      <c r="AA33" s="36" t="str">
        <f>IF(ISBLANK(Values!E32),"",Values!$B$20)</f>
        <v>PartialUpdate</v>
      </c>
      <c r="AB33" s="1" t="str">
        <f>IF(ISBLANK(Values!E32),"",Values!$B$29)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3" s="1"/>
      <c r="AD33" s="1"/>
      <c r="AE33" s="1"/>
      <c r="AF33" s="1"/>
      <c r="AG33" s="1"/>
      <c r="AH33" s="1"/>
      <c r="AI33" s="41" t="str">
        <f>IF(ISBLANK(Values!E32),"",IF(Values!I32,Values!$B$23,Values!$B$33))</f>
        <v>👉 YENİLENDİ: PARA TASARRUFU - Yedek Lenovo dizüstü bilgisayar klavyesi, OEM klavyeleriyle aynı kalitede. TellusRem, 2011'den beri dünyanın Lider klavye distribütörüdür. Mükemmel yedek klavye, değiştirilmesi ve takılması kolaydır.</v>
      </c>
      <c r="AJ33" s="42" t="str">
        <f>IF(ISBLANK(Values!E32),"",Values!$B$24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33" s="1" t="str">
        <f>IF(ISBLANK(Values!E32),"",Values!$B$25)</f>
        <v>♻️ ÇEVRE DOSTU ÜRÜN - Yenilenmiş satın alın, YEŞİL SATIN AL! Yeni bir klavye almaya kıyasla, yenilenmiş klavyelerimizi satın alarak karbondioksiti %80'den fazla azaltın! Klavyeniz için mükemmel OEM yedek parçası.</v>
      </c>
      <c r="AL33" s="1" t="str">
        <f>IF(ISBLANK(Values!E32),"",SUBSTITUTE(SUBSTITUTE(IF(Values!$J32, Values!$B$26, Values!$B$33), "{language}", Values!$H32), "{flag}", INDEX(options!$E$1:$E$20, Values!$V32)))</f>
        <v>👉 DÜZEN - 🇨🇿 Lenovo T480s Regular black - CZ Arkadan aydınlatma YOK.</v>
      </c>
      <c r="AM33" s="1" t="str">
        <f>SUBSTITUTE(IF(ISBLANK(Values!E32),"",Values!$B$27),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33" s="1"/>
      <c r="AO33" s="1"/>
      <c r="AP33" s="1"/>
      <c r="AQ33" s="1"/>
      <c r="AR33" s="1"/>
      <c r="AS33" s="1"/>
      <c r="AT33" s="28" t="str">
        <f>IF(ISBLANK(Values!E32),"",Values!H32)</f>
        <v>Lenovo T480s Regular black - CZ</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Teslimat tarihinden sonra 6 ay garanti. Klavyenin herhangi bir arızası durumunda, ürünün klavyesi için yeni bir birim veya yedek parça gönderilecektir. Stok sıkıntısı olması durumunda tam bir geri ödeme yapılır.</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Teslimat tarihinden sonra 6 ay garanti. Klavyenin herhangi bir arızası durumunda, ürünün klavyesi için yeni bir birim veya yedek parça gönderilecektir. Stok sıkıntısı olması durumunda tam bir geri ödeme yapılır.</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computercomponent</v>
      </c>
      <c r="B34" s="38" t="str">
        <f>IF(ISBLANK(Values!E33),"",Values!F33)</f>
        <v>Lenovo T480s Regular black - DK</v>
      </c>
      <c r="C34" s="32" t="str">
        <f>IF(ISBLANK(Values!E33),"","TellusRem")</f>
        <v>TellusRem</v>
      </c>
      <c r="D34" s="30">
        <f>IF(ISBLANK(Values!E33),"",Values!E33)</f>
        <v>5714401481102</v>
      </c>
      <c r="E34" s="31" t="str">
        <f>IF(ISBLANK(Values!E33),"","EAN")</f>
        <v>EAN</v>
      </c>
      <c r="F34" s="28" t="str">
        <f>IF(ISBLANK(Values!E33),"",IF(Values!J33, SUBSTITUTE(Values!$B$1, "{language}", Values!H33) &amp; " " &amp;Values!$B$3, SUBSTITUTE(Values!$B$2, "{language}", Values!$H33) &amp; " " &amp;Values!$B$3))</f>
        <v>Lenovo Thinkpad için yedek Lenovo T480s Regular black - DK arkadan aydınlatmasız klavye T480s, T490, E490, L480, L490, L380, L390, L380 Yoga, L390 Yoga, E490, E480</v>
      </c>
      <c r="G34" s="32" t="str">
        <f>IF(ISBLANK(Values!E33),"",IF(Values!$B$20="PartialUpdate","","TellusRem"))</f>
        <v/>
      </c>
      <c r="H34" s="27" t="str">
        <f>IF(ISBLANK(Values!E33),"",Values!$B$16)</f>
        <v>computer-keyboards</v>
      </c>
      <c r="I34" s="27" t="str">
        <f>IF(ISBLANK(Values!E33),"","4730574031")</f>
        <v>4730574031</v>
      </c>
      <c r="J34" s="39" t="str">
        <f>IF(ISBLANK(Values!E33),"",Values!F33 )</f>
        <v>Lenovo T480s Regular black - DK</v>
      </c>
      <c r="K34" s="29" t="str">
        <f>IF(IF(ISBLANK(Values!E33),"",IF(Values!J33, Values!$B$4, Values!$B$5))=0,"",IF(ISBLANK(Values!E33),"",IF(Values!J33, Values!$B$4, Values!$B$5)))</f>
        <v/>
      </c>
      <c r="L34" s="40">
        <f>IF(ISBLANK(Values!E33),"",IF($CO34="DEFAULT", Values!$B$18, ""))</f>
        <v>5</v>
      </c>
      <c r="M34" s="28" t="str">
        <f>IF(ISBLANK(Values!E33),"",Values!$M33)</f>
        <v>https://download.lenovo.com/Images/Parts/01YP489/01YP489_A.jpg</v>
      </c>
      <c r="N34" s="28" t="str">
        <f>IF(ISBLANK(Values!$F33),"",Values!N33)</f>
        <v>https://download.lenovo.com/Images/Parts/01YP489/01YP489_B.jpg</v>
      </c>
      <c r="O34" s="28" t="str">
        <f>IF(ISBLANK(Values!$F33),"",Values!O33)</f>
        <v>https://download.lenovo.com/Images/Parts/01YP489/01YP489_details.jpg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T490 Parent</v>
      </c>
      <c r="Y34" s="39" t="str">
        <f>IF(ISBLANK(Values!E33),"","Size-Color")</f>
        <v>Size-Color</v>
      </c>
      <c r="Z34" s="32" t="str">
        <f>IF(ISBLANK(Values!E33),"","variation")</f>
        <v>variation</v>
      </c>
      <c r="AA34" s="36" t="str">
        <f>IF(ISBLANK(Values!E33),"",Values!$B$20)</f>
        <v>PartialUpdate</v>
      </c>
      <c r="AB34" s="1" t="str">
        <f>IF(ISBLANK(Values!E33),"",Values!$B$29)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4" s="1"/>
      <c r="AD34" s="1"/>
      <c r="AE34" s="1"/>
      <c r="AF34" s="1"/>
      <c r="AG34" s="1"/>
      <c r="AH34" s="1"/>
      <c r="AI34" s="41" t="str">
        <f>IF(ISBLANK(Values!E33),"",IF(Values!I33,Values!$B$23,Values!$B$33))</f>
        <v>👉 YENİLENDİ: PARA TASARRUFU - Yedek Lenovo dizüstü bilgisayar klavyesi, OEM klavyeleriyle aynı kalitede. TellusRem, 2011'den beri dünyanın Lider klavye distribütörüdür. Mükemmel yedek klavye, değiştirilmesi ve takılması kolaydır.</v>
      </c>
      <c r="AJ34" s="42" t="str">
        <f>IF(ISBLANK(Values!E33),"",Values!$B$24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34" s="1" t="str">
        <f>IF(ISBLANK(Values!E33),"",Values!$B$25)</f>
        <v>♻️ ÇEVRE DOSTU ÜRÜN - Yenilenmiş satın alın, YEŞİL SATIN AL! Yeni bir klavye almaya kıyasla, yenilenmiş klavyelerimizi satın alarak karbondioksiti %80'den fazla azaltın! Klavyeniz için mükemmel OEM yedek parçası.</v>
      </c>
      <c r="AL34" s="1" t="str">
        <f>IF(ISBLANK(Values!E33),"",SUBSTITUTE(SUBSTITUTE(IF(Values!$J33, Values!$B$26, Values!$B$33), "{language}", Values!$H33), "{flag}", INDEX(options!$E$1:$E$20, Values!$V33)))</f>
        <v>👉 DÜZEN - 🇩🇰 Lenovo T480s Regular black - DK Arkadan aydınlatma YOK.</v>
      </c>
      <c r="AM34" s="1" t="str">
        <f>SUBSTITUTE(IF(ISBLANK(Values!E33),"",Values!$B$27),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34" s="1"/>
      <c r="AO34" s="1"/>
      <c r="AP34" s="1"/>
      <c r="AQ34" s="1"/>
      <c r="AR34" s="1"/>
      <c r="AS34" s="1"/>
      <c r="AT34" s="28" t="str">
        <f>IF(ISBLANK(Values!E33),"",Values!H33)</f>
        <v>Lenovo T480s Regular black - DK</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Teslimat tarihinden sonra 6 ay garanti. Klavyenin herhangi bir arızası durumunda, ürünün klavyesi için yeni bir birim veya yedek parça gönderilecektir. Stok sıkıntısı olması durumunda tam bir geri ödeme yapılır.</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Teslimat tarihinden sonra 6 ay garanti. Klavyenin herhangi bir arızası durumunda, ürünün klavyesi için yeni bir birim veya yedek parça gönderilecektir. Stok sıkıntısı olması durumunda tam bir geri ödeme yapılır.</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computercomponent</v>
      </c>
      <c r="B35" s="38" t="str">
        <f>IF(ISBLANK(Values!E34),"",Values!F34)</f>
        <v>Lenovo T480s Regular black - HU</v>
      </c>
      <c r="C35" s="32" t="str">
        <f>IF(ISBLANK(Values!E34),"","TellusRem")</f>
        <v>TellusRem</v>
      </c>
      <c r="D35" s="30">
        <f>IF(ISBLANK(Values!E34),"",Values!E34)</f>
        <v>5714401481119</v>
      </c>
      <c r="E35" s="31" t="str">
        <f>IF(ISBLANK(Values!E34),"","EAN")</f>
        <v>EAN</v>
      </c>
      <c r="F35" s="28" t="str">
        <f>IF(ISBLANK(Values!E34),"",IF(Values!J34, SUBSTITUTE(Values!$B$1, "{language}", Values!H34) &amp; " " &amp;Values!$B$3, SUBSTITUTE(Values!$B$2, "{language}", Values!$H34) &amp; " " &amp;Values!$B$3))</f>
        <v>Lenovo Thinkpad için yedek Lenovo T480s Regular black - HU arkadan aydınlatmasız klavye T480s, T490, E490, L480, L490, L380, L390, L380 Yoga, L390 Yoga, E490, E480</v>
      </c>
      <c r="G35" s="32" t="str">
        <f>IF(ISBLANK(Values!E34),"",IF(Values!$B$20="PartialUpdate","","TellusRem"))</f>
        <v/>
      </c>
      <c r="H35" s="27" t="str">
        <f>IF(ISBLANK(Values!E34),"",Values!$B$16)</f>
        <v>computer-keyboards</v>
      </c>
      <c r="I35" s="27" t="str">
        <f>IF(ISBLANK(Values!E34),"","4730574031")</f>
        <v>4730574031</v>
      </c>
      <c r="J35" s="39" t="str">
        <f>IF(ISBLANK(Values!E34),"",Values!F34 )</f>
        <v>Lenovo T480s Regular black - HU</v>
      </c>
      <c r="K35" s="29" t="str">
        <f>IF(IF(ISBLANK(Values!E34),"",IF(Values!J34, Values!$B$4, Values!$B$5))=0,"",IF(ISBLANK(Values!E34),"",IF(Values!J34, Values!$B$4, Values!$B$5)))</f>
        <v/>
      </c>
      <c r="L35" s="40">
        <f>IF(ISBLANK(Values!E34),"",IF($CO35="DEFAULT", Values!$B$18, ""))</f>
        <v>5</v>
      </c>
      <c r="M35" s="28" t="str">
        <f>IF(ISBLANK(Values!E34),"",Values!$M34)</f>
        <v>https://download.lenovo.com/Images/Parts/01YP495/01YP495_A.jpg</v>
      </c>
      <c r="N35" s="28" t="str">
        <f>IF(ISBLANK(Values!$F34),"",Values!N34)</f>
        <v>https://download.lenovo.com/Images/Parts/01YP495/01YP495_B.jpg</v>
      </c>
      <c r="O35" s="28" t="str">
        <f>IF(ISBLANK(Values!$F34),"",Values!O34)</f>
        <v>https://download.lenovo.com/Images/Parts/01YP495/01YP495_details.jpg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T490 Parent</v>
      </c>
      <c r="Y35" s="39" t="str">
        <f>IF(ISBLANK(Values!E34),"","Size-Color")</f>
        <v>Size-Color</v>
      </c>
      <c r="Z35" s="32" t="str">
        <f>IF(ISBLANK(Values!E34),"","variation")</f>
        <v>variation</v>
      </c>
      <c r="AA35" s="36" t="str">
        <f>IF(ISBLANK(Values!E34),"",Values!$B$20)</f>
        <v>PartialUpdate</v>
      </c>
      <c r="AB35" s="1" t="str">
        <f>IF(ISBLANK(Values!E34),"",Values!$B$29)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5" s="1"/>
      <c r="AD35" s="1"/>
      <c r="AE35" s="1"/>
      <c r="AF35" s="1"/>
      <c r="AG35" s="1"/>
      <c r="AH35" s="1"/>
      <c r="AI35" s="41" t="str">
        <f>IF(ISBLANK(Values!E34),"",IF(Values!I34,Values!$B$23,Values!$B$33))</f>
        <v>👉 YENİLENDİ: PARA TASARRUFU - Yedek Lenovo dizüstü bilgisayar klavyesi, OEM klavyeleriyle aynı kalitede. TellusRem, 2011'den beri dünyanın Lider klavye distribütörüdür. Mükemmel yedek klavye, değiştirilmesi ve takılması kolaydır.</v>
      </c>
      <c r="AJ35" s="42" t="str">
        <f>IF(ISBLANK(Values!E34),"",Values!$B$24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35" s="1" t="str">
        <f>IF(ISBLANK(Values!E34),"",Values!$B$25)</f>
        <v>♻️ ÇEVRE DOSTU ÜRÜN - Yenilenmiş satın alın, YEŞİL SATIN AL! Yeni bir klavye almaya kıyasla, yenilenmiş klavyelerimizi satın alarak karbondioksiti %80'den fazla azaltın! Klavyeniz için mükemmel OEM yedek parçası.</v>
      </c>
      <c r="AL35" s="1" t="str">
        <f>IF(ISBLANK(Values!E34),"",SUBSTITUTE(SUBSTITUTE(IF(Values!$J34, Values!$B$26, Values!$B$33), "{language}", Values!$H34), "{flag}", INDEX(options!$E$1:$E$20, Values!$V34)))</f>
        <v>👉 DÜZEN - 🇭🇺 Lenovo T480s Regular black - HU Arkadan aydınlatma YOK.</v>
      </c>
      <c r="AM35" s="1" t="str">
        <f>SUBSTITUTE(IF(ISBLANK(Values!E34),"",Values!$B$27),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35" s="1"/>
      <c r="AO35" s="1"/>
      <c r="AP35" s="1"/>
      <c r="AQ35" s="1"/>
      <c r="AR35" s="1"/>
      <c r="AS35" s="1"/>
      <c r="AT35" s="28" t="str">
        <f>IF(ISBLANK(Values!E34),"",Values!H34)</f>
        <v>Lenovo T480s Regular black - HU</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Teslimat tarihinden sonra 6 ay garanti. Klavyenin herhangi bir arızası durumunda, ürünün klavyesi için yeni bir birim veya yedek parça gönderilecektir. Stok sıkıntısı olması durumunda tam bir geri ödeme yapılır.</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Teslimat tarihinden sonra 6 ay garanti. Klavyenin herhangi bir arızası durumunda, ürünün klavyesi için yeni bir birim veya yedek parça gönderilecektir. Stok sıkıntısı olması durumunda tam bir geri ödeme yapılır.</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computercomponent</v>
      </c>
      <c r="B36" s="38" t="str">
        <f>IF(ISBLANK(Values!E35),"",Values!F35)</f>
        <v>Lenovo T480s Regular black - NL</v>
      </c>
      <c r="C36" s="32" t="str">
        <f>IF(ISBLANK(Values!E35),"","TellusRem")</f>
        <v>TellusRem</v>
      </c>
      <c r="D36" s="30">
        <f>IF(ISBLANK(Values!E35),"",Values!E35)</f>
        <v>5714401481126</v>
      </c>
      <c r="E36" s="31" t="str">
        <f>IF(ISBLANK(Values!E35),"","EAN")</f>
        <v>EAN</v>
      </c>
      <c r="F36" s="28" t="str">
        <f>IF(ISBLANK(Values!E35),"",IF(Values!J35, SUBSTITUTE(Values!$B$1, "{language}", Values!H35) &amp; " " &amp;Values!$B$3, SUBSTITUTE(Values!$B$2, "{language}", Values!$H35) &amp; " " &amp;Values!$B$3))</f>
        <v>Lenovo Thinkpad için yedek Lenovo T480s Regular black - NL arkadan aydınlatmasız klavye T480s, T490, E490, L480, L490, L380, L390, L380 Yoga, L390 Yoga, E490, E480</v>
      </c>
      <c r="G36" s="32" t="str">
        <f>IF(ISBLANK(Values!E35),"",IF(Values!$B$20="PartialUpdate","","TellusRem"))</f>
        <v/>
      </c>
      <c r="H36" s="27" t="str">
        <f>IF(ISBLANK(Values!E35),"",Values!$B$16)</f>
        <v>computer-keyboards</v>
      </c>
      <c r="I36" s="27" t="str">
        <f>IF(ISBLANK(Values!E35),"","4730574031")</f>
        <v>4730574031</v>
      </c>
      <c r="J36" s="39" t="str">
        <f>IF(ISBLANK(Values!E35),"",Values!F35 )</f>
        <v>Lenovo T480s Regular black - NL</v>
      </c>
      <c r="K36" s="29" t="str">
        <f>IF(IF(ISBLANK(Values!E35),"",IF(Values!J35, Values!$B$4, Values!$B$5))=0,"",IF(ISBLANK(Values!E35),"",IF(Values!J35, Values!$B$4, Values!$B$5)))</f>
        <v/>
      </c>
      <c r="L36" s="40">
        <f>IF(ISBLANK(Values!E35),"",IF($CO36="DEFAULT", Values!$B$18, ""))</f>
        <v>5</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T490 Parent</v>
      </c>
      <c r="Y36" s="39" t="str">
        <f>IF(ISBLANK(Values!E35),"","Size-Color")</f>
        <v>Size-Color</v>
      </c>
      <c r="Z36" s="32" t="str">
        <f>IF(ISBLANK(Values!E35),"","variation")</f>
        <v>variation</v>
      </c>
      <c r="AA36" s="36" t="str">
        <f>IF(ISBLANK(Values!E35),"",Values!$B$20)</f>
        <v>PartialUpdate</v>
      </c>
      <c r="AB36" s="1" t="str">
        <f>IF(ISBLANK(Values!E35),"",Values!$B$29)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6" s="1"/>
      <c r="AD36" s="1"/>
      <c r="AE36" s="1"/>
      <c r="AF36" s="1"/>
      <c r="AG36" s="1"/>
      <c r="AH36" s="1"/>
      <c r="AI36" s="41" t="str">
        <f>IF(ISBLANK(Values!E35),"",IF(Values!I35,Values!$B$23,Values!$B$33))</f>
        <v>👉 YENİLENDİ: PARA TASARRUFU - Yedek Lenovo dizüstü bilgisayar klavyesi, OEM klavyeleriyle aynı kalitede. TellusRem, 2011'den beri dünyanın Lider klavye distribütörüdür. Mükemmel yedek klavye, değiştirilmesi ve takılması kolaydır.</v>
      </c>
      <c r="AJ36" s="42" t="str">
        <f>IF(ISBLANK(Values!E35),"",Values!$B$24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36" s="1" t="str">
        <f>IF(ISBLANK(Values!E35),"",Values!$B$25)</f>
        <v>♻️ ÇEVRE DOSTU ÜRÜN - Yenilenmiş satın alın, YEŞİL SATIN AL! Yeni bir klavye almaya kıyasla, yenilenmiş klavyelerimizi satın alarak karbondioksiti %80'den fazla azaltın! Klavyeniz için mükemmel OEM yedek parçası.</v>
      </c>
      <c r="AL36" s="1" t="str">
        <f>IF(ISBLANK(Values!E35),"",SUBSTITUTE(SUBSTITUTE(IF(Values!$J35, Values!$B$26, Values!$B$33), "{language}", Values!$H35), "{flag}", INDEX(options!$E$1:$E$20, Values!$V35)))</f>
        <v>👉 DÜZEN - 🇳🇱 Lenovo T480s Regular black - NL Arkadan aydınlatma YOK.</v>
      </c>
      <c r="AM36" s="1" t="str">
        <f>SUBSTITUTE(IF(ISBLANK(Values!E35),"",Values!$B$27),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36" s="1"/>
      <c r="AO36" s="1"/>
      <c r="AP36" s="1"/>
      <c r="AQ36" s="1"/>
      <c r="AR36" s="1"/>
      <c r="AS36" s="1"/>
      <c r="AT36" s="28" t="str">
        <f>IF(ISBLANK(Values!E35),"",Values!H35)</f>
        <v>Lenovo T480s Regular black - NL</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Teslimat tarihinden sonra 6 ay garanti. Klavyenin herhangi bir arızası durumunda, ürünün klavyesi için yeni bir birim veya yedek parça gönderilecektir. Stok sıkıntısı olması durumunda tam bir geri ödeme yapılır.</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Teslimat tarihinden sonra 6 ay garanti. Klavyenin herhangi bir arızası durumunda, ürünün klavyesi için yeni bir birim veya yedek parça gönderilecektir. Stok sıkıntısı olması durumunda tam bir geri ödeme yapılır.</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computercomponent</v>
      </c>
      <c r="B37" s="38" t="str">
        <f>IF(ISBLANK(Values!E36),"",Values!F36)</f>
        <v>Lenovo T480s Regular black - NO</v>
      </c>
      <c r="C37" s="32" t="str">
        <f>IF(ISBLANK(Values!E36),"","TellusRem")</f>
        <v>TellusRem</v>
      </c>
      <c r="D37" s="30">
        <f>IF(ISBLANK(Values!E36),"",Values!E36)</f>
        <v>5714401481133</v>
      </c>
      <c r="E37" s="31" t="str">
        <f>IF(ISBLANK(Values!E36),"","EAN")</f>
        <v>EAN</v>
      </c>
      <c r="F37" s="28" t="str">
        <f>IF(ISBLANK(Values!E36),"",IF(Values!J36, SUBSTITUTE(Values!$B$1, "{language}", Values!H36) &amp; " " &amp;Values!$B$3, SUBSTITUTE(Values!$B$2, "{language}", Values!$H36) &amp; " " &amp;Values!$B$3))</f>
        <v>Lenovo Thinkpad için yedek Lenovo T480s Regular black - NO arkadan aydınlatmasız klavye T480s, T490, E490, L480, L490, L380, L390, L380 Yoga, L390 Yoga, E490, E480</v>
      </c>
      <c r="G37" s="32" t="str">
        <f>IF(ISBLANK(Values!E36),"",IF(Values!$B$20="PartialUpdate","","TellusRem"))</f>
        <v/>
      </c>
      <c r="H37" s="27" t="str">
        <f>IF(ISBLANK(Values!E36),"",Values!$B$16)</f>
        <v>computer-keyboards</v>
      </c>
      <c r="I37" s="27" t="str">
        <f>IF(ISBLANK(Values!E36),"","4730574031")</f>
        <v>4730574031</v>
      </c>
      <c r="J37" s="39" t="str">
        <f>IF(ISBLANK(Values!E36),"",Values!F36 )</f>
        <v>Lenovo T480s Regular black - NO</v>
      </c>
      <c r="K37" s="29" t="str">
        <f>IF(IF(ISBLANK(Values!E36),"",IF(Values!J36, Values!$B$4, Values!$B$5))=0,"",IF(ISBLANK(Values!E36),"",IF(Values!J36, Values!$B$4, Values!$B$5)))</f>
        <v/>
      </c>
      <c r="L37" s="40">
        <f>IF(ISBLANK(Values!E36),"",IF($CO37="DEFAULT", Values!$B$18, ""))</f>
        <v>5</v>
      </c>
      <c r="M37" s="28" t="str">
        <f>IF(ISBLANK(Values!E36),"",Values!$M36)</f>
        <v>https://download.lenovo.com/Images/Parts/01YP500/01YP500_A.jpg</v>
      </c>
      <c r="N37" s="28" t="str">
        <f>IF(ISBLANK(Values!$F36),"",Values!N36)</f>
        <v>https://download.lenovo.com/Images/Parts/01YP500/01YP500_B.jpg</v>
      </c>
      <c r="O37" s="28" t="str">
        <f>IF(ISBLANK(Values!$F36),"",Values!O36)</f>
        <v>https://download.lenovo.com/Images/Parts/01YP500/01YP500_details.jpg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T490 Parent</v>
      </c>
      <c r="Y37" s="39" t="str">
        <f>IF(ISBLANK(Values!E36),"","Size-Color")</f>
        <v>Size-Color</v>
      </c>
      <c r="Z37" s="32" t="str">
        <f>IF(ISBLANK(Values!E36),"","variation")</f>
        <v>variation</v>
      </c>
      <c r="AA37" s="36" t="str">
        <f>IF(ISBLANK(Values!E36),"",Values!$B$20)</f>
        <v>PartialUpdate</v>
      </c>
      <c r="AB37" s="1" t="str">
        <f>IF(ISBLANK(Values!E36),"",Values!$B$29)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7" s="1"/>
      <c r="AD37" s="1"/>
      <c r="AE37" s="1"/>
      <c r="AF37" s="1"/>
      <c r="AG37" s="1"/>
      <c r="AH37" s="1"/>
      <c r="AI37" s="41" t="str">
        <f>IF(ISBLANK(Values!E36),"",IF(Values!I36,Values!$B$23,Values!$B$33))</f>
        <v>👉 YENİLENDİ: PARA TASARRUFU - Yedek Lenovo dizüstü bilgisayar klavyesi, OEM klavyeleriyle aynı kalitede. TellusRem, 2011'den beri dünyanın Lider klavye distribütörüdür. Mükemmel yedek klavye, değiştirilmesi ve takılması kolaydır.</v>
      </c>
      <c r="AJ37" s="42" t="str">
        <f>IF(ISBLANK(Values!E36),"",Values!$B$24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37" s="1" t="str">
        <f>IF(ISBLANK(Values!E36),"",Values!$B$25)</f>
        <v>♻️ ÇEVRE DOSTU ÜRÜN - Yenilenmiş satın alın, YEŞİL SATIN AL! Yeni bir klavye almaya kıyasla, yenilenmiş klavyelerimizi satın alarak karbondioksiti %80'den fazla azaltın! Klavyeniz için mükemmel OEM yedek parçası.</v>
      </c>
      <c r="AL37" s="1" t="str">
        <f>IF(ISBLANK(Values!E36),"",SUBSTITUTE(SUBSTITUTE(IF(Values!$J36, Values!$B$26, Values!$B$33), "{language}", Values!$H36), "{flag}", INDEX(options!$E$1:$E$20, Values!$V36)))</f>
        <v>👉 DÜZEN - 🇳🇴 Lenovo T480s Regular black - NO Arkadan aydınlatma YOK.</v>
      </c>
      <c r="AM37" s="1" t="str">
        <f>SUBSTITUTE(IF(ISBLANK(Values!E36),"",Values!$B$27),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37" s="1"/>
      <c r="AO37" s="1"/>
      <c r="AP37" s="1"/>
      <c r="AQ37" s="1"/>
      <c r="AR37" s="1"/>
      <c r="AS37" s="1"/>
      <c r="AT37" s="28" t="str">
        <f>IF(ISBLANK(Values!E36),"",Values!H36)</f>
        <v>Lenovo T480s Regular black - NO</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Teslimat tarihinden sonra 6 ay garanti. Klavyenin herhangi bir arızası durumunda, ürünün klavyesi için yeni bir birim veya yedek parça gönderilecektir. Stok sıkıntısı olması durumunda tam bir geri ödeme yapılır.</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Teslimat tarihinden sonra 6 ay garanti. Klavyenin herhangi bir arızası durumunda, ürünün klavyesi için yeni bir birim veya yedek parça gönderilecektir. Stok sıkıntısı olması durumunda tam bir geri ödeme yapılır.</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computercomponent</v>
      </c>
      <c r="B38" s="38" t="str">
        <f>IF(ISBLANK(Values!E37),"",Values!F37)</f>
        <v>Lenovo T480s Regular black - PL</v>
      </c>
      <c r="C38" s="32" t="str">
        <f>IF(ISBLANK(Values!E37),"","TellusRem")</f>
        <v>TellusRem</v>
      </c>
      <c r="D38" s="30">
        <f>IF(ISBLANK(Values!E37),"",Values!E37)</f>
        <v>5714401481140</v>
      </c>
      <c r="E38" s="31" t="str">
        <f>IF(ISBLANK(Values!E37),"","EAN")</f>
        <v>EAN</v>
      </c>
      <c r="F38" s="28" t="str">
        <f>IF(ISBLANK(Values!E37),"",IF(Values!J37, SUBSTITUTE(Values!$B$1, "{language}", Values!H37) &amp; " " &amp;Values!$B$3, SUBSTITUTE(Values!$B$2, "{language}", Values!$H37) &amp; " " &amp;Values!$B$3))</f>
        <v>Lenovo Thinkpad için yedek Lenovo T480s Regular black - PL arkadan aydınlatmasız klavye T480s, T490, E490, L480, L490, L380, L390, L380 Yoga, L390 Yoga, E490, E480</v>
      </c>
      <c r="G38" s="32" t="str">
        <f>IF(ISBLANK(Values!E37),"",IF(Values!$B$20="PartialUpdate","","TellusRem"))</f>
        <v/>
      </c>
      <c r="H38" s="27" t="str">
        <f>IF(ISBLANK(Values!E37),"",Values!$B$16)</f>
        <v>computer-keyboards</v>
      </c>
      <c r="I38" s="27" t="str">
        <f>IF(ISBLANK(Values!E37),"","4730574031")</f>
        <v>4730574031</v>
      </c>
      <c r="J38" s="39" t="str">
        <f>IF(ISBLANK(Values!E37),"",Values!F37 )</f>
        <v>Lenovo T480s Regular black - PL</v>
      </c>
      <c r="K38" s="29" t="str">
        <f>IF(IF(ISBLANK(Values!E37),"",IF(Values!J37, Values!$B$4, Values!$B$5))=0,"",IF(ISBLANK(Values!E37),"",IF(Values!J37, Values!$B$4, Values!$B$5)))</f>
        <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T490 Parent</v>
      </c>
      <c r="Y38" s="39" t="str">
        <f>IF(ISBLANK(Values!E37),"","Size-Color")</f>
        <v>Size-Color</v>
      </c>
      <c r="Z38" s="32" t="str">
        <f>IF(ISBLANK(Values!E37),"","variation")</f>
        <v>variation</v>
      </c>
      <c r="AA38" s="36" t="str">
        <f>IF(ISBLANK(Values!E37),"",Values!$B$20)</f>
        <v>PartialUpdate</v>
      </c>
      <c r="AB38" s="1" t="str">
        <f>IF(ISBLANK(Values!E37),"",Values!$B$29)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8" s="1"/>
      <c r="AD38" s="1"/>
      <c r="AE38" s="1"/>
      <c r="AF38" s="1"/>
      <c r="AG38" s="1"/>
      <c r="AH38" s="1"/>
      <c r="AI38" s="41" t="str">
        <f>IF(ISBLANK(Values!E37),"",IF(Values!I37,Values!$B$23,Values!$B$33))</f>
        <v>👉 YENİLENDİ: PARA TASARRUFU - Yedek Lenovo dizüstü bilgisayar klavyesi, OEM klavyeleriyle aynı kalitede. TellusRem, 2011'den beri dünyanın Lider klavye distribütörüdür. Mükemmel yedek klavye, değiştirilmesi ve takılması kolaydır.</v>
      </c>
      <c r="AJ38" s="42" t="str">
        <f>IF(ISBLANK(Values!E37),"",Values!$B$24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38" s="1" t="str">
        <f>IF(ISBLANK(Values!E37),"",Values!$B$25)</f>
        <v>♻️ ÇEVRE DOSTU ÜRÜN - Yenilenmiş satın alın, YEŞİL SATIN AL! Yeni bir klavye almaya kıyasla, yenilenmiş klavyelerimizi satın alarak karbondioksiti %80'den fazla azaltın! Klavyeniz için mükemmel OEM yedek parçası.</v>
      </c>
      <c r="AL38" s="1" t="str">
        <f>IF(ISBLANK(Values!E37),"",SUBSTITUTE(SUBSTITUTE(IF(Values!$J37, Values!$B$26, Values!$B$33), "{language}", Values!$H37), "{flag}", INDEX(options!$E$1:$E$20, Values!$V37)))</f>
        <v>👉 DÜZEN - 🇵🇱 Lenovo T480s Regular black - PL Arkadan aydınlatma YOK.</v>
      </c>
      <c r="AM38" s="1" t="str">
        <f>SUBSTITUTE(IF(ISBLANK(Values!E37),"",Values!$B$27),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38" s="1"/>
      <c r="AO38" s="1"/>
      <c r="AP38" s="1"/>
      <c r="AQ38" s="1"/>
      <c r="AR38" s="1"/>
      <c r="AS38" s="1"/>
      <c r="AT38" s="28" t="str">
        <f>IF(ISBLANK(Values!E37),"",Values!H37)</f>
        <v>Lenovo T480s Regular black - PL</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Teslimat tarihinden sonra 6 ay garanti. Klavyenin herhangi bir arızası durumunda, ürünün klavyesi için yeni bir birim veya yedek parça gönderilecektir. Stok sıkıntısı olması durumunda tam bir geri ödeme yapılır.</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Teslimat tarihinden sonra 6 ay garanti. Klavyenin herhangi bir arızası durumunda, ürünün klavyesi için yeni bir birim veya yedek parça gönderilecektir. Stok sıkıntısı olması durumunda tam bir geri ödeme yapılır.</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computercomponent</v>
      </c>
      <c r="B39" s="38" t="str">
        <f>IF(ISBLANK(Values!E38),"",Values!F38)</f>
        <v>Lenovo T480s Regular black - PT</v>
      </c>
      <c r="C39" s="32" t="str">
        <f>IF(ISBLANK(Values!E38),"","TellusRem")</f>
        <v>TellusRem</v>
      </c>
      <c r="D39" s="30">
        <f>IF(ISBLANK(Values!E38),"",Values!E38)</f>
        <v>5714401481157</v>
      </c>
      <c r="E39" s="31" t="str">
        <f>IF(ISBLANK(Values!E38),"","EAN")</f>
        <v>EAN</v>
      </c>
      <c r="F39" s="28" t="str">
        <f>IF(ISBLANK(Values!E38),"",IF(Values!J38, SUBSTITUTE(Values!$B$1, "{language}", Values!H38) &amp; " " &amp;Values!$B$3, SUBSTITUTE(Values!$B$2, "{language}", Values!$H38) &amp; " " &amp;Values!$B$3))</f>
        <v>Lenovo Thinkpad için yedek Lenovo T480s Regular black - PT arkadan aydınlatmasız klavye T480s, T490, E490, L480, L490, L380, L390, L380 Yoga, L390 Yoga, E490, E480</v>
      </c>
      <c r="G39" s="32" t="str">
        <f>IF(ISBLANK(Values!E38),"",IF(Values!$B$20="PartialUpdate","","TellusRem"))</f>
        <v/>
      </c>
      <c r="H39" s="27" t="str">
        <f>IF(ISBLANK(Values!E38),"",Values!$B$16)</f>
        <v>computer-keyboards</v>
      </c>
      <c r="I39" s="27" t="str">
        <f>IF(ISBLANK(Values!E38),"","4730574031")</f>
        <v>4730574031</v>
      </c>
      <c r="J39" s="39" t="str">
        <f>IF(ISBLANK(Values!E38),"",Values!F38 )</f>
        <v>Lenovo T480s Regular black - PT</v>
      </c>
      <c r="K39" s="29" t="str">
        <f>IF(IF(ISBLANK(Values!E38),"",IF(Values!J38, Values!$B$4, Values!$B$5))=0,"",IF(ISBLANK(Values!E38),"",IF(Values!J38, Values!$B$4, Values!$B$5)))</f>
        <v/>
      </c>
      <c r="L39" s="40">
        <f>IF(ISBLANK(Values!E38),"",IF($CO39="DEFAULT", Values!$B$18, ""))</f>
        <v>5</v>
      </c>
      <c r="M39" s="28" t="str">
        <f>IF(ISBLANK(Values!E38),"",Values!$M38)</f>
        <v>https://download.lenovo.com/Images/Parts/01YP501/01YP501_A.jpg</v>
      </c>
      <c r="N39" s="28" t="str">
        <f>IF(ISBLANK(Values!$F38),"",Values!N38)</f>
        <v>https://download.lenovo.com/Images/Parts/01YP501/01YP501_B.jpg</v>
      </c>
      <c r="O39" s="28" t="str">
        <f>IF(ISBLANK(Values!$F38),"",Values!O38)</f>
        <v>https://download.lenovo.com/Images/Parts/01YP501/01YP501_details.jpg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T490 Parent</v>
      </c>
      <c r="Y39" s="39" t="str">
        <f>IF(ISBLANK(Values!E38),"","Size-Color")</f>
        <v>Size-Color</v>
      </c>
      <c r="Z39" s="32" t="str">
        <f>IF(ISBLANK(Values!E38),"","variation")</f>
        <v>variation</v>
      </c>
      <c r="AA39" s="36" t="str">
        <f>IF(ISBLANK(Values!E38),"",Values!$B$20)</f>
        <v>PartialUpdate</v>
      </c>
      <c r="AB39" s="1" t="str">
        <f>IF(ISBLANK(Values!E38),"",Values!$B$29)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9" s="1"/>
      <c r="AD39" s="1"/>
      <c r="AE39" s="1"/>
      <c r="AF39" s="1"/>
      <c r="AG39" s="1"/>
      <c r="AH39" s="1"/>
      <c r="AI39" s="41" t="str">
        <f>IF(ISBLANK(Values!E38),"",IF(Values!I38,Values!$B$23,Values!$B$33))</f>
        <v>👉 YENİLENDİ: PARA TASARRUFU - Yedek Lenovo dizüstü bilgisayar klavyesi, OEM klavyeleriyle aynı kalitede. TellusRem, 2011'den beri dünyanın Lider klavye distribütörüdür. Mükemmel yedek klavye, değiştirilmesi ve takılması kolaydır.</v>
      </c>
      <c r="AJ39" s="42" t="str">
        <f>IF(ISBLANK(Values!E38),"",Values!$B$24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39" s="1" t="str">
        <f>IF(ISBLANK(Values!E38),"",Values!$B$25)</f>
        <v>♻️ ÇEVRE DOSTU ÜRÜN - Yenilenmiş satın alın, YEŞİL SATIN AL! Yeni bir klavye almaya kıyasla, yenilenmiş klavyelerimizi satın alarak karbondioksiti %80'den fazla azaltın! Klavyeniz için mükemmel OEM yedek parçası.</v>
      </c>
      <c r="AL39" s="1" t="str">
        <f>IF(ISBLANK(Values!E38),"",SUBSTITUTE(SUBSTITUTE(IF(Values!$J38, Values!$B$26, Values!$B$33), "{language}", Values!$H38), "{flag}", INDEX(options!$E$1:$E$20, Values!$V38)))</f>
        <v>👉 DÜZEN - 🇵🇹 Lenovo T480s Regular black - PT Arkadan aydınlatma YOK.</v>
      </c>
      <c r="AM39" s="1" t="str">
        <f>SUBSTITUTE(IF(ISBLANK(Values!E38),"",Values!$B$27),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39" s="1"/>
      <c r="AO39" s="1"/>
      <c r="AP39" s="1"/>
      <c r="AQ39" s="1"/>
      <c r="AR39" s="1"/>
      <c r="AS39" s="1"/>
      <c r="AT39" s="28" t="str">
        <f>IF(ISBLANK(Values!E38),"",Values!H38)</f>
        <v>Lenovo T480s Regular black - PT</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Teslimat tarihinden sonra 6 ay garanti. Klavyenin herhangi bir arızası durumunda, ürünün klavyesi için yeni bir birim veya yedek parça gönderilecektir. Stok sıkıntısı olması durumunda tam bir geri ödeme yapılır.</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Teslimat tarihinden sonra 6 ay garanti. Klavyenin herhangi bir arızası durumunda, ürünün klavyesi için yeni bir birim veya yedek parça gönderilecektir. Stok sıkıntısı olması durumunda tam bir geri ödeme yapılır.</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computercomponent</v>
      </c>
      <c r="B40" s="38" t="str">
        <f>IF(ISBLANK(Values!E39),"",Values!F39)</f>
        <v>Lenovo T480s Regular black - SE/FI</v>
      </c>
      <c r="C40" s="32" t="str">
        <f>IF(ISBLANK(Values!E39),"","TellusRem")</f>
        <v>TellusRem</v>
      </c>
      <c r="D40" s="30">
        <f>IF(ISBLANK(Values!E39),"",Values!E39)</f>
        <v>5714401481164</v>
      </c>
      <c r="E40" s="31" t="str">
        <f>IF(ISBLANK(Values!E39),"","EAN")</f>
        <v>EAN</v>
      </c>
      <c r="F40" s="28" t="str">
        <f>IF(ISBLANK(Values!E39),"",IF(Values!J39, SUBSTITUTE(Values!$B$1, "{language}", Values!H39) &amp; " " &amp;Values!$B$3, SUBSTITUTE(Values!$B$2, "{language}", Values!$H39) &amp; " " &amp;Values!$B$3))</f>
        <v>Lenovo Thinkpad için yedek Lenovo T480s Regular black - SE/FI arkadan aydınlatmasız klavye T480s, T490, E490, L480, L490, L380, L390, L380 Yoga, L390 Yoga, E490, E480</v>
      </c>
      <c r="G40" s="32" t="str">
        <f>IF(ISBLANK(Values!E39),"",IF(Values!$B$20="PartialUpdate","","TellusRem"))</f>
        <v/>
      </c>
      <c r="H40" s="27" t="str">
        <f>IF(ISBLANK(Values!E39),"",Values!$B$16)</f>
        <v>computer-keyboards</v>
      </c>
      <c r="I40" s="27" t="str">
        <f>IF(ISBLANK(Values!E39),"","4730574031")</f>
        <v>4730574031</v>
      </c>
      <c r="J40" s="39" t="str">
        <f>IF(ISBLANK(Values!E39),"",Values!F39 )</f>
        <v>Lenovo T480s Regular black - SE/FI</v>
      </c>
      <c r="K40" s="29" t="str">
        <f>IF(IF(ISBLANK(Values!E39),"",IF(Values!J39, Values!$B$4, Values!$B$5))=0,"",IF(ISBLANK(Values!E39),"",IF(Values!J39, Values!$B$4, Values!$B$5)))</f>
        <v/>
      </c>
      <c r="L40" s="40">
        <f>IF(ISBLANK(Values!E39),"",IF($CO40="DEFAULT", Values!$B$18, ""))</f>
        <v>5</v>
      </c>
      <c r="M40" s="28" t="str">
        <f>IF(ISBLANK(Values!E39),"",Values!$M39)</f>
        <v>https://download.lenovo.com/Images/Parts/01YP509/01YP509_A.jpg</v>
      </c>
      <c r="N40" s="28" t="str">
        <f>IF(ISBLANK(Values!$F39),"",Values!N39)</f>
        <v>https://download.lenovo.com/Images/Parts/01YP509/01YP509_B.jpg</v>
      </c>
      <c r="O40" s="28" t="str">
        <f>IF(ISBLANK(Values!$F39),"",Values!O39)</f>
        <v>https://download.lenovo.com/Images/Parts/01YP509/01YP509_details.jpg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T490 Parent</v>
      </c>
      <c r="Y40" s="39" t="str">
        <f>IF(ISBLANK(Values!E39),"","Size-Color")</f>
        <v>Size-Color</v>
      </c>
      <c r="Z40" s="32" t="str">
        <f>IF(ISBLANK(Values!E39),"","variation")</f>
        <v>variation</v>
      </c>
      <c r="AA40" s="36" t="str">
        <f>IF(ISBLANK(Values!E39),"",Values!$B$20)</f>
        <v>PartialUpdate</v>
      </c>
      <c r="AB40" s="1" t="str">
        <f>IF(ISBLANK(Values!E39),"",Values!$B$29)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40" s="1"/>
      <c r="AD40" s="1"/>
      <c r="AE40" s="1"/>
      <c r="AF40" s="1"/>
      <c r="AG40" s="1"/>
      <c r="AH40" s="1"/>
      <c r="AI40" s="41" t="str">
        <f>IF(ISBLANK(Values!E39),"",IF(Values!I39,Values!$B$23,Values!$B$33))</f>
        <v>👉 YENİLENDİ: PARA TASARRUFU - Yedek Lenovo dizüstü bilgisayar klavyesi, OEM klavyeleriyle aynı kalitede. TellusRem, 2011'den beri dünyanın Lider klavye distribütörüdür. Mükemmel yedek klavye, değiştirilmesi ve takılması kolaydır.</v>
      </c>
      <c r="AJ40" s="42" t="str">
        <f>IF(ISBLANK(Values!E39),"",Values!$B$24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40" s="1" t="str">
        <f>IF(ISBLANK(Values!E39),"",Values!$B$25)</f>
        <v>♻️ ÇEVRE DOSTU ÜRÜN - Yenilenmiş satın alın, YEŞİL SATIN AL! Yeni bir klavye almaya kıyasla, yenilenmiş klavyelerimizi satın alarak karbondioksiti %80'den fazla azaltın! Klavyeniz için mükemmel OEM yedek parçası.</v>
      </c>
      <c r="AL40" s="1" t="str">
        <f>IF(ISBLANK(Values!E39),"",SUBSTITUTE(SUBSTITUTE(IF(Values!$J39, Values!$B$26, Values!$B$33), "{language}", Values!$H39), "{flag}", INDEX(options!$E$1:$E$20, Values!$V39)))</f>
        <v>👉 DÜZEN - 🇸🇪 🇫🇮 Lenovo T480s Regular black - SE/FI Arkadan aydınlatma YOK.</v>
      </c>
      <c r="AM40" s="1" t="str">
        <f>SUBSTITUTE(IF(ISBLANK(Values!E39),"",Values!$B$27),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40" s="1"/>
      <c r="AO40" s="1"/>
      <c r="AP40" s="1"/>
      <c r="AQ40" s="1"/>
      <c r="AR40" s="1"/>
      <c r="AS40" s="1"/>
      <c r="AT40" s="28" t="str">
        <f>IF(ISBLANK(Values!E39),"",Values!H39)</f>
        <v>Lenovo T480s Regular black - SE/FI</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Teslimat tarihinden sonra 6 ay garanti. Klavyenin herhangi bir arızası durumunda, ürünün klavyesi için yeni bir birim veya yedek parça gönderilecektir. Stok sıkıntısı olması durumunda tam bir geri ödeme yapılır.</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Teslimat tarihinden sonra 6 ay garanti. Klavyenin herhangi bir arızası durumunda, ürünün klavyesi için yeni bir birim veya yedek parça gönderilecektir. Stok sıkıntısı olması durumunda tam bir geri ödeme yapılır.</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computercomponent</v>
      </c>
      <c r="B41" s="38" t="str">
        <f>IF(ISBLANK(Values!E40),"",Values!F40)</f>
        <v>Lenovo T480s Regular black - CH</v>
      </c>
      <c r="C41" s="32" t="str">
        <f>IF(ISBLANK(Values!E40),"","TellusRem")</f>
        <v>TellusRem</v>
      </c>
      <c r="D41" s="30">
        <f>IF(ISBLANK(Values!E40),"",Values!E40)</f>
        <v>5714401481171</v>
      </c>
      <c r="E41" s="31" t="str">
        <f>IF(ISBLANK(Values!E40),"","EAN")</f>
        <v>EAN</v>
      </c>
      <c r="F41" s="28" t="str">
        <f>IF(ISBLANK(Values!E40),"",IF(Values!J40, SUBSTITUTE(Values!$B$1, "{language}", Values!H40) &amp; " " &amp;Values!$B$3, SUBSTITUTE(Values!$B$2, "{language}", Values!$H40) &amp; " " &amp;Values!$B$3))</f>
        <v>Lenovo Thinkpad için yedek Lenovo T480s Regular black - CH arkadan aydınlatmasız klavye T480s, T490, E490, L480, L490, L380, L390, L380 Yoga, L390 Yoga, E490, E480</v>
      </c>
      <c r="G41" s="32" t="str">
        <f>IF(ISBLANK(Values!E40),"",IF(Values!$B$20="PartialUpdate","","TellusRem"))</f>
        <v/>
      </c>
      <c r="H41" s="27" t="str">
        <f>IF(ISBLANK(Values!E40),"",Values!$B$16)</f>
        <v>computer-keyboards</v>
      </c>
      <c r="I41" s="27" t="str">
        <f>IF(ISBLANK(Values!E40),"","4730574031")</f>
        <v>4730574031</v>
      </c>
      <c r="J41" s="39" t="str">
        <f>IF(ISBLANK(Values!E40),"",Values!F40 )</f>
        <v>Lenovo T480s Regular black - CH</v>
      </c>
      <c r="K41" s="29" t="str">
        <f>IF(IF(ISBLANK(Values!E40),"",IF(Values!J40, Values!$B$4, Values!$B$5))=0,"",IF(ISBLANK(Values!E40),"",IF(Values!J40, Values!$B$4, Values!$B$5)))</f>
        <v/>
      </c>
      <c r="L41" s="40">
        <f>IF(ISBLANK(Values!E40),"",IF($CO41="DEFAULT", Values!$B$18, ""))</f>
        <v>5</v>
      </c>
      <c r="M41" s="28" t="str">
        <f>IF(ISBLANK(Values!E40),"",Values!$M40)</f>
        <v>https://download.lenovo.com/Images/Parts/01YP346/01YP346_A.jpg</v>
      </c>
      <c r="N41" s="28" t="str">
        <f>IF(ISBLANK(Values!$F40),"",Values!N40)</f>
        <v>https://download.lenovo.com/Images/Parts/01YP346/01YP346_B.jpg</v>
      </c>
      <c r="O41" s="28" t="str">
        <f>IF(ISBLANK(Values!$F40),"",Values!O40)</f>
        <v>https://download.lenovo.com/Images/Parts/01YP346/01YP346_details.jpg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T490 Parent</v>
      </c>
      <c r="Y41" s="39" t="str">
        <f>IF(ISBLANK(Values!E40),"","Size-Color")</f>
        <v>Size-Color</v>
      </c>
      <c r="Z41" s="32" t="str">
        <f>IF(ISBLANK(Values!E40),"","variation")</f>
        <v>variation</v>
      </c>
      <c r="AA41" s="36" t="str">
        <f>IF(ISBLANK(Values!E40),"",Values!$B$20)</f>
        <v>PartialUpdate</v>
      </c>
      <c r="AB41" s="1" t="str">
        <f>IF(ISBLANK(Values!E40),"",Values!$B$29)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41" s="1"/>
      <c r="AD41" s="1"/>
      <c r="AE41" s="1"/>
      <c r="AF41" s="1"/>
      <c r="AG41" s="1"/>
      <c r="AH41" s="1"/>
      <c r="AI41" s="41" t="str">
        <f>IF(ISBLANK(Values!E40),"",IF(Values!I40,Values!$B$23,Values!$B$33))</f>
        <v>👉 YENİLENDİ: PARA TASARRUFU - Yedek Lenovo dizüstü bilgisayar klavyesi, OEM klavyeleriyle aynı kalitede. TellusRem, 2011'den beri dünyanın Lider klavye distribütörüdür. Mükemmel yedek klavye, değiştirilmesi ve takılması kolaydır.</v>
      </c>
      <c r="AJ41" s="42" t="str">
        <f>IF(ISBLANK(Values!E40),"",Values!$B$24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41" s="1" t="str">
        <f>IF(ISBLANK(Values!E40),"",Values!$B$25)</f>
        <v>♻️ ÇEVRE DOSTU ÜRÜN - Yenilenmiş satın alın, YEŞİL SATIN AL! Yeni bir klavye almaya kıyasla, yenilenmiş klavyelerimizi satın alarak karbondioksiti %80'den fazla azaltın! Klavyeniz için mükemmel OEM yedek parçası.</v>
      </c>
      <c r="AL41" s="1" t="str">
        <f>IF(ISBLANK(Values!E40),"",SUBSTITUTE(SUBSTITUTE(IF(Values!$J40, Values!$B$26, Values!$B$33), "{language}", Values!$H40), "{flag}", INDEX(options!$E$1:$E$20, Values!$V40)))</f>
        <v>👉 DÜZEN - 🇨🇭 Lenovo T480s Regular black - CH Arkadan aydınlatma YOK.</v>
      </c>
      <c r="AM41" s="1" t="str">
        <f>SUBSTITUTE(IF(ISBLANK(Values!E40),"",Values!$B$27),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41" s="1"/>
      <c r="AO41" s="1"/>
      <c r="AP41" s="1"/>
      <c r="AQ41" s="1"/>
      <c r="AR41" s="1"/>
      <c r="AS41" s="1"/>
      <c r="AT41" s="28" t="str">
        <f>IF(ISBLANK(Values!E40),"",Values!H40)</f>
        <v>Lenovo T480s Regular black - CH</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Teslimat tarihinden sonra 6 ay garanti. Klavyenin herhangi bir arızası durumunda, ürünün klavyesi için yeni bir birim veya yedek parça gönderilecektir. Stok sıkıntısı olması durumunda tam bir geri ödeme yapılır.</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Teslimat tarihinden sonra 6 ay garanti. Klavyenin herhangi bir arızası durumunda, ürünün klavyesi için yeni bir birim veya yedek parça gönderilecektir. Stok sıkıntısı olması durumunda tam bir geri ödeme yapılır.</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computercomponent</v>
      </c>
      <c r="B42" s="38" t="str">
        <f>IF(ISBLANK(Values!E41),"",Values!F41)</f>
        <v>Lenovo T480s Regular black - US INT</v>
      </c>
      <c r="C42" s="32" t="str">
        <f>IF(ISBLANK(Values!E41),"","TellusRem")</f>
        <v>TellusRem</v>
      </c>
      <c r="D42" s="30">
        <f>IF(ISBLANK(Values!E41),"",Values!E41)</f>
        <v>5714401481188</v>
      </c>
      <c r="E42" s="31" t="str">
        <f>IF(ISBLANK(Values!E41),"","EAN")</f>
        <v>EAN</v>
      </c>
      <c r="F42" s="28" t="str">
        <f>IF(ISBLANK(Values!E41),"",IF(Values!J41, SUBSTITUTE(Values!$B$1, "{language}", Values!H41) &amp; " " &amp;Values!$B$3, SUBSTITUTE(Values!$B$2, "{language}", Values!$H41) &amp; " " &amp;Values!$B$3))</f>
        <v>Lenovo Thinkpad için yedek Lenovo T480s Regular black - US INT arkadan aydınlatmasız klavye T480s, T490, E490, L480, L490, L380, L390, L380 Yoga, L390 Yoga, E490, E480</v>
      </c>
      <c r="G42" s="32" t="str">
        <f>IF(ISBLANK(Values!E41),"",IF(Values!$B$20="PartialUpdate","","TellusRem"))</f>
        <v/>
      </c>
      <c r="H42" s="27" t="str">
        <f>IF(ISBLANK(Values!E41),"",Values!$B$16)</f>
        <v>computer-keyboards</v>
      </c>
      <c r="I42" s="27" t="str">
        <f>IF(ISBLANK(Values!E41),"","4730574031")</f>
        <v>4730574031</v>
      </c>
      <c r="J42" s="39" t="str">
        <f>IF(ISBLANK(Values!E41),"",Values!F41 )</f>
        <v>Lenovo T480s Regular black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https://raw.githubusercontent.com/PatrickVibild/TellusAmazonPictures/master/pictures/Lenovo/T480S/RG/USI/1.jpg</v>
      </c>
      <c r="N42" s="28" t="str">
        <f>IF(ISBLANK(Values!$F41),"",Values!N41)</f>
        <v>https://raw.githubusercontent.com/PatrickVibild/TellusAmazonPictures/master/pictures/Lenovo/T480S/RG/USI/2.jpg</v>
      </c>
      <c r="O42" s="28" t="str">
        <f>IF(ISBLANK(Values!$F41),"",Values!O41)</f>
        <v>https://raw.githubusercontent.com/PatrickVibild/TellusAmazonPictures/master/pictures/Lenovo/T480S/RG/USI/3.jpg</v>
      </c>
      <c r="P42" s="28" t="str">
        <f>IF(ISBLANK(Values!$F41),"",Values!P41)</f>
        <v>https://raw.githubusercontent.com/PatrickVibild/TellusAmazonPictures/master/pictures/Lenovo/T480S/RG/USI/4.jpg</v>
      </c>
      <c r="Q42" s="28" t="str">
        <f>IF(ISBLANK(Values!$F41),"",Values!Q41)</f>
        <v>https://raw.githubusercontent.com/PatrickVibild/TellusAmazonPictures/master/pictures/Lenovo/T480S/RG/USI/5.jpg</v>
      </c>
      <c r="R42" s="28" t="str">
        <f>IF(ISBLANK(Values!$F41),"",Values!R41)</f>
        <v>https://raw.githubusercontent.com/PatrickVibild/TellusAmazonPictures/master/pictures/Lenovo/T480S/RG/USI/6.jpg</v>
      </c>
      <c r="S42" s="28" t="str">
        <f>IF(ISBLANK(Values!$F41),"",Values!S41)</f>
        <v>https://raw.githubusercontent.com/PatrickVibild/TellusAmazonPictures/master/pictures/Lenovo/T480S/RG/USI/7.jpg</v>
      </c>
      <c r="T42" s="28" t="str">
        <f>IF(ISBLANK(Values!$F41),"",Values!T41)</f>
        <v>https://raw.githubusercontent.com/PatrickVibild/TellusAmazonPictures/master/pictures/Lenovo/T480S/RG/USI/8.jpg</v>
      </c>
      <c r="U42" s="28" t="str">
        <f>IF(ISBLANK(Values!$F41),"",Values!U41)</f>
        <v>https://raw.githubusercontent.com/PatrickVibild/TellusAmazonPictures/master/pictures/Lenovo/T480S/RG/USI/9.jpg</v>
      </c>
      <c r="W42" s="32" t="str">
        <f>IF(ISBLANK(Values!E41),"","Child")</f>
        <v>Child</v>
      </c>
      <c r="X42" s="32" t="str">
        <f>IF(ISBLANK(Values!E41),"",Values!$B$13)</f>
        <v>Lenovo T490 Parent</v>
      </c>
      <c r="Y42" s="39" t="str">
        <f>IF(ISBLANK(Values!E41),"","Size-Color")</f>
        <v>Size-Color</v>
      </c>
      <c r="Z42" s="32" t="str">
        <f>IF(ISBLANK(Values!E41),"","variation")</f>
        <v>variation</v>
      </c>
      <c r="AA42" s="36" t="str">
        <f>IF(ISBLANK(Values!E41),"",Values!$B$20)</f>
        <v>PartialUpdate</v>
      </c>
      <c r="AB42" s="1" t="str">
        <f>IF(ISBLANK(Values!E41),"",Values!$B$29)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2" s="41" t="str">
        <f>IF(ISBLANK(Values!E41),"",IF(Values!I41,Values!$B$23,Values!$B$33))</f>
        <v>👉 YENİLENDİ: PARA TASARRUFU - Yedek Lenovo dizüstü bilgisayar klavyesi, OEM klavyeleriyle aynı kalitede. TellusRem, 2011'den beri dünyanın Lider klavye distribütörüdür. Mükemmel yedek klavye, değiştirilmesi ve takılması kolaydır.</v>
      </c>
      <c r="AJ42" s="42" t="str">
        <f>IF(ISBLANK(Values!E41),"",Values!$B$24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42" s="1" t="str">
        <f>IF(ISBLANK(Values!E41),"",Values!$B$25)</f>
        <v>♻️ ÇEVRE DOSTU ÜRÜN - Yenilenmiş satın alın, YEŞİL SATIN AL! Yeni bir klavye almaya kıyasla, yenilenmiş klavyelerimizi satın alarak karbondioksiti %80'den fazla azaltın! Klavyeniz için mükemmel OEM yedek parçası.</v>
      </c>
      <c r="AL42" s="1" t="str">
        <f>IF(ISBLANK(Values!E41),"",SUBSTITUTE(SUBSTITUTE(IF(Values!$J41, Values!$B$26, Values!$B$33), "{language}", Values!$H41), "{flag}", INDEX(options!$E$1:$E$20, Values!$V41)))</f>
        <v>👉 DÜZEN - 🇺🇸 with € symbol Lenovo T480s Regular black - US INT Arkadan aydınlatma YOK.</v>
      </c>
      <c r="AM42" s="1" t="str">
        <f>SUBSTITUTE(IF(ISBLANK(Values!E41),"",Values!$B$27),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42" s="28" t="str">
        <f>IF(ISBLANK(Values!E41),"",Values!H41)</f>
        <v>Lenovo T480s Regular black - US INT</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42" s="1" t="str">
        <f>IF(ISBLANK(Values!E41),"","No")</f>
        <v>No</v>
      </c>
      <c r="DA42" s="1" t="str">
        <f>IF(ISBLANK(Values!E41),"","No")</f>
        <v>No</v>
      </c>
      <c r="DO42" s="27" t="str">
        <f>IF(ISBLANK(Values!E41),"","Parts")</f>
        <v>Parts</v>
      </c>
      <c r="DP42" s="27" t="str">
        <f>IF(ISBLANK(Values!E41),"",Values!$B$31)</f>
        <v>Teslimat tarihinden sonra 6 ay garanti. Klavyenin herhangi bir arızası durumunda, ürünün klavyesi için yeni bir birim veya yedek parça gönderilecektir. Stok sıkıntısı olması durumunda tam bir geri ödeme yapılır.</v>
      </c>
      <c r="DS42" s="31"/>
      <c r="DY42" t="str">
        <f>IF(ISBLANK(Values!$E41), "", "not_applicable")</f>
        <v>not_applicable</v>
      </c>
      <c r="DZ42" s="31"/>
      <c r="EA42" s="31"/>
      <c r="EB42" s="31"/>
      <c r="EC42" s="31"/>
      <c r="EI42" s="1" t="str">
        <f>IF(ISBLANK(Values!E41),"",Values!$B$31)</f>
        <v>Teslimat tarihinden sonra 6 ay garanti. Klavyenin herhangi bir arızası durumunda, ürünün klavyesi için yeni bir birim veya yedek parça gönderilecektir. Stok sıkıntısı olması durumunda tam bir geri ödeme yapılır.</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7" x14ac:dyDescent="0.2">
      <c r="A43" s="27" t="str">
        <f>IF(ISBLANK(Values!E42),"",IF(Values!$B$37="EU","computercomponent","computer"))</f>
        <v>computercomponent</v>
      </c>
      <c r="B43" s="38" t="str">
        <f>IF(ISBLANK(Values!E42),"",Values!F42)</f>
        <v>Lenovo T480s Regular black - RUS</v>
      </c>
      <c r="C43" s="32" t="str">
        <f>IF(ISBLANK(Values!E42),"","TellusRem")</f>
        <v>TellusRem</v>
      </c>
      <c r="D43" s="30">
        <f>IF(ISBLANK(Values!E42),"",Values!E42)</f>
        <v>5714401481195</v>
      </c>
      <c r="E43" s="31" t="str">
        <f>IF(ISBLANK(Values!E42),"","EAN")</f>
        <v>EAN</v>
      </c>
      <c r="F43" s="28" t="str">
        <f>IF(ISBLANK(Values!E42),"",IF(Values!J42, SUBSTITUTE(Values!$B$1, "{language}", Values!H42) &amp; " " &amp;Values!$B$3, SUBSTITUTE(Values!$B$2, "{language}", Values!$H42) &amp; " " &amp;Values!$B$3))</f>
        <v>Lenovo Thinkpad için yedek Lenovo T480s Regular black - RUS arkadan aydınlatmasız klavye T480s, T490, E490, L480, L490, L380, L390, L380 Yoga, L390 Yoga, E490, E480</v>
      </c>
      <c r="G43" s="32" t="str">
        <f>IF(ISBLANK(Values!E42),"",IF(Values!$B$20="PartialUpdate","","TellusRem"))</f>
        <v/>
      </c>
      <c r="H43" s="27" t="str">
        <f>IF(ISBLANK(Values!E42),"",Values!$B$16)</f>
        <v>computer-keyboards</v>
      </c>
      <c r="I43" s="27" t="str">
        <f>IF(ISBLANK(Values!E42),"","4730574031")</f>
        <v>4730574031</v>
      </c>
      <c r="J43" s="39" t="str">
        <f>IF(ISBLANK(Values!E42),"",Values!F42 )</f>
        <v>Lenovo T480s Regular black - RUS</v>
      </c>
      <c r="K43" s="29" t="str">
        <f>IF(IF(ISBLANK(Values!E42),"",IF(Values!J42, Values!$B$4, Values!$B$5))=0,"",IF(ISBLANK(Values!E42),"",IF(Values!J42, Values!$B$4, Values!$B$5)))</f>
        <v/>
      </c>
      <c r="L43" s="40">
        <f>IF(ISBLANK(Values!E42),"",IF($CO43="DEFAULT", Values!$B$18, ""))</f>
        <v>5</v>
      </c>
      <c r="M43" s="28" t="str">
        <f>IF(ISBLANK(Values!E42),"",Values!$M42)</f>
        <v>https://download.lenovo.com/Images/Parts/01YP262/01YP262_A.jpg</v>
      </c>
      <c r="N43" s="28" t="str">
        <f>IF(ISBLANK(Values!$F42),"",Values!N42)</f>
        <v>https://download.lenovo.com/Images/Parts/01YP262/01YP262_B.jpg</v>
      </c>
      <c r="O43" s="28" t="str">
        <f>IF(ISBLANK(Values!$F42),"",Values!O42)</f>
        <v>https://download.lenovo.com/Images/Parts/01YP262/01YP262_details.jpg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T490 Parent</v>
      </c>
      <c r="Y43" s="39" t="str">
        <f>IF(ISBLANK(Values!E42),"","Size-Color")</f>
        <v>Size-Color</v>
      </c>
      <c r="Z43" s="32" t="str">
        <f>IF(ISBLANK(Values!E42),"","variation")</f>
        <v>variation</v>
      </c>
      <c r="AA43" s="36" t="str">
        <f>IF(ISBLANK(Values!E42),"",Values!$B$20)</f>
        <v>PartialUpdate</v>
      </c>
      <c r="AB43" s="1" t="str">
        <f>IF(ISBLANK(Values!E42),"",Values!$B$29)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3" s="41" t="str">
        <f>IF(ISBLANK(Values!E42),"",IF(Values!I42,Values!$B$23,Values!$B$33))</f>
        <v>👉 YENİLENDİ: PARA TASARRUFU - Yedek Lenovo dizüstü bilgisayar klavyesi, OEM klavyeleriyle aynı kalitede. TellusRem, 2011'den beri dünyanın Lider klavye distribütörüdür. Mükemmel yedek klavye, değiştirilmesi ve takılması kolaydır.</v>
      </c>
      <c r="AJ43" s="42" t="str">
        <f>IF(ISBLANK(Values!E42),"",Values!$B$24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43" s="1" t="str">
        <f>IF(ISBLANK(Values!E42),"",Values!$B$25)</f>
        <v>♻️ ÇEVRE DOSTU ÜRÜN - Yenilenmiş satın alın, YEŞİL SATIN AL! Yeni bir klavye almaya kıyasla, yenilenmiş klavyelerimizi satın alarak karbondioksiti %80'den fazla azaltın! Klavyeniz için mükemmel OEM yedek parçası.</v>
      </c>
      <c r="AL43" s="1" t="str">
        <f>IF(ISBLANK(Values!E42),"",SUBSTITUTE(SUBSTITUTE(IF(Values!$J42, Values!$B$26, Values!$B$33), "{language}", Values!$H42), "{flag}", INDEX(options!$E$1:$E$20, Values!$V42)))</f>
        <v>👉 DÜZEN - 🇷🇺 Lenovo T480s Regular black - RUS Arkadan aydınlatma YOK.</v>
      </c>
      <c r="AM43" s="1" t="str">
        <f>SUBSTITUTE(IF(ISBLANK(Values!E42),"",Values!$B$27),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43" s="28" t="str">
        <f>IF(ISBLANK(Values!E42),"",Values!H42)</f>
        <v>Lenovo T480s Regular black - RUS</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43" s="1" t="str">
        <f>IF(ISBLANK(Values!E42),"","No")</f>
        <v>No</v>
      </c>
      <c r="DA43" s="1" t="str">
        <f>IF(ISBLANK(Values!E42),"","No")</f>
        <v>No</v>
      </c>
      <c r="DO43" s="27" t="str">
        <f>IF(ISBLANK(Values!E42),"","Parts")</f>
        <v>Parts</v>
      </c>
      <c r="DP43" s="27" t="str">
        <f>IF(ISBLANK(Values!E42),"",Values!$B$31)</f>
        <v>Teslimat tarihinden sonra 6 ay garanti. Klavyenin herhangi bir arızası durumunda, ürünün klavyesi için yeni bir birim veya yedek parça gönderilecektir. Stok sıkıntısı olması durumunda tam bir geri ödeme yapılır.</v>
      </c>
      <c r="DS43" s="31"/>
      <c r="DY43" t="str">
        <f>IF(ISBLANK(Values!$E42), "", "not_applicable")</f>
        <v>not_applicable</v>
      </c>
      <c r="DZ43" s="31"/>
      <c r="EA43" s="31"/>
      <c r="EB43" s="31"/>
      <c r="EC43" s="31"/>
      <c r="EI43" s="1" t="str">
        <f>IF(ISBLANK(Values!E42),"",Values!$B$31)</f>
        <v>Teslimat tarihinden sonra 6 ay garanti. Klavyenin herhangi bir arızası durumunda, ürünün klavyesi için yeni bir birim veya yedek parça gönderilecektir. Stok sıkıntısı olması durumunda tam bir geri ödeme yapılır.</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7" x14ac:dyDescent="0.2">
      <c r="A44" s="27" t="str">
        <f>IF(ISBLANK(Values!E43),"",IF(Values!$B$37="EU","computercomponent","computer"))</f>
        <v>computercomponent</v>
      </c>
      <c r="B44" s="38" t="str">
        <f>IF(ISBLANK(Values!E43),"",Values!F43)</f>
        <v>Lenovo T480s Regular black - US</v>
      </c>
      <c r="C44" s="32" t="str">
        <f>IF(ISBLANK(Values!E43),"","TellusRem")</f>
        <v>TellusRem</v>
      </c>
      <c r="D44" s="30">
        <f>IF(ISBLANK(Values!E43),"",Values!E43)</f>
        <v>5714401481201</v>
      </c>
      <c r="E44" s="31" t="str">
        <f>IF(ISBLANK(Values!E43),"","EAN")</f>
        <v>EAN</v>
      </c>
      <c r="F44" s="28" t="str">
        <f>IF(ISBLANK(Values!E43),"",IF(Values!J43, SUBSTITUTE(Values!$B$1, "{language}", Values!H43) &amp; " " &amp;Values!$B$3, SUBSTITUTE(Values!$B$2, "{language}", Values!$H43) &amp; " " &amp;Values!$B$3))</f>
        <v>Lenovo Thinkpad için yedek Lenovo T480s Regular black - US arkadan aydınlatmasız klavye T480s, T490, E490, L480, L490, L380, L390, L380 Yoga, L390 Yoga, E490, E480</v>
      </c>
      <c r="G44" s="32" t="str">
        <f>IF(ISBLANK(Values!E43),"",IF(Values!$B$20="PartialUpdate","","TellusRem"))</f>
        <v/>
      </c>
      <c r="H44" s="27" t="str">
        <f>IF(ISBLANK(Values!E43),"",Values!$B$16)</f>
        <v>computer-keyboards</v>
      </c>
      <c r="I44" s="27" t="str">
        <f>IF(ISBLANK(Values!E43),"","4730574031")</f>
        <v>4730574031</v>
      </c>
      <c r="J44" s="39" t="str">
        <f>IF(ISBLANK(Values!E43),"",Values!F43 )</f>
        <v>Lenovo T480s Regular black - US</v>
      </c>
      <c r="K44" s="29" t="str">
        <f>IF(IF(ISBLANK(Values!E43),"",IF(Values!J43, Values!$B$4, Values!$B$5))=0,"",IF(ISBLANK(Values!E43),"",IF(Values!J43, Values!$B$4, Values!$B$5)))</f>
        <v/>
      </c>
      <c r="L44" s="40">
        <f>IF(ISBLANK(Values!E43),"",IF($CO44="DEFAULT", Values!$B$18, ""))</f>
        <v>5</v>
      </c>
      <c r="M44" s="28" t="str">
        <f>IF(ISBLANK(Values!E43),"",Values!$M43)</f>
        <v>https://raw.githubusercontent.com/PatrickVibild/TellusAmazonPictures/master/pictures/Lenovo/T480S/RG/US/1.jpg</v>
      </c>
      <c r="N44" s="28" t="str">
        <f>IF(ISBLANK(Values!$F43),"",Values!N43)</f>
        <v>https://raw.githubusercontent.com/PatrickVibild/TellusAmazonPictures/master/pictures/Lenovo/T480S/RG/US/2.jpg</v>
      </c>
      <c r="O44" s="28" t="str">
        <f>IF(ISBLANK(Values!$F43),"",Values!O43)</f>
        <v>https://raw.githubusercontent.com/PatrickVibild/TellusAmazonPictures/master/pictures/Lenovo/T480S/RG/US/3.jpg</v>
      </c>
      <c r="P44" s="28" t="str">
        <f>IF(ISBLANK(Values!$F43),"",Values!P43)</f>
        <v>https://raw.githubusercontent.com/PatrickVibild/TellusAmazonPictures/master/pictures/Lenovo/T480S/RG/US/4.jpg</v>
      </c>
      <c r="Q44" s="28" t="str">
        <f>IF(ISBLANK(Values!$F43),"",Values!Q43)</f>
        <v>https://raw.githubusercontent.com/PatrickVibild/TellusAmazonPictures/master/pictures/Lenovo/T480S/RG/US/5.jpg</v>
      </c>
      <c r="R44" s="28" t="str">
        <f>IF(ISBLANK(Values!$F43),"",Values!R43)</f>
        <v>https://raw.githubusercontent.com/PatrickVibild/TellusAmazonPictures/master/pictures/Lenovo/T480S/RG/US/6.jpg</v>
      </c>
      <c r="S44" s="28" t="str">
        <f>IF(ISBLANK(Values!$F43),"",Values!S43)</f>
        <v>https://raw.githubusercontent.com/PatrickVibild/TellusAmazonPictures/master/pictures/Lenovo/T480S/RG/US/7.jpg</v>
      </c>
      <c r="T44" s="28" t="str">
        <f>IF(ISBLANK(Values!$F43),"",Values!T43)</f>
        <v>https://raw.githubusercontent.com/PatrickVibild/TellusAmazonPictures/master/pictures/Lenovo/T480S/RG/US/8.jpg</v>
      </c>
      <c r="U44" s="28" t="str">
        <f>IF(ISBLANK(Values!$F43),"",Values!U43)</f>
        <v>https://raw.githubusercontent.com/PatrickVibild/TellusAmazonPictures/master/pictures/Lenovo/T480S/RG/US/9.jpg</v>
      </c>
      <c r="W44" s="32" t="str">
        <f>IF(ISBLANK(Values!E43),"","Child")</f>
        <v>Child</v>
      </c>
      <c r="X44" s="32" t="str">
        <f>IF(ISBLANK(Values!E43),"",Values!$B$13)</f>
        <v>Lenovo T490 Parent</v>
      </c>
      <c r="Y44" s="39" t="str">
        <f>IF(ISBLANK(Values!E43),"","Size-Color")</f>
        <v>Size-Color</v>
      </c>
      <c r="Z44" s="32" t="str">
        <f>IF(ISBLANK(Values!E43),"","variation")</f>
        <v>variation</v>
      </c>
      <c r="AA44" s="36" t="str">
        <f>IF(ISBLANK(Values!E43),"",Values!$B$20)</f>
        <v>PartialUpdate</v>
      </c>
      <c r="AB44" s="1" t="str">
        <f>IF(ISBLANK(Values!E43),"",Values!$B$29)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4" s="41" t="str">
        <f>IF(ISBLANK(Values!E43),"",IF(Values!I43,Values!$B$23,Values!$B$33))</f>
        <v>👉 YENİLENDİ: PARA TASARRUFU - Yedek Lenovo dizüstü bilgisayar klavyesi, OEM klavyeleriyle aynı kalitede. TellusRem, 2011'den beri dünyanın Lider klavye distribütörüdür. Mükemmel yedek klavye, değiştirilmesi ve takılması kolaydır.</v>
      </c>
      <c r="AJ44" s="42" t="str">
        <f>IF(ISBLANK(Values!E43),"",Values!$B$24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44" s="1" t="str">
        <f>IF(ISBLANK(Values!E43),"",Values!$B$25)</f>
        <v>♻️ ÇEVRE DOSTU ÜRÜN - Yenilenmiş satın alın, YEŞİL SATIN AL! Yeni bir klavye almaya kıyasla, yenilenmiş klavyelerimizi satın alarak karbondioksiti %80'den fazla azaltın! Klavyeniz için mükemmel OEM yedek parçası.</v>
      </c>
      <c r="AL44" s="1" t="str">
        <f>IF(ISBLANK(Values!E43),"",SUBSTITUTE(SUBSTITUTE(IF(Values!$J43, Values!$B$26, Values!$B$33), "{language}", Values!$H43), "{flag}", INDEX(options!$E$1:$E$20, Values!$V43)))</f>
        <v>👉 DÜZEN - 🇺🇸 Lenovo T480s Regular black - US Arkadan aydınlatma YOK.</v>
      </c>
      <c r="AM44" s="1" t="str">
        <f>SUBSTITUTE(IF(ISBLANK(Values!E43),"",Values!$B$27),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44" s="28" t="str">
        <f>IF(ISBLANK(Values!E43),"",Values!H43)</f>
        <v>Lenovo T480s Regular black - US</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44" s="1" t="str">
        <f>IF(ISBLANK(Values!E43),"","No")</f>
        <v>No</v>
      </c>
      <c r="DA44" s="1" t="str">
        <f>IF(ISBLANK(Values!E43),"","No")</f>
        <v>No</v>
      </c>
      <c r="DO44" s="27" t="str">
        <f>IF(ISBLANK(Values!E43),"","Parts")</f>
        <v>Parts</v>
      </c>
      <c r="DP44" s="27" t="str">
        <f>IF(ISBLANK(Values!E43),"",Values!$B$31)</f>
        <v>Teslimat tarihinden sonra 6 ay garanti. Klavyenin herhangi bir arızası durumunda, ürünün klavyesi için yeni bir birim veya yedek parça gönderilecektir. Stok sıkıntısı olması durumunda tam bir geri ödeme yapılır.</v>
      </c>
      <c r="DS44" s="31"/>
      <c r="DY44" t="str">
        <f>IF(ISBLANK(Values!$E43), "", "not_applicable")</f>
        <v>not_applicable</v>
      </c>
      <c r="DZ44" s="31"/>
      <c r="EA44" s="31"/>
      <c r="EB44" s="31"/>
      <c r="EC44" s="31"/>
      <c r="EI44" s="1" t="str">
        <f>IF(ISBLANK(Values!E43),"",Values!$B$31)</f>
        <v>Teslimat tarihinden sonra 6 ay garanti. Klavyenin herhangi bir arızası durumunda, ürünün klavyesi için yeni bir birim veya yedek parça gönderilecektir. Stok sıkıntısı olması durumunda tam bir geri ödeme yapılır.</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computercomponent</v>
      </c>
      <c r="B45" s="38" t="str">
        <f>IF(ISBLANK(Values!E44),"",Values!F44)</f>
        <v>Lenovo T480s silver - DE</v>
      </c>
      <c r="C45" s="32" t="str">
        <f>IF(ISBLANK(Values!E44),"","TellusRem")</f>
        <v>TellusRem</v>
      </c>
      <c r="D45" s="30">
        <f>IF(ISBLANK(Values!E44),"",Values!E44)</f>
        <v>5714401482017</v>
      </c>
      <c r="E45" s="31" t="str">
        <f>IF(ISBLANK(Values!E44),"","EAN")</f>
        <v>EAN</v>
      </c>
      <c r="F45" s="28" t="str">
        <f>IF(ISBLANK(Values!E44),"",IF(Values!J44, SUBSTITUTE(Values!$B$1, "{language}", Values!H44) &amp; " " &amp;Values!$B$3, SUBSTITUTE(Values!$B$2, "{language}", Values!$H44) &amp; " " &amp;Values!$B$3))</f>
        <v>Lenovo Thinkpad için yedek Lenovo T480s silver - DE arkadan aydınlatmalı klavye T480s, T490, E490, L480, L490, L380, L390, L380 Yoga, L390 Yoga, E490, E480</v>
      </c>
      <c r="G45" s="32" t="str">
        <f>IF(ISBLANK(Values!E44),"",IF(Values!$B$20="PartialUpdate","","TellusRem"))</f>
        <v/>
      </c>
      <c r="H45" s="27" t="str">
        <f>IF(ISBLANK(Values!E44),"",Values!$B$16)</f>
        <v>computer-keyboards</v>
      </c>
      <c r="I45" s="27" t="str">
        <f>IF(ISBLANK(Values!E44),"","4730574031")</f>
        <v>4730574031</v>
      </c>
      <c r="J45" s="39" t="str">
        <f>IF(ISBLANK(Values!E44),"",Values!F44 )</f>
        <v>Lenovo T480s silver - DE</v>
      </c>
      <c r="K45" s="29" t="str">
        <f>IF(IF(ISBLANK(Values!E44),"",IF(Values!J44, Values!$B$4, Values!$B$5))=0,"",IF(ISBLANK(Values!E44),"",IF(Values!J44, Values!$B$4, Values!$B$5)))</f>
        <v/>
      </c>
      <c r="L45" s="40" t="str">
        <f>IF(ISBLANK(Values!E44),"",IF($CO45="DEFAULT", Values!$B$18, ""))</f>
        <v/>
      </c>
      <c r="M45" s="28" t="str">
        <f>IF(ISBLANK(Values!E44),"",Values!$M44)</f>
        <v>https://download.lenovo.com/Images/Parts/01YN352/01YN352_A.jpg</v>
      </c>
      <c r="N45" s="28" t="str">
        <f>IF(ISBLANK(Values!$F44),"",Values!N44)</f>
        <v>https://download.lenovo.com/Images/Parts/01YN352/01YN352_B.jpg</v>
      </c>
      <c r="O45" s="28" t="str">
        <f>IF(ISBLANK(Values!$F44),"",Values!O44)</f>
        <v>https://download.lenovo.com/Images/Parts/01YN352/01YN352_details.jpg</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Child</v>
      </c>
      <c r="X45" s="32" t="str">
        <f>IF(ISBLANK(Values!E44),"",Values!$B$13)</f>
        <v>Lenovo T490 Parent</v>
      </c>
      <c r="Y45" s="39" t="str">
        <f>IF(ISBLANK(Values!E44),"","Size-Color")</f>
        <v>Size-Color</v>
      </c>
      <c r="Z45" s="32" t="str">
        <f>IF(ISBLANK(Values!E44),"","variation")</f>
        <v>variation</v>
      </c>
      <c r="AA45" s="36" t="str">
        <f>IF(ISBLANK(Values!E44),"",Values!$B$20)</f>
        <v>PartialUpdate</v>
      </c>
      <c r="AB45" s="1" t="str">
        <f>IF(ISBLANK(Values!E44),"",Values!$B$29)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5" s="41" t="str">
        <f>IF(ISBLANK(Values!E44),"",IF(Values!I44,Values!$B$23,Values!$B$33))</f>
        <v>👉 YENİLENDİ: PARA TASARRUFU - Yedek Lenovo dizüstü bilgisayar klavyesi, OEM klavyeleriyle aynı kalitede. TellusRem, 2011'den beri dünyanın Lider klavye distribütörüdür. Mükemmel yedek klavye, değiştirilmesi ve takılması kolaydır.</v>
      </c>
      <c r="AJ45" s="42" t="str">
        <f>IF(ISBLANK(Values!E44),"",Values!$B$24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45" s="1" t="str">
        <f>IF(ISBLANK(Values!E44),"",Values!$B$25)</f>
        <v>♻️ ÇEVRE DOSTU ÜRÜN - Yenilenmiş satın alın, YEŞİL SATIN AL! Yeni bir klavye almaya kıyasla, yenilenmiş klavyelerimizi satın alarak karbondioksiti %80'den fazla azaltın! Klavyeniz için mükemmel OEM yedek parçası.</v>
      </c>
      <c r="AL45" s="1" t="str">
        <f>IF(ISBLANK(Values!E44),"",SUBSTITUTE(SUBSTITUTE(IF(Values!$J44, Values!$B$26, Values!$B$33), "{language}", Values!$H44), "{flag}", INDEX(options!$E$1:$E$20, Values!$V44)))</f>
        <v>👉 LAYOUT – 🇩🇪 Lenovo T480s silver - DE arkadan aydınlatmalı.</v>
      </c>
      <c r="AM45" s="1" t="str">
        <f>SUBSTITUTE(IF(ISBLANK(Values!E44),"",Values!$B$27),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45" s="28" t="str">
        <f>IF(ISBLANK(Values!E44),"",Values!H44)</f>
        <v>Lenovo T480s silver - DE</v>
      </c>
      <c r="AV45" s="1" t="str">
        <f>IF(ISBLANK(Values!E44),"",IF(Values!J44,"Backlit", "Non-Backlit"))</f>
        <v>Backlit</v>
      </c>
      <c r="AW45"/>
      <c r="BE45" s="27" t="str">
        <f>IF(ISBLANK(Values!E44),"","Professional Audience")</f>
        <v>Professional Audience</v>
      </c>
      <c r="BF45" s="27" t="str">
        <f>IF(ISBLANK(Values!E44),"","Consumer Audience")</f>
        <v>Consumer Audience</v>
      </c>
      <c r="BG45" s="27" t="str">
        <f>IF(ISBLANK(Values!E44),"","Adults")</f>
        <v>Adults</v>
      </c>
      <c r="BH45" s="27" t="str">
        <f>IF(ISBLANK(Values!E44),"","People")</f>
        <v>People</v>
      </c>
      <c r="CG45" s="1">
        <f>IF(ISBLANK(Values!E44),"",Values!$B$11)</f>
        <v>150</v>
      </c>
      <c r="CH45" s="1" t="str">
        <f>IF(ISBLANK(Values!E44),"","GR")</f>
        <v>GR</v>
      </c>
      <c r="CI45" s="1" t="str">
        <f>IF(ISBLANK(Values!E44),"",Values!$B$7)</f>
        <v>32</v>
      </c>
      <c r="CJ45" s="1" t="str">
        <f>IF(ISBLANK(Values!E44),"",Values!$B$8)</f>
        <v>18</v>
      </c>
      <c r="CK45" s="1" t="str">
        <f>IF(ISBLANK(Values!E44),"",Values!$B$9)</f>
        <v>2</v>
      </c>
      <c r="CL45" s="1" t="str">
        <f>IF(ISBLANK(Values!E44),"","CM")</f>
        <v>CM</v>
      </c>
      <c r="CO45" s="1" t="str">
        <f>IF(ISBLANK(Values!E44), "", IF(AND(Values!$B$37=options!$G$2, Values!$C44), "AMAZON_NA", IF(AND(Values!$B$37=options!$G$1, Values!$D44), "AMAZON_EU", "DEFAULT")))</f>
        <v>AMAZON_EU</v>
      </c>
      <c r="CP45" s="1" t="str">
        <f>IF(ISBLANK(Values!E44),"",Values!$B$7)</f>
        <v>32</v>
      </c>
      <c r="CQ45" s="1" t="str">
        <f>IF(ISBLANK(Values!E44),"",Values!$B$8)</f>
        <v>18</v>
      </c>
      <c r="CR45" s="1" t="str">
        <f>IF(ISBLANK(Values!E44),"",Values!$B$9)</f>
        <v>2</v>
      </c>
      <c r="CS45" s="1">
        <f>IF(ISBLANK(Values!E44),"",Values!$B$11)</f>
        <v>150</v>
      </c>
      <c r="CT45" s="1" t="str">
        <f>IF(ISBLANK(Values!E44),"","GR")</f>
        <v>GR</v>
      </c>
      <c r="CU45" s="1" t="str">
        <f>IF(ISBLANK(Values!E44),"","CM")</f>
        <v>CM</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45" s="1" t="str">
        <f>IF(ISBLANK(Values!E44),"","No")</f>
        <v>No</v>
      </c>
      <c r="DA45" s="1" t="str">
        <f>IF(ISBLANK(Values!E44),"","No")</f>
        <v>No</v>
      </c>
      <c r="DO45" s="27" t="str">
        <f>IF(ISBLANK(Values!E44),"","Parts")</f>
        <v>Parts</v>
      </c>
      <c r="DP45" s="27" t="str">
        <f>IF(ISBLANK(Values!E44),"",Values!$B$31)</f>
        <v>Teslimat tarihinden sonra 6 ay garanti. Klavyenin herhangi bir arızası durumunda, ürünün klavyesi için yeni bir birim veya yedek parça gönderilecektir. Stok sıkıntısı olması durumunda tam bir geri ödeme yapılır.</v>
      </c>
      <c r="DS45" s="31"/>
      <c r="DY45" t="str">
        <f>IF(ISBLANK(Values!$E44), "", "not_applicable")</f>
        <v>not_applicable</v>
      </c>
      <c r="DZ45" s="31"/>
      <c r="EA45" s="31"/>
      <c r="EB45" s="31"/>
      <c r="EC45" s="31"/>
      <c r="EI45" s="1" t="str">
        <f>IF(ISBLANK(Values!E44),"",Values!$B$31)</f>
        <v>Teslimat tarihinden sonra 6 ay garanti. Klavyenin herhangi bir arızası durumunda, ürünün klavyesi için yeni bir birim veya yedek parça gönderilecektir. Stok sıkıntısı olması durumunda tam bir geri ödeme yapılır.</v>
      </c>
      <c r="ES45" s="1" t="str">
        <f>IF(ISBLANK(Values!E44),"","Amazon Tellus UPS")</f>
        <v>Amazon Tellus UPS</v>
      </c>
      <c r="EV45" s="31" t="str">
        <f>IF(ISBLANK(Values!E44),"","New")</f>
        <v>New</v>
      </c>
      <c r="FE45" s="1" t="str">
        <f>IF(ISBLANK(Values!E44),"",IF(CO45&lt;&gt;"DEFAULT", "", 3))</f>
        <v/>
      </c>
      <c r="FH45" s="1" t="str">
        <f>IF(ISBLANK(Values!E44),"","FALSE")</f>
        <v>FALSE</v>
      </c>
      <c r="FI45" s="1" t="str">
        <f>IF(ISBLANK(Values!E44),"","FALSE")</f>
        <v>FALSE</v>
      </c>
      <c r="FJ45" s="1" t="str">
        <f>IF(ISBLANK(Values!E44),"","FALSE")</f>
        <v>FALSE</v>
      </c>
      <c r="FM45" s="1" t="str">
        <f>IF(ISBLANK(Values!E44),"","1")</f>
        <v>1</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computercomponent</v>
      </c>
      <c r="B46" s="38" t="str">
        <f>IF(ISBLANK(Values!E45),"",Values!F45)</f>
        <v>Lenovo T480s silver - FR</v>
      </c>
      <c r="C46" s="32" t="str">
        <f>IF(ISBLANK(Values!E45),"","TellusRem")</f>
        <v>TellusRem</v>
      </c>
      <c r="D46" s="30">
        <f>IF(ISBLANK(Values!E45),"",Values!E45)</f>
        <v>5714401482024</v>
      </c>
      <c r="E46" s="31" t="str">
        <f>IF(ISBLANK(Values!E45),"","EAN")</f>
        <v>EAN</v>
      </c>
      <c r="F46" s="28" t="str">
        <f>IF(ISBLANK(Values!E45),"",IF(Values!J45, SUBSTITUTE(Values!$B$1, "{language}", Values!H45) &amp; " " &amp;Values!$B$3, SUBSTITUTE(Values!$B$2, "{language}", Values!$H45) &amp; " " &amp;Values!$B$3))</f>
        <v>Lenovo Thinkpad için yedek Lenovo T480s silver - FR arkadan aydınlatmalı klavye T480s, T490, E490, L480, L490, L380, L390, L380 Yoga, L390 Yoga, E490, E480</v>
      </c>
      <c r="G46" s="32" t="str">
        <f>IF(ISBLANK(Values!E45),"",IF(Values!$B$20="PartialUpdate","","TellusRem"))</f>
        <v/>
      </c>
      <c r="H46" s="27" t="str">
        <f>IF(ISBLANK(Values!E45),"",Values!$B$16)</f>
        <v>computer-keyboards</v>
      </c>
      <c r="I46" s="27" t="str">
        <f>IF(ISBLANK(Values!E45),"","4730574031")</f>
        <v>4730574031</v>
      </c>
      <c r="J46" s="39" t="str">
        <f>IF(ISBLANK(Values!E45),"",Values!F45 )</f>
        <v>Lenovo T480s silver - FR</v>
      </c>
      <c r="K46" s="29" t="str">
        <f>IF(IF(ISBLANK(Values!E45),"",IF(Values!J45, Values!$B$4, Values!$B$5))=0,"",IF(ISBLANK(Values!E45),"",IF(Values!J45, Values!$B$4, Values!$B$5)))</f>
        <v/>
      </c>
      <c r="L46" s="40" t="str">
        <f>IF(ISBLANK(Values!E45),"",IF($CO46="DEFAULT", Values!$B$18, ""))</f>
        <v/>
      </c>
      <c r="M46" s="28" t="str">
        <f>IF(ISBLANK(Values!E45),"",Values!$M45)</f>
        <v>https://download.lenovo.com/Images/Parts/01YN431/01YN431_A.jpg</v>
      </c>
      <c r="N46" s="28" t="str">
        <f>IF(ISBLANK(Values!$F45),"",Values!N45)</f>
        <v>https://download.lenovo.com/Images/Parts/01YN431/01YN431_B.jpg</v>
      </c>
      <c r="O46" s="28" t="str">
        <f>IF(ISBLANK(Values!$F45),"",Values!O45)</f>
        <v>https://download.lenovo.com/Images/Parts/01YN431/01YN431_details.jpg</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Child</v>
      </c>
      <c r="X46" s="32" t="str">
        <f>IF(ISBLANK(Values!E45),"",Values!$B$13)</f>
        <v>Lenovo T490 Parent</v>
      </c>
      <c r="Y46" s="39" t="str">
        <f>IF(ISBLANK(Values!E45),"","Size-Color")</f>
        <v>Size-Color</v>
      </c>
      <c r="Z46" s="32" t="str">
        <f>IF(ISBLANK(Values!E45),"","variation")</f>
        <v>variation</v>
      </c>
      <c r="AA46" s="36" t="str">
        <f>IF(ISBLANK(Values!E45),"",Values!$B$20)</f>
        <v>PartialUpdate</v>
      </c>
      <c r="AB46" s="1" t="str">
        <f>IF(ISBLANK(Values!E45),"",Values!$B$29)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6" s="41" t="str">
        <f>IF(ISBLANK(Values!E45),"",IF(Values!I45,Values!$B$23,Values!$B$33))</f>
        <v>👉 YENİLENDİ: PARA TASARRUFU - Yedek Lenovo dizüstü bilgisayar klavyesi, OEM klavyeleriyle aynı kalitede. TellusRem, 2011'den beri dünyanın Lider klavye distribütörüdür. Mükemmel yedek klavye, değiştirilmesi ve takılması kolaydır.</v>
      </c>
      <c r="AJ46" s="42" t="str">
        <f>IF(ISBLANK(Values!E45),"",Values!$B$24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46" s="1" t="str">
        <f>IF(ISBLANK(Values!E45),"",Values!$B$25)</f>
        <v>♻️ ÇEVRE DOSTU ÜRÜN - Yenilenmiş satın alın, YEŞİL SATIN AL! Yeni bir klavye almaya kıyasla, yenilenmiş klavyelerimizi satın alarak karbondioksiti %80'den fazla azaltın! Klavyeniz için mükemmel OEM yedek parçası.</v>
      </c>
      <c r="AL46" s="1" t="str">
        <f>IF(ISBLANK(Values!E45),"",SUBSTITUTE(SUBSTITUTE(IF(Values!$J45, Values!$B$26, Values!$B$33), "{language}", Values!$H45), "{flag}", INDEX(options!$E$1:$E$20, Values!$V45)))</f>
        <v>👉 LAYOUT – 🇫🇷 Lenovo T480s silver - FR arkadan aydınlatmalı.</v>
      </c>
      <c r="AM46" s="1" t="str">
        <f>SUBSTITUTE(IF(ISBLANK(Values!E45),"",Values!$B$27),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46" s="28" t="str">
        <f>IF(ISBLANK(Values!E45),"",Values!H45)</f>
        <v>Lenovo T480s silver - FR</v>
      </c>
      <c r="AV46" s="1" t="str">
        <f>IF(ISBLANK(Values!E45),"",IF(Values!J45,"Backlit", "Non-Backlit"))</f>
        <v>Backlit</v>
      </c>
      <c r="AW46"/>
      <c r="BE46" s="27" t="str">
        <f>IF(ISBLANK(Values!E45),"","Professional Audience")</f>
        <v>Professional Audience</v>
      </c>
      <c r="BF46" s="27" t="str">
        <f>IF(ISBLANK(Values!E45),"","Consumer Audience")</f>
        <v>Consumer Audience</v>
      </c>
      <c r="BG46" s="27" t="str">
        <f>IF(ISBLANK(Values!E45),"","Adults")</f>
        <v>Adults</v>
      </c>
      <c r="BH46" s="27" t="str">
        <f>IF(ISBLANK(Values!E45),"","People")</f>
        <v>People</v>
      </c>
      <c r="CG46" s="1">
        <f>IF(ISBLANK(Values!E45),"",Values!$B$11)</f>
        <v>150</v>
      </c>
      <c r="CH46" s="1" t="str">
        <f>IF(ISBLANK(Values!E45),"","GR")</f>
        <v>GR</v>
      </c>
      <c r="CI46" s="1" t="str">
        <f>IF(ISBLANK(Values!E45),"",Values!$B$7)</f>
        <v>32</v>
      </c>
      <c r="CJ46" s="1" t="str">
        <f>IF(ISBLANK(Values!E45),"",Values!$B$8)</f>
        <v>18</v>
      </c>
      <c r="CK46" s="1" t="str">
        <f>IF(ISBLANK(Values!E45),"",Values!$B$9)</f>
        <v>2</v>
      </c>
      <c r="CL46" s="1" t="str">
        <f>IF(ISBLANK(Values!E45),"","CM")</f>
        <v>CM</v>
      </c>
      <c r="CO46" s="1" t="str">
        <f>IF(ISBLANK(Values!E45), "", IF(AND(Values!$B$37=options!$G$2, Values!$C45), "AMAZON_NA", IF(AND(Values!$B$37=options!$G$1, Values!$D45), "AMAZON_EU", "DEFAULT")))</f>
        <v>AMAZON_EU</v>
      </c>
      <c r="CP46" s="1" t="str">
        <f>IF(ISBLANK(Values!E45),"",Values!$B$7)</f>
        <v>32</v>
      </c>
      <c r="CQ46" s="1" t="str">
        <f>IF(ISBLANK(Values!E45),"",Values!$B$8)</f>
        <v>18</v>
      </c>
      <c r="CR46" s="1" t="str">
        <f>IF(ISBLANK(Values!E45),"",Values!$B$9)</f>
        <v>2</v>
      </c>
      <c r="CS46" s="1">
        <f>IF(ISBLANK(Values!E45),"",Values!$B$11)</f>
        <v>150</v>
      </c>
      <c r="CT46" s="1" t="str">
        <f>IF(ISBLANK(Values!E45),"","GR")</f>
        <v>GR</v>
      </c>
      <c r="CU46" s="1" t="str">
        <f>IF(ISBLANK(Values!E45),"","CM")</f>
        <v>CM</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46" s="1" t="str">
        <f>IF(ISBLANK(Values!E45),"","No")</f>
        <v>No</v>
      </c>
      <c r="DA46" s="1" t="str">
        <f>IF(ISBLANK(Values!E45),"","No")</f>
        <v>No</v>
      </c>
      <c r="DO46" s="27" t="str">
        <f>IF(ISBLANK(Values!E45),"","Parts")</f>
        <v>Parts</v>
      </c>
      <c r="DP46" s="27" t="str">
        <f>IF(ISBLANK(Values!E45),"",Values!$B$31)</f>
        <v>Teslimat tarihinden sonra 6 ay garanti. Klavyenin herhangi bir arızası durumunda, ürünün klavyesi için yeni bir birim veya yedek parça gönderilecektir. Stok sıkıntısı olması durumunda tam bir geri ödeme yapılır.</v>
      </c>
      <c r="DS46" s="31"/>
      <c r="DY46" t="str">
        <f>IF(ISBLANK(Values!$E45), "", "not_applicable")</f>
        <v>not_applicable</v>
      </c>
      <c r="DZ46" s="31"/>
      <c r="EA46" s="31"/>
      <c r="EB46" s="31"/>
      <c r="EC46" s="31"/>
      <c r="EI46" s="1" t="str">
        <f>IF(ISBLANK(Values!E45),"",Values!$B$31)</f>
        <v>Teslimat tarihinden sonra 6 ay garanti. Klavyenin herhangi bir arızası durumunda, ürünün klavyesi için yeni bir birim veya yedek parça gönderilecektir. Stok sıkıntısı olması durumunda tam bir geri ödeme yapılır.</v>
      </c>
      <c r="ES46" s="1" t="str">
        <f>IF(ISBLANK(Values!E45),"","Amazon Tellus UPS")</f>
        <v>Amazon Tellus UPS</v>
      </c>
      <c r="EV46" s="31" t="str">
        <f>IF(ISBLANK(Values!E45),"","New")</f>
        <v>New</v>
      </c>
      <c r="FE46" s="1" t="str">
        <f>IF(ISBLANK(Values!E45),"",IF(CO46&lt;&gt;"DEFAULT", "", 3))</f>
        <v/>
      </c>
      <c r="FH46" s="1" t="str">
        <f>IF(ISBLANK(Values!E45),"","FALSE")</f>
        <v>FALSE</v>
      </c>
      <c r="FI46" s="1" t="str">
        <f>IF(ISBLANK(Values!E45),"","FALSE")</f>
        <v>FALSE</v>
      </c>
      <c r="FJ46" s="1" t="str">
        <f>IF(ISBLANK(Values!E45),"","FALSE")</f>
        <v>FALSE</v>
      </c>
      <c r="FM46" s="1" t="str">
        <f>IF(ISBLANK(Values!E45),"","1")</f>
        <v>1</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computercomponent</v>
      </c>
      <c r="B47" s="38" t="str">
        <f>IF(ISBLANK(Values!E46),"",Values!F46)</f>
        <v>Lenovo T480s silver - IT</v>
      </c>
      <c r="C47" s="32" t="str">
        <f>IF(ISBLANK(Values!E46),"","TellusRem")</f>
        <v>TellusRem</v>
      </c>
      <c r="D47" s="30">
        <f>IF(ISBLANK(Values!E46),"",Values!E46)</f>
        <v>5714401482031</v>
      </c>
      <c r="E47" s="31" t="str">
        <f>IF(ISBLANK(Values!E46),"","EAN")</f>
        <v>EAN</v>
      </c>
      <c r="F47" s="28" t="str">
        <f>IF(ISBLANK(Values!E46),"",IF(Values!J46, SUBSTITUTE(Values!$B$1, "{language}", Values!H46) &amp; " " &amp;Values!$B$3, SUBSTITUTE(Values!$B$2, "{language}", Values!$H46) &amp; " " &amp;Values!$B$3))</f>
        <v>Lenovo Thinkpad için yedek Lenovo T480s silver - IT arkadan aydınlatmalı klavye T480s, T490, E490, L480, L490, L380, L390, L380 Yoga, L390 Yoga, E490, E480</v>
      </c>
      <c r="G47" s="32" t="str">
        <f>IF(ISBLANK(Values!E46),"",IF(Values!$B$20="PartialUpdate","","TellusRem"))</f>
        <v/>
      </c>
      <c r="H47" s="27" t="str">
        <f>IF(ISBLANK(Values!E46),"",Values!$B$16)</f>
        <v>computer-keyboards</v>
      </c>
      <c r="I47" s="27" t="str">
        <f>IF(ISBLANK(Values!E46),"","4730574031")</f>
        <v>4730574031</v>
      </c>
      <c r="J47" s="39" t="str">
        <f>IF(ISBLANK(Values!E46),"",Values!F46 )</f>
        <v>Lenovo T480s silver - IT</v>
      </c>
      <c r="K47" s="29" t="str">
        <f>IF(IF(ISBLANK(Values!E46),"",IF(Values!J46, Values!$B$4, Values!$B$5))=0,"",IF(ISBLANK(Values!E46),"",IF(Values!J46, Values!$B$4, Values!$B$5)))</f>
        <v/>
      </c>
      <c r="L47" s="40" t="str">
        <f>IF(ISBLANK(Values!E46),"",IF($CO47="DEFAULT", Values!$B$18, ""))</f>
        <v/>
      </c>
      <c r="M47" s="28" t="str">
        <f>IF(ISBLANK(Values!E46),"",Values!$M46)</f>
        <v>https://download.lenovo.com/Images/Parts/01YN357/01YN357_A.jpg</v>
      </c>
      <c r="N47" s="28" t="str">
        <f>IF(ISBLANK(Values!$F46),"",Values!N46)</f>
        <v>https://download.lenovo.com/Images/Parts/01YN357/01YN357_B.jpg</v>
      </c>
      <c r="O47" s="28" t="str">
        <f>IF(ISBLANK(Values!$F46),"",Values!O46)</f>
        <v>https://download.lenovo.com/Images/Parts/01YN357/01YN357_details.jpg</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Child</v>
      </c>
      <c r="X47" s="32" t="str">
        <f>IF(ISBLANK(Values!E46),"",Values!$B$13)</f>
        <v>Lenovo T490 Parent</v>
      </c>
      <c r="Y47" s="39" t="str">
        <f>IF(ISBLANK(Values!E46),"","Size-Color")</f>
        <v>Size-Color</v>
      </c>
      <c r="Z47" s="32" t="str">
        <f>IF(ISBLANK(Values!E46),"","variation")</f>
        <v>variation</v>
      </c>
      <c r="AA47" s="36" t="str">
        <f>IF(ISBLANK(Values!E46),"",Values!$B$20)</f>
        <v>PartialUpdate</v>
      </c>
      <c r="AB47" s="1" t="str">
        <f>IF(ISBLANK(Values!E46),"",Values!$B$29)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7" s="41" t="str">
        <f>IF(ISBLANK(Values!E46),"",IF(Values!I46,Values!$B$23,Values!$B$33))</f>
        <v>👉 YENİLENDİ: PARA TASARRUFU - Yedek Lenovo dizüstü bilgisayar klavyesi, OEM klavyeleriyle aynı kalitede. TellusRem, 2011'den beri dünyanın Lider klavye distribütörüdür. Mükemmel yedek klavye, değiştirilmesi ve takılması kolaydır.</v>
      </c>
      <c r="AJ47" s="42" t="str">
        <f>IF(ISBLANK(Values!E46),"",Values!$B$24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47" s="1" t="str">
        <f>IF(ISBLANK(Values!E46),"",Values!$B$25)</f>
        <v>♻️ ÇEVRE DOSTU ÜRÜN - Yenilenmiş satın alın, YEŞİL SATIN AL! Yeni bir klavye almaya kıyasla, yenilenmiş klavyelerimizi satın alarak karbondioksiti %80'den fazla azaltın! Klavyeniz için mükemmel OEM yedek parçası.</v>
      </c>
      <c r="AL47" s="1" t="str">
        <f>IF(ISBLANK(Values!E46),"",SUBSTITUTE(SUBSTITUTE(IF(Values!$J46, Values!$B$26, Values!$B$33), "{language}", Values!$H46), "{flag}", INDEX(options!$E$1:$E$20, Values!$V46)))</f>
        <v>👉 LAYOUT – 🇮🇹 Lenovo T480s silver - IT arkadan aydınlatmalı.</v>
      </c>
      <c r="AM47" s="1" t="str">
        <f>SUBSTITUTE(IF(ISBLANK(Values!E46),"",Values!$B$27),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47" s="28" t="str">
        <f>IF(ISBLANK(Values!E46),"",Values!H46)</f>
        <v>Lenovo T480s silver - IT</v>
      </c>
      <c r="AV47" s="1" t="str">
        <f>IF(ISBLANK(Values!E46),"",IF(Values!J46,"Backlit", "Non-Backlit"))</f>
        <v>Backlit</v>
      </c>
      <c r="AW47"/>
      <c r="BE47" s="27" t="str">
        <f>IF(ISBLANK(Values!E46),"","Professional Audience")</f>
        <v>Professional Audience</v>
      </c>
      <c r="BF47" s="27" t="str">
        <f>IF(ISBLANK(Values!E46),"","Consumer Audience")</f>
        <v>Consumer Audience</v>
      </c>
      <c r="BG47" s="27" t="str">
        <f>IF(ISBLANK(Values!E46),"","Adults")</f>
        <v>Adults</v>
      </c>
      <c r="BH47" s="27" t="str">
        <f>IF(ISBLANK(Values!E46),"","People")</f>
        <v>People</v>
      </c>
      <c r="CG47" s="1">
        <f>IF(ISBLANK(Values!E46),"",Values!$B$11)</f>
        <v>150</v>
      </c>
      <c r="CH47" s="1" t="str">
        <f>IF(ISBLANK(Values!E46),"","GR")</f>
        <v>GR</v>
      </c>
      <c r="CI47" s="1" t="str">
        <f>IF(ISBLANK(Values!E46),"",Values!$B$7)</f>
        <v>32</v>
      </c>
      <c r="CJ47" s="1" t="str">
        <f>IF(ISBLANK(Values!E46),"",Values!$B$8)</f>
        <v>18</v>
      </c>
      <c r="CK47" s="1" t="str">
        <f>IF(ISBLANK(Values!E46),"",Values!$B$9)</f>
        <v>2</v>
      </c>
      <c r="CL47" s="1" t="str">
        <f>IF(ISBLANK(Values!E46),"","CM")</f>
        <v>CM</v>
      </c>
      <c r="CO47" s="1" t="str">
        <f>IF(ISBLANK(Values!E46), "", IF(AND(Values!$B$37=options!$G$2, Values!$C46), "AMAZON_NA", IF(AND(Values!$B$37=options!$G$1, Values!$D46), "AMAZON_EU", "DEFAULT")))</f>
        <v>AMAZON_EU</v>
      </c>
      <c r="CP47" s="1" t="str">
        <f>IF(ISBLANK(Values!E46),"",Values!$B$7)</f>
        <v>32</v>
      </c>
      <c r="CQ47" s="1" t="str">
        <f>IF(ISBLANK(Values!E46),"",Values!$B$8)</f>
        <v>18</v>
      </c>
      <c r="CR47" s="1" t="str">
        <f>IF(ISBLANK(Values!E46),"",Values!$B$9)</f>
        <v>2</v>
      </c>
      <c r="CS47" s="1">
        <f>IF(ISBLANK(Values!E46),"",Values!$B$11)</f>
        <v>150</v>
      </c>
      <c r="CT47" s="1" t="str">
        <f>IF(ISBLANK(Values!E46),"","GR")</f>
        <v>GR</v>
      </c>
      <c r="CU47" s="1" t="str">
        <f>IF(ISBLANK(Values!E46),"","CM")</f>
        <v>CM</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47" s="1" t="str">
        <f>IF(ISBLANK(Values!E46),"","No")</f>
        <v>No</v>
      </c>
      <c r="DA47" s="1" t="str">
        <f>IF(ISBLANK(Values!E46),"","No")</f>
        <v>No</v>
      </c>
      <c r="DO47" s="27" t="str">
        <f>IF(ISBLANK(Values!E46),"","Parts")</f>
        <v>Parts</v>
      </c>
      <c r="DP47" s="27" t="str">
        <f>IF(ISBLANK(Values!E46),"",Values!$B$31)</f>
        <v>Teslimat tarihinden sonra 6 ay garanti. Klavyenin herhangi bir arızası durumunda, ürünün klavyesi için yeni bir birim veya yedek parça gönderilecektir. Stok sıkıntısı olması durumunda tam bir geri ödeme yapılır.</v>
      </c>
      <c r="DS47" s="31"/>
      <c r="DY47" t="str">
        <f>IF(ISBLANK(Values!$E46), "", "not_applicable")</f>
        <v>not_applicable</v>
      </c>
      <c r="DZ47" s="31"/>
      <c r="EA47" s="31"/>
      <c r="EB47" s="31"/>
      <c r="EC47" s="31"/>
      <c r="EI47" s="1" t="str">
        <f>IF(ISBLANK(Values!E46),"",Values!$B$31)</f>
        <v>Teslimat tarihinden sonra 6 ay garanti. Klavyenin herhangi bir arızası durumunda, ürünün klavyesi için yeni bir birim veya yedek parça gönderilecektir. Stok sıkıntısı olması durumunda tam bir geri ödeme yapılır.</v>
      </c>
      <c r="ES47" s="1" t="str">
        <f>IF(ISBLANK(Values!E46),"","Amazon Tellus UPS")</f>
        <v>Amazon Tellus UPS</v>
      </c>
      <c r="EV47" s="31" t="str">
        <f>IF(ISBLANK(Values!E46),"","New")</f>
        <v>New</v>
      </c>
      <c r="FE47" s="1" t="str">
        <f>IF(ISBLANK(Values!E46),"",IF(CO47&lt;&gt;"DEFAULT", "", 3))</f>
        <v/>
      </c>
      <c r="FH47" s="1" t="str">
        <f>IF(ISBLANK(Values!E46),"","FALSE")</f>
        <v>FALSE</v>
      </c>
      <c r="FI47" s="1" t="str">
        <f>IF(ISBLANK(Values!E46),"","FALSE")</f>
        <v>FALSE</v>
      </c>
      <c r="FJ47" s="1" t="str">
        <f>IF(ISBLANK(Values!E46),"","FALSE")</f>
        <v>FALSE</v>
      </c>
      <c r="FM47" s="1" t="str">
        <f>IF(ISBLANK(Values!E46),"","1")</f>
        <v>1</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computercomponent</v>
      </c>
      <c r="B48" s="38" t="str">
        <f>IF(ISBLANK(Values!E47),"",Values!F47)</f>
        <v>Lenovo T480s silver - ES</v>
      </c>
      <c r="C48" s="32" t="str">
        <f>IF(ISBLANK(Values!E47),"","TellusRem")</f>
        <v>TellusRem</v>
      </c>
      <c r="D48" s="30">
        <f>IF(ISBLANK(Values!E47),"",Values!E47)</f>
        <v>5714401482048</v>
      </c>
      <c r="E48" s="31" t="str">
        <f>IF(ISBLANK(Values!E47),"","EAN")</f>
        <v>EAN</v>
      </c>
      <c r="F48" s="28" t="str">
        <f>IF(ISBLANK(Values!E47),"",IF(Values!J47, SUBSTITUTE(Values!$B$1, "{language}", Values!H47) &amp; " " &amp;Values!$B$3, SUBSTITUTE(Values!$B$2, "{language}", Values!$H47) &amp; " " &amp;Values!$B$3))</f>
        <v>Lenovo Thinkpad için yedek Lenovo T480s silver - ES arkadan aydınlatmalı klavye T480s, T490, E490, L480, L490, L380, L390, L380 Yoga, L390 Yoga, E490, E480</v>
      </c>
      <c r="G48" s="32" t="str">
        <f>IF(ISBLANK(Values!E47),"",IF(Values!$B$20="PartialUpdate","","TellusRem"))</f>
        <v/>
      </c>
      <c r="H48" s="27" t="str">
        <f>IF(ISBLANK(Values!E47),"",Values!$B$16)</f>
        <v>computer-keyboards</v>
      </c>
      <c r="I48" s="27" t="str">
        <f>IF(ISBLANK(Values!E47),"","4730574031")</f>
        <v>4730574031</v>
      </c>
      <c r="J48" s="39" t="str">
        <f>IF(ISBLANK(Values!E47),"",Values!F47 )</f>
        <v>Lenovo T480s silver - ES</v>
      </c>
      <c r="K48" s="29" t="str">
        <f>IF(IF(ISBLANK(Values!E47),"",IF(Values!J47, Values!$B$4, Values!$B$5))=0,"",IF(ISBLANK(Values!E47),"",IF(Values!J47, Values!$B$4, Values!$B$5)))</f>
        <v/>
      </c>
      <c r="L48" s="40" t="str">
        <f>IF(ISBLANK(Values!E47),"",IF($CO48="DEFAULT", Values!$B$18, ""))</f>
        <v/>
      </c>
      <c r="M48" s="28" t="str">
        <f>IF(ISBLANK(Values!E47),"",Values!$M47)</f>
        <v>https://download.lenovo.com/Images/Parts/01YP490/01YP490_A.jpg</v>
      </c>
      <c r="N48" s="28" t="str">
        <f>IF(ISBLANK(Values!$F47),"",Values!N47)</f>
        <v>https://download.lenovo.com/Images/Parts/01YP490/01YP490_B.jpg</v>
      </c>
      <c r="O48" s="28" t="str">
        <f>IF(ISBLANK(Values!$F47),"",Values!O47)</f>
        <v>https://download.lenovo.com/Images/Parts/01YP490/01YP490_details.jpg</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Child</v>
      </c>
      <c r="X48" s="32" t="str">
        <f>IF(ISBLANK(Values!E47),"",Values!$B$13)</f>
        <v>Lenovo T490 Parent</v>
      </c>
      <c r="Y48" s="39" t="str">
        <f>IF(ISBLANK(Values!E47),"","Size-Color")</f>
        <v>Size-Color</v>
      </c>
      <c r="Z48" s="32" t="str">
        <f>IF(ISBLANK(Values!E47),"","variation")</f>
        <v>variation</v>
      </c>
      <c r="AA48" s="36" t="str">
        <f>IF(ISBLANK(Values!E47),"",Values!$B$20)</f>
        <v>PartialUpdate</v>
      </c>
      <c r="AB48" s="1" t="str">
        <f>IF(ISBLANK(Values!E47),"",Values!$B$29)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8" s="41" t="str">
        <f>IF(ISBLANK(Values!E47),"",IF(Values!I47,Values!$B$23,Values!$B$33))</f>
        <v>👉 YENİLENDİ: PARA TASARRUFU - Yedek Lenovo dizüstü bilgisayar klavyesi, OEM klavyeleriyle aynı kalitede. TellusRem, 2011'den beri dünyanın Lider klavye distribütörüdür. Mükemmel yedek klavye, değiştirilmesi ve takılması kolaydır.</v>
      </c>
      <c r="AJ48" s="42" t="str">
        <f>IF(ISBLANK(Values!E47),"",Values!$B$24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48" s="1" t="str">
        <f>IF(ISBLANK(Values!E47),"",Values!$B$25)</f>
        <v>♻️ ÇEVRE DOSTU ÜRÜN - Yenilenmiş satın alın, YEŞİL SATIN AL! Yeni bir klavye almaya kıyasla, yenilenmiş klavyelerimizi satın alarak karbondioksiti %80'den fazla azaltın! Klavyeniz için mükemmel OEM yedek parçası.</v>
      </c>
      <c r="AL48" s="1" t="str">
        <f>IF(ISBLANK(Values!E47),"",SUBSTITUTE(SUBSTITUTE(IF(Values!$J47, Values!$B$26, Values!$B$33), "{language}", Values!$H47), "{flag}", INDEX(options!$E$1:$E$20, Values!$V47)))</f>
        <v>👉 LAYOUT – 🇪🇸 Lenovo T480s silver - ES arkadan aydınlatmalı.</v>
      </c>
      <c r="AM48" s="1" t="str">
        <f>SUBSTITUTE(IF(ISBLANK(Values!E47),"",Values!$B$27),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48" s="28" t="str">
        <f>IF(ISBLANK(Values!E47),"",Values!H47)</f>
        <v>Lenovo T480s silver - ES</v>
      </c>
      <c r="AV48" s="1" t="str">
        <f>IF(ISBLANK(Values!E47),"",IF(Values!J47,"Backlit", "Non-Backlit"))</f>
        <v>Backlit</v>
      </c>
      <c r="AW48"/>
      <c r="BE48" s="27" t="str">
        <f>IF(ISBLANK(Values!E47),"","Professional Audience")</f>
        <v>Professional Audience</v>
      </c>
      <c r="BF48" s="27" t="str">
        <f>IF(ISBLANK(Values!E47),"","Consumer Audience")</f>
        <v>Consumer Audience</v>
      </c>
      <c r="BG48" s="27" t="str">
        <f>IF(ISBLANK(Values!E47),"","Adults")</f>
        <v>Adults</v>
      </c>
      <c r="BH48" s="27" t="str">
        <f>IF(ISBLANK(Values!E47),"","People")</f>
        <v>People</v>
      </c>
      <c r="CG48" s="1">
        <f>IF(ISBLANK(Values!E47),"",Values!$B$11)</f>
        <v>150</v>
      </c>
      <c r="CH48" s="1" t="str">
        <f>IF(ISBLANK(Values!E47),"","GR")</f>
        <v>GR</v>
      </c>
      <c r="CI48" s="1" t="str">
        <f>IF(ISBLANK(Values!E47),"",Values!$B$7)</f>
        <v>32</v>
      </c>
      <c r="CJ48" s="1" t="str">
        <f>IF(ISBLANK(Values!E47),"",Values!$B$8)</f>
        <v>18</v>
      </c>
      <c r="CK48" s="1" t="str">
        <f>IF(ISBLANK(Values!E47),"",Values!$B$9)</f>
        <v>2</v>
      </c>
      <c r="CL48" s="1" t="str">
        <f>IF(ISBLANK(Values!E47),"","CM")</f>
        <v>CM</v>
      </c>
      <c r="CO48" s="1" t="str">
        <f>IF(ISBLANK(Values!E47), "", IF(AND(Values!$B$37=options!$G$2, Values!$C47), "AMAZON_NA", IF(AND(Values!$B$37=options!$G$1, Values!$D47), "AMAZON_EU", "DEFAULT")))</f>
        <v>AMAZON_EU</v>
      </c>
      <c r="CP48" s="1" t="str">
        <f>IF(ISBLANK(Values!E47),"",Values!$B$7)</f>
        <v>32</v>
      </c>
      <c r="CQ48" s="1" t="str">
        <f>IF(ISBLANK(Values!E47),"",Values!$B$8)</f>
        <v>18</v>
      </c>
      <c r="CR48" s="1" t="str">
        <f>IF(ISBLANK(Values!E47),"",Values!$B$9)</f>
        <v>2</v>
      </c>
      <c r="CS48" s="1">
        <f>IF(ISBLANK(Values!E47),"",Values!$B$11)</f>
        <v>150</v>
      </c>
      <c r="CT48" s="1" t="str">
        <f>IF(ISBLANK(Values!E47),"","GR")</f>
        <v>GR</v>
      </c>
      <c r="CU48" s="1" t="str">
        <f>IF(ISBLANK(Values!E47),"","CM")</f>
        <v>CM</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48" s="1" t="str">
        <f>IF(ISBLANK(Values!E47),"","No")</f>
        <v>No</v>
      </c>
      <c r="DA48" s="1" t="str">
        <f>IF(ISBLANK(Values!E47),"","No")</f>
        <v>No</v>
      </c>
      <c r="DO48" s="27" t="str">
        <f>IF(ISBLANK(Values!E47),"","Parts")</f>
        <v>Parts</v>
      </c>
      <c r="DP48" s="27" t="str">
        <f>IF(ISBLANK(Values!E47),"",Values!$B$31)</f>
        <v>Teslimat tarihinden sonra 6 ay garanti. Klavyenin herhangi bir arızası durumunda, ürünün klavyesi için yeni bir birim veya yedek parça gönderilecektir. Stok sıkıntısı olması durumunda tam bir geri ödeme yapılır.</v>
      </c>
      <c r="DS48" s="31"/>
      <c r="DY48" t="str">
        <f>IF(ISBLANK(Values!$E47), "", "not_applicable")</f>
        <v>not_applicable</v>
      </c>
      <c r="DZ48" s="31"/>
      <c r="EA48" s="31"/>
      <c r="EB48" s="31"/>
      <c r="EC48" s="31"/>
      <c r="EI48" s="1" t="str">
        <f>IF(ISBLANK(Values!E47),"",Values!$B$31)</f>
        <v>Teslimat tarihinden sonra 6 ay garanti. Klavyenin herhangi bir arızası durumunda, ürünün klavyesi için yeni bir birim veya yedek parça gönderilecektir. Stok sıkıntısı olması durumunda tam bir geri ödeme yapılır.</v>
      </c>
      <c r="ES48" s="1" t="str">
        <f>IF(ISBLANK(Values!E47),"","Amazon Tellus UPS")</f>
        <v>Amazon Tellus UPS</v>
      </c>
      <c r="EV48" s="31" t="str">
        <f>IF(ISBLANK(Values!E47),"","New")</f>
        <v>New</v>
      </c>
      <c r="FE48" s="1" t="str">
        <f>IF(ISBLANK(Values!E47),"",IF(CO48&lt;&gt;"DEFAULT", "", 3))</f>
        <v/>
      </c>
      <c r="FH48" s="1" t="str">
        <f>IF(ISBLANK(Values!E47),"","FALSE")</f>
        <v>FALSE</v>
      </c>
      <c r="FI48" s="1" t="str">
        <f>IF(ISBLANK(Values!E47),"","FALSE")</f>
        <v>FALSE</v>
      </c>
      <c r="FJ48" s="1" t="str">
        <f>IF(ISBLANK(Values!E47),"","FALSE")</f>
        <v>FALSE</v>
      </c>
      <c r="FM48" s="1" t="str">
        <f>IF(ISBLANK(Values!E47),"","1")</f>
        <v>1</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computercomponent</v>
      </c>
      <c r="B49" s="38" t="str">
        <f>IF(ISBLANK(Values!E48),"",Values!F48)</f>
        <v>Lenovo T480s silver - UK</v>
      </c>
      <c r="C49" s="32" t="str">
        <f>IF(ISBLANK(Values!E48),"","TellusRem")</f>
        <v>TellusRem</v>
      </c>
      <c r="D49" s="30">
        <f>IF(ISBLANK(Values!E48),"",Values!E48)</f>
        <v>5714401482055</v>
      </c>
      <c r="E49" s="31" t="str">
        <f>IF(ISBLANK(Values!E48),"","EAN")</f>
        <v>EAN</v>
      </c>
      <c r="F49" s="28" t="str">
        <f>IF(ISBLANK(Values!E48),"",IF(Values!J48, SUBSTITUTE(Values!$B$1, "{language}", Values!H48) &amp; " " &amp;Values!$B$3, SUBSTITUTE(Values!$B$2, "{language}", Values!$H48) &amp; " " &amp;Values!$B$3))</f>
        <v>Lenovo Thinkpad için yedek Lenovo T480s silver - UK arkadan aydınlatmalı klavye T480s, T490, E490, L480, L490, L380, L390, L380 Yoga, L390 Yoga, E490, E480</v>
      </c>
      <c r="G49" s="32" t="str">
        <f>IF(ISBLANK(Values!E48),"",IF(Values!$B$20="PartialUpdate","","TellusRem"))</f>
        <v/>
      </c>
      <c r="H49" s="27" t="str">
        <f>IF(ISBLANK(Values!E48),"",Values!$B$16)</f>
        <v>computer-keyboards</v>
      </c>
      <c r="I49" s="27" t="str">
        <f>IF(ISBLANK(Values!E48),"","4730574031")</f>
        <v>4730574031</v>
      </c>
      <c r="J49" s="39" t="str">
        <f>IF(ISBLANK(Values!E48),"",Values!F48 )</f>
        <v>Lenovo T480s silver - UK</v>
      </c>
      <c r="K49" s="29" t="str">
        <f>IF(IF(ISBLANK(Values!E48),"",IF(Values!J48, Values!$B$4, Values!$B$5))=0,"",IF(ISBLANK(Values!E48),"",IF(Values!J48, Values!$B$4, Values!$B$5)))</f>
        <v/>
      </c>
      <c r="L49" s="40" t="str">
        <f>IF(ISBLANK(Values!E48),"",IF($CO49="DEFAULT", Values!$B$18, ""))</f>
        <v/>
      </c>
      <c r="M49" s="28" t="str">
        <f>IF(ISBLANK(Values!E48),"",Values!$M48)</f>
        <v>https://download.lenovo.com/Images/Parts/01YN448/01YN448_A.jpg</v>
      </c>
      <c r="N49" s="28" t="str">
        <f>IF(ISBLANK(Values!$F48),"",Values!N48)</f>
        <v>https://download.lenovo.com/Images/Parts/01YN448/01YN448_B.jpg</v>
      </c>
      <c r="O49" s="28" t="str">
        <f>IF(ISBLANK(Values!$F48),"",Values!O48)</f>
        <v>https://download.lenovo.com/Images/Parts/01YN448/01YN448_details.jpg</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Child</v>
      </c>
      <c r="X49" s="32" t="str">
        <f>IF(ISBLANK(Values!E48),"",Values!$B$13)</f>
        <v>Lenovo T490 Parent</v>
      </c>
      <c r="Y49" s="39" t="str">
        <f>IF(ISBLANK(Values!E48),"","Size-Color")</f>
        <v>Size-Color</v>
      </c>
      <c r="Z49" s="32" t="str">
        <f>IF(ISBLANK(Values!E48),"","variation")</f>
        <v>variation</v>
      </c>
      <c r="AA49" s="36" t="str">
        <f>IF(ISBLANK(Values!E48),"",Values!$B$20)</f>
        <v>PartialUpdate</v>
      </c>
      <c r="AB49" s="1" t="str">
        <f>IF(ISBLANK(Values!E48),"",Values!$B$29)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9" s="41" t="str">
        <f>IF(ISBLANK(Values!E48),"",IF(Values!I48,Values!$B$23,Values!$B$33))</f>
        <v>👉 YENİLENDİ: PARA TASARRUFU - Yedek Lenovo dizüstü bilgisayar klavyesi, OEM klavyeleriyle aynı kalitede. TellusRem, 2011'den beri dünyanın Lider klavye distribütörüdür. Mükemmel yedek klavye, değiştirilmesi ve takılması kolaydır.</v>
      </c>
      <c r="AJ49" s="42" t="str">
        <f>IF(ISBLANK(Values!E48),"",Values!$B$24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49" s="1" t="str">
        <f>IF(ISBLANK(Values!E48),"",Values!$B$25)</f>
        <v>♻️ ÇEVRE DOSTU ÜRÜN - Yenilenmiş satın alın, YEŞİL SATIN AL! Yeni bir klavye almaya kıyasla, yenilenmiş klavyelerimizi satın alarak karbondioksiti %80'den fazla azaltın! Klavyeniz için mükemmel OEM yedek parçası.</v>
      </c>
      <c r="AL49" s="1" t="str">
        <f>IF(ISBLANK(Values!E48),"",SUBSTITUTE(SUBSTITUTE(IF(Values!$J48, Values!$B$26, Values!$B$33), "{language}", Values!$H48), "{flag}", INDEX(options!$E$1:$E$20, Values!$V48)))</f>
        <v>👉 LAYOUT – 🇬🇧 Lenovo T480s silver - UK arkadan aydınlatmalı.</v>
      </c>
      <c r="AM49" s="1" t="str">
        <f>SUBSTITUTE(IF(ISBLANK(Values!E48),"",Values!$B$27),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49" s="28" t="str">
        <f>IF(ISBLANK(Values!E48),"",Values!H48)</f>
        <v>Lenovo T480s silver - UK</v>
      </c>
      <c r="AV49" s="1" t="str">
        <f>IF(ISBLANK(Values!E48),"",IF(Values!J48,"Backlit", "Non-Backlit"))</f>
        <v>Backlit</v>
      </c>
      <c r="AW49"/>
      <c r="BE49" s="27" t="str">
        <f>IF(ISBLANK(Values!E48),"","Professional Audience")</f>
        <v>Professional Audience</v>
      </c>
      <c r="BF49" s="27" t="str">
        <f>IF(ISBLANK(Values!E48),"","Consumer Audience")</f>
        <v>Consumer Audience</v>
      </c>
      <c r="BG49" s="27" t="str">
        <f>IF(ISBLANK(Values!E48),"","Adults")</f>
        <v>Adults</v>
      </c>
      <c r="BH49" s="27" t="str">
        <f>IF(ISBLANK(Values!E48),"","People")</f>
        <v>People</v>
      </c>
      <c r="CG49" s="1">
        <f>IF(ISBLANK(Values!E48),"",Values!$B$11)</f>
        <v>150</v>
      </c>
      <c r="CH49" s="1" t="str">
        <f>IF(ISBLANK(Values!E48),"","GR")</f>
        <v>GR</v>
      </c>
      <c r="CI49" s="1" t="str">
        <f>IF(ISBLANK(Values!E48),"",Values!$B$7)</f>
        <v>32</v>
      </c>
      <c r="CJ49" s="1" t="str">
        <f>IF(ISBLANK(Values!E48),"",Values!$B$8)</f>
        <v>18</v>
      </c>
      <c r="CK49" s="1" t="str">
        <f>IF(ISBLANK(Values!E48),"",Values!$B$9)</f>
        <v>2</v>
      </c>
      <c r="CL49" s="1" t="str">
        <f>IF(ISBLANK(Values!E48),"","CM")</f>
        <v>CM</v>
      </c>
      <c r="CO49" s="1" t="str">
        <f>IF(ISBLANK(Values!E48), "", IF(AND(Values!$B$37=options!$G$2, Values!$C48), "AMAZON_NA", IF(AND(Values!$B$37=options!$G$1, Values!$D48), "AMAZON_EU", "DEFAULT")))</f>
        <v>AMAZON_EU</v>
      </c>
      <c r="CP49" s="1" t="str">
        <f>IF(ISBLANK(Values!E48),"",Values!$B$7)</f>
        <v>32</v>
      </c>
      <c r="CQ49" s="1" t="str">
        <f>IF(ISBLANK(Values!E48),"",Values!$B$8)</f>
        <v>18</v>
      </c>
      <c r="CR49" s="1" t="str">
        <f>IF(ISBLANK(Values!E48),"",Values!$B$9)</f>
        <v>2</v>
      </c>
      <c r="CS49" s="1">
        <f>IF(ISBLANK(Values!E48),"",Values!$B$11)</f>
        <v>150</v>
      </c>
      <c r="CT49" s="1" t="str">
        <f>IF(ISBLANK(Values!E48),"","GR")</f>
        <v>GR</v>
      </c>
      <c r="CU49" s="1" t="str">
        <f>IF(ISBLANK(Values!E48),"","CM")</f>
        <v>CM</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49" s="1" t="str">
        <f>IF(ISBLANK(Values!E48),"","No")</f>
        <v>No</v>
      </c>
      <c r="DA49" s="1" t="str">
        <f>IF(ISBLANK(Values!E48),"","No")</f>
        <v>No</v>
      </c>
      <c r="DO49" s="27" t="str">
        <f>IF(ISBLANK(Values!E48),"","Parts")</f>
        <v>Parts</v>
      </c>
      <c r="DP49" s="27" t="str">
        <f>IF(ISBLANK(Values!E48),"",Values!$B$31)</f>
        <v>Teslimat tarihinden sonra 6 ay garanti. Klavyenin herhangi bir arızası durumunda, ürünün klavyesi için yeni bir birim veya yedek parça gönderilecektir. Stok sıkıntısı olması durumunda tam bir geri ödeme yapılır.</v>
      </c>
      <c r="DS49" s="31"/>
      <c r="DY49" t="str">
        <f>IF(ISBLANK(Values!$E48), "", "not_applicable")</f>
        <v>not_applicable</v>
      </c>
      <c r="DZ49" s="31"/>
      <c r="EA49" s="31"/>
      <c r="EB49" s="31"/>
      <c r="EC49" s="31"/>
      <c r="EI49" s="1" t="str">
        <f>IF(ISBLANK(Values!E48),"",Values!$B$31)</f>
        <v>Teslimat tarihinden sonra 6 ay garanti. Klavyenin herhangi bir arızası durumunda, ürünün klavyesi için yeni bir birim veya yedek parça gönderilecektir. Stok sıkıntısı olması durumunda tam bir geri ödeme yapılır.</v>
      </c>
      <c r="ES49" s="1" t="str">
        <f>IF(ISBLANK(Values!E48),"","Amazon Tellus UPS")</f>
        <v>Amazon Tellus UPS</v>
      </c>
      <c r="EV49" s="31" t="str">
        <f>IF(ISBLANK(Values!E48),"","New")</f>
        <v>New</v>
      </c>
      <c r="FE49" s="1" t="str">
        <f>IF(ISBLANK(Values!E48),"",IF(CO49&lt;&gt;"DEFAULT", "", 3))</f>
        <v/>
      </c>
      <c r="FH49" s="1" t="str">
        <f>IF(ISBLANK(Values!E48),"","FALSE")</f>
        <v>FALSE</v>
      </c>
      <c r="FI49" s="1" t="str">
        <f>IF(ISBLANK(Values!E48),"","FALSE")</f>
        <v>FALSE</v>
      </c>
      <c r="FJ49" s="1" t="str">
        <f>IF(ISBLANK(Values!E48),"","FALSE")</f>
        <v>FALSE</v>
      </c>
      <c r="FM49" s="1" t="str">
        <f>IF(ISBLANK(Values!E48),"","1")</f>
        <v>1</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computercomponent</v>
      </c>
      <c r="B50" s="38" t="str">
        <f>IF(ISBLANK(Values!E49),"",Values!F49)</f>
        <v>Lenovo T480s silver - NOR</v>
      </c>
      <c r="C50" s="32" t="str">
        <f>IF(ISBLANK(Values!E49),"","TellusRem")</f>
        <v>TellusRem</v>
      </c>
      <c r="D50" s="30">
        <f>IF(ISBLANK(Values!E49),"",Values!E49)</f>
        <v>5714401482062</v>
      </c>
      <c r="E50" s="31" t="str">
        <f>IF(ISBLANK(Values!E49),"","EAN")</f>
        <v>EAN</v>
      </c>
      <c r="F50" s="28" t="str">
        <f>IF(ISBLANK(Values!E49),"",IF(Values!J49, SUBSTITUTE(Values!$B$1, "{language}", Values!H49) &amp; " " &amp;Values!$B$3, SUBSTITUTE(Values!$B$2, "{language}", Values!$H49) &amp; " " &amp;Values!$B$3))</f>
        <v>Lenovo Thinkpad için yedek Lenovo T480s silver - NOR arkadan aydınlatmalı klavye T480s, T490, E490, L480, L490, L380, L390, L380 Yoga, L390 Yoga, E490, E480</v>
      </c>
      <c r="G50" s="32" t="str">
        <f>IF(ISBLANK(Values!E49),"",IF(Values!$B$20="PartialUpdate","","TellusRem"))</f>
        <v/>
      </c>
      <c r="H50" s="27" t="str">
        <f>IF(ISBLANK(Values!E49),"",Values!$B$16)</f>
        <v>computer-keyboards</v>
      </c>
      <c r="I50" s="27" t="str">
        <f>IF(ISBLANK(Values!E49),"","4730574031")</f>
        <v>4730574031</v>
      </c>
      <c r="J50" s="39" t="str">
        <f>IF(ISBLANK(Values!E49),"",Values!F49 )</f>
        <v>Lenovo T480s silver - NOR</v>
      </c>
      <c r="K50" s="29" t="str">
        <f>IF(IF(ISBLANK(Values!E49),"",IF(Values!J49, Values!$B$4, Values!$B$5))=0,"",IF(ISBLANK(Values!E49),"",IF(Values!J49, Values!$B$4, Values!$B$5)))</f>
        <v/>
      </c>
      <c r="L50" s="40">
        <f>IF(ISBLANK(Values!E49),"",IF($CO50="DEFAULT", Values!$B$18, ""))</f>
        <v>5</v>
      </c>
      <c r="M50" s="28" t="str">
        <f>IF(ISBLANK(Values!E49),"",Values!$M49)</f>
        <v>https://download.lenovo.com/Images/Parts/01YN379/01YN379_A.jpg</v>
      </c>
      <c r="N50" s="28" t="str">
        <f>IF(ISBLANK(Values!$F49),"",Values!N49)</f>
        <v>https://download.lenovo.com/Images/Parts/01YN379/01YN379_B.jpg</v>
      </c>
      <c r="O50" s="28" t="str">
        <f>IF(ISBLANK(Values!$F49),"",Values!O49)</f>
        <v>https://download.lenovo.com/Images/Parts/01YN379/01YN379_details.jpg</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Child</v>
      </c>
      <c r="X50" s="32" t="str">
        <f>IF(ISBLANK(Values!E49),"",Values!$B$13)</f>
        <v>Lenovo T490 Parent</v>
      </c>
      <c r="Y50" s="39" t="str">
        <f>IF(ISBLANK(Values!E49),"","Size-Color")</f>
        <v>Size-Color</v>
      </c>
      <c r="Z50" s="32" t="str">
        <f>IF(ISBLANK(Values!E49),"","variation")</f>
        <v>variation</v>
      </c>
      <c r="AA50" s="36" t="str">
        <f>IF(ISBLANK(Values!E49),"",Values!$B$20)</f>
        <v>PartialUpdate</v>
      </c>
      <c r="AB50" s="1" t="str">
        <f>IF(ISBLANK(Values!E49),"",Values!$B$29)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0" s="41" t="str">
        <f>IF(ISBLANK(Values!E49),"",IF(Values!I49,Values!$B$23,Values!$B$33))</f>
        <v>👉 YENİLENDİ: PARA TASARRUFU - Yedek Lenovo dizüstü bilgisayar klavyesi, OEM klavyeleriyle aynı kalitede. TellusRem, 2011'den beri dünyanın Lider klavye distribütörüdür. Mükemmel yedek klavye, değiştirilmesi ve takılması kolaydır.</v>
      </c>
      <c r="AJ50" s="42" t="str">
        <f>IF(ISBLANK(Values!E49),"",Values!$B$24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50" s="1" t="str">
        <f>IF(ISBLANK(Values!E49),"",Values!$B$25)</f>
        <v>♻️ ÇEVRE DOSTU ÜRÜN - Yenilenmiş satın alın, YEŞİL SATIN AL! Yeni bir klavye almaya kıyasla, yenilenmiş klavyelerimizi satın alarak karbondioksiti %80'den fazla azaltın! Klavyeniz için mükemmel OEM yedek parçası.</v>
      </c>
      <c r="AL50" s="1" t="str">
        <f>IF(ISBLANK(Values!E49),"",SUBSTITUTE(SUBSTITUTE(IF(Values!$J49, Values!$B$26, Values!$B$33), "{language}", Values!$H49), "{flag}", INDEX(options!$E$1:$E$20, Values!$V49)))</f>
        <v>👉 LAYOUT – 🇸🇪 🇫🇮 🇳🇴 🇩🇰 Lenovo T480s silver - NOR arkadan aydınlatmalı.</v>
      </c>
      <c r="AM50" s="1" t="str">
        <f>SUBSTITUTE(IF(ISBLANK(Values!E49),"",Values!$B$27),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50" s="28" t="str">
        <f>IF(ISBLANK(Values!E49),"",Values!H49)</f>
        <v>Lenovo T480s silver - NOR</v>
      </c>
      <c r="AV50" s="1" t="str">
        <f>IF(ISBLANK(Values!E49),"",IF(Values!J49,"Backlit", "Non-Backlit"))</f>
        <v>Backlit</v>
      </c>
      <c r="AW50"/>
      <c r="BE50" s="27" t="str">
        <f>IF(ISBLANK(Values!E49),"","Professional Audience")</f>
        <v>Professional Audience</v>
      </c>
      <c r="BF50" s="27" t="str">
        <f>IF(ISBLANK(Values!E49),"","Consumer Audience")</f>
        <v>Consumer Audience</v>
      </c>
      <c r="BG50" s="27" t="str">
        <f>IF(ISBLANK(Values!E49),"","Adults")</f>
        <v>Adults</v>
      </c>
      <c r="BH50" s="27" t="str">
        <f>IF(ISBLANK(Values!E49),"","People")</f>
        <v>People</v>
      </c>
      <c r="CG50" s="1">
        <f>IF(ISBLANK(Values!E49),"",Values!$B$11)</f>
        <v>150</v>
      </c>
      <c r="CH50" s="1" t="str">
        <f>IF(ISBLANK(Values!E49),"","GR")</f>
        <v>GR</v>
      </c>
      <c r="CI50" s="1" t="str">
        <f>IF(ISBLANK(Values!E49),"",Values!$B$7)</f>
        <v>32</v>
      </c>
      <c r="CJ50" s="1" t="str">
        <f>IF(ISBLANK(Values!E49),"",Values!$B$8)</f>
        <v>18</v>
      </c>
      <c r="CK50" s="1" t="str">
        <f>IF(ISBLANK(Values!E49),"",Values!$B$9)</f>
        <v>2</v>
      </c>
      <c r="CL50" s="1" t="str">
        <f>IF(ISBLANK(Values!E49),"","CM")</f>
        <v>CM</v>
      </c>
      <c r="CO50" s="1" t="str">
        <f>IF(ISBLANK(Values!E49), "", IF(AND(Values!$B$37=options!$G$2, Values!$C49), "AMAZON_NA", IF(AND(Values!$B$37=options!$G$1, Values!$D49), "AMAZON_EU", "DEFAULT")))</f>
        <v>DEFAULT</v>
      </c>
      <c r="CP50" s="1" t="str">
        <f>IF(ISBLANK(Values!E49),"",Values!$B$7)</f>
        <v>32</v>
      </c>
      <c r="CQ50" s="1" t="str">
        <f>IF(ISBLANK(Values!E49),"",Values!$B$8)</f>
        <v>18</v>
      </c>
      <c r="CR50" s="1" t="str">
        <f>IF(ISBLANK(Values!E49),"",Values!$B$9)</f>
        <v>2</v>
      </c>
      <c r="CS50" s="1">
        <f>IF(ISBLANK(Values!E49),"",Values!$B$11)</f>
        <v>150</v>
      </c>
      <c r="CT50" s="1" t="str">
        <f>IF(ISBLANK(Values!E49),"","GR")</f>
        <v>GR</v>
      </c>
      <c r="CU50" s="1" t="str">
        <f>IF(ISBLANK(Values!E49),"","CM")</f>
        <v>CM</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50" s="1" t="str">
        <f>IF(ISBLANK(Values!E49),"","No")</f>
        <v>No</v>
      </c>
      <c r="DA50" s="1" t="str">
        <f>IF(ISBLANK(Values!E49),"","No")</f>
        <v>No</v>
      </c>
      <c r="DO50" s="27" t="str">
        <f>IF(ISBLANK(Values!E49),"","Parts")</f>
        <v>Parts</v>
      </c>
      <c r="DP50" s="27" t="str">
        <f>IF(ISBLANK(Values!E49),"",Values!$B$31)</f>
        <v>Teslimat tarihinden sonra 6 ay garanti. Klavyenin herhangi bir arızası durumunda, ürünün klavyesi için yeni bir birim veya yedek parça gönderilecektir. Stok sıkıntısı olması durumunda tam bir geri ödeme yapılır.</v>
      </c>
      <c r="DS50" s="31"/>
      <c r="DY50" t="str">
        <f>IF(ISBLANK(Values!$E49), "", "not_applicable")</f>
        <v>not_applicable</v>
      </c>
      <c r="DZ50" s="31"/>
      <c r="EA50" s="31"/>
      <c r="EB50" s="31"/>
      <c r="EC50" s="31"/>
      <c r="EI50" s="1" t="str">
        <f>IF(ISBLANK(Values!E49),"",Values!$B$31)</f>
        <v>Teslimat tarihinden sonra 6 ay garanti. Klavyenin herhangi bir arızası durumunda, ürünün klavyesi için yeni bir birim veya yedek parça gönderilecektir. Stok sıkıntısı olması durumunda tam bir geri ödeme yapılır.</v>
      </c>
      <c r="ES50" s="1" t="str">
        <f>IF(ISBLANK(Values!E49),"","Amazon Tellus UPS")</f>
        <v>Amazon Tellus UPS</v>
      </c>
      <c r="EV50" s="31" t="str">
        <f>IF(ISBLANK(Values!E49),"","New")</f>
        <v>New</v>
      </c>
      <c r="FE50" s="1">
        <f>IF(ISBLANK(Values!E49),"",IF(CO50&lt;&gt;"DEFAULT", "", 3))</f>
        <v>3</v>
      </c>
      <c r="FH50" s="1" t="str">
        <f>IF(ISBLANK(Values!E49),"","FALSE")</f>
        <v>FALSE</v>
      </c>
      <c r="FI50" s="1" t="str">
        <f>IF(ISBLANK(Values!E49),"","FALSE")</f>
        <v>FALSE</v>
      </c>
      <c r="FJ50" s="1" t="str">
        <f>IF(ISBLANK(Values!E49),"","FALSE")</f>
        <v>FALSE</v>
      </c>
      <c r="FM50" s="1" t="str">
        <f>IF(ISBLANK(Values!E49),"","1")</f>
        <v>1</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computercomponent</v>
      </c>
      <c r="B51" s="38" t="str">
        <f>IF(ISBLANK(Values!E50),"",Values!F50)</f>
        <v>Lenovo T480s silver - BE</v>
      </c>
      <c r="C51" s="32" t="str">
        <f>IF(ISBLANK(Values!E50),"","TellusRem")</f>
        <v>TellusRem</v>
      </c>
      <c r="D51" s="30">
        <f>IF(ISBLANK(Values!E50),"",Values!E50)</f>
        <v>5714401482079</v>
      </c>
      <c r="E51" s="31" t="str">
        <f>IF(ISBLANK(Values!E50),"","EAN")</f>
        <v>EAN</v>
      </c>
      <c r="F51" s="28" t="str">
        <f>IF(ISBLANK(Values!E50),"",IF(Values!J50, SUBSTITUTE(Values!$B$1, "{language}", Values!H50) &amp; " " &amp;Values!$B$3, SUBSTITUTE(Values!$B$2, "{language}", Values!$H50) &amp; " " &amp;Values!$B$3))</f>
        <v>Lenovo Thinkpad için yedek Lenovo T480s silver - BE arkadan aydınlatmalı klavye T480s, T490, E490, L480, L490, L380, L390, L380 Yoga, L390 Yoga, E490, E480</v>
      </c>
      <c r="G51" s="32" t="str">
        <f>IF(ISBLANK(Values!E50),"",IF(Values!$B$20="PartialUpdate","","TellusRem"))</f>
        <v/>
      </c>
      <c r="H51" s="27" t="str">
        <f>IF(ISBLANK(Values!E50),"",Values!$B$16)</f>
        <v>computer-keyboards</v>
      </c>
      <c r="I51" s="27" t="str">
        <f>IF(ISBLANK(Values!E50),"","4730574031")</f>
        <v>4730574031</v>
      </c>
      <c r="J51" s="39" t="str">
        <f>IF(ISBLANK(Values!E50),"",Values!F50 )</f>
        <v>Lenovo T480s silver - BE</v>
      </c>
      <c r="K51" s="29" t="str">
        <f>IF(IF(ISBLANK(Values!E50),"",IF(Values!J50, Values!$B$4, Values!$B$5))=0,"",IF(ISBLANK(Values!E50),"",IF(Values!J50, Values!$B$4, Values!$B$5)))</f>
        <v/>
      </c>
      <c r="L51" s="40">
        <f>IF(ISBLANK(Values!E50),"",IF($CO51="DEFAULT", Values!$B$18, ""))</f>
        <v>5</v>
      </c>
      <c r="M51" s="28" t="str">
        <f>IF(ISBLANK(Values!E50),"",Values!$M50)</f>
        <v>https://download.lenovo.com/Images/Parts/01YN346/01YN346_A.jpg</v>
      </c>
      <c r="N51" s="28" t="str">
        <f>IF(ISBLANK(Values!$F50),"",Values!N50)</f>
        <v>https://download.lenovo.com/Images/Parts/01YN346/01YN346_B.jpg</v>
      </c>
      <c r="O51" s="28" t="str">
        <f>IF(ISBLANK(Values!$F50),"",Values!O50)</f>
        <v>https://download.lenovo.com/Images/Parts/01YN346/01YN346_details.jpg</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Child</v>
      </c>
      <c r="X51" s="32" t="str">
        <f>IF(ISBLANK(Values!E50),"",Values!$B$13)</f>
        <v>Lenovo T490 Parent</v>
      </c>
      <c r="Y51" s="39" t="str">
        <f>IF(ISBLANK(Values!E50),"","Size-Color")</f>
        <v>Size-Color</v>
      </c>
      <c r="Z51" s="32" t="str">
        <f>IF(ISBLANK(Values!E50),"","variation")</f>
        <v>variation</v>
      </c>
      <c r="AA51" s="36" t="str">
        <f>IF(ISBLANK(Values!E50),"",Values!$B$20)</f>
        <v>PartialUpdate</v>
      </c>
      <c r="AB51" s="1" t="str">
        <f>IF(ISBLANK(Values!E50),"",Values!$B$29)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1" s="41" t="str">
        <f>IF(ISBLANK(Values!E50),"",IF(Values!I50,Values!$B$23,Values!$B$33))</f>
        <v>👉 YENİLENDİ: PARA TASARRUFU - Yedek Lenovo dizüstü bilgisayar klavyesi, OEM klavyeleriyle aynı kalitede. TellusRem, 2011'den beri dünyanın Lider klavye distribütörüdür. Mükemmel yedek klavye, değiştirilmesi ve takılması kolaydır.</v>
      </c>
      <c r="AJ51" s="42" t="str">
        <f>IF(ISBLANK(Values!E50),"",Values!$B$24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51" s="1" t="str">
        <f>IF(ISBLANK(Values!E50),"",Values!$B$25)</f>
        <v>♻️ ÇEVRE DOSTU ÜRÜN - Yenilenmiş satın alın, YEŞİL SATIN AL! Yeni bir klavye almaya kıyasla, yenilenmiş klavyelerimizi satın alarak karbondioksiti %80'den fazla azaltın! Klavyeniz için mükemmel OEM yedek parçası.</v>
      </c>
      <c r="AL51" s="1" t="str">
        <f>IF(ISBLANK(Values!E50),"",SUBSTITUTE(SUBSTITUTE(IF(Values!$J50, Values!$B$26, Values!$B$33), "{language}", Values!$H50), "{flag}", INDEX(options!$E$1:$E$20, Values!$V50)))</f>
        <v>👉 LAYOUT – 🇧🇪 Lenovo T480s silver - BE arkadan aydınlatmalı.</v>
      </c>
      <c r="AM51" s="1" t="str">
        <f>SUBSTITUTE(IF(ISBLANK(Values!E50),"",Values!$B$27),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51" s="28" t="str">
        <f>IF(ISBLANK(Values!E50),"",Values!H50)</f>
        <v>Lenovo T480s silver - BE</v>
      </c>
      <c r="AV51" s="1" t="str">
        <f>IF(ISBLANK(Values!E50),"",IF(Values!J50,"Backlit", "Non-Backlit"))</f>
        <v>Backlit</v>
      </c>
      <c r="AW51"/>
      <c r="BE51" s="27" t="str">
        <f>IF(ISBLANK(Values!E50),"","Professional Audience")</f>
        <v>Professional Audience</v>
      </c>
      <c r="BF51" s="27" t="str">
        <f>IF(ISBLANK(Values!E50),"","Consumer Audience")</f>
        <v>Consumer Audience</v>
      </c>
      <c r="BG51" s="27" t="str">
        <f>IF(ISBLANK(Values!E50),"","Adults")</f>
        <v>Adults</v>
      </c>
      <c r="BH51" s="27" t="str">
        <f>IF(ISBLANK(Values!E50),"","People")</f>
        <v>People</v>
      </c>
      <c r="CG51" s="1">
        <f>IF(ISBLANK(Values!E50),"",Values!$B$11)</f>
        <v>150</v>
      </c>
      <c r="CH51" s="1" t="str">
        <f>IF(ISBLANK(Values!E50),"","GR")</f>
        <v>GR</v>
      </c>
      <c r="CI51" s="1" t="str">
        <f>IF(ISBLANK(Values!E50),"",Values!$B$7)</f>
        <v>32</v>
      </c>
      <c r="CJ51" s="1" t="str">
        <f>IF(ISBLANK(Values!E50),"",Values!$B$8)</f>
        <v>18</v>
      </c>
      <c r="CK51" s="1" t="str">
        <f>IF(ISBLANK(Values!E50),"",Values!$B$9)</f>
        <v>2</v>
      </c>
      <c r="CL51" s="1" t="str">
        <f>IF(ISBLANK(Values!E50),"","CM")</f>
        <v>CM</v>
      </c>
      <c r="CO51" s="1" t="str">
        <f>IF(ISBLANK(Values!E50), "", IF(AND(Values!$B$37=options!$G$2, Values!$C50), "AMAZON_NA", IF(AND(Values!$B$37=options!$G$1, Values!$D50), "AMAZON_EU", "DEFAULT")))</f>
        <v>DEFAULT</v>
      </c>
      <c r="CP51" s="1" t="str">
        <f>IF(ISBLANK(Values!E50),"",Values!$B$7)</f>
        <v>32</v>
      </c>
      <c r="CQ51" s="1" t="str">
        <f>IF(ISBLANK(Values!E50),"",Values!$B$8)</f>
        <v>18</v>
      </c>
      <c r="CR51" s="1" t="str">
        <f>IF(ISBLANK(Values!E50),"",Values!$B$9)</f>
        <v>2</v>
      </c>
      <c r="CS51" s="1">
        <f>IF(ISBLANK(Values!E50),"",Values!$B$11)</f>
        <v>150</v>
      </c>
      <c r="CT51" s="1" t="str">
        <f>IF(ISBLANK(Values!E50),"","GR")</f>
        <v>GR</v>
      </c>
      <c r="CU51" s="1" t="str">
        <f>IF(ISBLANK(Values!E50),"","CM")</f>
        <v>CM</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51" s="1" t="str">
        <f>IF(ISBLANK(Values!E50),"","No")</f>
        <v>No</v>
      </c>
      <c r="DA51" s="1" t="str">
        <f>IF(ISBLANK(Values!E50),"","No")</f>
        <v>No</v>
      </c>
      <c r="DO51" s="27" t="str">
        <f>IF(ISBLANK(Values!E50),"","Parts")</f>
        <v>Parts</v>
      </c>
      <c r="DP51" s="27" t="str">
        <f>IF(ISBLANK(Values!E50),"",Values!$B$31)</f>
        <v>Teslimat tarihinden sonra 6 ay garanti. Klavyenin herhangi bir arızası durumunda, ürünün klavyesi için yeni bir birim veya yedek parça gönderilecektir. Stok sıkıntısı olması durumunda tam bir geri ödeme yapılır.</v>
      </c>
      <c r="DS51" s="31"/>
      <c r="DY51" t="str">
        <f>IF(ISBLANK(Values!$E50), "", "not_applicable")</f>
        <v>not_applicable</v>
      </c>
      <c r="DZ51" s="31"/>
      <c r="EA51" s="31"/>
      <c r="EB51" s="31"/>
      <c r="EC51" s="31"/>
      <c r="EI51" s="1" t="str">
        <f>IF(ISBLANK(Values!E50),"",Values!$B$31)</f>
        <v>Teslimat tarihinden sonra 6 ay garanti. Klavyenin herhangi bir arızası durumunda, ürünün klavyesi için yeni bir birim veya yedek parça gönderilecektir. Stok sıkıntısı olması durumunda tam bir geri ödeme yapılır.</v>
      </c>
      <c r="ES51" s="1" t="str">
        <f>IF(ISBLANK(Values!E50),"","Amazon Tellus UPS")</f>
        <v>Amazon Tellus UPS</v>
      </c>
      <c r="EV51" s="31" t="str">
        <f>IF(ISBLANK(Values!E50),"","New")</f>
        <v>New</v>
      </c>
      <c r="FE51" s="1">
        <f>IF(ISBLANK(Values!E50),"",IF(CO51&lt;&gt;"DEFAULT", "", 3))</f>
        <v>3</v>
      </c>
      <c r="FH51" s="1" t="str">
        <f>IF(ISBLANK(Values!E50),"","FALSE")</f>
        <v>FALSE</v>
      </c>
      <c r="FI51" s="1" t="str">
        <f>IF(ISBLANK(Values!E50),"","FALSE")</f>
        <v>FALSE</v>
      </c>
      <c r="FJ51" s="1" t="str">
        <f>IF(ISBLANK(Values!E50),"","FALSE")</f>
        <v>FALSE</v>
      </c>
      <c r="FM51" s="1" t="str">
        <f>IF(ISBLANK(Values!E50),"","1")</f>
        <v>1</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computercomponent</v>
      </c>
      <c r="B52" s="38" t="str">
        <f>IF(ISBLANK(Values!E51),"",Values!F51)</f>
        <v>Lenovo T480s silver - BG</v>
      </c>
      <c r="C52" s="32" t="str">
        <f>IF(ISBLANK(Values!E51),"","TellusRem")</f>
        <v>TellusRem</v>
      </c>
      <c r="D52" s="30">
        <f>IF(ISBLANK(Values!E51),"",Values!E51)</f>
        <v>5714401482086</v>
      </c>
      <c r="E52" s="31" t="str">
        <f>IF(ISBLANK(Values!E51),"","EAN")</f>
        <v>EAN</v>
      </c>
      <c r="F52" s="28" t="str">
        <f>IF(ISBLANK(Values!E51),"",IF(Values!J51, SUBSTITUTE(Values!$B$1, "{language}", Values!H51) &amp; " " &amp;Values!$B$3, SUBSTITUTE(Values!$B$2, "{language}", Values!$H51) &amp; " " &amp;Values!$B$3))</f>
        <v>Lenovo Thinkpad için yedek Lenovo T480s silver - BG arkadan aydınlatmalı klavye T480s, T490, E490, L480, L490, L380, L390, L380 Yoga, L390 Yoga, E490, E480</v>
      </c>
      <c r="G52" s="32" t="str">
        <f>IF(ISBLANK(Values!E51),"",IF(Values!$B$20="PartialUpdate","","TellusRem"))</f>
        <v/>
      </c>
      <c r="H52" s="27" t="str">
        <f>IF(ISBLANK(Values!E51),"",Values!$B$16)</f>
        <v>computer-keyboards</v>
      </c>
      <c r="I52" s="27" t="str">
        <f>IF(ISBLANK(Values!E51),"","4730574031")</f>
        <v>4730574031</v>
      </c>
      <c r="J52" s="39" t="str">
        <f>IF(ISBLANK(Values!E51),"",Values!F51 )</f>
        <v>Lenovo T480s silver - BG</v>
      </c>
      <c r="K52" s="29" t="str">
        <f>IF(IF(ISBLANK(Values!E51),"",IF(Values!J51, Values!$B$4, Values!$B$5))=0,"",IF(ISBLANK(Values!E51),"",IF(Values!J51, Values!$B$4, Values!$B$5)))</f>
        <v/>
      </c>
      <c r="L52" s="40">
        <f>IF(ISBLANK(Values!E51),"",IF($CO52="DEFAULT", Values!$B$18, ""))</f>
        <v>5</v>
      </c>
      <c r="M52" s="28" t="str">
        <f>IF(ISBLANK(Values!E51),"",Values!$M51)</f>
        <v>https://download.lenovo.com/Images/Parts/01YN427/01YN427_A.jpg</v>
      </c>
      <c r="N52" s="28" t="str">
        <f>IF(ISBLANK(Values!$F51),"",Values!N51)</f>
        <v>https://download.lenovo.com/Images/Parts/01YN427/01YN427_B.jpg</v>
      </c>
      <c r="O52" s="28" t="str">
        <f>IF(ISBLANK(Values!$F51),"",Values!O51)</f>
        <v>https://download.lenovo.com/Images/Parts/01YN427/01YN427_details.jpg</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Child</v>
      </c>
      <c r="X52" s="32" t="str">
        <f>IF(ISBLANK(Values!E51),"",Values!$B$13)</f>
        <v>Lenovo T490 Parent</v>
      </c>
      <c r="Y52" s="39" t="str">
        <f>IF(ISBLANK(Values!E51),"","Size-Color")</f>
        <v>Size-Color</v>
      </c>
      <c r="Z52" s="32" t="str">
        <f>IF(ISBLANK(Values!E51),"","variation")</f>
        <v>variation</v>
      </c>
      <c r="AA52" s="36" t="str">
        <f>IF(ISBLANK(Values!E51),"",Values!$B$20)</f>
        <v>PartialUpdate</v>
      </c>
      <c r="AB52" s="1" t="str">
        <f>IF(ISBLANK(Values!E51),"",Values!$B$29)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2" s="41" t="str">
        <f>IF(ISBLANK(Values!E51),"",IF(Values!I51,Values!$B$23,Values!$B$33))</f>
        <v>👉 YENİLENDİ: PARA TASARRUFU - Yedek Lenovo dizüstü bilgisayar klavyesi, OEM klavyeleriyle aynı kalitede. TellusRem, 2011'den beri dünyanın Lider klavye distribütörüdür. Mükemmel yedek klavye, değiştirilmesi ve takılması kolaydır.</v>
      </c>
      <c r="AJ52" s="42" t="str">
        <f>IF(ISBLANK(Values!E51),"",Values!$B$24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52" s="1" t="str">
        <f>IF(ISBLANK(Values!E51),"",Values!$B$25)</f>
        <v>♻️ ÇEVRE DOSTU ÜRÜN - Yenilenmiş satın alın, YEŞİL SATIN AL! Yeni bir klavye almaya kıyasla, yenilenmiş klavyelerimizi satın alarak karbondioksiti %80'den fazla azaltın! Klavyeniz için mükemmel OEM yedek parçası.</v>
      </c>
      <c r="AL52" s="1" t="str">
        <f>IF(ISBLANK(Values!E51),"",SUBSTITUTE(SUBSTITUTE(IF(Values!$J51, Values!$B$26, Values!$B$33), "{language}", Values!$H51), "{flag}", INDEX(options!$E$1:$E$20, Values!$V51)))</f>
        <v>👉 LAYOUT – 🇧🇬 Lenovo T480s silver - BG arkadan aydınlatmalı.</v>
      </c>
      <c r="AM52" s="1" t="str">
        <f>SUBSTITUTE(IF(ISBLANK(Values!E51),"",Values!$B$27),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52" s="28" t="str">
        <f>IF(ISBLANK(Values!E51),"",Values!H51)</f>
        <v>Lenovo T480s silver - BG</v>
      </c>
      <c r="AV52" s="1" t="str">
        <f>IF(ISBLANK(Values!E51),"",IF(Values!J51,"Backlit", "Non-Backlit"))</f>
        <v>Backlit</v>
      </c>
      <c r="AW52"/>
      <c r="BE52" s="27" t="str">
        <f>IF(ISBLANK(Values!E51),"","Professional Audience")</f>
        <v>Professional Audience</v>
      </c>
      <c r="BF52" s="27" t="str">
        <f>IF(ISBLANK(Values!E51),"","Consumer Audience")</f>
        <v>Consumer Audience</v>
      </c>
      <c r="BG52" s="27" t="str">
        <f>IF(ISBLANK(Values!E51),"","Adults")</f>
        <v>Adults</v>
      </c>
      <c r="BH52" s="27" t="str">
        <f>IF(ISBLANK(Values!E51),"","People")</f>
        <v>People</v>
      </c>
      <c r="CG52" s="1">
        <f>IF(ISBLANK(Values!E51),"",Values!$B$11)</f>
        <v>150</v>
      </c>
      <c r="CH52" s="1" t="str">
        <f>IF(ISBLANK(Values!E51),"","GR")</f>
        <v>GR</v>
      </c>
      <c r="CI52" s="1" t="str">
        <f>IF(ISBLANK(Values!E51),"",Values!$B$7)</f>
        <v>32</v>
      </c>
      <c r="CJ52" s="1" t="str">
        <f>IF(ISBLANK(Values!E51),"",Values!$B$8)</f>
        <v>18</v>
      </c>
      <c r="CK52" s="1" t="str">
        <f>IF(ISBLANK(Values!E51),"",Values!$B$9)</f>
        <v>2</v>
      </c>
      <c r="CL52" s="1" t="str">
        <f>IF(ISBLANK(Values!E51),"","CM")</f>
        <v>CM</v>
      </c>
      <c r="CO52" s="1" t="str">
        <f>IF(ISBLANK(Values!E51), "", IF(AND(Values!$B$37=options!$G$2, Values!$C51), "AMAZON_NA", IF(AND(Values!$B$37=options!$G$1, Values!$D51), "AMAZON_EU", "DEFAULT")))</f>
        <v>DEFAULT</v>
      </c>
      <c r="CP52" s="1" t="str">
        <f>IF(ISBLANK(Values!E51),"",Values!$B$7)</f>
        <v>32</v>
      </c>
      <c r="CQ52" s="1" t="str">
        <f>IF(ISBLANK(Values!E51),"",Values!$B$8)</f>
        <v>18</v>
      </c>
      <c r="CR52" s="1" t="str">
        <f>IF(ISBLANK(Values!E51),"",Values!$B$9)</f>
        <v>2</v>
      </c>
      <c r="CS52" s="1">
        <f>IF(ISBLANK(Values!E51),"",Values!$B$11)</f>
        <v>150</v>
      </c>
      <c r="CT52" s="1" t="str">
        <f>IF(ISBLANK(Values!E51),"","GR")</f>
        <v>GR</v>
      </c>
      <c r="CU52" s="1" t="str">
        <f>IF(ISBLANK(Values!E51),"","CM")</f>
        <v>CM</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52" s="1" t="str">
        <f>IF(ISBLANK(Values!E51),"","No")</f>
        <v>No</v>
      </c>
      <c r="DA52" s="1" t="str">
        <f>IF(ISBLANK(Values!E51),"","No")</f>
        <v>No</v>
      </c>
      <c r="DO52" s="27" t="str">
        <f>IF(ISBLANK(Values!E51),"","Parts")</f>
        <v>Parts</v>
      </c>
      <c r="DP52" s="27" t="str">
        <f>IF(ISBLANK(Values!E51),"",Values!$B$31)</f>
        <v>Teslimat tarihinden sonra 6 ay garanti. Klavyenin herhangi bir arızası durumunda, ürünün klavyesi için yeni bir birim veya yedek parça gönderilecektir. Stok sıkıntısı olması durumunda tam bir geri ödeme yapılır.</v>
      </c>
      <c r="DS52" s="31"/>
      <c r="DY52" t="str">
        <f>IF(ISBLANK(Values!$E51), "", "not_applicable")</f>
        <v>not_applicable</v>
      </c>
      <c r="DZ52" s="31"/>
      <c r="EA52" s="31"/>
      <c r="EB52" s="31"/>
      <c r="EC52" s="31"/>
      <c r="EI52" s="1" t="str">
        <f>IF(ISBLANK(Values!E51),"",Values!$B$31)</f>
        <v>Teslimat tarihinden sonra 6 ay garanti. Klavyenin herhangi bir arızası durumunda, ürünün klavyesi için yeni bir birim veya yedek parça gönderilecektir. Stok sıkıntısı olması durumunda tam bir geri ödeme yapılır.</v>
      </c>
      <c r="ES52" s="1" t="str">
        <f>IF(ISBLANK(Values!E51),"","Amazon Tellus UPS")</f>
        <v>Amazon Tellus UPS</v>
      </c>
      <c r="EV52" s="31" t="str">
        <f>IF(ISBLANK(Values!E51),"","New")</f>
        <v>New</v>
      </c>
      <c r="FE52" s="1">
        <f>IF(ISBLANK(Values!E51),"",IF(CO52&lt;&gt;"DEFAULT", "", 3))</f>
        <v>3</v>
      </c>
      <c r="FH52" s="1" t="str">
        <f>IF(ISBLANK(Values!E51),"","FALSE")</f>
        <v>FALSE</v>
      </c>
      <c r="FI52" s="1" t="str">
        <f>IF(ISBLANK(Values!E51),"","FALSE")</f>
        <v>FALSE</v>
      </c>
      <c r="FJ52" s="1" t="str">
        <f>IF(ISBLANK(Values!E51),"","FALSE")</f>
        <v>FALSE</v>
      </c>
      <c r="FM52" s="1" t="str">
        <f>IF(ISBLANK(Values!E51),"","1")</f>
        <v>1</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computercomponent</v>
      </c>
      <c r="B53" s="38" t="str">
        <f>IF(ISBLANK(Values!E52),"",Values!F52)</f>
        <v>Lenovo T480s silver - CZ</v>
      </c>
      <c r="C53" s="32" t="str">
        <f>IF(ISBLANK(Values!E52),"","TellusRem")</f>
        <v>TellusRem</v>
      </c>
      <c r="D53" s="30">
        <f>IF(ISBLANK(Values!E52),"",Values!E52)</f>
        <v>5714401482093</v>
      </c>
      <c r="E53" s="31" t="str">
        <f>IF(ISBLANK(Values!E52),"","EAN")</f>
        <v>EAN</v>
      </c>
      <c r="F53" s="28" t="str">
        <f>IF(ISBLANK(Values!E52),"",IF(Values!J52, SUBSTITUTE(Values!$B$1, "{language}", Values!H52) &amp; " " &amp;Values!$B$3, SUBSTITUTE(Values!$B$2, "{language}", Values!$H52) &amp; " " &amp;Values!$B$3))</f>
        <v>Lenovo Thinkpad için yedek Lenovo T480s silver - CZ arkadan aydınlatmalı klavye T480s, T490, E490, L480, L490, L380, L390, L380 Yoga, L390 Yoga, E490, E480</v>
      </c>
      <c r="G53" s="32" t="str">
        <f>IF(ISBLANK(Values!E52),"",IF(Values!$B$20="PartialUpdate","","TellusRem"))</f>
        <v/>
      </c>
      <c r="H53" s="27" t="str">
        <f>IF(ISBLANK(Values!E52),"",Values!$B$16)</f>
        <v>computer-keyboards</v>
      </c>
      <c r="I53" s="27" t="str">
        <f>IF(ISBLANK(Values!E52),"","4730574031")</f>
        <v>4730574031</v>
      </c>
      <c r="J53" s="39" t="str">
        <f>IF(ISBLANK(Values!E52),"",Values!F52 )</f>
        <v>Lenovo T480s silver - CZ</v>
      </c>
      <c r="K53" s="29" t="str">
        <f>IF(IF(ISBLANK(Values!E52),"",IF(Values!J52, Values!$B$4, Values!$B$5))=0,"",IF(ISBLANK(Values!E52),"",IF(Values!J52, Values!$B$4, Values!$B$5)))</f>
        <v/>
      </c>
      <c r="L53" s="40">
        <f>IF(ISBLANK(Values!E52),"",IF($CO53="DEFAULT", Values!$B$18, ""))</f>
        <v>5</v>
      </c>
      <c r="M53" s="28" t="str">
        <f>IF(ISBLANK(Values!E52),"",Values!$M52)</f>
        <v>https://download.lenovo.com/Images/Parts/01EN984/01EN984_A.jpg</v>
      </c>
      <c r="N53" s="28" t="str">
        <f>IF(ISBLANK(Values!$F52),"",Values!N52)</f>
        <v>https://download.lenovo.com/Images/Parts/01EN984/01EN984_B.jpg</v>
      </c>
      <c r="O53" s="28" t="str">
        <f>IF(ISBLANK(Values!$F52),"",Values!O52)</f>
        <v>https://download.lenovo.com/Images/Parts/01EN984/01EN984_details.jpg</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Child</v>
      </c>
      <c r="X53" s="32" t="str">
        <f>IF(ISBLANK(Values!E52),"",Values!$B$13)</f>
        <v>Lenovo T490 Parent</v>
      </c>
      <c r="Y53" s="39" t="str">
        <f>IF(ISBLANK(Values!E52),"","Size-Color")</f>
        <v>Size-Color</v>
      </c>
      <c r="Z53" s="32" t="str">
        <f>IF(ISBLANK(Values!E52),"","variation")</f>
        <v>variation</v>
      </c>
      <c r="AA53" s="36" t="str">
        <f>IF(ISBLANK(Values!E52),"",Values!$B$20)</f>
        <v>PartialUpdate</v>
      </c>
      <c r="AB53" s="1" t="str">
        <f>IF(ISBLANK(Values!E52),"",Values!$B$29)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3" s="41" t="str">
        <f>IF(ISBLANK(Values!E52),"",IF(Values!I52,Values!$B$23,Values!$B$33))</f>
        <v>👉 YENİLENDİ: PARA TASARRUFU - Yedek Lenovo dizüstü bilgisayar klavyesi, OEM klavyeleriyle aynı kalitede. TellusRem, 2011'den beri dünyanın Lider klavye distribütörüdür. Mükemmel yedek klavye, değiştirilmesi ve takılması kolaydır.</v>
      </c>
      <c r="AJ53" s="42" t="str">
        <f>IF(ISBLANK(Values!E52),"",Values!$B$24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53" s="1" t="str">
        <f>IF(ISBLANK(Values!E52),"",Values!$B$25)</f>
        <v>♻️ ÇEVRE DOSTU ÜRÜN - Yenilenmiş satın alın, YEŞİL SATIN AL! Yeni bir klavye almaya kıyasla, yenilenmiş klavyelerimizi satın alarak karbondioksiti %80'den fazla azaltın! Klavyeniz için mükemmel OEM yedek parçası.</v>
      </c>
      <c r="AL53" s="1" t="str">
        <f>IF(ISBLANK(Values!E52),"",SUBSTITUTE(SUBSTITUTE(IF(Values!$J52, Values!$B$26, Values!$B$33), "{language}", Values!$H52), "{flag}", INDEX(options!$E$1:$E$20, Values!$V52)))</f>
        <v>👉 LAYOUT – 🇨🇿 Lenovo T480s silver - CZ arkadan aydınlatmalı.</v>
      </c>
      <c r="AM53" s="1" t="str">
        <f>SUBSTITUTE(IF(ISBLANK(Values!E52),"",Values!$B$27),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53" s="28" t="str">
        <f>IF(ISBLANK(Values!E52),"",Values!H52)</f>
        <v>Lenovo T480s silver - CZ</v>
      </c>
      <c r="AV53" s="1" t="str">
        <f>IF(ISBLANK(Values!E52),"",IF(Values!J52,"Backlit", "Non-Backlit"))</f>
        <v>Backlit</v>
      </c>
      <c r="AW53"/>
      <c r="BE53" s="27" t="str">
        <f>IF(ISBLANK(Values!E52),"","Professional Audience")</f>
        <v>Professional Audience</v>
      </c>
      <c r="BF53" s="27" t="str">
        <f>IF(ISBLANK(Values!E52),"","Consumer Audience")</f>
        <v>Consumer Audience</v>
      </c>
      <c r="BG53" s="27" t="str">
        <f>IF(ISBLANK(Values!E52),"","Adults")</f>
        <v>Adults</v>
      </c>
      <c r="BH53" s="27" t="str">
        <f>IF(ISBLANK(Values!E52),"","People")</f>
        <v>People</v>
      </c>
      <c r="CG53" s="1">
        <f>IF(ISBLANK(Values!E52),"",Values!$B$11)</f>
        <v>150</v>
      </c>
      <c r="CH53" s="1" t="str">
        <f>IF(ISBLANK(Values!E52),"","GR")</f>
        <v>GR</v>
      </c>
      <c r="CI53" s="1" t="str">
        <f>IF(ISBLANK(Values!E52),"",Values!$B$7)</f>
        <v>32</v>
      </c>
      <c r="CJ53" s="1" t="str">
        <f>IF(ISBLANK(Values!E52),"",Values!$B$8)</f>
        <v>18</v>
      </c>
      <c r="CK53" s="1" t="str">
        <f>IF(ISBLANK(Values!E52),"",Values!$B$9)</f>
        <v>2</v>
      </c>
      <c r="CL53" s="1" t="str">
        <f>IF(ISBLANK(Values!E52),"","CM")</f>
        <v>CM</v>
      </c>
      <c r="CO53" s="1" t="str">
        <f>IF(ISBLANK(Values!E52), "", IF(AND(Values!$B$37=options!$G$2, Values!$C52), "AMAZON_NA", IF(AND(Values!$B$37=options!$G$1, Values!$D52), "AMAZON_EU", "DEFAULT")))</f>
        <v>DEFAULT</v>
      </c>
      <c r="CP53" s="1" t="str">
        <f>IF(ISBLANK(Values!E52),"",Values!$B$7)</f>
        <v>32</v>
      </c>
      <c r="CQ53" s="1" t="str">
        <f>IF(ISBLANK(Values!E52),"",Values!$B$8)</f>
        <v>18</v>
      </c>
      <c r="CR53" s="1" t="str">
        <f>IF(ISBLANK(Values!E52),"",Values!$B$9)</f>
        <v>2</v>
      </c>
      <c r="CS53" s="1">
        <f>IF(ISBLANK(Values!E52),"",Values!$B$11)</f>
        <v>150</v>
      </c>
      <c r="CT53" s="1" t="str">
        <f>IF(ISBLANK(Values!E52),"","GR")</f>
        <v>GR</v>
      </c>
      <c r="CU53" s="1" t="str">
        <f>IF(ISBLANK(Values!E52),"","CM")</f>
        <v>CM</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53" s="1" t="str">
        <f>IF(ISBLANK(Values!E52),"","No")</f>
        <v>No</v>
      </c>
      <c r="DA53" s="1" t="str">
        <f>IF(ISBLANK(Values!E52),"","No")</f>
        <v>No</v>
      </c>
      <c r="DO53" s="27" t="str">
        <f>IF(ISBLANK(Values!E52),"","Parts")</f>
        <v>Parts</v>
      </c>
      <c r="DP53" s="27" t="str">
        <f>IF(ISBLANK(Values!E52),"",Values!$B$31)</f>
        <v>Teslimat tarihinden sonra 6 ay garanti. Klavyenin herhangi bir arızası durumunda, ürünün klavyesi için yeni bir birim veya yedek parça gönderilecektir. Stok sıkıntısı olması durumunda tam bir geri ödeme yapılır.</v>
      </c>
      <c r="DS53" s="31"/>
      <c r="DY53" t="str">
        <f>IF(ISBLANK(Values!$E52), "", "not_applicable")</f>
        <v>not_applicable</v>
      </c>
      <c r="DZ53" s="31"/>
      <c r="EA53" s="31"/>
      <c r="EB53" s="31"/>
      <c r="EC53" s="31"/>
      <c r="EI53" s="1" t="str">
        <f>IF(ISBLANK(Values!E52),"",Values!$B$31)</f>
        <v>Teslimat tarihinden sonra 6 ay garanti. Klavyenin herhangi bir arızası durumunda, ürünün klavyesi için yeni bir birim veya yedek parça gönderilecektir. Stok sıkıntısı olması durumunda tam bir geri ödeme yapılır.</v>
      </c>
      <c r="ES53" s="1" t="str">
        <f>IF(ISBLANK(Values!E52),"","Amazon Tellus UPS")</f>
        <v>Amazon Tellus UPS</v>
      </c>
      <c r="EV53" s="31" t="str">
        <f>IF(ISBLANK(Values!E52),"","New")</f>
        <v>New</v>
      </c>
      <c r="FE53" s="1">
        <f>IF(ISBLANK(Values!E52),"",IF(CO53&lt;&gt;"DEFAULT", "", 3))</f>
        <v>3</v>
      </c>
      <c r="FH53" s="1" t="str">
        <f>IF(ISBLANK(Values!E52),"","FALSE")</f>
        <v>FALSE</v>
      </c>
      <c r="FI53" s="1" t="str">
        <f>IF(ISBLANK(Values!E52),"","FALSE")</f>
        <v>FALSE</v>
      </c>
      <c r="FJ53" s="1" t="str">
        <f>IF(ISBLANK(Values!E52),"","FALSE")</f>
        <v>FALSE</v>
      </c>
      <c r="FM53" s="1" t="str">
        <f>IF(ISBLANK(Values!E52),"","1")</f>
        <v>1</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computercomponent</v>
      </c>
      <c r="B54" s="38" t="str">
        <f>IF(ISBLANK(Values!E53),"",Values!F53)</f>
        <v>Lenovo T480s silver - DK</v>
      </c>
      <c r="C54" s="32" t="str">
        <f>IF(ISBLANK(Values!E53),"","TellusRem")</f>
        <v>TellusRem</v>
      </c>
      <c r="D54" s="30">
        <f>IF(ISBLANK(Values!E53),"",Values!E53)</f>
        <v>5714401482109</v>
      </c>
      <c r="E54" s="31" t="str">
        <f>IF(ISBLANK(Values!E53),"","EAN")</f>
        <v>EAN</v>
      </c>
      <c r="F54" s="28" t="str">
        <f>IF(ISBLANK(Values!E53),"",IF(Values!J53, SUBSTITUTE(Values!$B$1, "{language}", Values!H53) &amp; " " &amp;Values!$B$3, SUBSTITUTE(Values!$B$2, "{language}", Values!$H53) &amp; " " &amp;Values!$B$3))</f>
        <v>Lenovo Thinkpad için yedek Lenovo T480s silver - DK arkadan aydınlatmalı klavye T480s, T490, E490, L480, L490, L380, L390, L380 Yoga, L390 Yoga, E490, E480</v>
      </c>
      <c r="G54" s="32" t="str">
        <f>IF(ISBLANK(Values!E53),"",IF(Values!$B$20="PartialUpdate","","TellusRem"))</f>
        <v/>
      </c>
      <c r="H54" s="27" t="str">
        <f>IF(ISBLANK(Values!E53),"",Values!$B$16)</f>
        <v>computer-keyboards</v>
      </c>
      <c r="I54" s="27" t="str">
        <f>IF(ISBLANK(Values!E53),"","4730574031")</f>
        <v>4730574031</v>
      </c>
      <c r="J54" s="39" t="str">
        <f>IF(ISBLANK(Values!E53),"",Values!F53 )</f>
        <v>Lenovo T480s silver - DK</v>
      </c>
      <c r="K54" s="29" t="str">
        <f>IF(IF(ISBLANK(Values!E53),"",IF(Values!J53, Values!$B$4, Values!$B$5))=0,"",IF(ISBLANK(Values!E53),"",IF(Values!J53, Values!$B$4, Values!$B$5)))</f>
        <v/>
      </c>
      <c r="L54" s="40">
        <f>IF(ISBLANK(Values!E53),"",IF($CO54="DEFAULT", Values!$B$18, ""))</f>
        <v>5</v>
      </c>
      <c r="M54" s="28" t="str">
        <f>IF(ISBLANK(Values!E53),"",Values!$M53)</f>
        <v>https://download.lenovo.com/Images/Parts/01YN389/01YN389_A.jpg</v>
      </c>
      <c r="N54" s="28" t="str">
        <f>IF(ISBLANK(Values!$F53),"",Values!N53)</f>
        <v>https://download.lenovo.com/Images/Parts/01YN389/01YN389_B.jpg</v>
      </c>
      <c r="O54" s="28" t="str">
        <f>IF(ISBLANK(Values!$F53),"",Values!O53)</f>
        <v>https://download.lenovo.com/Images/Parts/01YN389/01YN389_details.jpg</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Child</v>
      </c>
      <c r="X54" s="32" t="str">
        <f>IF(ISBLANK(Values!E53),"",Values!$B$13)</f>
        <v>Lenovo T490 Parent</v>
      </c>
      <c r="Y54" s="39" t="str">
        <f>IF(ISBLANK(Values!E53),"","Size-Color")</f>
        <v>Size-Color</v>
      </c>
      <c r="Z54" s="32" t="str">
        <f>IF(ISBLANK(Values!E53),"","variation")</f>
        <v>variation</v>
      </c>
      <c r="AA54" s="36" t="str">
        <f>IF(ISBLANK(Values!E53),"",Values!$B$20)</f>
        <v>PartialUpdate</v>
      </c>
      <c r="AB54" s="1" t="str">
        <f>IF(ISBLANK(Values!E53),"",Values!$B$29)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4" s="41" t="str">
        <f>IF(ISBLANK(Values!E53),"",IF(Values!I53,Values!$B$23,Values!$B$33))</f>
        <v>👉 YENİLENDİ: PARA TASARRUFU - Yedek Lenovo dizüstü bilgisayar klavyesi, OEM klavyeleriyle aynı kalitede. TellusRem, 2011'den beri dünyanın Lider klavye distribütörüdür. Mükemmel yedek klavye, değiştirilmesi ve takılması kolaydır.</v>
      </c>
      <c r="AJ54" s="42" t="str">
        <f>IF(ISBLANK(Values!E53),"",Values!$B$24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54" s="1" t="str">
        <f>IF(ISBLANK(Values!E53),"",Values!$B$25)</f>
        <v>♻️ ÇEVRE DOSTU ÜRÜN - Yenilenmiş satın alın, YEŞİL SATIN AL! Yeni bir klavye almaya kıyasla, yenilenmiş klavyelerimizi satın alarak karbondioksiti %80'den fazla azaltın! Klavyeniz için mükemmel OEM yedek parçası.</v>
      </c>
      <c r="AL54" s="1" t="str">
        <f>IF(ISBLANK(Values!E53),"",SUBSTITUTE(SUBSTITUTE(IF(Values!$J53, Values!$B$26, Values!$B$33), "{language}", Values!$H53), "{flag}", INDEX(options!$E$1:$E$20, Values!$V53)))</f>
        <v>👉 LAYOUT – 🇩🇰 Lenovo T480s silver - DK arkadan aydınlatmalı.</v>
      </c>
      <c r="AM54" s="1" t="str">
        <f>SUBSTITUTE(IF(ISBLANK(Values!E53),"",Values!$B$27),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54" s="28" t="str">
        <f>IF(ISBLANK(Values!E53),"",Values!H53)</f>
        <v>Lenovo T480s silver - DK</v>
      </c>
      <c r="AV54" s="1" t="str">
        <f>IF(ISBLANK(Values!E53),"",IF(Values!J53,"Backlit", "Non-Backlit"))</f>
        <v>Backlit</v>
      </c>
      <c r="AW54"/>
      <c r="BE54" s="27" t="str">
        <f>IF(ISBLANK(Values!E53),"","Professional Audience")</f>
        <v>Professional Audience</v>
      </c>
      <c r="BF54" s="27" t="str">
        <f>IF(ISBLANK(Values!E53),"","Consumer Audience")</f>
        <v>Consumer Audience</v>
      </c>
      <c r="BG54" s="27" t="str">
        <f>IF(ISBLANK(Values!E53),"","Adults")</f>
        <v>Adults</v>
      </c>
      <c r="BH54" s="27" t="str">
        <f>IF(ISBLANK(Values!E53),"","People")</f>
        <v>People</v>
      </c>
      <c r="CG54" s="1">
        <f>IF(ISBLANK(Values!E53),"",Values!$B$11)</f>
        <v>150</v>
      </c>
      <c r="CH54" s="1" t="str">
        <f>IF(ISBLANK(Values!E53),"","GR")</f>
        <v>GR</v>
      </c>
      <c r="CI54" s="1" t="str">
        <f>IF(ISBLANK(Values!E53),"",Values!$B$7)</f>
        <v>32</v>
      </c>
      <c r="CJ54" s="1" t="str">
        <f>IF(ISBLANK(Values!E53),"",Values!$B$8)</f>
        <v>18</v>
      </c>
      <c r="CK54" s="1" t="str">
        <f>IF(ISBLANK(Values!E53),"",Values!$B$9)</f>
        <v>2</v>
      </c>
      <c r="CL54" s="1" t="str">
        <f>IF(ISBLANK(Values!E53),"","CM")</f>
        <v>CM</v>
      </c>
      <c r="CO54" s="1" t="str">
        <f>IF(ISBLANK(Values!E53), "", IF(AND(Values!$B$37=options!$G$2, Values!$C53), "AMAZON_NA", IF(AND(Values!$B$37=options!$G$1, Values!$D53), "AMAZON_EU", "DEFAULT")))</f>
        <v>DEFAULT</v>
      </c>
      <c r="CP54" s="1" t="str">
        <f>IF(ISBLANK(Values!E53),"",Values!$B$7)</f>
        <v>32</v>
      </c>
      <c r="CQ54" s="1" t="str">
        <f>IF(ISBLANK(Values!E53),"",Values!$B$8)</f>
        <v>18</v>
      </c>
      <c r="CR54" s="1" t="str">
        <f>IF(ISBLANK(Values!E53),"",Values!$B$9)</f>
        <v>2</v>
      </c>
      <c r="CS54" s="1">
        <f>IF(ISBLANK(Values!E53),"",Values!$B$11)</f>
        <v>150</v>
      </c>
      <c r="CT54" s="1" t="str">
        <f>IF(ISBLANK(Values!E53),"","GR")</f>
        <v>GR</v>
      </c>
      <c r="CU54" s="1" t="str">
        <f>IF(ISBLANK(Values!E53),"","CM")</f>
        <v>CM</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54" s="1" t="str">
        <f>IF(ISBLANK(Values!E53),"","No")</f>
        <v>No</v>
      </c>
      <c r="DA54" s="1" t="str">
        <f>IF(ISBLANK(Values!E53),"","No")</f>
        <v>No</v>
      </c>
      <c r="DO54" s="27" t="str">
        <f>IF(ISBLANK(Values!E53),"","Parts")</f>
        <v>Parts</v>
      </c>
      <c r="DP54" s="27" t="str">
        <f>IF(ISBLANK(Values!E53),"",Values!$B$31)</f>
        <v>Teslimat tarihinden sonra 6 ay garanti. Klavyenin herhangi bir arızası durumunda, ürünün klavyesi için yeni bir birim veya yedek parça gönderilecektir. Stok sıkıntısı olması durumunda tam bir geri ödeme yapılır.</v>
      </c>
      <c r="DS54" s="31"/>
      <c r="DY54" t="str">
        <f>IF(ISBLANK(Values!$E53), "", "not_applicable")</f>
        <v>not_applicable</v>
      </c>
      <c r="DZ54" s="31"/>
      <c r="EA54" s="31"/>
      <c r="EB54" s="31"/>
      <c r="EC54" s="31"/>
      <c r="EI54" s="1" t="str">
        <f>IF(ISBLANK(Values!E53),"",Values!$B$31)</f>
        <v>Teslimat tarihinden sonra 6 ay garanti. Klavyenin herhangi bir arızası durumunda, ürünün klavyesi için yeni bir birim veya yedek parça gönderilecektir. Stok sıkıntısı olması durumunda tam bir geri ödeme yapılır.</v>
      </c>
      <c r="ES54" s="1" t="str">
        <f>IF(ISBLANK(Values!E53),"","Amazon Tellus UPS")</f>
        <v>Amazon Tellus UPS</v>
      </c>
      <c r="EV54" s="31" t="str">
        <f>IF(ISBLANK(Values!E53),"","New")</f>
        <v>New</v>
      </c>
      <c r="FE54" s="1">
        <f>IF(ISBLANK(Values!E53),"",IF(CO54&lt;&gt;"DEFAULT", "", 3))</f>
        <v>3</v>
      </c>
      <c r="FH54" s="1" t="str">
        <f>IF(ISBLANK(Values!E53),"","FALSE")</f>
        <v>FALSE</v>
      </c>
      <c r="FI54" s="1" t="str">
        <f>IF(ISBLANK(Values!E53),"","FALSE")</f>
        <v>FALSE</v>
      </c>
      <c r="FJ54" s="1" t="str">
        <f>IF(ISBLANK(Values!E53),"","FALSE")</f>
        <v>FALSE</v>
      </c>
      <c r="FM54" s="1" t="str">
        <f>IF(ISBLANK(Values!E53),"","1")</f>
        <v>1</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computercomponent</v>
      </c>
      <c r="B55" s="38" t="str">
        <f>IF(ISBLANK(Values!E54),"",Values!F54)</f>
        <v>Lenovo T480s silver - HU</v>
      </c>
      <c r="C55" s="32" t="str">
        <f>IF(ISBLANK(Values!E54),"","TellusRem")</f>
        <v>TellusRem</v>
      </c>
      <c r="D55" s="30">
        <f>IF(ISBLANK(Values!E54),"",Values!E54)</f>
        <v>5714401482116</v>
      </c>
      <c r="E55" s="31" t="str">
        <f>IF(ISBLANK(Values!E54),"","EAN")</f>
        <v>EAN</v>
      </c>
      <c r="F55" s="28" t="str">
        <f>IF(ISBLANK(Values!E54),"",IF(Values!J54, SUBSTITUTE(Values!$B$1, "{language}", Values!H54) &amp; " " &amp;Values!$B$3, SUBSTITUTE(Values!$B$2, "{language}", Values!$H54) &amp; " " &amp;Values!$B$3))</f>
        <v>Lenovo Thinkpad için yedek Lenovo T480s silver - HU arkadan aydınlatmalı klavye T480s, T490, E490, L480, L490, L380, L390, L380 Yoga, L390 Yoga, E490, E480</v>
      </c>
      <c r="G55" s="32" t="str">
        <f>IF(ISBLANK(Values!E54),"",IF(Values!$B$20="PartialUpdate","","TellusRem"))</f>
        <v/>
      </c>
      <c r="H55" s="27" t="str">
        <f>IF(ISBLANK(Values!E54),"",Values!$B$16)</f>
        <v>computer-keyboards</v>
      </c>
      <c r="I55" s="27" t="str">
        <f>IF(ISBLANK(Values!E54),"","4730574031")</f>
        <v>4730574031</v>
      </c>
      <c r="J55" s="39" t="str">
        <f>IF(ISBLANK(Values!E54),"",Values!F54 )</f>
        <v>Lenovo T480s silver - HU</v>
      </c>
      <c r="K55" s="29" t="str">
        <f>IF(IF(ISBLANK(Values!E54),"",IF(Values!J54, Values!$B$4, Values!$B$5))=0,"",IF(ISBLANK(Values!E54),"",IF(Values!J54, Values!$B$4, Values!$B$5)))</f>
        <v/>
      </c>
      <c r="L55" s="40">
        <f>IF(ISBLANK(Values!E54),"",IF($CO55="DEFAULT", Values!$B$18, ""))</f>
        <v>5</v>
      </c>
      <c r="M55" s="28" t="str">
        <f>IF(ISBLANK(Values!E54),"",Values!$M54)</f>
        <v>https://download.lenovo.com/Images/Parts/01YN435/01YN435_A.jpg</v>
      </c>
      <c r="N55" s="28" t="str">
        <f>IF(ISBLANK(Values!$F54),"",Values!N54)</f>
        <v>https://download.lenovo.com/Images/Parts/01YN435/01YN435_B.jpg</v>
      </c>
      <c r="O55" s="28" t="str">
        <f>IF(ISBLANK(Values!$F54),"",Values!O54)</f>
        <v>https://download.lenovo.com/Images/Parts/01YN435/01YN435_details.jpg</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Child</v>
      </c>
      <c r="X55" s="32" t="str">
        <f>IF(ISBLANK(Values!E54),"",Values!$B$13)</f>
        <v>Lenovo T490 Parent</v>
      </c>
      <c r="Y55" s="39" t="str">
        <f>IF(ISBLANK(Values!E54),"","Size-Color")</f>
        <v>Size-Color</v>
      </c>
      <c r="Z55" s="32" t="str">
        <f>IF(ISBLANK(Values!E54),"","variation")</f>
        <v>variation</v>
      </c>
      <c r="AA55" s="36" t="str">
        <f>IF(ISBLANK(Values!E54),"",Values!$B$20)</f>
        <v>PartialUpdate</v>
      </c>
      <c r="AB55" s="1" t="str">
        <f>IF(ISBLANK(Values!E54),"",Values!$B$29)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5" s="41" t="str">
        <f>IF(ISBLANK(Values!E54),"",IF(Values!I54,Values!$B$23,Values!$B$33))</f>
        <v>👉 YENİLENDİ: PARA TASARRUFU - Yedek Lenovo dizüstü bilgisayar klavyesi, OEM klavyeleriyle aynı kalitede. TellusRem, 2011'den beri dünyanın Lider klavye distribütörüdür. Mükemmel yedek klavye, değiştirilmesi ve takılması kolaydır.</v>
      </c>
      <c r="AJ55" s="42" t="str">
        <f>IF(ISBLANK(Values!E54),"",Values!$B$24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55" s="1" t="str">
        <f>IF(ISBLANK(Values!E54),"",Values!$B$25)</f>
        <v>♻️ ÇEVRE DOSTU ÜRÜN - Yenilenmiş satın alın, YEŞİL SATIN AL! Yeni bir klavye almaya kıyasla, yenilenmiş klavyelerimizi satın alarak karbondioksiti %80'den fazla azaltın! Klavyeniz için mükemmel OEM yedek parçası.</v>
      </c>
      <c r="AL55" s="1" t="str">
        <f>IF(ISBLANK(Values!E54),"",SUBSTITUTE(SUBSTITUTE(IF(Values!$J54, Values!$B$26, Values!$B$33), "{language}", Values!$H54), "{flag}", INDEX(options!$E$1:$E$20, Values!$V54)))</f>
        <v>👉 LAYOUT – 🇭🇺 Lenovo T480s silver - HU arkadan aydınlatmalı.</v>
      </c>
      <c r="AM55" s="1" t="str">
        <f>SUBSTITUTE(IF(ISBLANK(Values!E54),"",Values!$B$27),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55" s="28" t="str">
        <f>IF(ISBLANK(Values!E54),"",Values!H54)</f>
        <v>Lenovo T480s silver - HU</v>
      </c>
      <c r="AV55" s="1" t="str">
        <f>IF(ISBLANK(Values!E54),"",IF(Values!J54,"Backlit", "Non-Backlit"))</f>
        <v>Backlit</v>
      </c>
      <c r="AW55"/>
      <c r="BE55" s="27" t="str">
        <f>IF(ISBLANK(Values!E54),"","Professional Audience")</f>
        <v>Professional Audience</v>
      </c>
      <c r="BF55" s="27" t="str">
        <f>IF(ISBLANK(Values!E54),"","Consumer Audience")</f>
        <v>Consumer Audience</v>
      </c>
      <c r="BG55" s="27" t="str">
        <f>IF(ISBLANK(Values!E54),"","Adults")</f>
        <v>Adults</v>
      </c>
      <c r="BH55" s="27" t="str">
        <f>IF(ISBLANK(Values!E54),"","People")</f>
        <v>People</v>
      </c>
      <c r="CG55" s="1">
        <f>IF(ISBLANK(Values!E54),"",Values!$B$11)</f>
        <v>150</v>
      </c>
      <c r="CH55" s="1" t="str">
        <f>IF(ISBLANK(Values!E54),"","GR")</f>
        <v>GR</v>
      </c>
      <c r="CI55" s="1" t="str">
        <f>IF(ISBLANK(Values!E54),"",Values!$B$7)</f>
        <v>32</v>
      </c>
      <c r="CJ55" s="1" t="str">
        <f>IF(ISBLANK(Values!E54),"",Values!$B$8)</f>
        <v>18</v>
      </c>
      <c r="CK55" s="1" t="str">
        <f>IF(ISBLANK(Values!E54),"",Values!$B$9)</f>
        <v>2</v>
      </c>
      <c r="CL55" s="1" t="str">
        <f>IF(ISBLANK(Values!E54),"","CM")</f>
        <v>CM</v>
      </c>
      <c r="CO55" s="1" t="str">
        <f>IF(ISBLANK(Values!E54), "", IF(AND(Values!$B$37=options!$G$2, Values!$C54), "AMAZON_NA", IF(AND(Values!$B$37=options!$G$1, Values!$D54), "AMAZON_EU", "DEFAULT")))</f>
        <v>DEFAULT</v>
      </c>
      <c r="CP55" s="1" t="str">
        <f>IF(ISBLANK(Values!E54),"",Values!$B$7)</f>
        <v>32</v>
      </c>
      <c r="CQ55" s="1" t="str">
        <f>IF(ISBLANK(Values!E54),"",Values!$B$8)</f>
        <v>18</v>
      </c>
      <c r="CR55" s="1" t="str">
        <f>IF(ISBLANK(Values!E54),"",Values!$B$9)</f>
        <v>2</v>
      </c>
      <c r="CS55" s="1">
        <f>IF(ISBLANK(Values!E54),"",Values!$B$11)</f>
        <v>150</v>
      </c>
      <c r="CT55" s="1" t="str">
        <f>IF(ISBLANK(Values!E54),"","GR")</f>
        <v>GR</v>
      </c>
      <c r="CU55" s="1" t="str">
        <f>IF(ISBLANK(Values!E54),"","CM")</f>
        <v>CM</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55" s="1" t="str">
        <f>IF(ISBLANK(Values!E54),"","No")</f>
        <v>No</v>
      </c>
      <c r="DA55" s="1" t="str">
        <f>IF(ISBLANK(Values!E54),"","No")</f>
        <v>No</v>
      </c>
      <c r="DO55" s="27" t="str">
        <f>IF(ISBLANK(Values!E54),"","Parts")</f>
        <v>Parts</v>
      </c>
      <c r="DP55" s="27" t="str">
        <f>IF(ISBLANK(Values!E54),"",Values!$B$31)</f>
        <v>Teslimat tarihinden sonra 6 ay garanti. Klavyenin herhangi bir arızası durumunda, ürünün klavyesi için yeni bir birim veya yedek parça gönderilecektir. Stok sıkıntısı olması durumunda tam bir geri ödeme yapılır.</v>
      </c>
      <c r="DS55" s="31"/>
      <c r="DY55" t="str">
        <f>IF(ISBLANK(Values!$E54), "", "not_applicable")</f>
        <v>not_applicable</v>
      </c>
      <c r="DZ55" s="31"/>
      <c r="EA55" s="31"/>
      <c r="EB55" s="31"/>
      <c r="EC55" s="31"/>
      <c r="EI55" s="1" t="str">
        <f>IF(ISBLANK(Values!E54),"",Values!$B$31)</f>
        <v>Teslimat tarihinden sonra 6 ay garanti. Klavyenin herhangi bir arızası durumunda, ürünün klavyesi için yeni bir birim veya yedek parça gönderilecektir. Stok sıkıntısı olması durumunda tam bir geri ödeme yapılır.</v>
      </c>
      <c r="ES55" s="1" t="str">
        <f>IF(ISBLANK(Values!E54),"","Amazon Tellus UPS")</f>
        <v>Amazon Tellus UPS</v>
      </c>
      <c r="EV55" s="31" t="str">
        <f>IF(ISBLANK(Values!E54),"","New")</f>
        <v>New</v>
      </c>
      <c r="FE55" s="1">
        <f>IF(ISBLANK(Values!E54),"",IF(CO55&lt;&gt;"DEFAULT", "", 3))</f>
        <v>3</v>
      </c>
      <c r="FH55" s="1" t="str">
        <f>IF(ISBLANK(Values!E54),"","FALSE")</f>
        <v>FALSE</v>
      </c>
      <c r="FI55" s="1" t="str">
        <f>IF(ISBLANK(Values!E54),"","FALSE")</f>
        <v>FALSE</v>
      </c>
      <c r="FJ55" s="1" t="str">
        <f>IF(ISBLANK(Values!E54),"","FALSE")</f>
        <v>FALSE</v>
      </c>
      <c r="FM55" s="1" t="str">
        <f>IF(ISBLANK(Values!E54),"","1")</f>
        <v>1</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computercomponent</v>
      </c>
      <c r="B56" s="38" t="str">
        <f>IF(ISBLANK(Values!E55),"",Values!F55)</f>
        <v>Lenovo T480s silver - NL</v>
      </c>
      <c r="C56" s="32" t="str">
        <f>IF(ISBLANK(Values!E55),"","TellusRem")</f>
        <v>TellusRem</v>
      </c>
      <c r="D56" s="30">
        <f>IF(ISBLANK(Values!E55),"",Values!E55)</f>
        <v>5714401482123</v>
      </c>
      <c r="E56" s="31" t="str">
        <f>IF(ISBLANK(Values!E55),"","EAN")</f>
        <v>EAN</v>
      </c>
      <c r="F56" s="28" t="str">
        <f>IF(ISBLANK(Values!E55),"",IF(Values!J55, SUBSTITUTE(Values!$B$1, "{language}", Values!H55) &amp; " " &amp;Values!$B$3, SUBSTITUTE(Values!$B$2, "{language}", Values!$H55) &amp; " " &amp;Values!$B$3))</f>
        <v>Lenovo Thinkpad için yedek Lenovo T480s silver - NL arkadan aydınlatmalı klavye T480s, T490, E490, L480, L490, L380, L390, L380 Yoga, L390 Yoga, E490, E480</v>
      </c>
      <c r="G56" s="32" t="str">
        <f>IF(ISBLANK(Values!E55),"",IF(Values!$B$20="PartialUpdate","","TellusRem"))</f>
        <v/>
      </c>
      <c r="H56" s="27" t="str">
        <f>IF(ISBLANK(Values!E55),"",Values!$B$16)</f>
        <v>computer-keyboards</v>
      </c>
      <c r="I56" s="27" t="str">
        <f>IF(ISBLANK(Values!E55),"","4730574031")</f>
        <v>4730574031</v>
      </c>
      <c r="J56" s="39" t="str">
        <f>IF(ISBLANK(Values!E55),"",Values!F55 )</f>
        <v>Lenovo T480s silver - NL</v>
      </c>
      <c r="K56" s="29" t="str">
        <f>IF(IF(ISBLANK(Values!E55),"",IF(Values!J55, Values!$B$4, Values!$B$5))=0,"",IF(ISBLANK(Values!E55),"",IF(Values!J55, Values!$B$4, Values!$B$5)))</f>
        <v/>
      </c>
      <c r="L56" s="40">
        <f>IF(ISBLANK(Values!E55),"",IF($CO56="DEFAULT", Values!$B$18, ""))</f>
        <v>5</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Child</v>
      </c>
      <c r="X56" s="32" t="str">
        <f>IF(ISBLANK(Values!E55),"",Values!$B$13)</f>
        <v>Lenovo T490 Parent</v>
      </c>
      <c r="Y56" s="39" t="str">
        <f>IF(ISBLANK(Values!E55),"","Size-Color")</f>
        <v>Size-Color</v>
      </c>
      <c r="Z56" s="32" t="str">
        <f>IF(ISBLANK(Values!E55),"","variation")</f>
        <v>variation</v>
      </c>
      <c r="AA56" s="36" t="str">
        <f>IF(ISBLANK(Values!E55),"",Values!$B$20)</f>
        <v>PartialUpdate</v>
      </c>
      <c r="AB56" s="1" t="str">
        <f>IF(ISBLANK(Values!E55),"",Values!$B$29)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6" s="41" t="str">
        <f>IF(ISBLANK(Values!E55),"",IF(Values!I55,Values!$B$23,Values!$B$33))</f>
        <v>👉 YENİLENDİ: PARA TASARRUFU - Yedek Lenovo dizüstü bilgisayar klavyesi, OEM klavyeleriyle aynı kalitede. TellusRem, 2011'den beri dünyanın Lider klavye distribütörüdür. Mükemmel yedek klavye, değiştirilmesi ve takılması kolaydır.</v>
      </c>
      <c r="AJ56" s="42" t="str">
        <f>IF(ISBLANK(Values!E55),"",Values!$B$24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56" s="1" t="str">
        <f>IF(ISBLANK(Values!E55),"",Values!$B$25)</f>
        <v>♻️ ÇEVRE DOSTU ÜRÜN - Yenilenmiş satın alın, YEŞİL SATIN AL! Yeni bir klavye almaya kıyasla, yenilenmiş klavyelerimizi satın alarak karbondioksiti %80'den fazla azaltın! Klavyeniz için mükemmel OEM yedek parçası.</v>
      </c>
      <c r="AL56" s="1" t="str">
        <f>IF(ISBLANK(Values!E55),"",SUBSTITUTE(SUBSTITUTE(IF(Values!$J55, Values!$B$26, Values!$B$33), "{language}", Values!$H55), "{flag}", INDEX(options!$E$1:$E$20, Values!$V55)))</f>
        <v>👉 LAYOUT – 🇳🇱 Lenovo T480s silver - NL arkadan aydınlatmalı.</v>
      </c>
      <c r="AM56" s="1" t="str">
        <f>SUBSTITUTE(IF(ISBLANK(Values!E55),"",Values!$B$27),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56" s="28" t="str">
        <f>IF(ISBLANK(Values!E55),"",Values!H55)</f>
        <v>Lenovo T480s silver - NL</v>
      </c>
      <c r="AV56" s="1" t="str">
        <f>IF(ISBLANK(Values!E55),"",IF(Values!J55,"Backlit", "Non-Backlit"))</f>
        <v>Backlit</v>
      </c>
      <c r="AW56"/>
      <c r="BE56" s="27" t="str">
        <f>IF(ISBLANK(Values!E55),"","Professional Audience")</f>
        <v>Professional Audience</v>
      </c>
      <c r="BF56" s="27" t="str">
        <f>IF(ISBLANK(Values!E55),"","Consumer Audience")</f>
        <v>Consumer Audience</v>
      </c>
      <c r="BG56" s="27" t="str">
        <f>IF(ISBLANK(Values!E55),"","Adults")</f>
        <v>Adults</v>
      </c>
      <c r="BH56" s="27" t="str">
        <f>IF(ISBLANK(Values!E55),"","People")</f>
        <v>People</v>
      </c>
      <c r="CG56" s="1">
        <f>IF(ISBLANK(Values!E55),"",Values!$B$11)</f>
        <v>150</v>
      </c>
      <c r="CH56" s="1" t="str">
        <f>IF(ISBLANK(Values!E55),"","GR")</f>
        <v>GR</v>
      </c>
      <c r="CI56" s="1" t="str">
        <f>IF(ISBLANK(Values!E55),"",Values!$B$7)</f>
        <v>32</v>
      </c>
      <c r="CJ56" s="1" t="str">
        <f>IF(ISBLANK(Values!E55),"",Values!$B$8)</f>
        <v>18</v>
      </c>
      <c r="CK56" s="1" t="str">
        <f>IF(ISBLANK(Values!E55),"",Values!$B$9)</f>
        <v>2</v>
      </c>
      <c r="CL56" s="1" t="str">
        <f>IF(ISBLANK(Values!E55),"","CM")</f>
        <v>CM</v>
      </c>
      <c r="CO56" s="1" t="str">
        <f>IF(ISBLANK(Values!E55), "", IF(AND(Values!$B$37=options!$G$2, Values!$C55), "AMAZON_NA", IF(AND(Values!$B$37=options!$G$1, Values!$D55), "AMAZON_EU", "DEFAULT")))</f>
        <v>DEFAULT</v>
      </c>
      <c r="CP56" s="1" t="str">
        <f>IF(ISBLANK(Values!E55),"",Values!$B$7)</f>
        <v>32</v>
      </c>
      <c r="CQ56" s="1" t="str">
        <f>IF(ISBLANK(Values!E55),"",Values!$B$8)</f>
        <v>18</v>
      </c>
      <c r="CR56" s="1" t="str">
        <f>IF(ISBLANK(Values!E55),"",Values!$B$9)</f>
        <v>2</v>
      </c>
      <c r="CS56" s="1">
        <f>IF(ISBLANK(Values!E55),"",Values!$B$11)</f>
        <v>150</v>
      </c>
      <c r="CT56" s="1" t="str">
        <f>IF(ISBLANK(Values!E55),"","GR")</f>
        <v>GR</v>
      </c>
      <c r="CU56" s="1" t="str">
        <f>IF(ISBLANK(Values!E55),"","CM")</f>
        <v>CM</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56" s="1" t="str">
        <f>IF(ISBLANK(Values!E55),"","No")</f>
        <v>No</v>
      </c>
      <c r="DA56" s="1" t="str">
        <f>IF(ISBLANK(Values!E55),"","No")</f>
        <v>No</v>
      </c>
      <c r="DO56" s="27" t="str">
        <f>IF(ISBLANK(Values!E55),"","Parts")</f>
        <v>Parts</v>
      </c>
      <c r="DP56" s="27" t="str">
        <f>IF(ISBLANK(Values!E55),"",Values!$B$31)</f>
        <v>Teslimat tarihinden sonra 6 ay garanti. Klavyenin herhangi bir arızası durumunda, ürünün klavyesi için yeni bir birim veya yedek parça gönderilecektir. Stok sıkıntısı olması durumunda tam bir geri ödeme yapılır.</v>
      </c>
      <c r="DS56" s="31"/>
      <c r="DY56" t="str">
        <f>IF(ISBLANK(Values!$E55), "", "not_applicable")</f>
        <v>not_applicable</v>
      </c>
      <c r="DZ56" s="31"/>
      <c r="EA56" s="31"/>
      <c r="EB56" s="31"/>
      <c r="EC56" s="31"/>
      <c r="EI56" s="1" t="str">
        <f>IF(ISBLANK(Values!E55),"",Values!$B$31)</f>
        <v>Teslimat tarihinden sonra 6 ay garanti. Klavyenin herhangi bir arızası durumunda, ürünün klavyesi için yeni bir birim veya yedek parça gönderilecektir. Stok sıkıntısı olması durumunda tam bir geri ödeme yapılır.</v>
      </c>
      <c r="ES56" s="1" t="str">
        <f>IF(ISBLANK(Values!E55),"","Amazon Tellus UPS")</f>
        <v>Amazon Tellus UPS</v>
      </c>
      <c r="EV56" s="31" t="str">
        <f>IF(ISBLANK(Values!E55),"","New")</f>
        <v>New</v>
      </c>
      <c r="FE56" s="1">
        <f>IF(ISBLANK(Values!E55),"",IF(CO56&lt;&gt;"DEFAULT", "", 3))</f>
        <v>3</v>
      </c>
      <c r="FH56" s="1" t="str">
        <f>IF(ISBLANK(Values!E55),"","FALSE")</f>
        <v>FALSE</v>
      </c>
      <c r="FI56" s="1" t="str">
        <f>IF(ISBLANK(Values!E55),"","FALSE")</f>
        <v>FALSE</v>
      </c>
      <c r="FJ56" s="1" t="str">
        <f>IF(ISBLANK(Values!E55),"","FALSE")</f>
        <v>FALSE</v>
      </c>
      <c r="FM56" s="1" t="str">
        <f>IF(ISBLANK(Values!E55),"","1")</f>
        <v>1</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computercomponent</v>
      </c>
      <c r="B57" s="38" t="str">
        <f>IF(ISBLANK(Values!E56),"",Values!F56)</f>
        <v>Lenovo T480s silver - NO</v>
      </c>
      <c r="C57" s="32" t="str">
        <f>IF(ISBLANK(Values!E56),"","TellusRem")</f>
        <v>TellusRem</v>
      </c>
      <c r="D57" s="30">
        <f>IF(ISBLANK(Values!E56),"",Values!E56)</f>
        <v>5714401482130</v>
      </c>
      <c r="E57" s="31" t="str">
        <f>IF(ISBLANK(Values!E56),"","EAN")</f>
        <v>EAN</v>
      </c>
      <c r="F57" s="28" t="str">
        <f>IF(ISBLANK(Values!E56),"",IF(Values!J56, SUBSTITUTE(Values!$B$1, "{language}", Values!H56) &amp; " " &amp;Values!$B$3, SUBSTITUTE(Values!$B$2, "{language}", Values!$H56) &amp; " " &amp;Values!$B$3))</f>
        <v>Lenovo Thinkpad için yedek Lenovo T480s silver - NO arkadan aydınlatmalı klavye T480s, T490, E490, L480, L490, L380, L390, L380 Yoga, L390 Yoga, E490, E480</v>
      </c>
      <c r="G57" s="32" t="str">
        <f>IF(ISBLANK(Values!E56),"",IF(Values!$B$20="PartialUpdate","","TellusRem"))</f>
        <v/>
      </c>
      <c r="H57" s="27" t="str">
        <f>IF(ISBLANK(Values!E56),"",Values!$B$16)</f>
        <v>computer-keyboards</v>
      </c>
      <c r="I57" s="27" t="str">
        <f>IF(ISBLANK(Values!E56),"","4730574031")</f>
        <v>4730574031</v>
      </c>
      <c r="J57" s="39" t="str">
        <f>IF(ISBLANK(Values!E56),"",Values!F56 )</f>
        <v>Lenovo T480s silver - NO</v>
      </c>
      <c r="K57" s="29" t="str">
        <f>IF(IF(ISBLANK(Values!E56),"",IF(Values!J56, Values!$B$4, Values!$B$5))=0,"",IF(ISBLANK(Values!E56),"",IF(Values!J56, Values!$B$4, Values!$B$5)))</f>
        <v/>
      </c>
      <c r="L57" s="40">
        <f>IF(ISBLANK(Values!E56),"",IF($CO57="DEFAULT", Values!$B$18, ""))</f>
        <v>5</v>
      </c>
      <c r="M57" s="28" t="str">
        <f>IF(ISBLANK(Values!E56),"",Values!$M56)</f>
        <v>https://download.lenovo.com/Images/Parts/01YN360/01YN360_A.jpg</v>
      </c>
      <c r="N57" s="28" t="str">
        <f>IF(ISBLANK(Values!$F56),"",Values!N56)</f>
        <v>https://download.lenovo.com/Images/Parts/01YN360/01YN360_B.jpg</v>
      </c>
      <c r="O57" s="28" t="str">
        <f>IF(ISBLANK(Values!$F56),"",Values!O56)</f>
        <v>https://download.lenovo.com/Images/Parts/01YN360/01YN360_details.jpg</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Child</v>
      </c>
      <c r="X57" s="32" t="str">
        <f>IF(ISBLANK(Values!E56),"",Values!$B$13)</f>
        <v>Lenovo T490 Parent</v>
      </c>
      <c r="Y57" s="39" t="str">
        <f>IF(ISBLANK(Values!E56),"","Size-Color")</f>
        <v>Size-Color</v>
      </c>
      <c r="Z57" s="32" t="str">
        <f>IF(ISBLANK(Values!E56),"","variation")</f>
        <v>variation</v>
      </c>
      <c r="AA57" s="36" t="str">
        <f>IF(ISBLANK(Values!E56),"",Values!$B$20)</f>
        <v>PartialUpdate</v>
      </c>
      <c r="AB57" s="1" t="str">
        <f>IF(ISBLANK(Values!E56),"",Values!$B$29)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7" s="41" t="str">
        <f>IF(ISBLANK(Values!E56),"",IF(Values!I56,Values!$B$23,Values!$B$33))</f>
        <v>👉 YENİLENDİ: PARA TASARRUFU - Yedek Lenovo dizüstü bilgisayar klavyesi, OEM klavyeleriyle aynı kalitede. TellusRem, 2011'den beri dünyanın Lider klavye distribütörüdür. Mükemmel yedek klavye, değiştirilmesi ve takılması kolaydır.</v>
      </c>
      <c r="AJ57" s="42" t="str">
        <f>IF(ISBLANK(Values!E56),"",Values!$B$24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57" s="1" t="str">
        <f>IF(ISBLANK(Values!E56),"",Values!$B$25)</f>
        <v>♻️ ÇEVRE DOSTU ÜRÜN - Yenilenmiş satın alın, YEŞİL SATIN AL! Yeni bir klavye almaya kıyasla, yenilenmiş klavyelerimizi satın alarak karbondioksiti %80'den fazla azaltın! Klavyeniz için mükemmel OEM yedek parçası.</v>
      </c>
      <c r="AL57" s="1" t="str">
        <f>IF(ISBLANK(Values!E56),"",SUBSTITUTE(SUBSTITUTE(IF(Values!$J56, Values!$B$26, Values!$B$33), "{language}", Values!$H56), "{flag}", INDEX(options!$E$1:$E$20, Values!$V56)))</f>
        <v>👉 LAYOUT – 🇳🇴 Lenovo T480s silver - NO arkadan aydınlatmalı.</v>
      </c>
      <c r="AM57" s="1" t="str">
        <f>SUBSTITUTE(IF(ISBLANK(Values!E56),"",Values!$B$27),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57" s="28" t="str">
        <f>IF(ISBLANK(Values!E56),"",Values!H56)</f>
        <v>Lenovo T480s silver - NO</v>
      </c>
      <c r="AV57" s="1" t="str">
        <f>IF(ISBLANK(Values!E56),"",IF(Values!J56,"Backlit", "Non-Backlit"))</f>
        <v>Backlit</v>
      </c>
      <c r="AW57"/>
      <c r="BE57" s="27" t="str">
        <f>IF(ISBLANK(Values!E56),"","Professional Audience")</f>
        <v>Professional Audience</v>
      </c>
      <c r="BF57" s="27" t="str">
        <f>IF(ISBLANK(Values!E56),"","Consumer Audience")</f>
        <v>Consumer Audience</v>
      </c>
      <c r="BG57" s="27" t="str">
        <f>IF(ISBLANK(Values!E56),"","Adults")</f>
        <v>Adults</v>
      </c>
      <c r="BH57" s="27" t="str">
        <f>IF(ISBLANK(Values!E56),"","People")</f>
        <v>People</v>
      </c>
      <c r="CG57" s="1">
        <f>IF(ISBLANK(Values!E56),"",Values!$B$11)</f>
        <v>150</v>
      </c>
      <c r="CH57" s="1" t="str">
        <f>IF(ISBLANK(Values!E56),"","GR")</f>
        <v>GR</v>
      </c>
      <c r="CI57" s="1" t="str">
        <f>IF(ISBLANK(Values!E56),"",Values!$B$7)</f>
        <v>32</v>
      </c>
      <c r="CJ57" s="1" t="str">
        <f>IF(ISBLANK(Values!E56),"",Values!$B$8)</f>
        <v>18</v>
      </c>
      <c r="CK57" s="1" t="str">
        <f>IF(ISBLANK(Values!E56),"",Values!$B$9)</f>
        <v>2</v>
      </c>
      <c r="CL57" s="1" t="str">
        <f>IF(ISBLANK(Values!E56),"","CM")</f>
        <v>CM</v>
      </c>
      <c r="CO57" s="1" t="str">
        <f>IF(ISBLANK(Values!E56), "", IF(AND(Values!$B$37=options!$G$2, Values!$C56), "AMAZON_NA", IF(AND(Values!$B$37=options!$G$1, Values!$D56), "AMAZON_EU", "DEFAULT")))</f>
        <v>DEFAULT</v>
      </c>
      <c r="CP57" s="1" t="str">
        <f>IF(ISBLANK(Values!E56),"",Values!$B$7)</f>
        <v>32</v>
      </c>
      <c r="CQ57" s="1" t="str">
        <f>IF(ISBLANK(Values!E56),"",Values!$B$8)</f>
        <v>18</v>
      </c>
      <c r="CR57" s="1" t="str">
        <f>IF(ISBLANK(Values!E56),"",Values!$B$9)</f>
        <v>2</v>
      </c>
      <c r="CS57" s="1">
        <f>IF(ISBLANK(Values!E56),"",Values!$B$11)</f>
        <v>150</v>
      </c>
      <c r="CT57" s="1" t="str">
        <f>IF(ISBLANK(Values!E56),"","GR")</f>
        <v>GR</v>
      </c>
      <c r="CU57" s="1" t="str">
        <f>IF(ISBLANK(Values!E56),"","CM")</f>
        <v>CM</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57" s="1" t="str">
        <f>IF(ISBLANK(Values!E56),"","No")</f>
        <v>No</v>
      </c>
      <c r="DA57" s="1" t="str">
        <f>IF(ISBLANK(Values!E56),"","No")</f>
        <v>No</v>
      </c>
      <c r="DO57" s="27" t="str">
        <f>IF(ISBLANK(Values!E56),"","Parts")</f>
        <v>Parts</v>
      </c>
      <c r="DP57" s="27" t="str">
        <f>IF(ISBLANK(Values!E56),"",Values!$B$31)</f>
        <v>Teslimat tarihinden sonra 6 ay garanti. Klavyenin herhangi bir arızası durumunda, ürünün klavyesi için yeni bir birim veya yedek parça gönderilecektir. Stok sıkıntısı olması durumunda tam bir geri ödeme yapılır.</v>
      </c>
      <c r="DS57" s="31"/>
      <c r="DY57" t="str">
        <f>IF(ISBLANK(Values!$E56), "", "not_applicable")</f>
        <v>not_applicable</v>
      </c>
      <c r="DZ57" s="31"/>
      <c r="EA57" s="31"/>
      <c r="EB57" s="31"/>
      <c r="EC57" s="31"/>
      <c r="EI57" s="1" t="str">
        <f>IF(ISBLANK(Values!E56),"",Values!$B$31)</f>
        <v>Teslimat tarihinden sonra 6 ay garanti. Klavyenin herhangi bir arızası durumunda, ürünün klavyesi için yeni bir birim veya yedek parça gönderilecektir. Stok sıkıntısı olması durumunda tam bir geri ödeme yapılır.</v>
      </c>
      <c r="ES57" s="1" t="str">
        <f>IF(ISBLANK(Values!E56),"","Amazon Tellus UPS")</f>
        <v>Amazon Tellus UPS</v>
      </c>
      <c r="EV57" s="31" t="str">
        <f>IF(ISBLANK(Values!E56),"","New")</f>
        <v>New</v>
      </c>
      <c r="FE57" s="1">
        <f>IF(ISBLANK(Values!E56),"",IF(CO57&lt;&gt;"DEFAULT", "", 3))</f>
        <v>3</v>
      </c>
      <c r="FH57" s="1" t="str">
        <f>IF(ISBLANK(Values!E56),"","FALSE")</f>
        <v>FALSE</v>
      </c>
      <c r="FI57" s="1" t="str">
        <f>IF(ISBLANK(Values!E56),"","FALSE")</f>
        <v>FALSE</v>
      </c>
      <c r="FJ57" s="1" t="str">
        <f>IF(ISBLANK(Values!E56),"","FALSE")</f>
        <v>FALSE</v>
      </c>
      <c r="FM57" s="1" t="str">
        <f>IF(ISBLANK(Values!E56),"","1")</f>
        <v>1</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computercomponent</v>
      </c>
      <c r="B58" s="38" t="str">
        <f>IF(ISBLANK(Values!E57),"",Values!F57)</f>
        <v>Lenovo T480s silver - PL</v>
      </c>
      <c r="C58" s="32" t="str">
        <f>IF(ISBLANK(Values!E57),"","TellusRem")</f>
        <v>TellusRem</v>
      </c>
      <c r="D58" s="30">
        <f>IF(ISBLANK(Values!E57),"",Values!E57)</f>
        <v>5714401482147</v>
      </c>
      <c r="E58" s="31" t="str">
        <f>IF(ISBLANK(Values!E57),"","EAN")</f>
        <v>EAN</v>
      </c>
      <c r="F58" s="28" t="str">
        <f>IF(ISBLANK(Values!E57),"",IF(Values!J57, SUBSTITUTE(Values!$B$1, "{language}", Values!H57) &amp; " " &amp;Values!$B$3, SUBSTITUTE(Values!$B$2, "{language}", Values!$H57) &amp; " " &amp;Values!$B$3))</f>
        <v>Lenovo Thinkpad için yedek Lenovo T480s silver - PL arkadan aydınlatmalı klavye T480s, T490, E490, L480, L490, L380, L390, L380 Yoga, L390 Yoga, E490, E480</v>
      </c>
      <c r="G58" s="32" t="str">
        <f>IF(ISBLANK(Values!E57),"",IF(Values!$B$20="PartialUpdate","","TellusRem"))</f>
        <v/>
      </c>
      <c r="H58" s="27" t="str">
        <f>IF(ISBLANK(Values!E57),"",Values!$B$16)</f>
        <v>computer-keyboards</v>
      </c>
      <c r="I58" s="27" t="str">
        <f>IF(ISBLANK(Values!E57),"","4730574031")</f>
        <v>4730574031</v>
      </c>
      <c r="J58" s="39" t="str">
        <f>IF(ISBLANK(Values!E57),"",Values!F57 )</f>
        <v>Lenovo T480s silver - PL</v>
      </c>
      <c r="K58" s="29" t="str">
        <f>IF(IF(ISBLANK(Values!E57),"",IF(Values!J57, Values!$B$4, Values!$B$5))=0,"",IF(ISBLANK(Values!E57),"",IF(Values!J57, Values!$B$4, Values!$B$5)))</f>
        <v/>
      </c>
      <c r="L58" s="40">
        <f>IF(ISBLANK(Values!E57),"",IF($CO58="DEFAULT", Values!$B$18, ""))</f>
        <v>5</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Child</v>
      </c>
      <c r="X58" s="32" t="str">
        <f>IF(ISBLANK(Values!E57),"",Values!$B$13)</f>
        <v>Lenovo T490 Parent</v>
      </c>
      <c r="Y58" s="39" t="str">
        <f>IF(ISBLANK(Values!E57),"","Size-Color")</f>
        <v>Size-Color</v>
      </c>
      <c r="Z58" s="32" t="str">
        <f>IF(ISBLANK(Values!E57),"","variation")</f>
        <v>variation</v>
      </c>
      <c r="AA58" s="36" t="str">
        <f>IF(ISBLANK(Values!E57),"",Values!$B$20)</f>
        <v>PartialUpdate</v>
      </c>
      <c r="AB58" s="1" t="str">
        <f>IF(ISBLANK(Values!E57),"",Values!$B$29)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8" s="41" t="str">
        <f>IF(ISBLANK(Values!E57),"",IF(Values!I57,Values!$B$23,Values!$B$33))</f>
        <v>👉 YENİLENDİ: PARA TASARRUFU - Yedek Lenovo dizüstü bilgisayar klavyesi, OEM klavyeleriyle aynı kalitede. TellusRem, 2011'den beri dünyanın Lider klavye distribütörüdür. Mükemmel yedek klavye, değiştirilmesi ve takılması kolaydır.</v>
      </c>
      <c r="AJ58" s="42" t="str">
        <f>IF(ISBLANK(Values!E57),"",Values!$B$24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58" s="1" t="str">
        <f>IF(ISBLANK(Values!E57),"",Values!$B$25)</f>
        <v>♻️ ÇEVRE DOSTU ÜRÜN - Yenilenmiş satın alın, YEŞİL SATIN AL! Yeni bir klavye almaya kıyasla, yenilenmiş klavyelerimizi satın alarak karbondioksiti %80'den fazla azaltın! Klavyeniz için mükemmel OEM yedek parçası.</v>
      </c>
      <c r="AL58" s="1" t="str">
        <f>IF(ISBLANK(Values!E57),"",SUBSTITUTE(SUBSTITUTE(IF(Values!$J57, Values!$B$26, Values!$B$33), "{language}", Values!$H57), "{flag}", INDEX(options!$E$1:$E$20, Values!$V57)))</f>
        <v>👉 LAYOUT – 🇵🇱 Lenovo T480s silver - PL arkadan aydınlatmalı.</v>
      </c>
      <c r="AM58" s="1" t="str">
        <f>SUBSTITUTE(IF(ISBLANK(Values!E57),"",Values!$B$27),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58" s="28" t="str">
        <f>IF(ISBLANK(Values!E57),"",Values!H57)</f>
        <v>Lenovo T480s silver - PL</v>
      </c>
      <c r="AV58" s="1" t="str">
        <f>IF(ISBLANK(Values!E57),"",IF(Values!J57,"Backlit", "Non-Backlit"))</f>
        <v>Backlit</v>
      </c>
      <c r="AW58"/>
      <c r="BE58" s="27" t="str">
        <f>IF(ISBLANK(Values!E57),"","Professional Audience")</f>
        <v>Professional Audience</v>
      </c>
      <c r="BF58" s="27" t="str">
        <f>IF(ISBLANK(Values!E57),"","Consumer Audience")</f>
        <v>Consumer Audience</v>
      </c>
      <c r="BG58" s="27" t="str">
        <f>IF(ISBLANK(Values!E57),"","Adults")</f>
        <v>Adults</v>
      </c>
      <c r="BH58" s="27" t="str">
        <f>IF(ISBLANK(Values!E57),"","People")</f>
        <v>People</v>
      </c>
      <c r="CG58" s="1">
        <f>IF(ISBLANK(Values!E57),"",Values!$B$11)</f>
        <v>150</v>
      </c>
      <c r="CH58" s="1" t="str">
        <f>IF(ISBLANK(Values!E57),"","GR")</f>
        <v>GR</v>
      </c>
      <c r="CI58" s="1" t="str">
        <f>IF(ISBLANK(Values!E57),"",Values!$B$7)</f>
        <v>32</v>
      </c>
      <c r="CJ58" s="1" t="str">
        <f>IF(ISBLANK(Values!E57),"",Values!$B$8)</f>
        <v>18</v>
      </c>
      <c r="CK58" s="1" t="str">
        <f>IF(ISBLANK(Values!E57),"",Values!$B$9)</f>
        <v>2</v>
      </c>
      <c r="CL58" s="1" t="str">
        <f>IF(ISBLANK(Values!E57),"","CM")</f>
        <v>CM</v>
      </c>
      <c r="CO58" s="1" t="str">
        <f>IF(ISBLANK(Values!E57), "", IF(AND(Values!$B$37=options!$G$2, Values!$C57), "AMAZON_NA", IF(AND(Values!$B$37=options!$G$1, Values!$D57), "AMAZON_EU", "DEFAULT")))</f>
        <v>DEFAULT</v>
      </c>
      <c r="CP58" s="1" t="str">
        <f>IF(ISBLANK(Values!E57),"",Values!$B$7)</f>
        <v>32</v>
      </c>
      <c r="CQ58" s="1" t="str">
        <f>IF(ISBLANK(Values!E57),"",Values!$B$8)</f>
        <v>18</v>
      </c>
      <c r="CR58" s="1" t="str">
        <f>IF(ISBLANK(Values!E57),"",Values!$B$9)</f>
        <v>2</v>
      </c>
      <c r="CS58" s="1">
        <f>IF(ISBLANK(Values!E57),"",Values!$B$11)</f>
        <v>150</v>
      </c>
      <c r="CT58" s="1" t="str">
        <f>IF(ISBLANK(Values!E57),"","GR")</f>
        <v>GR</v>
      </c>
      <c r="CU58" s="1" t="str">
        <f>IF(ISBLANK(Values!E57),"","CM")</f>
        <v>CM</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58" s="1" t="str">
        <f>IF(ISBLANK(Values!E57),"","No")</f>
        <v>No</v>
      </c>
      <c r="DA58" s="1" t="str">
        <f>IF(ISBLANK(Values!E57),"","No")</f>
        <v>No</v>
      </c>
      <c r="DO58" s="27" t="str">
        <f>IF(ISBLANK(Values!E57),"","Parts")</f>
        <v>Parts</v>
      </c>
      <c r="DP58" s="27" t="str">
        <f>IF(ISBLANK(Values!E57),"",Values!$B$31)</f>
        <v>Teslimat tarihinden sonra 6 ay garanti. Klavyenin herhangi bir arızası durumunda, ürünün klavyesi için yeni bir birim veya yedek parça gönderilecektir. Stok sıkıntısı olması durumunda tam bir geri ödeme yapılır.</v>
      </c>
      <c r="DS58" s="31"/>
      <c r="DY58" t="str">
        <f>IF(ISBLANK(Values!$E57), "", "not_applicable")</f>
        <v>not_applicable</v>
      </c>
      <c r="DZ58" s="31"/>
      <c r="EA58" s="31"/>
      <c r="EB58" s="31"/>
      <c r="EC58" s="31"/>
      <c r="EI58" s="1" t="str">
        <f>IF(ISBLANK(Values!E57),"",Values!$B$31)</f>
        <v>Teslimat tarihinden sonra 6 ay garanti. Klavyenin herhangi bir arızası durumunda, ürünün klavyesi için yeni bir birim veya yedek parça gönderilecektir. Stok sıkıntısı olması durumunda tam bir geri ödeme yapılır.</v>
      </c>
      <c r="ES58" s="1" t="str">
        <f>IF(ISBLANK(Values!E57),"","Amazon Tellus UPS")</f>
        <v>Amazon Tellus UPS</v>
      </c>
      <c r="EV58" s="31" t="str">
        <f>IF(ISBLANK(Values!E57),"","New")</f>
        <v>New</v>
      </c>
      <c r="FE58" s="1">
        <f>IF(ISBLANK(Values!E57),"",IF(CO58&lt;&gt;"DEFAULT", "", 3))</f>
        <v>3</v>
      </c>
      <c r="FH58" s="1" t="str">
        <f>IF(ISBLANK(Values!E57),"","FALSE")</f>
        <v>FALSE</v>
      </c>
      <c r="FI58" s="1" t="str">
        <f>IF(ISBLANK(Values!E57),"","FALSE")</f>
        <v>FALSE</v>
      </c>
      <c r="FJ58" s="1" t="str">
        <f>IF(ISBLANK(Values!E57),"","FALSE")</f>
        <v>FALSE</v>
      </c>
      <c r="FM58" s="1" t="str">
        <f>IF(ISBLANK(Values!E57),"","1")</f>
        <v>1</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computercomponent</v>
      </c>
      <c r="B59" s="38" t="str">
        <f>IF(ISBLANK(Values!E58),"",Values!F58)</f>
        <v>Lenovo T480s silver - PT</v>
      </c>
      <c r="C59" s="32" t="str">
        <f>IF(ISBLANK(Values!E58),"","TellusRem")</f>
        <v>TellusRem</v>
      </c>
      <c r="D59" s="30">
        <f>IF(ISBLANK(Values!E58),"",Values!E58)</f>
        <v>5714401482154</v>
      </c>
      <c r="E59" s="31" t="str">
        <f>IF(ISBLANK(Values!E58),"","EAN")</f>
        <v>EAN</v>
      </c>
      <c r="F59" s="28" t="str">
        <f>IF(ISBLANK(Values!E58),"",IF(Values!J58, SUBSTITUTE(Values!$B$1, "{language}", Values!H58) &amp; " " &amp;Values!$B$3, SUBSTITUTE(Values!$B$2, "{language}", Values!$H58) &amp; " " &amp;Values!$B$3))</f>
        <v>Lenovo Thinkpad için yedek Lenovo T480s silver - PT arkadan aydınlatmalı klavye T480s, T490, E490, L480, L490, L380, L390, L380 Yoga, L390 Yoga, E490, E480</v>
      </c>
      <c r="G59" s="32" t="str">
        <f>IF(ISBLANK(Values!E58),"",IF(Values!$B$20="PartialUpdate","","TellusRem"))</f>
        <v/>
      </c>
      <c r="H59" s="27" t="str">
        <f>IF(ISBLANK(Values!E58),"",Values!$B$16)</f>
        <v>computer-keyboards</v>
      </c>
      <c r="I59" s="27" t="str">
        <f>IF(ISBLANK(Values!E58),"","4730574031")</f>
        <v>4730574031</v>
      </c>
      <c r="J59" s="39" t="str">
        <f>IF(ISBLANK(Values!E58),"",Values!F58 )</f>
        <v>Lenovo T480s silver - PT</v>
      </c>
      <c r="K59" s="29" t="str">
        <f>IF(IF(ISBLANK(Values!E58),"",IF(Values!J58, Values!$B$4, Values!$B$5))=0,"",IF(ISBLANK(Values!E58),"",IF(Values!J58, Values!$B$4, Values!$B$5)))</f>
        <v/>
      </c>
      <c r="L59" s="40">
        <f>IF(ISBLANK(Values!E58),"",IF($CO59="DEFAULT", Values!$B$18, ""))</f>
        <v>5</v>
      </c>
      <c r="M59" s="28" t="str">
        <f>IF(ISBLANK(Values!E58),"",Values!$M58)</f>
        <v>https://download.lenovo.com/Images/Parts/01YN441/01YN441_A.jpg</v>
      </c>
      <c r="N59" s="28" t="str">
        <f>IF(ISBLANK(Values!$F58),"",Values!N58)</f>
        <v>https://download.lenovo.com/Images/Parts/01YN441/01YN441_B.jpg</v>
      </c>
      <c r="O59" s="28" t="str">
        <f>IF(ISBLANK(Values!$F58),"",Values!O58)</f>
        <v>https://download.lenovo.com/Images/Parts/01YN441/01YN441_details.jpg</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Child</v>
      </c>
      <c r="X59" s="32" t="str">
        <f>IF(ISBLANK(Values!E58),"",Values!$B$13)</f>
        <v>Lenovo T490 Parent</v>
      </c>
      <c r="Y59" s="39" t="str">
        <f>IF(ISBLANK(Values!E58),"","Size-Color")</f>
        <v>Size-Color</v>
      </c>
      <c r="Z59" s="32" t="str">
        <f>IF(ISBLANK(Values!E58),"","variation")</f>
        <v>variation</v>
      </c>
      <c r="AA59" s="36" t="str">
        <f>IF(ISBLANK(Values!E58),"",Values!$B$20)</f>
        <v>PartialUpdate</v>
      </c>
      <c r="AB59" s="1" t="str">
        <f>IF(ISBLANK(Values!E58),"",Values!$B$29)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9" s="41" t="str">
        <f>IF(ISBLANK(Values!E58),"",IF(Values!I58,Values!$B$23,Values!$B$33))</f>
        <v>👉 YENİLENDİ: PARA TASARRUFU - Yedek Lenovo dizüstü bilgisayar klavyesi, OEM klavyeleriyle aynı kalitede. TellusRem, 2011'den beri dünyanın Lider klavye distribütörüdür. Mükemmel yedek klavye, değiştirilmesi ve takılması kolaydır.</v>
      </c>
      <c r="AJ59" s="42" t="str">
        <f>IF(ISBLANK(Values!E58),"",Values!$B$24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59" s="1" t="str">
        <f>IF(ISBLANK(Values!E58),"",Values!$B$25)</f>
        <v>♻️ ÇEVRE DOSTU ÜRÜN - Yenilenmiş satın alın, YEŞİL SATIN AL! Yeni bir klavye almaya kıyasla, yenilenmiş klavyelerimizi satın alarak karbondioksiti %80'den fazla azaltın! Klavyeniz için mükemmel OEM yedek parçası.</v>
      </c>
      <c r="AL59" s="1" t="str">
        <f>IF(ISBLANK(Values!E58),"",SUBSTITUTE(SUBSTITUTE(IF(Values!$J58, Values!$B$26, Values!$B$33), "{language}", Values!$H58), "{flag}", INDEX(options!$E$1:$E$20, Values!$V58)))</f>
        <v>👉 LAYOUT – 🇵🇹 Lenovo T480s silver - PT arkadan aydınlatmalı.</v>
      </c>
      <c r="AM59" s="1" t="str">
        <f>SUBSTITUTE(IF(ISBLANK(Values!E58),"",Values!$B$27),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59" s="28" t="str">
        <f>IF(ISBLANK(Values!E58),"",Values!H58)</f>
        <v>Lenovo T480s silver - PT</v>
      </c>
      <c r="AV59" s="1" t="str">
        <f>IF(ISBLANK(Values!E58),"",IF(Values!J58,"Backlit", "Non-Backlit"))</f>
        <v>Backlit</v>
      </c>
      <c r="AW59"/>
      <c r="BE59" s="27" t="str">
        <f>IF(ISBLANK(Values!E58),"","Professional Audience")</f>
        <v>Professional Audience</v>
      </c>
      <c r="BF59" s="27" t="str">
        <f>IF(ISBLANK(Values!E58),"","Consumer Audience")</f>
        <v>Consumer Audience</v>
      </c>
      <c r="BG59" s="27" t="str">
        <f>IF(ISBLANK(Values!E58),"","Adults")</f>
        <v>Adults</v>
      </c>
      <c r="BH59" s="27" t="str">
        <f>IF(ISBLANK(Values!E58),"","People")</f>
        <v>People</v>
      </c>
      <c r="CG59" s="1">
        <f>IF(ISBLANK(Values!E58),"",Values!$B$11)</f>
        <v>150</v>
      </c>
      <c r="CH59" s="1" t="str">
        <f>IF(ISBLANK(Values!E58),"","GR")</f>
        <v>GR</v>
      </c>
      <c r="CI59" s="1" t="str">
        <f>IF(ISBLANK(Values!E58),"",Values!$B$7)</f>
        <v>32</v>
      </c>
      <c r="CJ59" s="1" t="str">
        <f>IF(ISBLANK(Values!E58),"",Values!$B$8)</f>
        <v>18</v>
      </c>
      <c r="CK59" s="1" t="str">
        <f>IF(ISBLANK(Values!E58),"",Values!$B$9)</f>
        <v>2</v>
      </c>
      <c r="CL59" s="1" t="str">
        <f>IF(ISBLANK(Values!E58),"","CM")</f>
        <v>CM</v>
      </c>
      <c r="CO59" s="1" t="str">
        <f>IF(ISBLANK(Values!E58), "", IF(AND(Values!$B$37=options!$G$2, Values!$C58), "AMAZON_NA", IF(AND(Values!$B$37=options!$G$1, Values!$D58), "AMAZON_EU", "DEFAULT")))</f>
        <v>DEFAULT</v>
      </c>
      <c r="CP59" s="1" t="str">
        <f>IF(ISBLANK(Values!E58),"",Values!$B$7)</f>
        <v>32</v>
      </c>
      <c r="CQ59" s="1" t="str">
        <f>IF(ISBLANK(Values!E58),"",Values!$B$8)</f>
        <v>18</v>
      </c>
      <c r="CR59" s="1" t="str">
        <f>IF(ISBLANK(Values!E58),"",Values!$B$9)</f>
        <v>2</v>
      </c>
      <c r="CS59" s="1">
        <f>IF(ISBLANK(Values!E58),"",Values!$B$11)</f>
        <v>150</v>
      </c>
      <c r="CT59" s="1" t="str">
        <f>IF(ISBLANK(Values!E58),"","GR")</f>
        <v>GR</v>
      </c>
      <c r="CU59" s="1" t="str">
        <f>IF(ISBLANK(Values!E58),"","CM")</f>
        <v>CM</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59" s="1" t="str">
        <f>IF(ISBLANK(Values!E58),"","No")</f>
        <v>No</v>
      </c>
      <c r="DA59" s="1" t="str">
        <f>IF(ISBLANK(Values!E58),"","No")</f>
        <v>No</v>
      </c>
      <c r="DO59" s="27" t="str">
        <f>IF(ISBLANK(Values!E58),"","Parts")</f>
        <v>Parts</v>
      </c>
      <c r="DP59" s="27" t="str">
        <f>IF(ISBLANK(Values!E58),"",Values!$B$31)</f>
        <v>Teslimat tarihinden sonra 6 ay garanti. Klavyenin herhangi bir arızası durumunda, ürünün klavyesi için yeni bir birim veya yedek parça gönderilecektir. Stok sıkıntısı olması durumunda tam bir geri ödeme yapılır.</v>
      </c>
      <c r="DS59" s="31"/>
      <c r="DY59" t="str">
        <f>IF(ISBLANK(Values!$E58), "", "not_applicable")</f>
        <v>not_applicable</v>
      </c>
      <c r="DZ59" s="31"/>
      <c r="EA59" s="31"/>
      <c r="EB59" s="31"/>
      <c r="EC59" s="31"/>
      <c r="EI59" s="1" t="str">
        <f>IF(ISBLANK(Values!E58),"",Values!$B$31)</f>
        <v>Teslimat tarihinden sonra 6 ay garanti. Klavyenin herhangi bir arızası durumunda, ürünün klavyesi için yeni bir birim veya yedek parça gönderilecektir. Stok sıkıntısı olması durumunda tam bir geri ödeme yapılır.</v>
      </c>
      <c r="ES59" s="1" t="str">
        <f>IF(ISBLANK(Values!E58),"","Amazon Tellus UPS")</f>
        <v>Amazon Tellus UPS</v>
      </c>
      <c r="EV59" s="31" t="str">
        <f>IF(ISBLANK(Values!E58),"","New")</f>
        <v>New</v>
      </c>
      <c r="FE59" s="1">
        <f>IF(ISBLANK(Values!E58),"",IF(CO59&lt;&gt;"DEFAULT", "", 3))</f>
        <v>3</v>
      </c>
      <c r="FH59" s="1" t="str">
        <f>IF(ISBLANK(Values!E58),"","FALSE")</f>
        <v>FALSE</v>
      </c>
      <c r="FI59" s="1" t="str">
        <f>IF(ISBLANK(Values!E58),"","FALSE")</f>
        <v>FALSE</v>
      </c>
      <c r="FJ59" s="1" t="str">
        <f>IF(ISBLANK(Values!E58),"","FALSE")</f>
        <v>FALSE</v>
      </c>
      <c r="FM59" s="1" t="str">
        <f>IF(ISBLANK(Values!E58),"","1")</f>
        <v>1</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computercomponent</v>
      </c>
      <c r="B60" s="38" t="str">
        <f>IF(ISBLANK(Values!E59),"",Values!F59)</f>
        <v>Lenovo T480s silver - SE/FI</v>
      </c>
      <c r="C60" s="32" t="str">
        <f>IF(ISBLANK(Values!E59),"","TellusRem")</f>
        <v>TellusRem</v>
      </c>
      <c r="D60" s="30">
        <f>IF(ISBLANK(Values!E59),"",Values!E59)</f>
        <v>5714401482161</v>
      </c>
      <c r="E60" s="31" t="str">
        <f>IF(ISBLANK(Values!E59),"","EAN")</f>
        <v>EAN</v>
      </c>
      <c r="F60" s="28" t="str">
        <f>IF(ISBLANK(Values!E59),"",IF(Values!J59, SUBSTITUTE(Values!$B$1, "{language}", Values!H59) &amp; " " &amp;Values!$B$3, SUBSTITUTE(Values!$B$2, "{language}", Values!$H59) &amp; " " &amp;Values!$B$3))</f>
        <v>Lenovo Thinkpad için yedek Lenovo T480s silver - SE/FI arkadan aydınlatmalı klavye T480s, T490, E490, L480, L490, L380, L390, L380 Yoga, L390 Yoga, E490, E480</v>
      </c>
      <c r="G60" s="32" t="str">
        <f>IF(ISBLANK(Values!E59),"",IF(Values!$B$20="PartialUpdate","","TellusRem"))</f>
        <v/>
      </c>
      <c r="H60" s="27" t="str">
        <f>IF(ISBLANK(Values!E59),"",Values!$B$16)</f>
        <v>computer-keyboards</v>
      </c>
      <c r="I60" s="27" t="str">
        <f>IF(ISBLANK(Values!E59),"","4730574031")</f>
        <v>4730574031</v>
      </c>
      <c r="J60" s="39" t="str">
        <f>IF(ISBLANK(Values!E59),"",Values!F59 )</f>
        <v>Lenovo T480s silver - SE/FI</v>
      </c>
      <c r="K60" s="29" t="str">
        <f>IF(IF(ISBLANK(Values!E59),"",IF(Values!J59, Values!$B$4, Values!$B$5))=0,"",IF(ISBLANK(Values!E59),"",IF(Values!J59, Values!$B$4, Values!$B$5)))</f>
        <v/>
      </c>
      <c r="L60" s="40">
        <f>IF(ISBLANK(Values!E59),"",IF($CO60="DEFAULT", Values!$B$18, ""))</f>
        <v>5</v>
      </c>
      <c r="M60" s="28" t="str">
        <f>IF(ISBLANK(Values!E59),"",Values!$M59)</f>
        <v>https://download.lenovo.com/Images/Parts/01YN365/01YN365_A.jpg</v>
      </c>
      <c r="N60" s="28" t="str">
        <f>IF(ISBLANK(Values!$F59),"",Values!N59)</f>
        <v>https://download.lenovo.com/Images/Parts/01YN365/01YN365_B.jpg</v>
      </c>
      <c r="O60" s="28" t="str">
        <f>IF(ISBLANK(Values!$F59),"",Values!O59)</f>
        <v>https://download.lenovo.com/Images/Parts/01YN365/01YN365_details.jpg</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Child</v>
      </c>
      <c r="X60" s="32" t="str">
        <f>IF(ISBLANK(Values!E59),"",Values!$B$13)</f>
        <v>Lenovo T490 Parent</v>
      </c>
      <c r="Y60" s="39" t="str">
        <f>IF(ISBLANK(Values!E59),"","Size-Color")</f>
        <v>Size-Color</v>
      </c>
      <c r="Z60" s="32" t="str">
        <f>IF(ISBLANK(Values!E59),"","variation")</f>
        <v>variation</v>
      </c>
      <c r="AA60" s="36" t="str">
        <f>IF(ISBLANK(Values!E59),"",Values!$B$20)</f>
        <v>PartialUpdate</v>
      </c>
      <c r="AB60" s="1" t="str">
        <f>IF(ISBLANK(Values!E59),"",Values!$B$29)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0" s="41" t="str">
        <f>IF(ISBLANK(Values!E59),"",IF(Values!I59,Values!$B$23,Values!$B$33))</f>
        <v>👉 YENİLENDİ: PARA TASARRUFU - Yedek Lenovo dizüstü bilgisayar klavyesi, OEM klavyeleriyle aynı kalitede. TellusRem, 2011'den beri dünyanın Lider klavye distribütörüdür. Mükemmel yedek klavye, değiştirilmesi ve takılması kolaydır.</v>
      </c>
      <c r="AJ60" s="42" t="str">
        <f>IF(ISBLANK(Values!E59),"",Values!$B$24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60" s="1" t="str">
        <f>IF(ISBLANK(Values!E59),"",Values!$B$25)</f>
        <v>♻️ ÇEVRE DOSTU ÜRÜN - Yenilenmiş satın alın, YEŞİL SATIN AL! Yeni bir klavye almaya kıyasla, yenilenmiş klavyelerimizi satın alarak karbondioksiti %80'den fazla azaltın! Klavyeniz için mükemmel OEM yedek parçası.</v>
      </c>
      <c r="AL60" s="1" t="str">
        <f>IF(ISBLANK(Values!E59),"",SUBSTITUTE(SUBSTITUTE(IF(Values!$J59, Values!$B$26, Values!$B$33), "{language}", Values!$H59), "{flag}", INDEX(options!$E$1:$E$20, Values!$V59)))</f>
        <v>👉 LAYOUT – 🇸🇪 🇫🇮 Lenovo T480s silver - SE/FI arkadan aydınlatmalı.</v>
      </c>
      <c r="AM60" s="1" t="str">
        <f>SUBSTITUTE(IF(ISBLANK(Values!E59),"",Values!$B$27),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60" s="28" t="str">
        <f>IF(ISBLANK(Values!E59),"",Values!H59)</f>
        <v>Lenovo T480s silver - SE/FI</v>
      </c>
      <c r="AV60" s="1" t="str">
        <f>IF(ISBLANK(Values!E59),"",IF(Values!J59,"Backlit", "Non-Backlit"))</f>
        <v>Backlit</v>
      </c>
      <c r="AW60"/>
      <c r="BE60" s="27" t="str">
        <f>IF(ISBLANK(Values!E59),"","Professional Audience")</f>
        <v>Professional Audience</v>
      </c>
      <c r="BF60" s="27" t="str">
        <f>IF(ISBLANK(Values!E59),"","Consumer Audience")</f>
        <v>Consumer Audience</v>
      </c>
      <c r="BG60" s="27" t="str">
        <f>IF(ISBLANK(Values!E59),"","Adults")</f>
        <v>Adults</v>
      </c>
      <c r="BH60" s="27" t="str">
        <f>IF(ISBLANK(Values!E59),"","People")</f>
        <v>People</v>
      </c>
      <c r="CG60" s="1">
        <f>IF(ISBLANK(Values!E59),"",Values!$B$11)</f>
        <v>150</v>
      </c>
      <c r="CH60" s="1" t="str">
        <f>IF(ISBLANK(Values!E59),"","GR")</f>
        <v>GR</v>
      </c>
      <c r="CI60" s="1" t="str">
        <f>IF(ISBLANK(Values!E59),"",Values!$B$7)</f>
        <v>32</v>
      </c>
      <c r="CJ60" s="1" t="str">
        <f>IF(ISBLANK(Values!E59),"",Values!$B$8)</f>
        <v>18</v>
      </c>
      <c r="CK60" s="1" t="str">
        <f>IF(ISBLANK(Values!E59),"",Values!$B$9)</f>
        <v>2</v>
      </c>
      <c r="CL60" s="1" t="str">
        <f>IF(ISBLANK(Values!E59),"","CM")</f>
        <v>CM</v>
      </c>
      <c r="CO60" s="1" t="str">
        <f>IF(ISBLANK(Values!E59), "", IF(AND(Values!$B$37=options!$G$2, Values!$C59), "AMAZON_NA", IF(AND(Values!$B$37=options!$G$1, Values!$D59), "AMAZON_EU", "DEFAULT")))</f>
        <v>DEFAULT</v>
      </c>
      <c r="CP60" s="1" t="str">
        <f>IF(ISBLANK(Values!E59),"",Values!$B$7)</f>
        <v>32</v>
      </c>
      <c r="CQ60" s="1" t="str">
        <f>IF(ISBLANK(Values!E59),"",Values!$B$8)</f>
        <v>18</v>
      </c>
      <c r="CR60" s="1" t="str">
        <f>IF(ISBLANK(Values!E59),"",Values!$B$9)</f>
        <v>2</v>
      </c>
      <c r="CS60" s="1">
        <f>IF(ISBLANK(Values!E59),"",Values!$B$11)</f>
        <v>150</v>
      </c>
      <c r="CT60" s="1" t="str">
        <f>IF(ISBLANK(Values!E59),"","GR")</f>
        <v>GR</v>
      </c>
      <c r="CU60" s="1" t="str">
        <f>IF(ISBLANK(Values!E59),"","CM")</f>
        <v>CM</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60" s="1" t="str">
        <f>IF(ISBLANK(Values!E59),"","No")</f>
        <v>No</v>
      </c>
      <c r="DA60" s="1" t="str">
        <f>IF(ISBLANK(Values!E59),"","No")</f>
        <v>No</v>
      </c>
      <c r="DO60" s="27" t="str">
        <f>IF(ISBLANK(Values!E59),"","Parts")</f>
        <v>Parts</v>
      </c>
      <c r="DP60" s="27" t="str">
        <f>IF(ISBLANK(Values!E59),"",Values!$B$31)</f>
        <v>Teslimat tarihinden sonra 6 ay garanti. Klavyenin herhangi bir arızası durumunda, ürünün klavyesi için yeni bir birim veya yedek parça gönderilecektir. Stok sıkıntısı olması durumunda tam bir geri ödeme yapılır.</v>
      </c>
      <c r="DS60" s="31"/>
      <c r="DY60" t="str">
        <f>IF(ISBLANK(Values!$E59), "", "not_applicable")</f>
        <v>not_applicable</v>
      </c>
      <c r="DZ60" s="31"/>
      <c r="EA60" s="31"/>
      <c r="EB60" s="31"/>
      <c r="EC60" s="31"/>
      <c r="EI60" s="1" t="str">
        <f>IF(ISBLANK(Values!E59),"",Values!$B$31)</f>
        <v>Teslimat tarihinden sonra 6 ay garanti. Klavyenin herhangi bir arızası durumunda, ürünün klavyesi için yeni bir birim veya yedek parça gönderilecektir. Stok sıkıntısı olması durumunda tam bir geri ödeme yapılır.</v>
      </c>
      <c r="ES60" s="1" t="str">
        <f>IF(ISBLANK(Values!E59),"","Amazon Tellus UPS")</f>
        <v>Amazon Tellus UPS</v>
      </c>
      <c r="EV60" s="31" t="str">
        <f>IF(ISBLANK(Values!E59),"","New")</f>
        <v>New</v>
      </c>
      <c r="FE60" s="1">
        <f>IF(ISBLANK(Values!E59),"",IF(CO60&lt;&gt;"DEFAULT", "", 3))</f>
        <v>3</v>
      </c>
      <c r="FH60" s="1" t="str">
        <f>IF(ISBLANK(Values!E59),"","FALSE")</f>
        <v>FALSE</v>
      </c>
      <c r="FI60" s="1" t="str">
        <f>IF(ISBLANK(Values!E59),"","FALSE")</f>
        <v>FALSE</v>
      </c>
      <c r="FJ60" s="1" t="str">
        <f>IF(ISBLANK(Values!E59),"","FALSE")</f>
        <v>FALSE</v>
      </c>
      <c r="FM60" s="1" t="str">
        <f>IF(ISBLANK(Values!E59),"","1")</f>
        <v>1</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computercomponent</v>
      </c>
      <c r="B61" s="38" t="str">
        <f>IF(ISBLANK(Values!E60),"",Values!F60)</f>
        <v>Lenovo T480s silver - CH</v>
      </c>
      <c r="C61" s="32" t="str">
        <f>IF(ISBLANK(Values!E60),"","TellusRem")</f>
        <v>TellusRem</v>
      </c>
      <c r="D61" s="30">
        <f>IF(ISBLANK(Values!E60),"",Values!E60)</f>
        <v>5714401482178</v>
      </c>
      <c r="E61" s="31" t="str">
        <f>IF(ISBLANK(Values!E60),"","EAN")</f>
        <v>EAN</v>
      </c>
      <c r="F61" s="28" t="str">
        <f>IF(ISBLANK(Values!E60),"",IF(Values!J60, SUBSTITUTE(Values!$B$1, "{language}", Values!H60) &amp; " " &amp;Values!$B$3, SUBSTITUTE(Values!$B$2, "{language}", Values!$H60) &amp; " " &amp;Values!$B$3))</f>
        <v>Lenovo Thinkpad için yedek Lenovo T480s silver - CH arkadan aydınlatmalı klavye T480s, T490, E490, L480, L490, L380, L390, L380 Yoga, L390 Yoga, E490, E480</v>
      </c>
      <c r="G61" s="32" t="str">
        <f>IF(ISBLANK(Values!E60),"",IF(Values!$B$20="PartialUpdate","","TellusRem"))</f>
        <v/>
      </c>
      <c r="H61" s="27" t="str">
        <f>IF(ISBLANK(Values!E60),"",Values!$B$16)</f>
        <v>computer-keyboards</v>
      </c>
      <c r="I61" s="27" t="str">
        <f>IF(ISBLANK(Values!E60),"","4730574031")</f>
        <v>4730574031</v>
      </c>
      <c r="J61" s="39" t="str">
        <f>IF(ISBLANK(Values!E60),"",Values!F60 )</f>
        <v>Lenovo T480s silver - CH</v>
      </c>
      <c r="K61" s="29" t="str">
        <f>IF(IF(ISBLANK(Values!E60),"",IF(Values!J60, Values!$B$4, Values!$B$5))=0,"",IF(ISBLANK(Values!E60),"",IF(Values!J60, Values!$B$4, Values!$B$5)))</f>
        <v/>
      </c>
      <c r="L61" s="40">
        <f>IF(ISBLANK(Values!E60),"",IF($CO61="DEFAULT", Values!$B$18, ""))</f>
        <v>5</v>
      </c>
      <c r="M61" s="28" t="str">
        <f>IF(ISBLANK(Values!E60),"",Values!$M60)</f>
        <v>https://download.lenovo.com/Images/Parts/01YN366/01YN366_A.jpg</v>
      </c>
      <c r="N61" s="28" t="str">
        <f>IF(ISBLANK(Values!$F60),"",Values!N60)</f>
        <v>https://download.lenovo.com/Images/Parts/01YN366/01YN366_B.jpg</v>
      </c>
      <c r="O61" s="28" t="str">
        <f>IF(ISBLANK(Values!$F60),"",Values!O60)</f>
        <v>https://download.lenovo.com/Images/Parts/01YN366/01YN366_details.jpg</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Child</v>
      </c>
      <c r="X61" s="32" t="str">
        <f>IF(ISBLANK(Values!E60),"",Values!$B$13)</f>
        <v>Lenovo T490 Parent</v>
      </c>
      <c r="Y61" s="39" t="str">
        <f>IF(ISBLANK(Values!E60),"","Size-Color")</f>
        <v>Size-Color</v>
      </c>
      <c r="Z61" s="32" t="str">
        <f>IF(ISBLANK(Values!E60),"","variation")</f>
        <v>variation</v>
      </c>
      <c r="AA61" s="36" t="str">
        <f>IF(ISBLANK(Values!E60),"",Values!$B$20)</f>
        <v>PartialUpdate</v>
      </c>
      <c r="AB61" s="1" t="str">
        <f>IF(ISBLANK(Values!E60),"",Values!$B$29)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1" s="41" t="str">
        <f>IF(ISBLANK(Values!E60),"",IF(Values!I60,Values!$B$23,Values!$B$33))</f>
        <v>👉 YENİLENDİ: PARA TASARRUFU - Yedek Lenovo dizüstü bilgisayar klavyesi, OEM klavyeleriyle aynı kalitede. TellusRem, 2011'den beri dünyanın Lider klavye distribütörüdür. Mükemmel yedek klavye, değiştirilmesi ve takılması kolaydır.</v>
      </c>
      <c r="AJ61" s="42" t="str">
        <f>IF(ISBLANK(Values!E60),"",Values!$B$24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61" s="1" t="str">
        <f>IF(ISBLANK(Values!E60),"",Values!$B$25)</f>
        <v>♻️ ÇEVRE DOSTU ÜRÜN - Yenilenmiş satın alın, YEŞİL SATIN AL! Yeni bir klavye almaya kıyasla, yenilenmiş klavyelerimizi satın alarak karbondioksiti %80'den fazla azaltın! Klavyeniz için mükemmel OEM yedek parçası.</v>
      </c>
      <c r="AL61" s="1" t="str">
        <f>IF(ISBLANK(Values!E60),"",SUBSTITUTE(SUBSTITUTE(IF(Values!$J60, Values!$B$26, Values!$B$33), "{language}", Values!$H60), "{flag}", INDEX(options!$E$1:$E$20, Values!$V60)))</f>
        <v>👉 LAYOUT – 🇨🇭 Lenovo T480s silver - CH arkadan aydınlatmalı.</v>
      </c>
      <c r="AM61" s="1" t="str">
        <f>SUBSTITUTE(IF(ISBLANK(Values!E60),"",Values!$B$27),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61" s="28" t="str">
        <f>IF(ISBLANK(Values!E60),"",Values!H60)</f>
        <v>Lenovo T480s silver - CH</v>
      </c>
      <c r="AV61" s="1" t="str">
        <f>IF(ISBLANK(Values!E60),"",IF(Values!J60,"Backlit", "Non-Backlit"))</f>
        <v>Backlit</v>
      </c>
      <c r="AW61"/>
      <c r="BE61" s="27" t="str">
        <f>IF(ISBLANK(Values!E60),"","Professional Audience")</f>
        <v>Professional Audience</v>
      </c>
      <c r="BF61" s="27" t="str">
        <f>IF(ISBLANK(Values!E60),"","Consumer Audience")</f>
        <v>Consumer Audience</v>
      </c>
      <c r="BG61" s="27" t="str">
        <f>IF(ISBLANK(Values!E60),"","Adults")</f>
        <v>Adults</v>
      </c>
      <c r="BH61" s="27" t="str">
        <f>IF(ISBLANK(Values!E60),"","People")</f>
        <v>People</v>
      </c>
      <c r="CG61" s="1">
        <f>IF(ISBLANK(Values!E60),"",Values!$B$11)</f>
        <v>150</v>
      </c>
      <c r="CH61" s="1" t="str">
        <f>IF(ISBLANK(Values!E60),"","GR")</f>
        <v>GR</v>
      </c>
      <c r="CI61" s="1" t="str">
        <f>IF(ISBLANK(Values!E60),"",Values!$B$7)</f>
        <v>32</v>
      </c>
      <c r="CJ61" s="1" t="str">
        <f>IF(ISBLANK(Values!E60),"",Values!$B$8)</f>
        <v>18</v>
      </c>
      <c r="CK61" s="1" t="str">
        <f>IF(ISBLANK(Values!E60),"",Values!$B$9)</f>
        <v>2</v>
      </c>
      <c r="CL61" s="1" t="str">
        <f>IF(ISBLANK(Values!E60),"","CM")</f>
        <v>CM</v>
      </c>
      <c r="CO61" s="1" t="str">
        <f>IF(ISBLANK(Values!E60), "", IF(AND(Values!$B$37=options!$G$2, Values!$C60), "AMAZON_NA", IF(AND(Values!$B$37=options!$G$1, Values!$D60), "AMAZON_EU", "DEFAULT")))</f>
        <v>DEFAULT</v>
      </c>
      <c r="CP61" s="1" t="str">
        <f>IF(ISBLANK(Values!E60),"",Values!$B$7)</f>
        <v>32</v>
      </c>
      <c r="CQ61" s="1" t="str">
        <f>IF(ISBLANK(Values!E60),"",Values!$B$8)</f>
        <v>18</v>
      </c>
      <c r="CR61" s="1" t="str">
        <f>IF(ISBLANK(Values!E60),"",Values!$B$9)</f>
        <v>2</v>
      </c>
      <c r="CS61" s="1">
        <f>IF(ISBLANK(Values!E60),"",Values!$B$11)</f>
        <v>150</v>
      </c>
      <c r="CT61" s="1" t="str">
        <f>IF(ISBLANK(Values!E60),"","GR")</f>
        <v>GR</v>
      </c>
      <c r="CU61" s="1" t="str">
        <f>IF(ISBLANK(Values!E60),"","CM")</f>
        <v>CM</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61" s="1" t="str">
        <f>IF(ISBLANK(Values!E60),"","No")</f>
        <v>No</v>
      </c>
      <c r="DA61" s="1" t="str">
        <f>IF(ISBLANK(Values!E60),"","No")</f>
        <v>No</v>
      </c>
      <c r="DO61" s="27" t="str">
        <f>IF(ISBLANK(Values!E60),"","Parts")</f>
        <v>Parts</v>
      </c>
      <c r="DP61" s="27" t="str">
        <f>IF(ISBLANK(Values!E60),"",Values!$B$31)</f>
        <v>Teslimat tarihinden sonra 6 ay garanti. Klavyenin herhangi bir arızası durumunda, ürünün klavyesi için yeni bir birim veya yedek parça gönderilecektir. Stok sıkıntısı olması durumunda tam bir geri ödeme yapılır.</v>
      </c>
      <c r="DS61" s="31"/>
      <c r="DY61" t="str">
        <f>IF(ISBLANK(Values!$E60), "", "not_applicable")</f>
        <v>not_applicable</v>
      </c>
      <c r="DZ61" s="31"/>
      <c r="EA61" s="31"/>
      <c r="EB61" s="31"/>
      <c r="EC61" s="31"/>
      <c r="EI61" s="1" t="str">
        <f>IF(ISBLANK(Values!E60),"",Values!$B$31)</f>
        <v>Teslimat tarihinden sonra 6 ay garanti. Klavyenin herhangi bir arızası durumunda, ürünün klavyesi için yeni bir birim veya yedek parça gönderilecektir. Stok sıkıntısı olması durumunda tam bir geri ödeme yapılır.</v>
      </c>
      <c r="ES61" s="1" t="str">
        <f>IF(ISBLANK(Values!E60),"","Amazon Tellus UPS")</f>
        <v>Amazon Tellus UPS</v>
      </c>
      <c r="EV61" s="31" t="str">
        <f>IF(ISBLANK(Values!E60),"","New")</f>
        <v>New</v>
      </c>
      <c r="FE61" s="1">
        <f>IF(ISBLANK(Values!E60),"",IF(CO61&lt;&gt;"DEFAULT", "", 3))</f>
        <v>3</v>
      </c>
      <c r="FH61" s="1" t="str">
        <f>IF(ISBLANK(Values!E60),"","FALSE")</f>
        <v>FALSE</v>
      </c>
      <c r="FI61" s="1" t="str">
        <f>IF(ISBLANK(Values!E60),"","FALSE")</f>
        <v>FALSE</v>
      </c>
      <c r="FJ61" s="1" t="str">
        <f>IF(ISBLANK(Values!E60),"","FALSE")</f>
        <v>FALSE</v>
      </c>
      <c r="FM61" s="1" t="str">
        <f>IF(ISBLANK(Values!E60),"","1")</f>
        <v>1</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computercomponent</v>
      </c>
      <c r="B62" s="38" t="str">
        <f>IF(ISBLANK(Values!E61),"",Values!F61)</f>
        <v>Lenovo T480s silver - US INT</v>
      </c>
      <c r="C62" s="32" t="str">
        <f>IF(ISBLANK(Values!E61),"","TellusRem")</f>
        <v>TellusRem</v>
      </c>
      <c r="D62" s="30">
        <f>IF(ISBLANK(Values!E61),"",Values!E61)</f>
        <v>5714401482185</v>
      </c>
      <c r="E62" s="31" t="str">
        <f>IF(ISBLANK(Values!E61),"","EAN")</f>
        <v>EAN</v>
      </c>
      <c r="F62" s="28" t="str">
        <f>IF(ISBLANK(Values!E61),"",IF(Values!J61, SUBSTITUTE(Values!$B$1, "{language}", Values!H61) &amp; " " &amp;Values!$B$3, SUBSTITUTE(Values!$B$2, "{language}", Values!$H61) &amp; " " &amp;Values!$B$3))</f>
        <v>Lenovo Thinkpad için yedek Lenovo T480s silver - US INT arkadan aydınlatmalı klavye T480s, T490, E490, L480, L490, L380, L390, L380 Yoga, L390 Yoga, E490, E480</v>
      </c>
      <c r="G62" s="32" t="str">
        <f>IF(ISBLANK(Values!E61),"",IF(Values!$B$20="PartialUpdate","","TellusRem"))</f>
        <v/>
      </c>
      <c r="H62" s="27" t="str">
        <f>IF(ISBLANK(Values!E61),"",Values!$B$16)</f>
        <v>computer-keyboards</v>
      </c>
      <c r="I62" s="27" t="str">
        <f>IF(ISBLANK(Values!E61),"","4730574031")</f>
        <v>4730574031</v>
      </c>
      <c r="J62" s="39" t="str">
        <f>IF(ISBLANK(Values!E61),"",Values!F61 )</f>
        <v>Lenovo T480s silver - US INT</v>
      </c>
      <c r="K62" s="29" t="str">
        <f>IF(IF(ISBLANK(Values!E61),"",IF(Values!J61, Values!$B$4, Values!$B$5))=0,"",IF(ISBLANK(Values!E61),"",IF(Values!J61, Values!$B$4, Values!$B$5)))</f>
        <v/>
      </c>
      <c r="L62" s="40">
        <f>IF(ISBLANK(Values!E61),"",IF($CO62="DEFAULT", Values!$B$18, ""))</f>
        <v>5</v>
      </c>
      <c r="M62" s="28" t="str">
        <f>IF(ISBLANK(Values!E61),"",Values!$M61)</f>
        <v>https://download.lenovo.com/Images/Parts/01YN449/01YN449_A.jpg</v>
      </c>
      <c r="N62" s="28" t="str">
        <f>IF(ISBLANK(Values!$F61),"",Values!N61)</f>
        <v>https://download.lenovo.com/Images/Parts/01YN449/01YN449_B.jpg</v>
      </c>
      <c r="O62" s="28" t="str">
        <f>IF(ISBLANK(Values!$F61),"",Values!O61)</f>
        <v>https://download.lenovo.com/Images/Parts/01YN449/01YN449_details.jpg</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Child</v>
      </c>
      <c r="X62" s="32" t="str">
        <f>IF(ISBLANK(Values!E61),"",Values!$B$13)</f>
        <v>Lenovo T490 Parent</v>
      </c>
      <c r="Y62" s="39" t="str">
        <f>IF(ISBLANK(Values!E61),"","Size-Color")</f>
        <v>Size-Color</v>
      </c>
      <c r="Z62" s="32" t="str">
        <f>IF(ISBLANK(Values!E61),"","variation")</f>
        <v>variation</v>
      </c>
      <c r="AA62" s="36" t="str">
        <f>IF(ISBLANK(Values!E61),"",Values!$B$20)</f>
        <v>PartialUpdate</v>
      </c>
      <c r="AB62" s="1" t="str">
        <f>IF(ISBLANK(Values!E61),"",Values!$B$29)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2" s="41" t="str">
        <f>IF(ISBLANK(Values!E61),"",IF(Values!I61,Values!$B$23,Values!$B$33))</f>
        <v>👉 YENİLENDİ: PARA TASARRUFU - Yedek Lenovo dizüstü bilgisayar klavyesi, OEM klavyeleriyle aynı kalitede. TellusRem, 2011'den beri dünyanın Lider klavye distribütörüdür. Mükemmel yedek klavye, değiştirilmesi ve takılması kolaydır.</v>
      </c>
      <c r="AJ62" s="42" t="str">
        <f>IF(ISBLANK(Values!E61),"",Values!$B$24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62" s="1" t="str">
        <f>IF(ISBLANK(Values!E61),"",Values!$B$25)</f>
        <v>♻️ ÇEVRE DOSTU ÜRÜN - Yenilenmiş satın alın, YEŞİL SATIN AL! Yeni bir klavye almaya kıyasla, yenilenmiş klavyelerimizi satın alarak karbondioksiti %80'den fazla azaltın! Klavyeniz için mükemmel OEM yedek parçası.</v>
      </c>
      <c r="AL62" s="1" t="str">
        <f>IF(ISBLANK(Values!E61),"",SUBSTITUTE(SUBSTITUTE(IF(Values!$J61, Values!$B$26, Values!$B$33), "{language}", Values!$H61), "{flag}", INDEX(options!$E$1:$E$20, Values!$V61)))</f>
        <v>👉 LAYOUT – 🇺🇸 with € symbol Lenovo T480s silver - US INT arkadan aydınlatmalı.</v>
      </c>
      <c r="AM62" s="1" t="str">
        <f>SUBSTITUTE(IF(ISBLANK(Values!E61),"",Values!$B$27),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62" s="28" t="str">
        <f>IF(ISBLANK(Values!E61),"",Values!H61)</f>
        <v>Lenovo T480s silver - US INT</v>
      </c>
      <c r="AV62" s="1" t="str">
        <f>IF(ISBLANK(Values!E61),"",IF(Values!J61,"Backlit", "Non-Backlit"))</f>
        <v>Backlit</v>
      </c>
      <c r="AW62"/>
      <c r="BE62" s="27" t="str">
        <f>IF(ISBLANK(Values!E61),"","Professional Audience")</f>
        <v>Professional Audience</v>
      </c>
      <c r="BF62" s="27" t="str">
        <f>IF(ISBLANK(Values!E61),"","Consumer Audience")</f>
        <v>Consumer Audience</v>
      </c>
      <c r="BG62" s="27" t="str">
        <f>IF(ISBLANK(Values!E61),"","Adults")</f>
        <v>Adults</v>
      </c>
      <c r="BH62" s="27" t="str">
        <f>IF(ISBLANK(Values!E61),"","People")</f>
        <v>People</v>
      </c>
      <c r="CG62" s="1">
        <f>IF(ISBLANK(Values!E61),"",Values!$B$11)</f>
        <v>150</v>
      </c>
      <c r="CH62" s="1" t="str">
        <f>IF(ISBLANK(Values!E61),"","GR")</f>
        <v>GR</v>
      </c>
      <c r="CI62" s="1" t="str">
        <f>IF(ISBLANK(Values!E61),"",Values!$B$7)</f>
        <v>32</v>
      </c>
      <c r="CJ62" s="1" t="str">
        <f>IF(ISBLANK(Values!E61),"",Values!$B$8)</f>
        <v>18</v>
      </c>
      <c r="CK62" s="1" t="str">
        <f>IF(ISBLANK(Values!E61),"",Values!$B$9)</f>
        <v>2</v>
      </c>
      <c r="CL62" s="1" t="str">
        <f>IF(ISBLANK(Values!E61),"","CM")</f>
        <v>CM</v>
      </c>
      <c r="CO62" s="1" t="str">
        <f>IF(ISBLANK(Values!E61), "", IF(AND(Values!$B$37=options!$G$2, Values!$C61), "AMAZON_NA", IF(AND(Values!$B$37=options!$G$1, Values!$D61), "AMAZON_EU", "DEFAULT")))</f>
        <v>DEFAULT</v>
      </c>
      <c r="CP62" s="1" t="str">
        <f>IF(ISBLANK(Values!E61),"",Values!$B$7)</f>
        <v>32</v>
      </c>
      <c r="CQ62" s="1" t="str">
        <f>IF(ISBLANK(Values!E61),"",Values!$B$8)</f>
        <v>18</v>
      </c>
      <c r="CR62" s="1" t="str">
        <f>IF(ISBLANK(Values!E61),"",Values!$B$9)</f>
        <v>2</v>
      </c>
      <c r="CS62" s="1">
        <f>IF(ISBLANK(Values!E61),"",Values!$B$11)</f>
        <v>150</v>
      </c>
      <c r="CT62" s="1" t="str">
        <f>IF(ISBLANK(Values!E61),"","GR")</f>
        <v>GR</v>
      </c>
      <c r="CU62" s="1" t="str">
        <f>IF(ISBLANK(Values!E61),"","CM")</f>
        <v>CM</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62" s="1" t="str">
        <f>IF(ISBLANK(Values!E61),"","No")</f>
        <v>No</v>
      </c>
      <c r="DA62" s="1" t="str">
        <f>IF(ISBLANK(Values!E61),"","No")</f>
        <v>No</v>
      </c>
      <c r="DO62" s="27" t="str">
        <f>IF(ISBLANK(Values!E61),"","Parts")</f>
        <v>Parts</v>
      </c>
      <c r="DP62" s="27" t="str">
        <f>IF(ISBLANK(Values!E61),"",Values!$B$31)</f>
        <v>Teslimat tarihinden sonra 6 ay garanti. Klavyenin herhangi bir arızası durumunda, ürünün klavyesi için yeni bir birim veya yedek parça gönderilecektir. Stok sıkıntısı olması durumunda tam bir geri ödeme yapılır.</v>
      </c>
      <c r="DS62" s="31"/>
      <c r="DY62" t="str">
        <f>IF(ISBLANK(Values!$E61), "", "not_applicable")</f>
        <v>not_applicable</v>
      </c>
      <c r="DZ62" s="31"/>
      <c r="EA62" s="31"/>
      <c r="EB62" s="31"/>
      <c r="EC62" s="31"/>
      <c r="EI62" s="1" t="str">
        <f>IF(ISBLANK(Values!E61),"",Values!$B$31)</f>
        <v>Teslimat tarihinden sonra 6 ay garanti. Klavyenin herhangi bir arızası durumunda, ürünün klavyesi için yeni bir birim veya yedek parça gönderilecektir. Stok sıkıntısı olması durumunda tam bir geri ödeme yapılır.</v>
      </c>
      <c r="ES62" s="1" t="str">
        <f>IF(ISBLANK(Values!E61),"","Amazon Tellus UPS")</f>
        <v>Amazon Tellus UPS</v>
      </c>
      <c r="EV62" s="31" t="str">
        <f>IF(ISBLANK(Values!E61),"","New")</f>
        <v>New</v>
      </c>
      <c r="FE62" s="1">
        <f>IF(ISBLANK(Values!E61),"",IF(CO62&lt;&gt;"DEFAULT", "", 3))</f>
        <v>3</v>
      </c>
      <c r="FH62" s="1" t="str">
        <f>IF(ISBLANK(Values!E61),"","FALSE")</f>
        <v>FALSE</v>
      </c>
      <c r="FI62" s="1" t="str">
        <f>IF(ISBLANK(Values!E61),"","FALSE")</f>
        <v>FALSE</v>
      </c>
      <c r="FJ62" s="1" t="str">
        <f>IF(ISBLANK(Values!E61),"","FALSE")</f>
        <v>FALSE</v>
      </c>
      <c r="FM62" s="1" t="str">
        <f>IF(ISBLANK(Values!E61),"","1")</f>
        <v>1</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computercomponent</v>
      </c>
      <c r="B63" s="38" t="str">
        <f>IF(ISBLANK(Values!E62),"",Values!F62)</f>
        <v>Lenovo T480s silver - RUS</v>
      </c>
      <c r="C63" s="32" t="str">
        <f>IF(ISBLANK(Values!E62),"","TellusRem")</f>
        <v>TellusRem</v>
      </c>
      <c r="D63" s="30">
        <f>IF(ISBLANK(Values!E62),"",Values!E62)</f>
        <v>5714401482192</v>
      </c>
      <c r="E63" s="31" t="str">
        <f>IF(ISBLANK(Values!E62),"","EAN")</f>
        <v>EAN</v>
      </c>
      <c r="F63" s="28" t="str">
        <f>IF(ISBLANK(Values!E62),"",IF(Values!J62, SUBSTITUTE(Values!$B$1, "{language}", Values!H62) &amp; " " &amp;Values!$B$3, SUBSTITUTE(Values!$B$2, "{language}", Values!$H62) &amp; " " &amp;Values!$B$3))</f>
        <v>Lenovo Thinkpad için yedek Lenovo T480s silver - RUS arkadan aydınlatmalı klavye T480s, T490, E490, L480, L490, L380, L390, L380 Yoga, L390 Yoga, E490, E480</v>
      </c>
      <c r="G63" s="32" t="str">
        <f>IF(ISBLANK(Values!E62),"",IF(Values!$B$20="PartialUpdate","","TellusRem"))</f>
        <v/>
      </c>
      <c r="H63" s="27" t="str">
        <f>IF(ISBLANK(Values!E62),"",Values!$B$16)</f>
        <v>computer-keyboards</v>
      </c>
      <c r="I63" s="27" t="str">
        <f>IF(ISBLANK(Values!E62),"","4730574031")</f>
        <v>4730574031</v>
      </c>
      <c r="J63" s="39" t="str">
        <f>IF(ISBLANK(Values!E62),"",Values!F62 )</f>
        <v>Lenovo T480s silver - RUS</v>
      </c>
      <c r="K63" s="29" t="str">
        <f>IF(IF(ISBLANK(Values!E62),"",IF(Values!J62, Values!$B$4, Values!$B$5))=0,"",IF(ISBLANK(Values!E62),"",IF(Values!J62, Values!$B$4, Values!$B$5)))</f>
        <v/>
      </c>
      <c r="L63" s="40">
        <f>IF(ISBLANK(Values!E62),"",IF($CO63="DEFAULT", Values!$B$18, ""))</f>
        <v>5</v>
      </c>
      <c r="M63" s="28" t="str">
        <f>IF(ISBLANK(Values!E62),"",Values!$M62)</f>
        <v>https://download.lenovo.com/Images/Parts/01YN402/01YN402_A.jpg</v>
      </c>
      <c r="N63" s="28" t="str">
        <f>IF(ISBLANK(Values!$F62),"",Values!N62)</f>
        <v>https://download.lenovo.com/Images/Parts/01YN402/01YN402_B.jpg</v>
      </c>
      <c r="O63" s="28" t="str">
        <f>IF(ISBLANK(Values!$F62),"",Values!O62)</f>
        <v>https://download.lenovo.com/Images/Parts/01YN402/01YN402_details.jpg</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Child</v>
      </c>
      <c r="X63" s="32" t="str">
        <f>IF(ISBLANK(Values!E62),"",Values!$B$13)</f>
        <v>Lenovo T490 Parent</v>
      </c>
      <c r="Y63" s="39" t="str">
        <f>IF(ISBLANK(Values!E62),"","Size-Color")</f>
        <v>Size-Color</v>
      </c>
      <c r="Z63" s="32" t="str">
        <f>IF(ISBLANK(Values!E62),"","variation")</f>
        <v>variation</v>
      </c>
      <c r="AA63" s="36" t="str">
        <f>IF(ISBLANK(Values!E62),"",Values!$B$20)</f>
        <v>PartialUpdate</v>
      </c>
      <c r="AB63" s="1" t="str">
        <f>IF(ISBLANK(Values!E62),"",Values!$B$29)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3" s="41" t="str">
        <f>IF(ISBLANK(Values!E62),"",IF(Values!I62,Values!$B$23,Values!$B$33))</f>
        <v>👉 YENİLENDİ: PARA TASARRUFU - Yedek Lenovo dizüstü bilgisayar klavyesi, OEM klavyeleriyle aynı kalitede. TellusRem, 2011'den beri dünyanın Lider klavye distribütörüdür. Mükemmel yedek klavye, değiştirilmesi ve takılması kolaydır.</v>
      </c>
      <c r="AJ63" s="42" t="str">
        <f>IF(ISBLANK(Values!E62),"",Values!$B$24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63" s="1" t="str">
        <f>IF(ISBLANK(Values!E62),"",Values!$B$25)</f>
        <v>♻️ ÇEVRE DOSTU ÜRÜN - Yenilenmiş satın alın, YEŞİL SATIN AL! Yeni bir klavye almaya kıyasla, yenilenmiş klavyelerimizi satın alarak karbondioksiti %80'den fazla azaltın! Klavyeniz için mükemmel OEM yedek parçası.</v>
      </c>
      <c r="AL63" s="1" t="str">
        <f>IF(ISBLANK(Values!E62),"",SUBSTITUTE(SUBSTITUTE(IF(Values!$J62, Values!$B$26, Values!$B$33), "{language}", Values!$H62), "{flag}", INDEX(options!$E$1:$E$20, Values!$V62)))</f>
        <v>👉 LAYOUT – 🇷🇺 Lenovo T480s silver - RUS arkadan aydınlatmalı.</v>
      </c>
      <c r="AM63" s="1" t="str">
        <f>SUBSTITUTE(IF(ISBLANK(Values!E62),"",Values!$B$27),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63" s="28" t="str">
        <f>IF(ISBLANK(Values!E62),"",Values!H62)</f>
        <v>Lenovo T480s silver - RUS</v>
      </c>
      <c r="AV63" s="1" t="str">
        <f>IF(ISBLANK(Values!E62),"",IF(Values!J62,"Backlit", "Non-Backlit"))</f>
        <v>Backlit</v>
      </c>
      <c r="AW63"/>
      <c r="BE63" s="27" t="str">
        <f>IF(ISBLANK(Values!E62),"","Professional Audience")</f>
        <v>Professional Audience</v>
      </c>
      <c r="BF63" s="27" t="str">
        <f>IF(ISBLANK(Values!E62),"","Consumer Audience")</f>
        <v>Consumer Audience</v>
      </c>
      <c r="BG63" s="27" t="str">
        <f>IF(ISBLANK(Values!E62),"","Adults")</f>
        <v>Adults</v>
      </c>
      <c r="BH63" s="27" t="str">
        <f>IF(ISBLANK(Values!E62),"","People")</f>
        <v>People</v>
      </c>
      <c r="CG63" s="1">
        <f>IF(ISBLANK(Values!E62),"",Values!$B$11)</f>
        <v>150</v>
      </c>
      <c r="CH63" s="1" t="str">
        <f>IF(ISBLANK(Values!E62),"","GR")</f>
        <v>GR</v>
      </c>
      <c r="CI63" s="1" t="str">
        <f>IF(ISBLANK(Values!E62),"",Values!$B$7)</f>
        <v>32</v>
      </c>
      <c r="CJ63" s="1" t="str">
        <f>IF(ISBLANK(Values!E62),"",Values!$B$8)</f>
        <v>18</v>
      </c>
      <c r="CK63" s="1" t="str">
        <f>IF(ISBLANK(Values!E62),"",Values!$B$9)</f>
        <v>2</v>
      </c>
      <c r="CL63" s="1" t="str">
        <f>IF(ISBLANK(Values!E62),"","CM")</f>
        <v>CM</v>
      </c>
      <c r="CO63" s="1" t="str">
        <f>IF(ISBLANK(Values!E62), "", IF(AND(Values!$B$37=options!$G$2, Values!$C62), "AMAZON_NA", IF(AND(Values!$B$37=options!$G$1, Values!$D62), "AMAZON_EU", "DEFAULT")))</f>
        <v>DEFAULT</v>
      </c>
      <c r="CP63" s="1" t="str">
        <f>IF(ISBLANK(Values!E62),"",Values!$B$7)</f>
        <v>32</v>
      </c>
      <c r="CQ63" s="1" t="str">
        <f>IF(ISBLANK(Values!E62),"",Values!$B$8)</f>
        <v>18</v>
      </c>
      <c r="CR63" s="1" t="str">
        <f>IF(ISBLANK(Values!E62),"",Values!$B$9)</f>
        <v>2</v>
      </c>
      <c r="CS63" s="1">
        <f>IF(ISBLANK(Values!E62),"",Values!$B$11)</f>
        <v>150</v>
      </c>
      <c r="CT63" s="1" t="str">
        <f>IF(ISBLANK(Values!E62),"","GR")</f>
        <v>GR</v>
      </c>
      <c r="CU63" s="1" t="str">
        <f>IF(ISBLANK(Values!E62),"","CM")</f>
        <v>CM</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63" s="1" t="str">
        <f>IF(ISBLANK(Values!E62),"","No")</f>
        <v>No</v>
      </c>
      <c r="DA63" s="1" t="str">
        <f>IF(ISBLANK(Values!E62),"","No")</f>
        <v>No</v>
      </c>
      <c r="DO63" s="27" t="str">
        <f>IF(ISBLANK(Values!E62),"","Parts")</f>
        <v>Parts</v>
      </c>
      <c r="DP63" s="27" t="str">
        <f>IF(ISBLANK(Values!E62),"",Values!$B$31)</f>
        <v>Teslimat tarihinden sonra 6 ay garanti. Klavyenin herhangi bir arızası durumunda, ürünün klavyesi için yeni bir birim veya yedek parça gönderilecektir. Stok sıkıntısı olması durumunda tam bir geri ödeme yapılır.</v>
      </c>
      <c r="DS63" s="31"/>
      <c r="DY63" t="str">
        <f>IF(ISBLANK(Values!$E62), "", "not_applicable")</f>
        <v>not_applicable</v>
      </c>
      <c r="DZ63" s="31"/>
      <c r="EA63" s="31"/>
      <c r="EB63" s="31"/>
      <c r="EC63" s="31"/>
      <c r="EI63" s="1" t="str">
        <f>IF(ISBLANK(Values!E62),"",Values!$B$31)</f>
        <v>Teslimat tarihinden sonra 6 ay garanti. Klavyenin herhangi bir arızası durumunda, ürünün klavyesi için yeni bir birim veya yedek parça gönderilecektir. Stok sıkıntısı olması durumunda tam bir geri ödeme yapılır.</v>
      </c>
      <c r="ES63" s="1" t="str">
        <f>IF(ISBLANK(Values!E62),"","Amazon Tellus UPS")</f>
        <v>Amazon Tellus UPS</v>
      </c>
      <c r="EV63" s="31" t="str">
        <f>IF(ISBLANK(Values!E62),"","New")</f>
        <v>New</v>
      </c>
      <c r="FE63" s="1">
        <f>IF(ISBLANK(Values!E62),"",IF(CO63&lt;&gt;"DEFAULT", "", 3))</f>
        <v>3</v>
      </c>
      <c r="FH63" s="1" t="str">
        <f>IF(ISBLANK(Values!E62),"","FALSE")</f>
        <v>FALSE</v>
      </c>
      <c r="FI63" s="1" t="str">
        <f>IF(ISBLANK(Values!E62),"","FALSE")</f>
        <v>FALSE</v>
      </c>
      <c r="FJ63" s="1" t="str">
        <f>IF(ISBLANK(Values!E62),"","FALSE")</f>
        <v>FALSE</v>
      </c>
      <c r="FM63" s="1" t="str">
        <f>IF(ISBLANK(Values!E62),"","1")</f>
        <v>1</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computercomponent</v>
      </c>
      <c r="B64" s="38" t="str">
        <f>IF(ISBLANK(Values!E63),"",Values!F63)</f>
        <v>Lenovo T480s silver - US</v>
      </c>
      <c r="C64" s="32" t="str">
        <f>IF(ISBLANK(Values!E63),"","TellusRem")</f>
        <v>TellusRem</v>
      </c>
      <c r="D64" s="30">
        <f>IF(ISBLANK(Values!E63),"",Values!E63)</f>
        <v>5714401482208</v>
      </c>
      <c r="E64" s="31" t="str">
        <f>IF(ISBLANK(Values!E63),"","EAN")</f>
        <v>EAN</v>
      </c>
      <c r="F64" s="28" t="str">
        <f>IF(ISBLANK(Values!E63),"",IF(Values!J63, SUBSTITUTE(Values!$B$1, "{language}", Values!H63) &amp; " " &amp;Values!$B$3, SUBSTITUTE(Values!$B$2, "{language}", Values!$H63) &amp; " " &amp;Values!$B$3))</f>
        <v>Lenovo Thinkpad için yedek Lenovo T480s silver - US arkadan aydınlatmalı klavye T480s, T490, E490, L480, L490, L380, L390, L380 Yoga, L390 Yoga, E490, E480</v>
      </c>
      <c r="G64" s="32" t="str">
        <f>IF(ISBLANK(Values!E63),"",IF(Values!$B$20="PartialUpdate","","TellusRem"))</f>
        <v/>
      </c>
      <c r="H64" s="27" t="str">
        <f>IF(ISBLANK(Values!E63),"",Values!$B$16)</f>
        <v>computer-keyboards</v>
      </c>
      <c r="I64" s="27" t="str">
        <f>IF(ISBLANK(Values!E63),"","4730574031")</f>
        <v>4730574031</v>
      </c>
      <c r="J64" s="39" t="str">
        <f>IF(ISBLANK(Values!E63),"",Values!F63 )</f>
        <v>Lenovo T480s silver - US</v>
      </c>
      <c r="K64" s="29" t="str">
        <f>IF(IF(ISBLANK(Values!E63),"",IF(Values!J63, Values!$B$4, Values!$B$5))=0,"",IF(ISBLANK(Values!E63),"",IF(Values!J63, Values!$B$4, Values!$B$5)))</f>
        <v/>
      </c>
      <c r="L64" s="40">
        <f>IF(ISBLANK(Values!E63),"",IF($CO64="DEFAULT", Values!$B$18, ""))</f>
        <v>5</v>
      </c>
      <c r="M64" s="28" t="str">
        <f>IF(ISBLANK(Values!E63),"",Values!$M63)</f>
        <v>https://download.lenovo.com/Images/Parts/01YN340/01YN340_A.jpg</v>
      </c>
      <c r="N64" s="28" t="str">
        <f>IF(ISBLANK(Values!$F63),"",Values!N63)</f>
        <v>https://download.lenovo.com/Images/Parts/01YN340/01YN340_B.jpg</v>
      </c>
      <c r="O64" s="28" t="str">
        <f>IF(ISBLANK(Values!$F63),"",Values!O63)</f>
        <v>https://download.lenovo.com/Images/Parts/01YN340/01YN340_details.jpg</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Child</v>
      </c>
      <c r="X64" s="32" t="str">
        <f>IF(ISBLANK(Values!E63),"",Values!$B$13)</f>
        <v>Lenovo T490 Parent</v>
      </c>
      <c r="Y64" s="39" t="str">
        <f>IF(ISBLANK(Values!E63),"","Size-Color")</f>
        <v>Size-Color</v>
      </c>
      <c r="Z64" s="32" t="str">
        <f>IF(ISBLANK(Values!E63),"","variation")</f>
        <v>variation</v>
      </c>
      <c r="AA64" s="36" t="str">
        <f>IF(ISBLANK(Values!E63),"",Values!$B$20)</f>
        <v>PartialUpdate</v>
      </c>
      <c r="AB64" s="1" t="str">
        <f>IF(ISBLANK(Values!E63),"",Values!$B$29)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4" s="41" t="str">
        <f>IF(ISBLANK(Values!E63),"",IF(Values!I63,Values!$B$23,Values!$B$33))</f>
        <v>👉 YENİLENDİ: PARA TASARRUFU - Yedek Lenovo dizüstü bilgisayar klavyesi, OEM klavyeleriyle aynı kalitede. TellusRem, 2011'den beri dünyanın Lider klavye distribütörüdür. Mükemmel yedek klavye, değiştirilmesi ve takılması kolaydır.</v>
      </c>
      <c r="AJ64" s="42" t="str">
        <f>IF(ISBLANK(Values!E63),"",Values!$B$24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64" s="1" t="str">
        <f>IF(ISBLANK(Values!E63),"",Values!$B$25)</f>
        <v>♻️ ÇEVRE DOSTU ÜRÜN - Yenilenmiş satın alın, YEŞİL SATIN AL! Yeni bir klavye almaya kıyasla, yenilenmiş klavyelerimizi satın alarak karbondioksiti %80'den fazla azaltın! Klavyeniz için mükemmel OEM yedek parçası.</v>
      </c>
      <c r="AL64" s="1" t="str">
        <f>IF(ISBLANK(Values!E63),"",SUBSTITUTE(SUBSTITUTE(IF(Values!$J63, Values!$B$26, Values!$B$33), "{language}", Values!$H63), "{flag}", INDEX(options!$E$1:$E$20, Values!$V63)))</f>
        <v>👉 LAYOUT – 🇺🇸 Lenovo T480s silver - US arkadan aydınlatmalı.</v>
      </c>
      <c r="AM64" s="1" t="str">
        <f>SUBSTITUTE(IF(ISBLANK(Values!E63),"",Values!$B$27),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64" s="28" t="str">
        <f>IF(ISBLANK(Values!E63),"",Values!H63)</f>
        <v>Lenovo T480s silver - US</v>
      </c>
      <c r="AV64" s="1" t="str">
        <f>IF(ISBLANK(Values!E63),"",IF(Values!J63,"Backlit", "Non-Backlit"))</f>
        <v>Backlit</v>
      </c>
      <c r="AW64"/>
      <c r="BE64" s="27" t="str">
        <f>IF(ISBLANK(Values!E63),"","Professional Audience")</f>
        <v>Professional Audience</v>
      </c>
      <c r="BF64" s="27" t="str">
        <f>IF(ISBLANK(Values!E63),"","Consumer Audience")</f>
        <v>Consumer Audience</v>
      </c>
      <c r="BG64" s="27" t="str">
        <f>IF(ISBLANK(Values!E63),"","Adults")</f>
        <v>Adults</v>
      </c>
      <c r="BH64" s="27" t="str">
        <f>IF(ISBLANK(Values!E63),"","People")</f>
        <v>People</v>
      </c>
      <c r="CG64" s="1">
        <f>IF(ISBLANK(Values!E63),"",Values!$B$11)</f>
        <v>150</v>
      </c>
      <c r="CH64" s="1" t="str">
        <f>IF(ISBLANK(Values!E63),"","GR")</f>
        <v>GR</v>
      </c>
      <c r="CI64" s="1" t="str">
        <f>IF(ISBLANK(Values!E63),"",Values!$B$7)</f>
        <v>32</v>
      </c>
      <c r="CJ64" s="1" t="str">
        <f>IF(ISBLANK(Values!E63),"",Values!$B$8)</f>
        <v>18</v>
      </c>
      <c r="CK64" s="1" t="str">
        <f>IF(ISBLANK(Values!E63),"",Values!$B$9)</f>
        <v>2</v>
      </c>
      <c r="CL64" s="1" t="str">
        <f>IF(ISBLANK(Values!E63),"","CM")</f>
        <v>CM</v>
      </c>
      <c r="CO64" s="1" t="str">
        <f>IF(ISBLANK(Values!E63), "", IF(AND(Values!$B$37=options!$G$2, Values!$C63), "AMAZON_NA", IF(AND(Values!$B$37=options!$G$1, Values!$D63), "AMAZON_EU", "DEFAULT")))</f>
        <v>DEFAULT</v>
      </c>
      <c r="CP64" s="1" t="str">
        <f>IF(ISBLANK(Values!E63),"",Values!$B$7)</f>
        <v>32</v>
      </c>
      <c r="CQ64" s="1" t="str">
        <f>IF(ISBLANK(Values!E63),"",Values!$B$8)</f>
        <v>18</v>
      </c>
      <c r="CR64" s="1" t="str">
        <f>IF(ISBLANK(Values!E63),"",Values!$B$9)</f>
        <v>2</v>
      </c>
      <c r="CS64" s="1">
        <f>IF(ISBLANK(Values!E63),"",Values!$B$11)</f>
        <v>150</v>
      </c>
      <c r="CT64" s="1" t="str">
        <f>IF(ISBLANK(Values!E63),"","GR")</f>
        <v>GR</v>
      </c>
      <c r="CU64" s="1" t="str">
        <f>IF(ISBLANK(Values!E63),"","CM")</f>
        <v>CM</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64" s="1" t="str">
        <f>IF(ISBLANK(Values!E63),"","No")</f>
        <v>No</v>
      </c>
      <c r="DA64" s="1" t="str">
        <f>IF(ISBLANK(Values!E63),"","No")</f>
        <v>No</v>
      </c>
      <c r="DO64" s="27" t="str">
        <f>IF(ISBLANK(Values!E63),"","Parts")</f>
        <v>Parts</v>
      </c>
      <c r="DP64" s="27" t="str">
        <f>IF(ISBLANK(Values!E63),"",Values!$B$31)</f>
        <v>Teslimat tarihinden sonra 6 ay garanti. Klavyenin herhangi bir arızası durumunda, ürünün klavyesi için yeni bir birim veya yedek parça gönderilecektir. Stok sıkıntısı olması durumunda tam bir geri ödeme yapılır.</v>
      </c>
      <c r="DS64" s="31"/>
      <c r="DY64" t="str">
        <f>IF(ISBLANK(Values!$E63), "", "not_applicable")</f>
        <v>not_applicable</v>
      </c>
      <c r="DZ64" s="31"/>
      <c r="EA64" s="31"/>
      <c r="EB64" s="31"/>
      <c r="EC64" s="31"/>
      <c r="EI64" s="1" t="str">
        <f>IF(ISBLANK(Values!E63),"",Values!$B$31)</f>
        <v>Teslimat tarihinden sonra 6 ay garanti. Klavyenin herhangi bir arızası durumunda, ürünün klavyesi için yeni bir birim veya yedek parça gönderilecektir. Stok sıkıntısı olması durumunda tam bir geri ödeme yapılır.</v>
      </c>
      <c r="ES64" s="1" t="str">
        <f>IF(ISBLANK(Values!E63),"","Amazon Tellus UPS")</f>
        <v>Amazon Tellus UPS</v>
      </c>
      <c r="EV64" s="31" t="str">
        <f>IF(ISBLANK(Values!E63),"","New")</f>
        <v>New</v>
      </c>
      <c r="FE64" s="1">
        <f>IF(ISBLANK(Values!E63),"",IF(CO64&lt;&gt;"DEFAULT", "", 3))</f>
        <v>3</v>
      </c>
      <c r="FH64" s="1" t="str">
        <f>IF(ISBLANK(Values!E63),"","FALSE")</f>
        <v>FALSE</v>
      </c>
      <c r="FI64" s="1" t="str">
        <f>IF(ISBLANK(Values!E63),"","FALSE")</f>
        <v>FALSE</v>
      </c>
      <c r="FJ64" s="1" t="str">
        <f>IF(ISBLANK(Values!E63),"","FALSE")</f>
        <v>FALSE</v>
      </c>
      <c r="FM64" s="1" t="str">
        <f>IF(ISBLANK(Values!E63),"","1")</f>
        <v>1</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computercomponent</v>
      </c>
      <c r="B65" s="38" t="str">
        <f>IF(ISBLANK(Values!E64),"",Values!F64)</f>
        <v>Lenovo T480s Regular Silver - DE</v>
      </c>
      <c r="C65" s="32" t="str">
        <f>IF(ISBLANK(Values!E64),"","TellusRem")</f>
        <v>TellusRem</v>
      </c>
      <c r="D65" s="30">
        <f>IF(ISBLANK(Values!E64),"",Values!E64)</f>
        <v>5714401483014</v>
      </c>
      <c r="E65" s="31" t="str">
        <f>IF(ISBLANK(Values!E64),"","EAN")</f>
        <v>EAN</v>
      </c>
      <c r="F65" s="28" t="str">
        <f>IF(ISBLANK(Values!E64),"",IF(Values!J64, SUBSTITUTE(Values!$B$1, "{language}", Values!H64) &amp; " " &amp;Values!$B$3, SUBSTITUTE(Values!$B$2, "{language}", Values!$H64) &amp; " " &amp;Values!$B$3))</f>
        <v>Lenovo Thinkpad için yedek Lenovo T480s Regular Silver - DE arkadan aydınlatmasız klavye T480s, T490, E490, L480, L490, L380, L390, L380 Yoga, L390 Yoga, E490, E480</v>
      </c>
      <c r="G65" s="32" t="str">
        <f>IF(ISBLANK(Values!E64),"",IF(Values!$B$20="PartialUpdate","","TellusRem"))</f>
        <v/>
      </c>
      <c r="H65" s="27" t="str">
        <f>IF(ISBLANK(Values!E64),"",Values!$B$16)</f>
        <v>computer-keyboards</v>
      </c>
      <c r="I65" s="27" t="str">
        <f>IF(ISBLANK(Values!E64),"","4730574031")</f>
        <v>4730574031</v>
      </c>
      <c r="J65" s="39" t="str">
        <f>IF(ISBLANK(Values!E64),"",Values!F64 )</f>
        <v>Lenovo T480s Regular Silver - DE</v>
      </c>
      <c r="K65" s="29" t="str">
        <f>IF(IF(ISBLANK(Values!E64),"",IF(Values!J64, Values!$B$4, Values!$B$5))=0,"",IF(ISBLANK(Values!E64),"",IF(Values!J64, Values!$B$4, Values!$B$5)))</f>
        <v/>
      </c>
      <c r="L65" s="40" t="str">
        <f>IF(ISBLANK(Values!E64),"",IF($CO65="DEFAULT", Values!$B$18, ""))</f>
        <v/>
      </c>
      <c r="M65" s="28" t="str">
        <f>IF(ISBLANK(Values!E64),"",Values!$M64)</f>
        <v>https://download.lenovo.com/Images/Parts/01YN352/01YN352_A.jpg</v>
      </c>
      <c r="N65" s="28" t="str">
        <f>IF(ISBLANK(Values!$F64),"",Values!N64)</f>
        <v>https://download.lenovo.com/Images/Parts/01YN352/01YN352_B.jpg</v>
      </c>
      <c r="O65" s="28" t="str">
        <f>IF(ISBLANK(Values!$F64),"",Values!O64)</f>
        <v>https://download.lenovo.com/Images/Parts/01YN352/01YN352_details.jpg</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Child</v>
      </c>
      <c r="X65" s="32" t="str">
        <f>IF(ISBLANK(Values!E64),"",Values!$B$13)</f>
        <v>Lenovo T490 Parent</v>
      </c>
      <c r="Y65" s="39" t="str">
        <f>IF(ISBLANK(Values!E64),"","Size-Color")</f>
        <v>Size-Color</v>
      </c>
      <c r="Z65" s="32" t="str">
        <f>IF(ISBLANK(Values!E64),"","variation")</f>
        <v>variation</v>
      </c>
      <c r="AA65" s="36" t="str">
        <f>IF(ISBLANK(Values!E64),"",Values!$B$20)</f>
        <v>PartialUpdate</v>
      </c>
      <c r="AB65" s="1" t="str">
        <f>IF(ISBLANK(Values!E64),"",Values!$B$29)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5" s="41" t="str">
        <f>IF(ISBLANK(Values!E64),"",IF(Values!I64,Values!$B$23,Values!$B$33))</f>
        <v>👉 YENİLENDİ: PARA TASARRUFU - Yedek Lenovo dizüstü bilgisayar klavyesi, OEM klavyeleriyle aynı kalitede. TellusRem, 2011'den beri dünyanın Lider klavye distribütörüdür. Mükemmel yedek klavye, değiştirilmesi ve takılması kolaydır.</v>
      </c>
      <c r="AJ65" s="42" t="str">
        <f>IF(ISBLANK(Values!E64),"",Values!$B$24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65" s="1" t="str">
        <f>IF(ISBLANK(Values!E64),"",Values!$B$25)</f>
        <v>♻️ ÇEVRE DOSTU ÜRÜN - Yenilenmiş satın alın, YEŞİL SATIN AL! Yeni bir klavye almaya kıyasla, yenilenmiş klavyelerimizi satın alarak karbondioksiti %80'den fazla azaltın! Klavyeniz için mükemmel OEM yedek parçası.</v>
      </c>
      <c r="AL65" s="1" t="str">
        <f>IF(ISBLANK(Values!E64),"",SUBSTITUTE(SUBSTITUTE(IF(Values!$J64, Values!$B$26, Values!$B$33), "{language}", Values!$H64), "{flag}", INDEX(options!$E$1:$E$20, Values!$V64)))</f>
        <v>👉 DÜZEN - 🇩🇪 Lenovo T480s Regular Silver - DE Arkadan aydınlatma YOK.</v>
      </c>
      <c r="AM65" s="1" t="str">
        <f>SUBSTITUTE(IF(ISBLANK(Values!E64),"",Values!$B$27),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65" s="28" t="str">
        <f>IF(ISBLANK(Values!E64),"",Values!H64)</f>
        <v>Lenovo T480s Regular Silver - DE</v>
      </c>
      <c r="AV65" s="1" t="str">
        <f>IF(ISBLANK(Values!E64),"",IF(Values!J64,"Backlit", "Non-Backlit"))</f>
        <v>Non-Backlit</v>
      </c>
      <c r="AW65"/>
      <c r="BE65" s="27" t="str">
        <f>IF(ISBLANK(Values!E64),"","Professional Audience")</f>
        <v>Professional Audience</v>
      </c>
      <c r="BF65" s="27" t="str">
        <f>IF(ISBLANK(Values!E64),"","Consumer Audience")</f>
        <v>Consumer Audience</v>
      </c>
      <c r="BG65" s="27" t="str">
        <f>IF(ISBLANK(Values!E64),"","Adults")</f>
        <v>Adults</v>
      </c>
      <c r="BH65" s="27" t="str">
        <f>IF(ISBLANK(Values!E64),"","People")</f>
        <v>People</v>
      </c>
      <c r="CG65" s="1">
        <f>IF(ISBLANK(Values!E64),"",Values!$B$11)</f>
        <v>150</v>
      </c>
      <c r="CH65" s="1" t="str">
        <f>IF(ISBLANK(Values!E64),"","GR")</f>
        <v>GR</v>
      </c>
      <c r="CI65" s="1" t="str">
        <f>IF(ISBLANK(Values!E64),"",Values!$B$7)</f>
        <v>32</v>
      </c>
      <c r="CJ65" s="1" t="str">
        <f>IF(ISBLANK(Values!E64),"",Values!$B$8)</f>
        <v>18</v>
      </c>
      <c r="CK65" s="1" t="str">
        <f>IF(ISBLANK(Values!E64),"",Values!$B$9)</f>
        <v>2</v>
      </c>
      <c r="CL65" s="1" t="str">
        <f>IF(ISBLANK(Values!E64),"","CM")</f>
        <v>CM</v>
      </c>
      <c r="CO65" s="1" t="str">
        <f>IF(ISBLANK(Values!E64), "", IF(AND(Values!$B$37=options!$G$2, Values!$C64), "AMAZON_NA", IF(AND(Values!$B$37=options!$G$1, Values!$D64), "AMAZON_EU", "DEFAULT")))</f>
        <v>AMAZON_EU</v>
      </c>
      <c r="CP65" s="1" t="str">
        <f>IF(ISBLANK(Values!E64),"",Values!$B$7)</f>
        <v>32</v>
      </c>
      <c r="CQ65" s="1" t="str">
        <f>IF(ISBLANK(Values!E64),"",Values!$B$8)</f>
        <v>18</v>
      </c>
      <c r="CR65" s="1" t="str">
        <f>IF(ISBLANK(Values!E64),"",Values!$B$9)</f>
        <v>2</v>
      </c>
      <c r="CS65" s="1">
        <f>IF(ISBLANK(Values!E64),"",Values!$B$11)</f>
        <v>150</v>
      </c>
      <c r="CT65" s="1" t="str">
        <f>IF(ISBLANK(Values!E64),"","GR")</f>
        <v>GR</v>
      </c>
      <c r="CU65" s="1" t="str">
        <f>IF(ISBLANK(Values!E64),"","CM")</f>
        <v>CM</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65" s="1" t="str">
        <f>IF(ISBLANK(Values!E64),"","No")</f>
        <v>No</v>
      </c>
      <c r="DA65" s="1" t="str">
        <f>IF(ISBLANK(Values!E64),"","No")</f>
        <v>No</v>
      </c>
      <c r="DO65" s="27" t="str">
        <f>IF(ISBLANK(Values!E64),"","Parts")</f>
        <v>Parts</v>
      </c>
      <c r="DP65" s="27" t="str">
        <f>IF(ISBLANK(Values!E64),"",Values!$B$31)</f>
        <v>Teslimat tarihinden sonra 6 ay garanti. Klavyenin herhangi bir arızası durumunda, ürünün klavyesi için yeni bir birim veya yedek parça gönderilecektir. Stok sıkıntısı olması durumunda tam bir geri ödeme yapılır.</v>
      </c>
      <c r="DS65" s="31"/>
      <c r="DY65" t="str">
        <f>IF(ISBLANK(Values!$E64), "", "not_applicable")</f>
        <v>not_applicable</v>
      </c>
      <c r="DZ65" s="31"/>
      <c r="EA65" s="31"/>
      <c r="EB65" s="31"/>
      <c r="EC65" s="31"/>
      <c r="EI65" s="1" t="str">
        <f>IF(ISBLANK(Values!E64),"",Values!$B$31)</f>
        <v>Teslimat tarihinden sonra 6 ay garanti. Klavyenin herhangi bir arızası durumunda, ürünün klavyesi için yeni bir birim veya yedek parça gönderilecektir. Stok sıkıntısı olması durumunda tam bir geri ödeme yapılır.</v>
      </c>
      <c r="ES65" s="1" t="str">
        <f>IF(ISBLANK(Values!E64),"","Amazon Tellus UPS")</f>
        <v>Amazon Tellus UPS</v>
      </c>
      <c r="EV65" s="31" t="str">
        <f>IF(ISBLANK(Values!E64),"","New")</f>
        <v>New</v>
      </c>
      <c r="FE65" s="1" t="str">
        <f>IF(ISBLANK(Values!E64),"",IF(CO65&lt;&gt;"DEFAULT", "", 3))</f>
        <v/>
      </c>
      <c r="FH65" s="1" t="str">
        <f>IF(ISBLANK(Values!E64),"","FALSE")</f>
        <v>FALSE</v>
      </c>
      <c r="FI65" s="1" t="str">
        <f>IF(ISBLANK(Values!E64),"","FALSE")</f>
        <v>FALSE</v>
      </c>
      <c r="FJ65" s="1" t="str">
        <f>IF(ISBLANK(Values!E64),"","FALSE")</f>
        <v>FALSE</v>
      </c>
      <c r="FM65" s="1" t="str">
        <f>IF(ISBLANK(Values!E64),"","1")</f>
        <v>1</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computercomponent</v>
      </c>
      <c r="B66" s="38" t="str">
        <f>IF(ISBLANK(Values!E65),"",Values!F65)</f>
        <v>Lenovo T480s Regular Silver - FR</v>
      </c>
      <c r="C66" s="32" t="str">
        <f>IF(ISBLANK(Values!E65),"","TellusRem")</f>
        <v>TellusRem</v>
      </c>
      <c r="D66" s="30">
        <f>IF(ISBLANK(Values!E65),"",Values!E65)</f>
        <v>5714401483021</v>
      </c>
      <c r="E66" s="31" t="str">
        <f>IF(ISBLANK(Values!E65),"","EAN")</f>
        <v>EAN</v>
      </c>
      <c r="F66" s="28" t="str">
        <f>IF(ISBLANK(Values!E65),"",IF(Values!J65, SUBSTITUTE(Values!$B$1, "{language}", Values!H65) &amp; " " &amp;Values!$B$3, SUBSTITUTE(Values!$B$2, "{language}", Values!$H65) &amp; " " &amp;Values!$B$3))</f>
        <v>Lenovo Thinkpad için yedek Lenovo T480s Regular Silver - FR arkadan aydınlatmasız klavye T480s, T490, E490, L480, L490, L380, L390, L380 Yoga, L390 Yoga, E490, E480</v>
      </c>
      <c r="G66" s="32" t="str">
        <f>IF(ISBLANK(Values!E65),"",IF(Values!$B$20="PartialUpdate","","TellusRem"))</f>
        <v/>
      </c>
      <c r="H66" s="27" t="str">
        <f>IF(ISBLANK(Values!E65),"",Values!$B$16)</f>
        <v>computer-keyboards</v>
      </c>
      <c r="I66" s="27" t="str">
        <f>IF(ISBLANK(Values!E65),"","4730574031")</f>
        <v>4730574031</v>
      </c>
      <c r="J66" s="39" t="str">
        <f>IF(ISBLANK(Values!E65),"",Values!F65 )</f>
        <v>Lenovo T480s Regular Silver - FR</v>
      </c>
      <c r="K66" s="29" t="str">
        <f>IF(IF(ISBLANK(Values!E65),"",IF(Values!J65, Values!$B$4, Values!$B$5))=0,"",IF(ISBLANK(Values!E65),"",IF(Values!J65, Values!$B$4, Values!$B$5)))</f>
        <v/>
      </c>
      <c r="L66" s="40" t="str">
        <f>IF(ISBLANK(Values!E65),"",IF($CO66="DEFAULT", Values!$B$18, ""))</f>
        <v/>
      </c>
      <c r="M66" s="28" t="str">
        <f>IF(ISBLANK(Values!E65),"",Values!$M65)</f>
        <v>https://download.lenovo.com/Images/Parts/01YN391/01YN391_A.jpg</v>
      </c>
      <c r="N66" s="28" t="str">
        <f>IF(ISBLANK(Values!$F65),"",Values!N65)</f>
        <v>https://download.lenovo.com/Images/Parts/01YN391/01YN391_B.jpg</v>
      </c>
      <c r="O66" s="28" t="str">
        <f>IF(ISBLANK(Values!$F65),"",Values!O65)</f>
        <v>https://download.lenovo.com/Images/Parts/01YN391/01YN391_details.jpg</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Child</v>
      </c>
      <c r="X66" s="32" t="str">
        <f>IF(ISBLANK(Values!E65),"",Values!$B$13)</f>
        <v>Lenovo T490 Parent</v>
      </c>
      <c r="Y66" s="39" t="str">
        <f>IF(ISBLANK(Values!E65),"","Size-Color")</f>
        <v>Size-Color</v>
      </c>
      <c r="Z66" s="32" t="str">
        <f>IF(ISBLANK(Values!E65),"","variation")</f>
        <v>variation</v>
      </c>
      <c r="AA66" s="36" t="str">
        <f>IF(ISBLANK(Values!E65),"",Values!$B$20)</f>
        <v>PartialUpdate</v>
      </c>
      <c r="AB66" s="1" t="str">
        <f>IF(ISBLANK(Values!E65),"",Values!$B$29)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6" s="41" t="str">
        <f>IF(ISBLANK(Values!E65),"",IF(Values!I65,Values!$B$23,Values!$B$33))</f>
        <v>👉 YENİLENDİ: PARA TASARRUFU - Yedek Lenovo dizüstü bilgisayar klavyesi, OEM klavyeleriyle aynı kalitede. TellusRem, 2011'den beri dünyanın Lider klavye distribütörüdür. Mükemmel yedek klavye, değiştirilmesi ve takılması kolaydır.</v>
      </c>
      <c r="AJ66" s="42" t="str">
        <f>IF(ISBLANK(Values!E65),"",Values!$B$24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66" s="1" t="str">
        <f>IF(ISBLANK(Values!E65),"",Values!$B$25)</f>
        <v>♻️ ÇEVRE DOSTU ÜRÜN - Yenilenmiş satın alın, YEŞİL SATIN AL! Yeni bir klavye almaya kıyasla, yenilenmiş klavyelerimizi satın alarak karbondioksiti %80'den fazla azaltın! Klavyeniz için mükemmel OEM yedek parçası.</v>
      </c>
      <c r="AL66" s="1" t="str">
        <f>IF(ISBLANK(Values!E65),"",SUBSTITUTE(SUBSTITUTE(IF(Values!$J65, Values!$B$26, Values!$B$33), "{language}", Values!$H65), "{flag}", INDEX(options!$E$1:$E$20, Values!$V65)))</f>
        <v>👉 DÜZEN - 🇫🇷 Lenovo T480s Regular Silver - FR Arkadan aydınlatma YOK.</v>
      </c>
      <c r="AM66" s="1" t="str">
        <f>SUBSTITUTE(IF(ISBLANK(Values!E65),"",Values!$B$27),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66" s="28" t="str">
        <f>IF(ISBLANK(Values!E65),"",Values!H65)</f>
        <v>Lenovo T480s Regular Silver - FR</v>
      </c>
      <c r="AV66" s="1" t="str">
        <f>IF(ISBLANK(Values!E65),"",IF(Values!J65,"Backlit", "Non-Backlit"))</f>
        <v>Non-Backlit</v>
      </c>
      <c r="AW66"/>
      <c r="BE66" s="27" t="str">
        <f>IF(ISBLANK(Values!E65),"","Professional Audience")</f>
        <v>Professional Audience</v>
      </c>
      <c r="BF66" s="27" t="str">
        <f>IF(ISBLANK(Values!E65),"","Consumer Audience")</f>
        <v>Consumer Audience</v>
      </c>
      <c r="BG66" s="27" t="str">
        <f>IF(ISBLANK(Values!E65),"","Adults")</f>
        <v>Adults</v>
      </c>
      <c r="BH66" s="27" t="str">
        <f>IF(ISBLANK(Values!E65),"","People")</f>
        <v>People</v>
      </c>
      <c r="CG66" s="1">
        <f>IF(ISBLANK(Values!E65),"",Values!$B$11)</f>
        <v>150</v>
      </c>
      <c r="CH66" s="1" t="str">
        <f>IF(ISBLANK(Values!E65),"","GR")</f>
        <v>GR</v>
      </c>
      <c r="CI66" s="1" t="str">
        <f>IF(ISBLANK(Values!E65),"",Values!$B$7)</f>
        <v>32</v>
      </c>
      <c r="CJ66" s="1" t="str">
        <f>IF(ISBLANK(Values!E65),"",Values!$B$8)</f>
        <v>18</v>
      </c>
      <c r="CK66" s="1" t="str">
        <f>IF(ISBLANK(Values!E65),"",Values!$B$9)</f>
        <v>2</v>
      </c>
      <c r="CL66" s="1" t="str">
        <f>IF(ISBLANK(Values!E65),"","CM")</f>
        <v>CM</v>
      </c>
      <c r="CO66" s="1" t="str">
        <f>IF(ISBLANK(Values!E65), "", IF(AND(Values!$B$37=options!$G$2, Values!$C65), "AMAZON_NA", IF(AND(Values!$B$37=options!$G$1, Values!$D65), "AMAZON_EU", "DEFAULT")))</f>
        <v>AMAZON_EU</v>
      </c>
      <c r="CP66" s="1" t="str">
        <f>IF(ISBLANK(Values!E65),"",Values!$B$7)</f>
        <v>32</v>
      </c>
      <c r="CQ66" s="1" t="str">
        <f>IF(ISBLANK(Values!E65),"",Values!$B$8)</f>
        <v>18</v>
      </c>
      <c r="CR66" s="1" t="str">
        <f>IF(ISBLANK(Values!E65),"",Values!$B$9)</f>
        <v>2</v>
      </c>
      <c r="CS66" s="1">
        <f>IF(ISBLANK(Values!E65),"",Values!$B$11)</f>
        <v>150</v>
      </c>
      <c r="CT66" s="1" t="str">
        <f>IF(ISBLANK(Values!E65),"","GR")</f>
        <v>GR</v>
      </c>
      <c r="CU66" s="1" t="str">
        <f>IF(ISBLANK(Values!E65),"","CM")</f>
        <v>CM</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66" s="1" t="str">
        <f>IF(ISBLANK(Values!E65),"","No")</f>
        <v>No</v>
      </c>
      <c r="DA66" s="1" t="str">
        <f>IF(ISBLANK(Values!E65),"","No")</f>
        <v>No</v>
      </c>
      <c r="DO66" s="27" t="str">
        <f>IF(ISBLANK(Values!E65),"","Parts")</f>
        <v>Parts</v>
      </c>
      <c r="DP66" s="27" t="str">
        <f>IF(ISBLANK(Values!E65),"",Values!$B$31)</f>
        <v>Teslimat tarihinden sonra 6 ay garanti. Klavyenin herhangi bir arızası durumunda, ürünün klavyesi için yeni bir birim veya yedek parça gönderilecektir. Stok sıkıntısı olması durumunda tam bir geri ödeme yapılır.</v>
      </c>
      <c r="DS66" s="31"/>
      <c r="DY66" t="str">
        <f>IF(ISBLANK(Values!$E65), "", "not_applicable")</f>
        <v>not_applicable</v>
      </c>
      <c r="DZ66" s="31"/>
      <c r="EA66" s="31"/>
      <c r="EB66" s="31"/>
      <c r="EC66" s="31"/>
      <c r="EI66" s="1" t="str">
        <f>IF(ISBLANK(Values!E65),"",Values!$B$31)</f>
        <v>Teslimat tarihinden sonra 6 ay garanti. Klavyenin herhangi bir arızası durumunda, ürünün klavyesi için yeni bir birim veya yedek parça gönderilecektir. Stok sıkıntısı olması durumunda tam bir geri ödeme yapılır.</v>
      </c>
      <c r="ES66" s="1" t="str">
        <f>IF(ISBLANK(Values!E65),"","Amazon Tellus UPS")</f>
        <v>Amazon Tellus UPS</v>
      </c>
      <c r="EV66" s="31" t="str">
        <f>IF(ISBLANK(Values!E65),"","New")</f>
        <v>New</v>
      </c>
      <c r="FE66" s="1" t="str">
        <f>IF(ISBLANK(Values!E65),"",IF(CO66&lt;&gt;"DEFAULT", "", 3))</f>
        <v/>
      </c>
      <c r="FH66" s="1" t="str">
        <f>IF(ISBLANK(Values!E65),"","FALSE")</f>
        <v>FALSE</v>
      </c>
      <c r="FI66" s="1" t="str">
        <f>IF(ISBLANK(Values!E65),"","FALSE")</f>
        <v>FALSE</v>
      </c>
      <c r="FJ66" s="1" t="str">
        <f>IF(ISBLANK(Values!E65),"","FALSE")</f>
        <v>FALSE</v>
      </c>
      <c r="FM66" s="1" t="str">
        <f>IF(ISBLANK(Values!E65),"","1")</f>
        <v>1</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computercomponent</v>
      </c>
      <c r="B67" s="38" t="str">
        <f>IF(ISBLANK(Values!E66),"",Values!F66)</f>
        <v>Lenovo T480s Regular Silver - IT</v>
      </c>
      <c r="C67" s="32" t="str">
        <f>IF(ISBLANK(Values!E66),"","TellusRem")</f>
        <v>TellusRem</v>
      </c>
      <c r="D67" s="30">
        <f>IF(ISBLANK(Values!E66),"",Values!E66)</f>
        <v>5714401483038</v>
      </c>
      <c r="E67" s="31" t="str">
        <f>IF(ISBLANK(Values!E66),"","EAN")</f>
        <v>EAN</v>
      </c>
      <c r="F67" s="28" t="str">
        <f>IF(ISBLANK(Values!E66),"",IF(Values!J66, SUBSTITUTE(Values!$B$1, "{language}", Values!H66) &amp; " " &amp;Values!$B$3, SUBSTITUTE(Values!$B$2, "{language}", Values!$H66) &amp; " " &amp;Values!$B$3))</f>
        <v>Lenovo Thinkpad için yedek Lenovo T480s Regular Silver - IT arkadan aydınlatmasız klavye T480s, T490, E490, L480, L490, L380, L390, L380 Yoga, L390 Yoga, E490, E480</v>
      </c>
      <c r="G67" s="32" t="str">
        <f>IF(ISBLANK(Values!E66),"",IF(Values!$B$20="PartialUpdate","","TellusRem"))</f>
        <v/>
      </c>
      <c r="H67" s="27" t="str">
        <f>IF(ISBLANK(Values!E66),"",Values!$B$16)</f>
        <v>computer-keyboards</v>
      </c>
      <c r="I67" s="27" t="str">
        <f>IF(ISBLANK(Values!E66),"","4730574031")</f>
        <v>4730574031</v>
      </c>
      <c r="J67" s="39" t="str">
        <f>IF(ISBLANK(Values!E66),"",Values!F66 )</f>
        <v>Lenovo T480s Regular Silver - IT</v>
      </c>
      <c r="K67" s="29" t="str">
        <f>IF(IF(ISBLANK(Values!E66),"",IF(Values!J66, Values!$B$4, Values!$B$5))=0,"",IF(ISBLANK(Values!E66),"",IF(Values!J66, Values!$B$4, Values!$B$5)))</f>
        <v/>
      </c>
      <c r="L67" s="40" t="str">
        <f>IF(ISBLANK(Values!E66),"",IF($CO67="DEFAULT", Values!$B$18, ""))</f>
        <v/>
      </c>
      <c r="M67" s="28" t="str">
        <f>IF(ISBLANK(Values!E66),"",Values!$M66)</f>
        <v>https://download.lenovo.com/Images/Parts/01YN397/01YN397_A.jpg</v>
      </c>
      <c r="N67" s="28" t="str">
        <f>IF(ISBLANK(Values!$F66),"",Values!N66)</f>
        <v>https://download.lenovo.com/Images/Parts/01YN397/01YN397_B.jpg</v>
      </c>
      <c r="O67" s="28" t="str">
        <f>IF(ISBLANK(Values!$F66),"",Values!O66)</f>
        <v>https://download.lenovo.com/Images/Parts/01YN397/01YN397_details.jpg</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Child</v>
      </c>
      <c r="X67" s="32" t="str">
        <f>IF(ISBLANK(Values!E66),"",Values!$B$13)</f>
        <v>Lenovo T490 Parent</v>
      </c>
      <c r="Y67" s="39" t="str">
        <f>IF(ISBLANK(Values!E66),"","Size-Color")</f>
        <v>Size-Color</v>
      </c>
      <c r="Z67" s="32" t="str">
        <f>IF(ISBLANK(Values!E66),"","variation")</f>
        <v>variation</v>
      </c>
      <c r="AA67" s="36" t="str">
        <f>IF(ISBLANK(Values!E66),"",Values!$B$20)</f>
        <v>PartialUpdate</v>
      </c>
      <c r="AB67" s="1" t="str">
        <f>IF(ISBLANK(Values!E66),"",Values!$B$29)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7" s="41" t="str">
        <f>IF(ISBLANK(Values!E66),"",IF(Values!I66,Values!$B$23,Values!$B$33))</f>
        <v>👉 YENİLENDİ: PARA TASARRUFU - Yedek Lenovo dizüstü bilgisayar klavyesi, OEM klavyeleriyle aynı kalitede. TellusRem, 2011'den beri dünyanın Lider klavye distribütörüdür. Mükemmel yedek klavye, değiştirilmesi ve takılması kolaydır.</v>
      </c>
      <c r="AJ67" s="42" t="str">
        <f>IF(ISBLANK(Values!E66),"",Values!$B$24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67" s="1" t="str">
        <f>IF(ISBLANK(Values!E66),"",Values!$B$25)</f>
        <v>♻️ ÇEVRE DOSTU ÜRÜN - Yenilenmiş satın alın, YEŞİL SATIN AL! Yeni bir klavye almaya kıyasla, yenilenmiş klavyelerimizi satın alarak karbondioksiti %80'den fazla azaltın! Klavyeniz için mükemmel OEM yedek parçası.</v>
      </c>
      <c r="AL67" s="1" t="str">
        <f>IF(ISBLANK(Values!E66),"",SUBSTITUTE(SUBSTITUTE(IF(Values!$J66, Values!$B$26, Values!$B$33), "{language}", Values!$H66), "{flag}", INDEX(options!$E$1:$E$20, Values!$V66)))</f>
        <v>👉 DÜZEN - 🇮🇹 Lenovo T480s Regular Silver - IT Arkadan aydınlatma YOK.</v>
      </c>
      <c r="AM67" s="1" t="str">
        <f>SUBSTITUTE(IF(ISBLANK(Values!E66),"",Values!$B$27),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67" s="28" t="str">
        <f>IF(ISBLANK(Values!E66),"",Values!H66)</f>
        <v>Lenovo T480s Regular Silver - IT</v>
      </c>
      <c r="AV67" s="1" t="str">
        <f>IF(ISBLANK(Values!E66),"",IF(Values!J66,"Backlit", "Non-Backlit"))</f>
        <v>Non-Backlit</v>
      </c>
      <c r="AW67"/>
      <c r="BE67" s="27" t="str">
        <f>IF(ISBLANK(Values!E66),"","Professional Audience")</f>
        <v>Professional Audience</v>
      </c>
      <c r="BF67" s="27" t="str">
        <f>IF(ISBLANK(Values!E66),"","Consumer Audience")</f>
        <v>Consumer Audience</v>
      </c>
      <c r="BG67" s="27" t="str">
        <f>IF(ISBLANK(Values!E66),"","Adults")</f>
        <v>Adults</v>
      </c>
      <c r="BH67" s="27" t="str">
        <f>IF(ISBLANK(Values!E66),"","People")</f>
        <v>People</v>
      </c>
      <c r="CG67" s="1">
        <f>IF(ISBLANK(Values!E66),"",Values!$B$11)</f>
        <v>150</v>
      </c>
      <c r="CH67" s="1" t="str">
        <f>IF(ISBLANK(Values!E66),"","GR")</f>
        <v>GR</v>
      </c>
      <c r="CI67" s="1" t="str">
        <f>IF(ISBLANK(Values!E66),"",Values!$B$7)</f>
        <v>32</v>
      </c>
      <c r="CJ67" s="1" t="str">
        <f>IF(ISBLANK(Values!E66),"",Values!$B$8)</f>
        <v>18</v>
      </c>
      <c r="CK67" s="1" t="str">
        <f>IF(ISBLANK(Values!E66),"",Values!$B$9)</f>
        <v>2</v>
      </c>
      <c r="CL67" s="1" t="str">
        <f>IF(ISBLANK(Values!E66),"","CM")</f>
        <v>CM</v>
      </c>
      <c r="CO67" s="1" t="str">
        <f>IF(ISBLANK(Values!E66), "", IF(AND(Values!$B$37=options!$G$2, Values!$C66), "AMAZON_NA", IF(AND(Values!$B$37=options!$G$1, Values!$D66), "AMAZON_EU", "DEFAULT")))</f>
        <v>AMAZON_EU</v>
      </c>
      <c r="CP67" s="1" t="str">
        <f>IF(ISBLANK(Values!E66),"",Values!$B$7)</f>
        <v>32</v>
      </c>
      <c r="CQ67" s="1" t="str">
        <f>IF(ISBLANK(Values!E66),"",Values!$B$8)</f>
        <v>18</v>
      </c>
      <c r="CR67" s="1" t="str">
        <f>IF(ISBLANK(Values!E66),"",Values!$B$9)</f>
        <v>2</v>
      </c>
      <c r="CS67" s="1">
        <f>IF(ISBLANK(Values!E66),"",Values!$B$11)</f>
        <v>150</v>
      </c>
      <c r="CT67" s="1" t="str">
        <f>IF(ISBLANK(Values!E66),"","GR")</f>
        <v>GR</v>
      </c>
      <c r="CU67" s="1" t="str">
        <f>IF(ISBLANK(Values!E66),"","CM")</f>
        <v>CM</v>
      </c>
      <c r="CV67" s="1" t="str">
        <f>IF(ISBLANK(Values!E66),"",IF(Values!$B$36=options!$F$1,"Denmark", IF(Values!$B$36=options!$F$2, "Danemark",IF(Values!$B$36=options!$F$3, "Dänemark",IF(Values!$B$36=options!$F$4, "Danimarca",IF(Values!$B$36=options!$F$5, "Dinamarca",IF(Values!$B$36=options!$F$6, "Denemarken","" ) ) ) ) )))</f>
        <v/>
      </c>
      <c r="CZ67" s="1" t="str">
        <f>IF(ISBLANK(Values!E66),"","No")</f>
        <v>No</v>
      </c>
      <c r="DA67" s="1" t="str">
        <f>IF(ISBLANK(Values!E66),"","No")</f>
        <v>No</v>
      </c>
      <c r="DO67" s="27" t="str">
        <f>IF(ISBLANK(Values!E66),"","Parts")</f>
        <v>Parts</v>
      </c>
      <c r="DP67" s="27" t="str">
        <f>IF(ISBLANK(Values!E66),"",Values!$B$31)</f>
        <v>Teslimat tarihinden sonra 6 ay garanti. Klavyenin herhangi bir arızası durumunda, ürünün klavyesi için yeni bir birim veya yedek parça gönderilecektir. Stok sıkıntısı olması durumunda tam bir geri ödeme yapılır.</v>
      </c>
      <c r="DS67" s="31"/>
      <c r="DY67" t="str">
        <f>IF(ISBLANK(Values!$E66), "", "not_applicable")</f>
        <v>not_applicable</v>
      </c>
      <c r="DZ67" s="31"/>
      <c r="EA67" s="31"/>
      <c r="EB67" s="31"/>
      <c r="EC67" s="31"/>
      <c r="EI67" s="1" t="str">
        <f>IF(ISBLANK(Values!E66),"",Values!$B$31)</f>
        <v>Teslimat tarihinden sonra 6 ay garanti. Klavyenin herhangi bir arızası durumunda, ürünün klavyesi için yeni bir birim veya yedek parça gönderilecektir. Stok sıkıntısı olması durumunda tam bir geri ödeme yapılır.</v>
      </c>
      <c r="ES67" s="1" t="str">
        <f>IF(ISBLANK(Values!E66),"","Amazon Tellus UPS")</f>
        <v>Amazon Tellus UPS</v>
      </c>
      <c r="EV67" s="31" t="str">
        <f>IF(ISBLANK(Values!E66),"","New")</f>
        <v>New</v>
      </c>
      <c r="FE67" s="1" t="str">
        <f>IF(ISBLANK(Values!E66),"",IF(CO67&lt;&gt;"DEFAULT", "", 3))</f>
        <v/>
      </c>
      <c r="FH67" s="1" t="str">
        <f>IF(ISBLANK(Values!E66),"","FALSE")</f>
        <v>FALSE</v>
      </c>
      <c r="FI67" s="1" t="str">
        <f>IF(ISBLANK(Values!E66),"","FALSE")</f>
        <v>FALSE</v>
      </c>
      <c r="FJ67" s="1" t="str">
        <f>IF(ISBLANK(Values!E66),"","FALSE")</f>
        <v>FALSE</v>
      </c>
      <c r="FM67" s="1" t="str">
        <f>IF(ISBLANK(Values!E66),"","1")</f>
        <v>1</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computercomponent</v>
      </c>
      <c r="B68" s="38" t="str">
        <f>IF(ISBLANK(Values!E67),"",Values!F67)</f>
        <v>Lenovo T480s Regular Silver - ES</v>
      </c>
      <c r="C68" s="32" t="str">
        <f>IF(ISBLANK(Values!E67),"","TellusRem")</f>
        <v>TellusRem</v>
      </c>
      <c r="D68" s="30">
        <f>IF(ISBLANK(Values!E67),"",Values!E67)</f>
        <v>5714401483045</v>
      </c>
      <c r="E68" s="31" t="str">
        <f>IF(ISBLANK(Values!E67),"","EAN")</f>
        <v>EAN</v>
      </c>
      <c r="F68" s="28" t="str">
        <f>IF(ISBLANK(Values!E67),"",IF(Values!J67, SUBSTITUTE(Values!$B$1, "{language}", Values!H67) &amp; " " &amp;Values!$B$3, SUBSTITUTE(Values!$B$2, "{language}", Values!$H67) &amp; " " &amp;Values!$B$3))</f>
        <v>Lenovo Thinkpad için yedek Lenovo T480s Regular Silver - ES arkadan aydınlatmasız klavye T480s, T490, E490, L480, L490, L380, L390, L380 Yoga, L390 Yoga, E490, E480</v>
      </c>
      <c r="G68" s="32" t="str">
        <f>IF(ISBLANK(Values!E67),"",IF(Values!$B$20="PartialUpdate","","TellusRem"))</f>
        <v/>
      </c>
      <c r="H68" s="27" t="str">
        <f>IF(ISBLANK(Values!E67),"",Values!$B$16)</f>
        <v>computer-keyboards</v>
      </c>
      <c r="I68" s="27" t="str">
        <f>IF(ISBLANK(Values!E67),"","4730574031")</f>
        <v>4730574031</v>
      </c>
      <c r="J68" s="39" t="str">
        <f>IF(ISBLANK(Values!E67),"",Values!F67 )</f>
        <v>Lenovo T480s Regular Silver - ES</v>
      </c>
      <c r="K68" s="29" t="str">
        <f>IF(IF(ISBLANK(Values!E67),"",IF(Values!J67, Values!$B$4, Values!$B$5))=0,"",IF(ISBLANK(Values!E67),"",IF(Values!J67, Values!$B$4, Values!$B$5)))</f>
        <v/>
      </c>
      <c r="L68" s="40" t="str">
        <f>IF(ISBLANK(Values!E67),"",IF($CO68="DEFAULT", Values!$B$18, ""))</f>
        <v/>
      </c>
      <c r="M68" s="28" t="str">
        <f>IF(ISBLANK(Values!E67),"",Values!$M67)</f>
        <v>https://download.lenovo.com/Images/Parts/01YN390/01YN390_A.jpg</v>
      </c>
      <c r="N68" s="28" t="str">
        <f>IF(ISBLANK(Values!$F67),"",Values!N67)</f>
        <v>https://download.lenovo.com/Images/Parts/01YN390/01YN390_B.jpg</v>
      </c>
      <c r="O68" s="28" t="str">
        <f>IF(ISBLANK(Values!$F67),"",Values!O67)</f>
        <v>https://download.lenovo.com/Images/Parts/01YN390/01YN390_details.jpg</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Child</v>
      </c>
      <c r="X68" s="32" t="str">
        <f>IF(ISBLANK(Values!E67),"",Values!$B$13)</f>
        <v>Lenovo T490 Parent</v>
      </c>
      <c r="Y68" s="39" t="str">
        <f>IF(ISBLANK(Values!E67),"","Size-Color")</f>
        <v>Size-Color</v>
      </c>
      <c r="Z68" s="32" t="str">
        <f>IF(ISBLANK(Values!E67),"","variation")</f>
        <v>variation</v>
      </c>
      <c r="AA68" s="36" t="str">
        <f>IF(ISBLANK(Values!E67),"",Values!$B$20)</f>
        <v>PartialUpdate</v>
      </c>
      <c r="AB68" s="1" t="str">
        <f>IF(ISBLANK(Values!E67),"",Values!$B$29)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8" s="41" t="str">
        <f>IF(ISBLANK(Values!E67),"",IF(Values!I67,Values!$B$23,Values!$B$33))</f>
        <v>👉 YENİLENDİ: PARA TASARRUFU - Yedek Lenovo dizüstü bilgisayar klavyesi, OEM klavyeleriyle aynı kalitede. TellusRem, 2011'den beri dünyanın Lider klavye distribütörüdür. Mükemmel yedek klavye, değiştirilmesi ve takılması kolaydır.</v>
      </c>
      <c r="AJ68" s="42" t="str">
        <f>IF(ISBLANK(Values!E67),"",Values!$B$24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68" s="1" t="str">
        <f>IF(ISBLANK(Values!E67),"",Values!$B$25)</f>
        <v>♻️ ÇEVRE DOSTU ÜRÜN - Yenilenmiş satın alın, YEŞİL SATIN AL! Yeni bir klavye almaya kıyasla, yenilenmiş klavyelerimizi satın alarak karbondioksiti %80'den fazla azaltın! Klavyeniz için mükemmel OEM yedek parçası.</v>
      </c>
      <c r="AL68" s="1" t="str">
        <f>IF(ISBLANK(Values!E67),"",SUBSTITUTE(SUBSTITUTE(IF(Values!$J67, Values!$B$26, Values!$B$33), "{language}", Values!$H67), "{flag}", INDEX(options!$E$1:$E$20, Values!$V67)))</f>
        <v>👉 DÜZEN - 🇪🇸 Lenovo T480s Regular Silver - ES Arkadan aydınlatma YOK.</v>
      </c>
      <c r="AM68" s="1" t="str">
        <f>SUBSTITUTE(IF(ISBLANK(Values!E67),"",Values!$B$27),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68" s="28" t="str">
        <f>IF(ISBLANK(Values!E67),"",Values!H67)</f>
        <v>Lenovo T480s Regular Silver - ES</v>
      </c>
      <c r="AV68" s="1" t="str">
        <f>IF(ISBLANK(Values!E67),"",IF(Values!J67,"Backlit", "Non-Backlit"))</f>
        <v>Non-Backlit</v>
      </c>
      <c r="AW68"/>
      <c r="BE68" s="27" t="str">
        <f>IF(ISBLANK(Values!E67),"","Professional Audience")</f>
        <v>Professional Audience</v>
      </c>
      <c r="BF68" s="27" t="str">
        <f>IF(ISBLANK(Values!E67),"","Consumer Audience")</f>
        <v>Consumer Audience</v>
      </c>
      <c r="BG68" s="27" t="str">
        <f>IF(ISBLANK(Values!E67),"","Adults")</f>
        <v>Adults</v>
      </c>
      <c r="BH68" s="27" t="str">
        <f>IF(ISBLANK(Values!E67),"","People")</f>
        <v>People</v>
      </c>
      <c r="CG68" s="1">
        <f>IF(ISBLANK(Values!E67),"",Values!$B$11)</f>
        <v>150</v>
      </c>
      <c r="CH68" s="1" t="str">
        <f>IF(ISBLANK(Values!E67),"","GR")</f>
        <v>GR</v>
      </c>
      <c r="CI68" s="1" t="str">
        <f>IF(ISBLANK(Values!E67),"",Values!$B$7)</f>
        <v>32</v>
      </c>
      <c r="CJ68" s="1" t="str">
        <f>IF(ISBLANK(Values!E67),"",Values!$B$8)</f>
        <v>18</v>
      </c>
      <c r="CK68" s="1" t="str">
        <f>IF(ISBLANK(Values!E67),"",Values!$B$9)</f>
        <v>2</v>
      </c>
      <c r="CL68" s="1" t="str">
        <f>IF(ISBLANK(Values!E67),"","CM")</f>
        <v>CM</v>
      </c>
      <c r="CO68" s="1" t="str">
        <f>IF(ISBLANK(Values!E67), "", IF(AND(Values!$B$37=options!$G$2, Values!$C67), "AMAZON_NA", IF(AND(Values!$B$37=options!$G$1, Values!$D67), "AMAZON_EU", "DEFAULT")))</f>
        <v>AMAZON_EU</v>
      </c>
      <c r="CP68" s="1" t="str">
        <f>IF(ISBLANK(Values!E67),"",Values!$B$7)</f>
        <v>32</v>
      </c>
      <c r="CQ68" s="1" t="str">
        <f>IF(ISBLANK(Values!E67),"",Values!$B$8)</f>
        <v>18</v>
      </c>
      <c r="CR68" s="1" t="str">
        <f>IF(ISBLANK(Values!E67),"",Values!$B$9)</f>
        <v>2</v>
      </c>
      <c r="CS68" s="1">
        <f>IF(ISBLANK(Values!E67),"",Values!$B$11)</f>
        <v>150</v>
      </c>
      <c r="CT68" s="1" t="str">
        <f>IF(ISBLANK(Values!E67),"","GR")</f>
        <v>GR</v>
      </c>
      <c r="CU68" s="1" t="str">
        <f>IF(ISBLANK(Values!E67),"","CM")</f>
        <v>CM</v>
      </c>
      <c r="CV68" s="1" t="str">
        <f>IF(ISBLANK(Values!E67),"",IF(Values!$B$36=options!$F$1,"Denmark", IF(Values!$B$36=options!$F$2, "Danemark",IF(Values!$B$36=options!$F$3, "Dänemark",IF(Values!$B$36=options!$F$4, "Danimarca",IF(Values!$B$36=options!$F$5, "Dinamarca",IF(Values!$B$36=options!$F$6, "Denemarken","" ) ) ) ) )))</f>
        <v/>
      </c>
      <c r="CZ68" s="1" t="str">
        <f>IF(ISBLANK(Values!E67),"","No")</f>
        <v>No</v>
      </c>
      <c r="DA68" s="1" t="str">
        <f>IF(ISBLANK(Values!E67),"","No")</f>
        <v>No</v>
      </c>
      <c r="DO68" s="27" t="str">
        <f>IF(ISBLANK(Values!E67),"","Parts")</f>
        <v>Parts</v>
      </c>
      <c r="DP68" s="27" t="str">
        <f>IF(ISBLANK(Values!E67),"",Values!$B$31)</f>
        <v>Teslimat tarihinden sonra 6 ay garanti. Klavyenin herhangi bir arızası durumunda, ürünün klavyesi için yeni bir birim veya yedek parça gönderilecektir. Stok sıkıntısı olması durumunda tam bir geri ödeme yapılır.</v>
      </c>
      <c r="DS68" s="31"/>
      <c r="DY68" t="str">
        <f>IF(ISBLANK(Values!$E67), "", "not_applicable")</f>
        <v>not_applicable</v>
      </c>
      <c r="DZ68" s="31"/>
      <c r="EA68" s="31"/>
      <c r="EB68" s="31"/>
      <c r="EC68" s="31"/>
      <c r="EI68" s="1" t="str">
        <f>IF(ISBLANK(Values!E67),"",Values!$B$31)</f>
        <v>Teslimat tarihinden sonra 6 ay garanti. Klavyenin herhangi bir arızası durumunda, ürünün klavyesi için yeni bir birim veya yedek parça gönderilecektir. Stok sıkıntısı olması durumunda tam bir geri ödeme yapılır.</v>
      </c>
      <c r="ES68" s="1" t="str">
        <f>IF(ISBLANK(Values!E67),"","Amazon Tellus UPS")</f>
        <v>Amazon Tellus UPS</v>
      </c>
      <c r="EV68" s="31" t="str">
        <f>IF(ISBLANK(Values!E67),"","New")</f>
        <v>New</v>
      </c>
      <c r="FE68" s="1" t="str">
        <f>IF(ISBLANK(Values!E67),"",IF(CO68&lt;&gt;"DEFAULT", "", 3))</f>
        <v/>
      </c>
      <c r="FH68" s="1" t="str">
        <f>IF(ISBLANK(Values!E67),"","FALSE")</f>
        <v>FALSE</v>
      </c>
      <c r="FI68" s="1" t="str">
        <f>IF(ISBLANK(Values!E67),"","FALSE")</f>
        <v>FALSE</v>
      </c>
      <c r="FJ68" s="1" t="str">
        <f>IF(ISBLANK(Values!E67),"","FALSE")</f>
        <v>FALSE</v>
      </c>
      <c r="FM68" s="1" t="str">
        <f>IF(ISBLANK(Values!E67),"","1")</f>
        <v>1</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computercomponent</v>
      </c>
      <c r="B69" s="38" t="str">
        <f>IF(ISBLANK(Values!E68),"",Values!F68)</f>
        <v>Lenovo T480s Regular Silver - UK</v>
      </c>
      <c r="C69" s="32" t="str">
        <f>IF(ISBLANK(Values!E68),"","TellusRem")</f>
        <v>TellusRem</v>
      </c>
      <c r="D69" s="30">
        <f>IF(ISBLANK(Values!E68),"",Values!E68)</f>
        <v>5714401483052</v>
      </c>
      <c r="E69" s="31" t="str">
        <f>IF(ISBLANK(Values!E68),"","EAN")</f>
        <v>EAN</v>
      </c>
      <c r="F69" s="28" t="str">
        <f>IF(ISBLANK(Values!E68),"",IF(Values!J68, SUBSTITUTE(Values!$B$1, "{language}", Values!H68) &amp; " " &amp;Values!$B$3, SUBSTITUTE(Values!$B$2, "{language}", Values!$H68) &amp; " " &amp;Values!$B$3))</f>
        <v>Lenovo Thinkpad için yedek Lenovo T480s Regular Silver - UK arkadan aydınlatmasız klavye T480s, T490, E490, L480, L490, L380, L390, L380 Yoga, L390 Yoga, E490, E480</v>
      </c>
      <c r="G69" s="32" t="str">
        <f>IF(ISBLANK(Values!E68),"",IF(Values!$B$20="PartialUpdate","","TellusRem"))</f>
        <v/>
      </c>
      <c r="H69" s="27" t="str">
        <f>IF(ISBLANK(Values!E68),"",Values!$B$16)</f>
        <v>computer-keyboards</v>
      </c>
      <c r="I69" s="27" t="str">
        <f>IF(ISBLANK(Values!E68),"","4730574031")</f>
        <v>4730574031</v>
      </c>
      <c r="J69" s="39" t="str">
        <f>IF(ISBLANK(Values!E68),"",Values!F68 )</f>
        <v>Lenovo T480s Regular Silver - UK</v>
      </c>
      <c r="K69" s="29" t="str">
        <f>IF(IF(ISBLANK(Values!E68),"",IF(Values!J68, Values!$B$4, Values!$B$5))=0,"",IF(ISBLANK(Values!E68),"",IF(Values!J68, Values!$B$4, Values!$B$5)))</f>
        <v/>
      </c>
      <c r="L69" s="40" t="str">
        <f>IF(ISBLANK(Values!E68),"",IF($CO69="DEFAULT", Values!$B$18, ""))</f>
        <v/>
      </c>
      <c r="M69" s="28" t="str">
        <f>IF(ISBLANK(Values!E68),"",Values!$M68)</f>
        <v>https://download.lenovo.com/Images/Parts/01YP508/01YP508_A.jpg</v>
      </c>
      <c r="N69" s="28" t="str">
        <f>IF(ISBLANK(Values!$F68),"",Values!N68)</f>
        <v>https://download.lenovo.com/Images/Parts/01YP508/01YP508_B.jpg</v>
      </c>
      <c r="O69" s="28" t="str">
        <f>IF(ISBLANK(Values!$F68),"",Values!O68)</f>
        <v>https://download.lenovo.com/Images/Parts/01YP508/01YP508_details.jpg</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Child</v>
      </c>
      <c r="X69" s="32" t="str">
        <f>IF(ISBLANK(Values!E68),"",Values!$B$13)</f>
        <v>Lenovo T490 Parent</v>
      </c>
      <c r="Y69" s="39" t="str">
        <f>IF(ISBLANK(Values!E68),"","Size-Color")</f>
        <v>Size-Color</v>
      </c>
      <c r="Z69" s="32" t="str">
        <f>IF(ISBLANK(Values!E68),"","variation")</f>
        <v>variation</v>
      </c>
      <c r="AA69" s="36" t="str">
        <f>IF(ISBLANK(Values!E68),"",Values!$B$20)</f>
        <v>PartialUpdate</v>
      </c>
      <c r="AB69" s="1" t="str">
        <f>IF(ISBLANK(Values!E68),"",Values!$B$29)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9" s="41" t="str">
        <f>IF(ISBLANK(Values!E68),"",IF(Values!I68,Values!$B$23,Values!$B$33))</f>
        <v>👉 YENİLENDİ: PARA TASARRUFU - Yedek Lenovo dizüstü bilgisayar klavyesi, OEM klavyeleriyle aynı kalitede. TellusRem, 2011'den beri dünyanın Lider klavye distribütörüdür. Mükemmel yedek klavye, değiştirilmesi ve takılması kolaydır.</v>
      </c>
      <c r="AJ69" s="42" t="str">
        <f>IF(ISBLANK(Values!E68),"",Values!$B$24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69" s="1" t="str">
        <f>IF(ISBLANK(Values!E68),"",Values!$B$25)</f>
        <v>♻️ ÇEVRE DOSTU ÜRÜN - Yenilenmiş satın alın, YEŞİL SATIN AL! Yeni bir klavye almaya kıyasla, yenilenmiş klavyelerimizi satın alarak karbondioksiti %80'den fazla azaltın! Klavyeniz için mükemmel OEM yedek parçası.</v>
      </c>
      <c r="AL69" s="1" t="str">
        <f>IF(ISBLANK(Values!E68),"",SUBSTITUTE(SUBSTITUTE(IF(Values!$J68, Values!$B$26, Values!$B$33), "{language}", Values!$H68), "{flag}", INDEX(options!$E$1:$E$20, Values!$V68)))</f>
        <v>👉 DÜZEN - 🇬🇧 Lenovo T480s Regular Silver - UK Arkadan aydınlatma YOK.</v>
      </c>
      <c r="AM69" s="1" t="str">
        <f>SUBSTITUTE(IF(ISBLANK(Values!E68),"",Values!$B$27),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69" s="28" t="str">
        <f>IF(ISBLANK(Values!E68),"",Values!H68)</f>
        <v>Lenovo T480s Regular Silver - UK</v>
      </c>
      <c r="AV69" s="1" t="str">
        <f>IF(ISBLANK(Values!E68),"",IF(Values!J68,"Backlit", "Non-Backlit"))</f>
        <v>Non-Backlit</v>
      </c>
      <c r="AW69"/>
      <c r="BE69" s="27" t="str">
        <f>IF(ISBLANK(Values!E68),"","Professional Audience")</f>
        <v>Professional Audience</v>
      </c>
      <c r="BF69" s="27" t="str">
        <f>IF(ISBLANK(Values!E68),"","Consumer Audience")</f>
        <v>Consumer Audience</v>
      </c>
      <c r="BG69" s="27" t="str">
        <f>IF(ISBLANK(Values!E68),"","Adults")</f>
        <v>Adults</v>
      </c>
      <c r="BH69" s="27" t="str">
        <f>IF(ISBLANK(Values!E68),"","People")</f>
        <v>People</v>
      </c>
      <c r="CG69" s="1">
        <f>IF(ISBLANK(Values!E68),"",Values!$B$11)</f>
        <v>150</v>
      </c>
      <c r="CH69" s="1" t="str">
        <f>IF(ISBLANK(Values!E68),"","GR")</f>
        <v>GR</v>
      </c>
      <c r="CI69" s="1" t="str">
        <f>IF(ISBLANK(Values!E68),"",Values!$B$7)</f>
        <v>32</v>
      </c>
      <c r="CJ69" s="1" t="str">
        <f>IF(ISBLANK(Values!E68),"",Values!$B$8)</f>
        <v>18</v>
      </c>
      <c r="CK69" s="1" t="str">
        <f>IF(ISBLANK(Values!E68),"",Values!$B$9)</f>
        <v>2</v>
      </c>
      <c r="CL69" s="1" t="str">
        <f>IF(ISBLANK(Values!E68),"","CM")</f>
        <v>CM</v>
      </c>
      <c r="CO69" s="1" t="str">
        <f>IF(ISBLANK(Values!E68), "", IF(AND(Values!$B$37=options!$G$2, Values!$C68), "AMAZON_NA", IF(AND(Values!$B$37=options!$G$1, Values!$D68), "AMAZON_EU", "DEFAULT")))</f>
        <v>AMAZON_EU</v>
      </c>
      <c r="CP69" s="1" t="str">
        <f>IF(ISBLANK(Values!E68),"",Values!$B$7)</f>
        <v>32</v>
      </c>
      <c r="CQ69" s="1" t="str">
        <f>IF(ISBLANK(Values!E68),"",Values!$B$8)</f>
        <v>18</v>
      </c>
      <c r="CR69" s="1" t="str">
        <f>IF(ISBLANK(Values!E68),"",Values!$B$9)</f>
        <v>2</v>
      </c>
      <c r="CS69" s="1">
        <f>IF(ISBLANK(Values!E68),"",Values!$B$11)</f>
        <v>150</v>
      </c>
      <c r="CT69" s="1" t="str">
        <f>IF(ISBLANK(Values!E68),"","GR")</f>
        <v>GR</v>
      </c>
      <c r="CU69" s="1" t="str">
        <f>IF(ISBLANK(Values!E68),"","CM")</f>
        <v>CM</v>
      </c>
      <c r="CV69" s="1" t="str">
        <f>IF(ISBLANK(Values!E68),"",IF(Values!$B$36=options!$F$1,"Denmark", IF(Values!$B$36=options!$F$2, "Danemark",IF(Values!$B$36=options!$F$3, "Dänemark",IF(Values!$B$36=options!$F$4, "Danimarca",IF(Values!$B$36=options!$F$5, "Dinamarca",IF(Values!$B$36=options!$F$6, "Denemarken","" ) ) ) ) )))</f>
        <v/>
      </c>
      <c r="CZ69" s="1" t="str">
        <f>IF(ISBLANK(Values!E68),"","No")</f>
        <v>No</v>
      </c>
      <c r="DA69" s="1" t="str">
        <f>IF(ISBLANK(Values!E68),"","No")</f>
        <v>No</v>
      </c>
      <c r="DO69" s="27" t="str">
        <f>IF(ISBLANK(Values!E68),"","Parts")</f>
        <v>Parts</v>
      </c>
      <c r="DP69" s="27" t="str">
        <f>IF(ISBLANK(Values!E68),"",Values!$B$31)</f>
        <v>Teslimat tarihinden sonra 6 ay garanti. Klavyenin herhangi bir arızası durumunda, ürünün klavyesi için yeni bir birim veya yedek parça gönderilecektir. Stok sıkıntısı olması durumunda tam bir geri ödeme yapılır.</v>
      </c>
      <c r="DS69" s="31"/>
      <c r="DY69" t="str">
        <f>IF(ISBLANK(Values!$E68), "", "not_applicable")</f>
        <v>not_applicable</v>
      </c>
      <c r="DZ69" s="31"/>
      <c r="EA69" s="31"/>
      <c r="EB69" s="31"/>
      <c r="EC69" s="31"/>
      <c r="EI69" s="1" t="str">
        <f>IF(ISBLANK(Values!E68),"",Values!$B$31)</f>
        <v>Teslimat tarihinden sonra 6 ay garanti. Klavyenin herhangi bir arızası durumunda, ürünün klavyesi için yeni bir birim veya yedek parça gönderilecektir. Stok sıkıntısı olması durumunda tam bir geri ödeme yapılır.</v>
      </c>
      <c r="ES69" s="1" t="str">
        <f>IF(ISBLANK(Values!E68),"","Amazon Tellus UPS")</f>
        <v>Amazon Tellus UPS</v>
      </c>
      <c r="EV69" s="31" t="str">
        <f>IF(ISBLANK(Values!E68),"","New")</f>
        <v>New</v>
      </c>
      <c r="FE69" s="1" t="str">
        <f>IF(ISBLANK(Values!E68),"",IF(CO69&lt;&gt;"DEFAULT", "", 3))</f>
        <v/>
      </c>
      <c r="FH69" s="1" t="str">
        <f>IF(ISBLANK(Values!E68),"","FALSE")</f>
        <v>FALSE</v>
      </c>
      <c r="FI69" s="1" t="str">
        <f>IF(ISBLANK(Values!E68),"","FALSE")</f>
        <v>FALSE</v>
      </c>
      <c r="FJ69" s="1" t="str">
        <f>IF(ISBLANK(Values!E68),"","FALSE")</f>
        <v>FALSE</v>
      </c>
      <c r="FM69" s="1" t="str">
        <f>IF(ISBLANK(Values!E68),"","1")</f>
        <v>1</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computercomponent</v>
      </c>
      <c r="B70" s="38" t="str">
        <f>IF(ISBLANK(Values!E69),"",Values!F69)</f>
        <v>Lenovo T480s Regular Silver - NOR</v>
      </c>
      <c r="C70" s="32" t="str">
        <f>IF(ISBLANK(Values!E69),"","TellusRem")</f>
        <v>TellusRem</v>
      </c>
      <c r="D70" s="30">
        <f>IF(ISBLANK(Values!E69),"",Values!E69)</f>
        <v>5714401483069</v>
      </c>
      <c r="E70" s="31" t="str">
        <f>IF(ISBLANK(Values!E69),"","EAN")</f>
        <v>EAN</v>
      </c>
      <c r="F70" s="28" t="str">
        <f>IF(ISBLANK(Values!E69),"",IF(Values!J69, SUBSTITUTE(Values!$B$1, "{language}", Values!H69) &amp; " " &amp;Values!$B$3, SUBSTITUTE(Values!$B$2, "{language}", Values!$H69) &amp; " " &amp;Values!$B$3))</f>
        <v>Lenovo Thinkpad için yedek Lenovo T480s Regular Silver - NOR arkadan aydınlatmasız klavye T480s, T490, E490, L480, L490, L380, L390, L380 Yoga, L390 Yoga, E490, E480</v>
      </c>
      <c r="G70" s="32" t="str">
        <f>IF(ISBLANK(Values!E69),"",IF(Values!$B$20="PartialUpdate","","TellusRem"))</f>
        <v/>
      </c>
      <c r="H70" s="27" t="str">
        <f>IF(ISBLANK(Values!E69),"",Values!$B$16)</f>
        <v>computer-keyboards</v>
      </c>
      <c r="I70" s="27" t="str">
        <f>IF(ISBLANK(Values!E69),"","4730574031")</f>
        <v>4730574031</v>
      </c>
      <c r="J70" s="39" t="str">
        <f>IF(ISBLANK(Values!E69),"",Values!F69 )</f>
        <v>Lenovo T480s Regular Silver - NOR</v>
      </c>
      <c r="K70" s="29" t="str">
        <f>IF(IF(ISBLANK(Values!E69),"",IF(Values!J69, Values!$B$4, Values!$B$5))=0,"",IF(ISBLANK(Values!E69),"",IF(Values!J69, Values!$B$4, Values!$B$5)))</f>
        <v/>
      </c>
      <c r="L70" s="40">
        <f>IF(ISBLANK(Values!E69),"",IF($CO70="DEFAULT", Values!$B$18, ""))</f>
        <v>5</v>
      </c>
      <c r="M70" s="28" t="str">
        <f>IF(ISBLANK(Values!E69),"",Values!$M69)</f>
        <v>https://download.lenovo.com/Images/Parts/01YN419/01YN419_A.jpg</v>
      </c>
      <c r="N70" s="28" t="str">
        <f>IF(ISBLANK(Values!$F69),"",Values!N69)</f>
        <v>https://download.lenovo.com/Images/Parts/01YN419/01YN419_B.jpg</v>
      </c>
      <c r="O70" s="28" t="str">
        <f>IF(ISBLANK(Values!$F69),"",Values!O69)</f>
        <v>https://download.lenovo.com/Images/Parts/01YN419/01YN419_details.jpg</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Child</v>
      </c>
      <c r="X70" s="32" t="str">
        <f>IF(ISBLANK(Values!E69),"",Values!$B$13)</f>
        <v>Lenovo T490 Parent</v>
      </c>
      <c r="Y70" s="39" t="str">
        <f>IF(ISBLANK(Values!E69),"","Size-Color")</f>
        <v>Size-Color</v>
      </c>
      <c r="Z70" s="32" t="str">
        <f>IF(ISBLANK(Values!E69),"","variation")</f>
        <v>variation</v>
      </c>
      <c r="AA70" s="36" t="str">
        <f>IF(ISBLANK(Values!E69),"",Values!$B$20)</f>
        <v>PartialUpdate</v>
      </c>
      <c r="AB70" s="1" t="str">
        <f>IF(ISBLANK(Values!E69),"",Values!$B$29)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0" s="41" t="str">
        <f>IF(ISBLANK(Values!E69),"",IF(Values!I69,Values!$B$23,Values!$B$33))</f>
        <v>👉 YENİLENDİ: PARA TASARRUFU - Yedek Lenovo dizüstü bilgisayar klavyesi, OEM klavyeleriyle aynı kalitede. TellusRem, 2011'den beri dünyanın Lider klavye distribütörüdür. Mükemmel yedek klavye, değiştirilmesi ve takılması kolaydır.</v>
      </c>
      <c r="AJ70" s="42" t="str">
        <f>IF(ISBLANK(Values!E69),"",Values!$B$24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70" s="1" t="str">
        <f>IF(ISBLANK(Values!E69),"",Values!$B$25)</f>
        <v>♻️ ÇEVRE DOSTU ÜRÜN - Yenilenmiş satın alın, YEŞİL SATIN AL! Yeni bir klavye almaya kıyasla, yenilenmiş klavyelerimizi satın alarak karbondioksiti %80'den fazla azaltın! Klavyeniz için mükemmel OEM yedek parçası.</v>
      </c>
      <c r="AL70" s="1" t="str">
        <f>IF(ISBLANK(Values!E69),"",SUBSTITUTE(SUBSTITUTE(IF(Values!$J69, Values!$B$26, Values!$B$33), "{language}", Values!$H69), "{flag}", INDEX(options!$E$1:$E$20, Values!$V69)))</f>
        <v>👉 DÜZEN - 🇸🇪 🇫🇮 🇳🇴 🇩🇰 Lenovo T480s Regular Silver - NOR Arkadan aydınlatma YOK.</v>
      </c>
      <c r="AM70" s="1" t="str">
        <f>SUBSTITUTE(IF(ISBLANK(Values!E69),"",Values!$B$27),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70" s="28" t="str">
        <f>IF(ISBLANK(Values!E69),"",Values!H69)</f>
        <v>Lenovo T480s Regular Silver - NOR</v>
      </c>
      <c r="AV70" s="1" t="str">
        <f>IF(ISBLANK(Values!E69),"",IF(Values!J69,"Backlit", "Non-Backlit"))</f>
        <v>Non-Backlit</v>
      </c>
      <c r="AW70"/>
      <c r="BE70" s="27" t="str">
        <f>IF(ISBLANK(Values!E69),"","Professional Audience")</f>
        <v>Professional Audience</v>
      </c>
      <c r="BF70" s="27" t="str">
        <f>IF(ISBLANK(Values!E69),"","Consumer Audience")</f>
        <v>Consumer Audience</v>
      </c>
      <c r="BG70" s="27" t="str">
        <f>IF(ISBLANK(Values!E69),"","Adults")</f>
        <v>Adults</v>
      </c>
      <c r="BH70" s="27" t="str">
        <f>IF(ISBLANK(Values!E69),"","People")</f>
        <v>People</v>
      </c>
      <c r="CG70" s="1">
        <f>IF(ISBLANK(Values!E69),"",Values!$B$11)</f>
        <v>150</v>
      </c>
      <c r="CH70" s="1" t="str">
        <f>IF(ISBLANK(Values!E69),"","GR")</f>
        <v>GR</v>
      </c>
      <c r="CI70" s="1" t="str">
        <f>IF(ISBLANK(Values!E69),"",Values!$B$7)</f>
        <v>32</v>
      </c>
      <c r="CJ70" s="1" t="str">
        <f>IF(ISBLANK(Values!E69),"",Values!$B$8)</f>
        <v>18</v>
      </c>
      <c r="CK70" s="1" t="str">
        <f>IF(ISBLANK(Values!E69),"",Values!$B$9)</f>
        <v>2</v>
      </c>
      <c r="CL70" s="1" t="str">
        <f>IF(ISBLANK(Values!E69),"","CM")</f>
        <v>CM</v>
      </c>
      <c r="CO70" s="1" t="str">
        <f>IF(ISBLANK(Values!E69), "", IF(AND(Values!$B$37=options!$G$2, Values!$C69), "AMAZON_NA", IF(AND(Values!$B$37=options!$G$1, Values!$D69), "AMAZON_EU", "DEFAULT")))</f>
        <v>DEFAULT</v>
      </c>
      <c r="CP70" s="1" t="str">
        <f>IF(ISBLANK(Values!E69),"",Values!$B$7)</f>
        <v>32</v>
      </c>
      <c r="CQ70" s="1" t="str">
        <f>IF(ISBLANK(Values!E69),"",Values!$B$8)</f>
        <v>18</v>
      </c>
      <c r="CR70" s="1" t="str">
        <f>IF(ISBLANK(Values!E69),"",Values!$B$9)</f>
        <v>2</v>
      </c>
      <c r="CS70" s="1">
        <f>IF(ISBLANK(Values!E69),"",Values!$B$11)</f>
        <v>150</v>
      </c>
      <c r="CT70" s="1" t="str">
        <f>IF(ISBLANK(Values!E69),"","GR")</f>
        <v>GR</v>
      </c>
      <c r="CU70" s="1" t="str">
        <f>IF(ISBLANK(Values!E69),"","CM")</f>
        <v>CM</v>
      </c>
      <c r="CV70" s="1" t="str">
        <f>IF(ISBLANK(Values!E69),"",IF(Values!$B$36=options!$F$1,"Denmark", IF(Values!$B$36=options!$F$2, "Danemark",IF(Values!$B$36=options!$F$3, "Dänemark",IF(Values!$B$36=options!$F$4, "Danimarca",IF(Values!$B$36=options!$F$5, "Dinamarca",IF(Values!$B$36=options!$F$6, "Denemarken","" ) ) ) ) )))</f>
        <v/>
      </c>
      <c r="CZ70" s="1" t="str">
        <f>IF(ISBLANK(Values!E69),"","No")</f>
        <v>No</v>
      </c>
      <c r="DA70" s="1" t="str">
        <f>IF(ISBLANK(Values!E69),"","No")</f>
        <v>No</v>
      </c>
      <c r="DO70" s="27" t="str">
        <f>IF(ISBLANK(Values!E69),"","Parts")</f>
        <v>Parts</v>
      </c>
      <c r="DP70" s="27" t="str">
        <f>IF(ISBLANK(Values!E69),"",Values!$B$31)</f>
        <v>Teslimat tarihinden sonra 6 ay garanti. Klavyenin herhangi bir arızası durumunda, ürünün klavyesi için yeni bir birim veya yedek parça gönderilecektir. Stok sıkıntısı olması durumunda tam bir geri ödeme yapılır.</v>
      </c>
      <c r="DS70" s="31"/>
      <c r="DY70" t="str">
        <f>IF(ISBLANK(Values!$E69), "", "not_applicable")</f>
        <v>not_applicable</v>
      </c>
      <c r="DZ70" s="31"/>
      <c r="EA70" s="31"/>
      <c r="EB70" s="31"/>
      <c r="EC70" s="31"/>
      <c r="EI70" s="1" t="str">
        <f>IF(ISBLANK(Values!E69),"",Values!$B$31)</f>
        <v>Teslimat tarihinden sonra 6 ay garanti. Klavyenin herhangi bir arızası durumunda, ürünün klavyesi için yeni bir birim veya yedek parça gönderilecektir. Stok sıkıntısı olması durumunda tam bir geri ödeme yapılır.</v>
      </c>
      <c r="ES70" s="1" t="str">
        <f>IF(ISBLANK(Values!E69),"","Amazon Tellus UPS")</f>
        <v>Amazon Tellus UPS</v>
      </c>
      <c r="EV70" s="31" t="str">
        <f>IF(ISBLANK(Values!E69),"","New")</f>
        <v>New</v>
      </c>
      <c r="FE70" s="1">
        <f>IF(ISBLANK(Values!E69),"",IF(CO70&lt;&gt;"DEFAULT", "", 3))</f>
        <v>3</v>
      </c>
      <c r="FH70" s="1" t="str">
        <f>IF(ISBLANK(Values!E69),"","FALSE")</f>
        <v>FALSE</v>
      </c>
      <c r="FI70" s="1" t="str">
        <f>IF(ISBLANK(Values!E69),"","FALSE")</f>
        <v>FALSE</v>
      </c>
      <c r="FJ70" s="1" t="str">
        <f>IF(ISBLANK(Values!E69),"","FALSE")</f>
        <v>FALSE</v>
      </c>
      <c r="FM70" s="1" t="str">
        <f>IF(ISBLANK(Values!E69),"","1")</f>
        <v>1</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computercomponent</v>
      </c>
      <c r="B71" s="38" t="str">
        <f>IF(ISBLANK(Values!E70),"",Values!F70)</f>
        <v>Lenovo T480s Regular Silver - BE</v>
      </c>
      <c r="C71" s="32" t="str">
        <f>IF(ISBLANK(Values!E70),"","TellusRem")</f>
        <v>TellusRem</v>
      </c>
      <c r="D71" s="30">
        <f>IF(ISBLANK(Values!E70),"",Values!E70)</f>
        <v>5714401483076</v>
      </c>
      <c r="E71" s="31" t="str">
        <f>IF(ISBLANK(Values!E70),"","EAN")</f>
        <v>EAN</v>
      </c>
      <c r="F71" s="28" t="str">
        <f>IF(ISBLANK(Values!E70),"",IF(Values!J70, SUBSTITUTE(Values!$B$1, "{language}", Values!H70) &amp; " " &amp;Values!$B$3, SUBSTITUTE(Values!$B$2, "{language}", Values!$H70) &amp; " " &amp;Values!$B$3))</f>
        <v>Lenovo Thinkpad için yedek Lenovo T480s Regular Silver - BE arkadan aydınlatmasız klavye T480s, T490, E490, L480, L490, L380, L390, L380 Yoga, L390 Yoga, E490, E480</v>
      </c>
      <c r="G71" s="32" t="str">
        <f>IF(ISBLANK(Values!E70),"",IF(Values!$B$20="PartialUpdate","","TellusRem"))</f>
        <v/>
      </c>
      <c r="H71" s="27" t="str">
        <f>IF(ISBLANK(Values!E70),"",Values!$B$16)</f>
        <v>computer-keyboards</v>
      </c>
      <c r="I71" s="27" t="str">
        <f>IF(ISBLANK(Values!E70),"","4730574031")</f>
        <v>4730574031</v>
      </c>
      <c r="J71" s="39" t="str">
        <f>IF(ISBLANK(Values!E70),"",Values!F70 )</f>
        <v>Lenovo T480s Regular Silver - BE</v>
      </c>
      <c r="K71" s="29" t="str">
        <f>IF(IF(ISBLANK(Values!E70),"",IF(Values!J70, Values!$B$4, Values!$B$5))=0,"",IF(ISBLANK(Values!E70),"",IF(Values!J70, Values!$B$4, Values!$B$5)))</f>
        <v/>
      </c>
      <c r="L71" s="40">
        <f>IF(ISBLANK(Values!E70),"",IF($CO71="DEFAULT", Values!$B$18, ""))</f>
        <v>5</v>
      </c>
      <c r="M71" s="28" t="str">
        <f>IF(ISBLANK(Values!E70),"",Values!$M70)</f>
        <v>https://download.lenovo.com/Images/Parts/01YN386/01YN386_A.jpg</v>
      </c>
      <c r="N71" s="28" t="str">
        <f>IF(ISBLANK(Values!$F70),"",Values!N70)</f>
        <v>https://download.lenovo.com/Images/Parts/01YN386/01YN386_B.jpg</v>
      </c>
      <c r="O71" s="28" t="str">
        <f>IF(ISBLANK(Values!$F70),"",Values!O70)</f>
        <v>https://download.lenovo.com/Images/Parts/01YN386/01YN386_details.jpg</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Child</v>
      </c>
      <c r="X71" s="32" t="str">
        <f>IF(ISBLANK(Values!E70),"",Values!$B$13)</f>
        <v>Lenovo T490 Parent</v>
      </c>
      <c r="Y71" s="39" t="str">
        <f>IF(ISBLANK(Values!E70),"","Size-Color")</f>
        <v>Size-Color</v>
      </c>
      <c r="Z71" s="32" t="str">
        <f>IF(ISBLANK(Values!E70),"","variation")</f>
        <v>variation</v>
      </c>
      <c r="AA71" s="36" t="str">
        <f>IF(ISBLANK(Values!E70),"",Values!$B$20)</f>
        <v>PartialUpdate</v>
      </c>
      <c r="AB71" s="1" t="str">
        <f>IF(ISBLANK(Values!E70),"",Values!$B$29)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1" s="41" t="str">
        <f>IF(ISBLANK(Values!E70),"",IF(Values!I70,Values!$B$23,Values!$B$33))</f>
        <v>👉 YENİLENDİ: PARA TASARRUFU - Yedek Lenovo dizüstü bilgisayar klavyesi, OEM klavyeleriyle aynı kalitede. TellusRem, 2011'den beri dünyanın Lider klavye distribütörüdür. Mükemmel yedek klavye, değiştirilmesi ve takılması kolaydır.</v>
      </c>
      <c r="AJ71" s="42" t="str">
        <f>IF(ISBLANK(Values!E70),"",Values!$B$24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71" s="1" t="str">
        <f>IF(ISBLANK(Values!E70),"",Values!$B$25)</f>
        <v>♻️ ÇEVRE DOSTU ÜRÜN - Yenilenmiş satın alın, YEŞİL SATIN AL! Yeni bir klavye almaya kıyasla, yenilenmiş klavyelerimizi satın alarak karbondioksiti %80'den fazla azaltın! Klavyeniz için mükemmel OEM yedek parçası.</v>
      </c>
      <c r="AL71" s="1" t="str">
        <f>IF(ISBLANK(Values!E70),"",SUBSTITUTE(SUBSTITUTE(IF(Values!$J70, Values!$B$26, Values!$B$33), "{language}", Values!$H70), "{flag}", INDEX(options!$E$1:$E$20, Values!$V70)))</f>
        <v>👉 DÜZEN - 🇧🇪 Lenovo T480s Regular Silver - BE Arkadan aydınlatma YOK.</v>
      </c>
      <c r="AM71" s="1" t="str">
        <f>SUBSTITUTE(IF(ISBLANK(Values!E70),"",Values!$B$27),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71" s="28" t="str">
        <f>IF(ISBLANK(Values!E70),"",Values!H70)</f>
        <v>Lenovo T480s Regular Silver - BE</v>
      </c>
      <c r="AV71" s="1" t="str">
        <f>IF(ISBLANK(Values!E70),"",IF(Values!J70,"Backlit", "Non-Backlit"))</f>
        <v>Non-Backlit</v>
      </c>
      <c r="AW71"/>
      <c r="BE71" s="27" t="str">
        <f>IF(ISBLANK(Values!E70),"","Professional Audience")</f>
        <v>Professional Audience</v>
      </c>
      <c r="BF71" s="27" t="str">
        <f>IF(ISBLANK(Values!E70),"","Consumer Audience")</f>
        <v>Consumer Audience</v>
      </c>
      <c r="BG71" s="27" t="str">
        <f>IF(ISBLANK(Values!E70),"","Adults")</f>
        <v>Adults</v>
      </c>
      <c r="BH71" s="27" t="str">
        <f>IF(ISBLANK(Values!E70),"","People")</f>
        <v>People</v>
      </c>
      <c r="CG71" s="1">
        <f>IF(ISBLANK(Values!E70),"",Values!$B$11)</f>
        <v>150</v>
      </c>
      <c r="CH71" s="1" t="str">
        <f>IF(ISBLANK(Values!E70),"","GR")</f>
        <v>GR</v>
      </c>
      <c r="CI71" s="1" t="str">
        <f>IF(ISBLANK(Values!E70),"",Values!$B$7)</f>
        <v>32</v>
      </c>
      <c r="CJ71" s="1" t="str">
        <f>IF(ISBLANK(Values!E70),"",Values!$B$8)</f>
        <v>18</v>
      </c>
      <c r="CK71" s="1" t="str">
        <f>IF(ISBLANK(Values!E70),"",Values!$B$9)</f>
        <v>2</v>
      </c>
      <c r="CL71" s="1" t="str">
        <f>IF(ISBLANK(Values!E70),"","CM")</f>
        <v>CM</v>
      </c>
      <c r="CO71" s="1" t="str">
        <f>IF(ISBLANK(Values!E70), "", IF(AND(Values!$B$37=options!$G$2, Values!$C70), "AMAZON_NA", IF(AND(Values!$B$37=options!$G$1, Values!$D70), "AMAZON_EU", "DEFAULT")))</f>
        <v>DEFAULT</v>
      </c>
      <c r="CP71" s="1" t="str">
        <f>IF(ISBLANK(Values!E70),"",Values!$B$7)</f>
        <v>32</v>
      </c>
      <c r="CQ71" s="1" t="str">
        <f>IF(ISBLANK(Values!E70),"",Values!$B$8)</f>
        <v>18</v>
      </c>
      <c r="CR71" s="1" t="str">
        <f>IF(ISBLANK(Values!E70),"",Values!$B$9)</f>
        <v>2</v>
      </c>
      <c r="CS71" s="1">
        <f>IF(ISBLANK(Values!E70),"",Values!$B$11)</f>
        <v>150</v>
      </c>
      <c r="CT71" s="1" t="str">
        <f>IF(ISBLANK(Values!E70),"","GR")</f>
        <v>GR</v>
      </c>
      <c r="CU71" s="1" t="str">
        <f>IF(ISBLANK(Values!E70),"","CM")</f>
        <v>CM</v>
      </c>
      <c r="CV71" s="1" t="str">
        <f>IF(ISBLANK(Values!E70),"",IF(Values!$B$36=options!$F$1,"Denmark", IF(Values!$B$36=options!$F$2, "Danemark",IF(Values!$B$36=options!$F$3, "Dänemark",IF(Values!$B$36=options!$F$4, "Danimarca",IF(Values!$B$36=options!$F$5, "Dinamarca",IF(Values!$B$36=options!$F$6, "Denemarken","" ) ) ) ) )))</f>
        <v/>
      </c>
      <c r="CZ71" s="1" t="str">
        <f>IF(ISBLANK(Values!E70),"","No")</f>
        <v>No</v>
      </c>
      <c r="DA71" s="1" t="str">
        <f>IF(ISBLANK(Values!E70),"","No")</f>
        <v>No</v>
      </c>
      <c r="DO71" s="27" t="str">
        <f>IF(ISBLANK(Values!E70),"","Parts")</f>
        <v>Parts</v>
      </c>
      <c r="DP71" s="27" t="str">
        <f>IF(ISBLANK(Values!E70),"",Values!$B$31)</f>
        <v>Teslimat tarihinden sonra 6 ay garanti. Klavyenin herhangi bir arızası durumunda, ürünün klavyesi için yeni bir birim veya yedek parça gönderilecektir. Stok sıkıntısı olması durumunda tam bir geri ödeme yapılır.</v>
      </c>
      <c r="DS71" s="31"/>
      <c r="DY71" t="str">
        <f>IF(ISBLANK(Values!$E70), "", "not_applicable")</f>
        <v>not_applicable</v>
      </c>
      <c r="DZ71" s="31"/>
      <c r="EA71" s="31"/>
      <c r="EB71" s="31"/>
      <c r="EC71" s="31"/>
      <c r="EI71" s="1" t="str">
        <f>IF(ISBLANK(Values!E70),"",Values!$B$31)</f>
        <v>Teslimat tarihinden sonra 6 ay garanti. Klavyenin herhangi bir arızası durumunda, ürünün klavyesi için yeni bir birim veya yedek parça gönderilecektir. Stok sıkıntısı olması durumunda tam bir geri ödeme yapılır.</v>
      </c>
      <c r="ES71" s="1" t="str">
        <f>IF(ISBLANK(Values!E70),"","Amazon Tellus UPS")</f>
        <v>Amazon Tellus UPS</v>
      </c>
      <c r="EV71" s="31" t="str">
        <f>IF(ISBLANK(Values!E70),"","New")</f>
        <v>New</v>
      </c>
      <c r="FE71" s="1">
        <f>IF(ISBLANK(Values!E70),"",IF(CO71&lt;&gt;"DEFAULT", "", 3))</f>
        <v>3</v>
      </c>
      <c r="FH71" s="1" t="str">
        <f>IF(ISBLANK(Values!E70),"","FALSE")</f>
        <v>FALSE</v>
      </c>
      <c r="FI71" s="1" t="str">
        <f>IF(ISBLANK(Values!E70),"","FALSE")</f>
        <v>FALSE</v>
      </c>
      <c r="FJ71" s="1" t="str">
        <f>IF(ISBLANK(Values!E70),"","FALSE")</f>
        <v>FALSE</v>
      </c>
      <c r="FM71" s="1" t="str">
        <f>IF(ISBLANK(Values!E70),"","1")</f>
        <v>1</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computercomponent</v>
      </c>
      <c r="B72" s="38" t="str">
        <f>IF(ISBLANK(Values!E71),"",Values!F71)</f>
        <v>Lenovo T480s Regular Silver - BG</v>
      </c>
      <c r="C72" s="32" t="str">
        <f>IF(ISBLANK(Values!E71),"","TellusRem")</f>
        <v>TellusRem</v>
      </c>
      <c r="D72" s="30">
        <f>IF(ISBLANK(Values!E71),"",Values!E71)</f>
        <v>5714401483083</v>
      </c>
      <c r="E72" s="31" t="str">
        <f>IF(ISBLANK(Values!E71),"","EAN")</f>
        <v>EAN</v>
      </c>
      <c r="F72" s="28" t="str">
        <f>IF(ISBLANK(Values!E71),"",IF(Values!J71, SUBSTITUTE(Values!$B$1, "{language}", Values!H71) &amp; " " &amp;Values!$B$3, SUBSTITUTE(Values!$B$2, "{language}", Values!$H71) &amp; " " &amp;Values!$B$3))</f>
        <v>Lenovo Thinkpad için yedek Lenovo T480s Regular Silver - BG arkadan aydınlatmasız klavye T480s, T490, E490, L480, L490, L380, L390, L380 Yoga, L390 Yoga, E490, E480</v>
      </c>
      <c r="G72" s="32" t="str">
        <f>IF(ISBLANK(Values!E71),"",IF(Values!$B$20="PartialUpdate","","TellusRem"))</f>
        <v/>
      </c>
      <c r="H72" s="27" t="str">
        <f>IF(ISBLANK(Values!E71),"",Values!$B$16)</f>
        <v>computer-keyboards</v>
      </c>
      <c r="I72" s="27" t="str">
        <f>IF(ISBLANK(Values!E71),"","4730574031")</f>
        <v>4730574031</v>
      </c>
      <c r="J72" s="39" t="str">
        <f>IF(ISBLANK(Values!E71),"",Values!F71 )</f>
        <v>Lenovo T480s Regular Silver - BG</v>
      </c>
      <c r="K72" s="29" t="str">
        <f>IF(IF(ISBLANK(Values!E71),"",IF(Values!J71, Values!$B$4, Values!$B$5))=0,"",IF(ISBLANK(Values!E71),"",IF(Values!J71, Values!$B$4, Values!$B$5)))</f>
        <v/>
      </c>
      <c r="L72" s="40">
        <f>IF(ISBLANK(Values!E71),"",IF($CO72="DEFAULT", Values!$B$18, ""))</f>
        <v>5</v>
      </c>
      <c r="M72" s="28" t="str">
        <f>IF(ISBLANK(Values!E71),"",Values!$M71)</f>
        <v>https://download.lenovo.com/Images/Parts/01YN427/01YN427_A.jpg</v>
      </c>
      <c r="N72" s="28" t="str">
        <f>IF(ISBLANK(Values!$F71),"",Values!N71)</f>
        <v>https://download.lenovo.com/Images/Parts/01YN427/01YN427_B.jpg</v>
      </c>
      <c r="O72" s="28" t="str">
        <f>IF(ISBLANK(Values!$F71),"",Values!O71)</f>
        <v>https://download.lenovo.com/Images/Parts/01YN427/01YN427_details.jpg</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Child</v>
      </c>
      <c r="X72" s="32" t="str">
        <f>IF(ISBLANK(Values!E71),"",Values!$B$13)</f>
        <v>Lenovo T490 Parent</v>
      </c>
      <c r="Y72" s="39" t="str">
        <f>IF(ISBLANK(Values!E71),"","Size-Color")</f>
        <v>Size-Color</v>
      </c>
      <c r="Z72" s="32" t="str">
        <f>IF(ISBLANK(Values!E71),"","variation")</f>
        <v>variation</v>
      </c>
      <c r="AA72" s="36" t="str">
        <f>IF(ISBLANK(Values!E71),"",Values!$B$20)</f>
        <v>PartialUpdate</v>
      </c>
      <c r="AB72" s="1" t="str">
        <f>IF(ISBLANK(Values!E71),"",Values!$B$29)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2" s="41" t="str">
        <f>IF(ISBLANK(Values!E71),"",IF(Values!I71,Values!$B$23,Values!$B$33))</f>
        <v>👉 YENİLENDİ: PARA TASARRUFU - Yedek Lenovo dizüstü bilgisayar klavyesi, OEM klavyeleriyle aynı kalitede. TellusRem, 2011'den beri dünyanın Lider klavye distribütörüdür. Mükemmel yedek klavye, değiştirilmesi ve takılması kolaydır.</v>
      </c>
      <c r="AJ72" s="42" t="str">
        <f>IF(ISBLANK(Values!E71),"",Values!$B$24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72" s="1" t="str">
        <f>IF(ISBLANK(Values!E71),"",Values!$B$25)</f>
        <v>♻️ ÇEVRE DOSTU ÜRÜN - Yenilenmiş satın alın, YEŞİL SATIN AL! Yeni bir klavye almaya kıyasla, yenilenmiş klavyelerimizi satın alarak karbondioksiti %80'den fazla azaltın! Klavyeniz için mükemmel OEM yedek parçası.</v>
      </c>
      <c r="AL72" s="1" t="str">
        <f>IF(ISBLANK(Values!E71),"",SUBSTITUTE(SUBSTITUTE(IF(Values!$J71, Values!$B$26, Values!$B$33), "{language}", Values!$H71), "{flag}", INDEX(options!$E$1:$E$20, Values!$V71)))</f>
        <v>👉 DÜZEN - 🇧🇬 Lenovo T480s Regular Silver - BG Arkadan aydınlatma YOK.</v>
      </c>
      <c r="AM72" s="1" t="str">
        <f>SUBSTITUTE(IF(ISBLANK(Values!E71),"",Values!$B$27),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72" s="28" t="str">
        <f>IF(ISBLANK(Values!E71),"",Values!H71)</f>
        <v>Lenovo T480s Regular Silver - BG</v>
      </c>
      <c r="AV72" s="1" t="str">
        <f>IF(ISBLANK(Values!E71),"",IF(Values!J71,"Backlit", "Non-Backlit"))</f>
        <v>Non-Backlit</v>
      </c>
      <c r="AW72"/>
      <c r="BE72" s="27" t="str">
        <f>IF(ISBLANK(Values!E71),"","Professional Audience")</f>
        <v>Professional Audience</v>
      </c>
      <c r="BF72" s="27" t="str">
        <f>IF(ISBLANK(Values!E71),"","Consumer Audience")</f>
        <v>Consumer Audience</v>
      </c>
      <c r="BG72" s="27" t="str">
        <f>IF(ISBLANK(Values!E71),"","Adults")</f>
        <v>Adults</v>
      </c>
      <c r="BH72" s="27" t="str">
        <f>IF(ISBLANK(Values!E71),"","People")</f>
        <v>People</v>
      </c>
      <c r="CG72" s="1">
        <f>IF(ISBLANK(Values!E71),"",Values!$B$11)</f>
        <v>150</v>
      </c>
      <c r="CH72" s="1" t="str">
        <f>IF(ISBLANK(Values!E71),"","GR")</f>
        <v>GR</v>
      </c>
      <c r="CI72" s="1" t="str">
        <f>IF(ISBLANK(Values!E71),"",Values!$B$7)</f>
        <v>32</v>
      </c>
      <c r="CJ72" s="1" t="str">
        <f>IF(ISBLANK(Values!E71),"",Values!$B$8)</f>
        <v>18</v>
      </c>
      <c r="CK72" s="1" t="str">
        <f>IF(ISBLANK(Values!E71),"",Values!$B$9)</f>
        <v>2</v>
      </c>
      <c r="CL72" s="1" t="str">
        <f>IF(ISBLANK(Values!E71),"","CM")</f>
        <v>CM</v>
      </c>
      <c r="CO72" s="1" t="str">
        <f>IF(ISBLANK(Values!E71), "", IF(AND(Values!$B$37=options!$G$2, Values!$C71), "AMAZON_NA", IF(AND(Values!$B$37=options!$G$1, Values!$D71), "AMAZON_EU", "DEFAULT")))</f>
        <v>DEFAULT</v>
      </c>
      <c r="CP72" s="1" t="str">
        <f>IF(ISBLANK(Values!E71),"",Values!$B$7)</f>
        <v>32</v>
      </c>
      <c r="CQ72" s="1" t="str">
        <f>IF(ISBLANK(Values!E71),"",Values!$B$8)</f>
        <v>18</v>
      </c>
      <c r="CR72" s="1" t="str">
        <f>IF(ISBLANK(Values!E71),"",Values!$B$9)</f>
        <v>2</v>
      </c>
      <c r="CS72" s="1">
        <f>IF(ISBLANK(Values!E71),"",Values!$B$11)</f>
        <v>150</v>
      </c>
      <c r="CT72" s="1" t="str">
        <f>IF(ISBLANK(Values!E71),"","GR")</f>
        <v>GR</v>
      </c>
      <c r="CU72" s="1" t="str">
        <f>IF(ISBLANK(Values!E71),"","CM")</f>
        <v>CM</v>
      </c>
      <c r="CV72" s="1" t="str">
        <f>IF(ISBLANK(Values!E71),"",IF(Values!$B$36=options!$F$1,"Denmark", IF(Values!$B$36=options!$F$2, "Danemark",IF(Values!$B$36=options!$F$3, "Dänemark",IF(Values!$B$36=options!$F$4, "Danimarca",IF(Values!$B$36=options!$F$5, "Dinamarca",IF(Values!$B$36=options!$F$6, "Denemarken","" ) ) ) ) )))</f>
        <v/>
      </c>
      <c r="CZ72" s="1" t="str">
        <f>IF(ISBLANK(Values!E71),"","No")</f>
        <v>No</v>
      </c>
      <c r="DA72" s="1" t="str">
        <f>IF(ISBLANK(Values!E71),"","No")</f>
        <v>No</v>
      </c>
      <c r="DO72" s="27" t="str">
        <f>IF(ISBLANK(Values!E71),"","Parts")</f>
        <v>Parts</v>
      </c>
      <c r="DP72" s="27" t="str">
        <f>IF(ISBLANK(Values!E71),"",Values!$B$31)</f>
        <v>Teslimat tarihinden sonra 6 ay garanti. Klavyenin herhangi bir arızası durumunda, ürünün klavyesi için yeni bir birim veya yedek parça gönderilecektir. Stok sıkıntısı olması durumunda tam bir geri ödeme yapılır.</v>
      </c>
      <c r="DS72" s="31"/>
      <c r="DY72" t="str">
        <f>IF(ISBLANK(Values!$E71), "", "not_applicable")</f>
        <v>not_applicable</v>
      </c>
      <c r="DZ72" s="31"/>
      <c r="EA72" s="31"/>
      <c r="EB72" s="31"/>
      <c r="EC72" s="31"/>
      <c r="EI72" s="1" t="str">
        <f>IF(ISBLANK(Values!E71),"",Values!$B$31)</f>
        <v>Teslimat tarihinden sonra 6 ay garanti. Klavyenin herhangi bir arızası durumunda, ürünün klavyesi için yeni bir birim veya yedek parça gönderilecektir. Stok sıkıntısı olması durumunda tam bir geri ödeme yapılır.</v>
      </c>
      <c r="ES72" s="1" t="str">
        <f>IF(ISBLANK(Values!E71),"","Amazon Tellus UPS")</f>
        <v>Amazon Tellus UPS</v>
      </c>
      <c r="EV72" s="31" t="str">
        <f>IF(ISBLANK(Values!E71),"","New")</f>
        <v>New</v>
      </c>
      <c r="FE72" s="1">
        <f>IF(ISBLANK(Values!E71),"",IF(CO72&lt;&gt;"DEFAULT", "", 3))</f>
        <v>3</v>
      </c>
      <c r="FH72" s="1" t="str">
        <f>IF(ISBLANK(Values!E71),"","FALSE")</f>
        <v>FALSE</v>
      </c>
      <c r="FI72" s="1" t="str">
        <f>IF(ISBLANK(Values!E71),"","FALSE")</f>
        <v>FALSE</v>
      </c>
      <c r="FJ72" s="1" t="str">
        <f>IF(ISBLANK(Values!E71),"","FALSE")</f>
        <v>FALSE</v>
      </c>
      <c r="FM72" s="1" t="str">
        <f>IF(ISBLANK(Values!E71),"","1")</f>
        <v>1</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computercomponent</v>
      </c>
      <c r="B73" s="38" t="str">
        <f>IF(ISBLANK(Values!E72),"",Values!F72)</f>
        <v>Lenovo T480s Regular Silver - CZ</v>
      </c>
      <c r="C73" s="32" t="str">
        <f>IF(ISBLANK(Values!E72),"","TellusRem")</f>
        <v>TellusRem</v>
      </c>
      <c r="D73" s="30">
        <f>IF(ISBLANK(Values!E72),"",Values!E72)</f>
        <v>5714401483090</v>
      </c>
      <c r="E73" s="31" t="str">
        <f>IF(ISBLANK(Values!E72),"","EAN")</f>
        <v>EAN</v>
      </c>
      <c r="F73" s="28" t="str">
        <f>IF(ISBLANK(Values!E72),"",IF(Values!J72, SUBSTITUTE(Values!$B$1, "{language}", Values!H72) &amp; " " &amp;Values!$B$3, SUBSTITUTE(Values!$B$2, "{language}", Values!$H72) &amp; " " &amp;Values!$B$3))</f>
        <v>Lenovo Thinkpad için yedek Lenovo T480s Regular Silver - CZ arkadan aydınlatmasız klavye T480s, T490, E490, L480, L490, L380, L390, L380 Yoga, L390 Yoga, E490, E480</v>
      </c>
      <c r="G73" s="32" t="str">
        <f>IF(ISBLANK(Values!E72),"",IF(Values!$B$20="PartialUpdate","","TellusRem"))</f>
        <v/>
      </c>
      <c r="H73" s="27" t="str">
        <f>IF(ISBLANK(Values!E72),"",Values!$B$16)</f>
        <v>computer-keyboards</v>
      </c>
      <c r="I73" s="27" t="str">
        <f>IF(ISBLANK(Values!E72),"","4730574031")</f>
        <v>4730574031</v>
      </c>
      <c r="J73" s="39" t="str">
        <f>IF(ISBLANK(Values!E72),"",Values!F72 )</f>
        <v>Lenovo T480s Regular Silver - CZ</v>
      </c>
      <c r="K73" s="29" t="str">
        <f>IF(IF(ISBLANK(Values!E72),"",IF(Values!J72, Values!$B$4, Values!$B$5))=0,"",IF(ISBLANK(Values!E72),"",IF(Values!J72, Values!$B$4, Values!$B$5)))</f>
        <v/>
      </c>
      <c r="L73" s="40">
        <f>IF(ISBLANK(Values!E72),"",IF($CO73="DEFAULT", Values!$B$18, ""))</f>
        <v>5</v>
      </c>
      <c r="M73" s="28" t="str">
        <f>IF(ISBLANK(Values!E72),"",Values!$M72)</f>
        <v>https://download.lenovo.com/Images/Parts/01EN984/01EN984_A.jpg</v>
      </c>
      <c r="N73" s="28" t="str">
        <f>IF(ISBLANK(Values!$F72),"",Values!N72)</f>
        <v>https://download.lenovo.com/Images/Parts/01EN984/01EN984_B.jpg</v>
      </c>
      <c r="O73" s="28" t="str">
        <f>IF(ISBLANK(Values!$F72),"",Values!O72)</f>
        <v>https://download.lenovo.com/Images/Parts/01EN984/01EN984_details.jpg</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Child</v>
      </c>
      <c r="X73" s="32" t="str">
        <f>IF(ISBLANK(Values!E72),"",Values!$B$13)</f>
        <v>Lenovo T490 Parent</v>
      </c>
      <c r="Y73" s="39" t="str">
        <f>IF(ISBLANK(Values!E72),"","Size-Color")</f>
        <v>Size-Color</v>
      </c>
      <c r="Z73" s="32" t="str">
        <f>IF(ISBLANK(Values!E72),"","variation")</f>
        <v>variation</v>
      </c>
      <c r="AA73" s="36" t="str">
        <f>IF(ISBLANK(Values!E72),"",Values!$B$20)</f>
        <v>PartialUpdate</v>
      </c>
      <c r="AB73" s="1" t="str">
        <f>IF(ISBLANK(Values!E72),"",Values!$B$29)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3" s="41" t="str">
        <f>IF(ISBLANK(Values!E72),"",IF(Values!I72,Values!$B$23,Values!$B$33))</f>
        <v>👉 YENİLENDİ: PARA TASARRUFU - Yedek Lenovo dizüstü bilgisayar klavyesi, OEM klavyeleriyle aynı kalitede. TellusRem, 2011'den beri dünyanın Lider klavye distribütörüdür. Mükemmel yedek klavye, değiştirilmesi ve takılması kolaydır.</v>
      </c>
      <c r="AJ73" s="42" t="str">
        <f>IF(ISBLANK(Values!E72),"",Values!$B$24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73" s="1" t="str">
        <f>IF(ISBLANK(Values!E72),"",Values!$B$25)</f>
        <v>♻️ ÇEVRE DOSTU ÜRÜN - Yenilenmiş satın alın, YEŞİL SATIN AL! Yeni bir klavye almaya kıyasla, yenilenmiş klavyelerimizi satın alarak karbondioksiti %80'den fazla azaltın! Klavyeniz için mükemmel OEM yedek parçası.</v>
      </c>
      <c r="AL73" s="1" t="str">
        <f>IF(ISBLANK(Values!E72),"",SUBSTITUTE(SUBSTITUTE(IF(Values!$J72, Values!$B$26, Values!$B$33), "{language}", Values!$H72), "{flag}", INDEX(options!$E$1:$E$20, Values!$V72)))</f>
        <v>👉 DÜZEN - 🇨🇿 Lenovo T480s Regular Silver - CZ Arkadan aydınlatma YOK.</v>
      </c>
      <c r="AM73" s="1" t="str">
        <f>SUBSTITUTE(IF(ISBLANK(Values!E72),"",Values!$B$27),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73" s="28" t="str">
        <f>IF(ISBLANK(Values!E72),"",Values!H72)</f>
        <v>Lenovo T480s Regular Silver - CZ</v>
      </c>
      <c r="AV73" s="1" t="str">
        <f>IF(ISBLANK(Values!E72),"",IF(Values!J72,"Backlit", "Non-Backlit"))</f>
        <v>Non-Backlit</v>
      </c>
      <c r="AW73"/>
      <c r="BE73" s="27" t="str">
        <f>IF(ISBLANK(Values!E72),"","Professional Audience")</f>
        <v>Professional Audience</v>
      </c>
      <c r="BF73" s="27" t="str">
        <f>IF(ISBLANK(Values!E72),"","Consumer Audience")</f>
        <v>Consumer Audience</v>
      </c>
      <c r="BG73" s="27" t="str">
        <f>IF(ISBLANK(Values!E72),"","Adults")</f>
        <v>Adults</v>
      </c>
      <c r="BH73" s="27" t="str">
        <f>IF(ISBLANK(Values!E72),"","People")</f>
        <v>People</v>
      </c>
      <c r="CG73" s="1">
        <f>IF(ISBLANK(Values!E72),"",Values!$B$11)</f>
        <v>150</v>
      </c>
      <c r="CH73" s="1" t="str">
        <f>IF(ISBLANK(Values!E72),"","GR")</f>
        <v>GR</v>
      </c>
      <c r="CI73" s="1" t="str">
        <f>IF(ISBLANK(Values!E72),"",Values!$B$7)</f>
        <v>32</v>
      </c>
      <c r="CJ73" s="1" t="str">
        <f>IF(ISBLANK(Values!E72),"",Values!$B$8)</f>
        <v>18</v>
      </c>
      <c r="CK73" s="1" t="str">
        <f>IF(ISBLANK(Values!E72),"",Values!$B$9)</f>
        <v>2</v>
      </c>
      <c r="CL73" s="1" t="str">
        <f>IF(ISBLANK(Values!E72),"","CM")</f>
        <v>CM</v>
      </c>
      <c r="CO73" s="1" t="str">
        <f>IF(ISBLANK(Values!E72), "", IF(AND(Values!$B$37=options!$G$2, Values!$C72), "AMAZON_NA", IF(AND(Values!$B$37=options!$G$1, Values!$D72), "AMAZON_EU", "DEFAULT")))</f>
        <v>DEFAULT</v>
      </c>
      <c r="CP73" s="1" t="str">
        <f>IF(ISBLANK(Values!E72),"",Values!$B$7)</f>
        <v>32</v>
      </c>
      <c r="CQ73" s="1" t="str">
        <f>IF(ISBLANK(Values!E72),"",Values!$B$8)</f>
        <v>18</v>
      </c>
      <c r="CR73" s="1" t="str">
        <f>IF(ISBLANK(Values!E72),"",Values!$B$9)</f>
        <v>2</v>
      </c>
      <c r="CS73" s="1">
        <f>IF(ISBLANK(Values!E72),"",Values!$B$11)</f>
        <v>150</v>
      </c>
      <c r="CT73" s="1" t="str">
        <f>IF(ISBLANK(Values!E72),"","GR")</f>
        <v>GR</v>
      </c>
      <c r="CU73" s="1" t="str">
        <f>IF(ISBLANK(Values!E72),"","CM")</f>
        <v>CM</v>
      </c>
      <c r="CV73" s="1" t="str">
        <f>IF(ISBLANK(Values!E72),"",IF(Values!$B$36=options!$F$1,"Denmark", IF(Values!$B$36=options!$F$2, "Danemark",IF(Values!$B$36=options!$F$3, "Dänemark",IF(Values!$B$36=options!$F$4, "Danimarca",IF(Values!$B$36=options!$F$5, "Dinamarca",IF(Values!$B$36=options!$F$6, "Denemarken","" ) ) ) ) )))</f>
        <v/>
      </c>
      <c r="CZ73" s="1" t="str">
        <f>IF(ISBLANK(Values!E72),"","No")</f>
        <v>No</v>
      </c>
      <c r="DA73" s="1" t="str">
        <f>IF(ISBLANK(Values!E72),"","No")</f>
        <v>No</v>
      </c>
      <c r="DO73" s="27" t="str">
        <f>IF(ISBLANK(Values!E72),"","Parts")</f>
        <v>Parts</v>
      </c>
      <c r="DP73" s="27" t="str">
        <f>IF(ISBLANK(Values!E72),"",Values!$B$31)</f>
        <v>Teslimat tarihinden sonra 6 ay garanti. Klavyenin herhangi bir arızası durumunda, ürünün klavyesi için yeni bir birim veya yedek parça gönderilecektir. Stok sıkıntısı olması durumunda tam bir geri ödeme yapılır.</v>
      </c>
      <c r="DS73" s="31"/>
      <c r="DY73" t="str">
        <f>IF(ISBLANK(Values!$E72), "", "not_applicable")</f>
        <v>not_applicable</v>
      </c>
      <c r="DZ73" s="31"/>
      <c r="EA73" s="31"/>
      <c r="EB73" s="31"/>
      <c r="EC73" s="31"/>
      <c r="EI73" s="1" t="str">
        <f>IF(ISBLANK(Values!E72),"",Values!$B$31)</f>
        <v>Teslimat tarihinden sonra 6 ay garanti. Klavyenin herhangi bir arızası durumunda, ürünün klavyesi için yeni bir birim veya yedek parça gönderilecektir. Stok sıkıntısı olması durumunda tam bir geri ödeme yapılır.</v>
      </c>
      <c r="ES73" s="1" t="str">
        <f>IF(ISBLANK(Values!E72),"","Amazon Tellus UPS")</f>
        <v>Amazon Tellus UPS</v>
      </c>
      <c r="EV73" s="31" t="str">
        <f>IF(ISBLANK(Values!E72),"","New")</f>
        <v>New</v>
      </c>
      <c r="FE73" s="1">
        <f>IF(ISBLANK(Values!E72),"",IF(CO73&lt;&gt;"DEFAULT", "", 3))</f>
        <v>3</v>
      </c>
      <c r="FH73" s="1" t="str">
        <f>IF(ISBLANK(Values!E72),"","FALSE")</f>
        <v>FALSE</v>
      </c>
      <c r="FI73" s="1" t="str">
        <f>IF(ISBLANK(Values!E72),"","FALSE")</f>
        <v>FALSE</v>
      </c>
      <c r="FJ73" s="1" t="str">
        <f>IF(ISBLANK(Values!E72),"","FALSE")</f>
        <v>FALSE</v>
      </c>
      <c r="FM73" s="1" t="str">
        <f>IF(ISBLANK(Values!E72),"","1")</f>
        <v>1</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computercomponent</v>
      </c>
      <c r="B74" s="38" t="str">
        <f>IF(ISBLANK(Values!E73),"",Values!F73)</f>
        <v>Lenovo T480s Regular Silver - DK</v>
      </c>
      <c r="C74" s="32" t="str">
        <f>IF(ISBLANK(Values!E73),"","TellusRem")</f>
        <v>TellusRem</v>
      </c>
      <c r="D74" s="30">
        <f>IF(ISBLANK(Values!E73),"",Values!E73)</f>
        <v>5714401483106</v>
      </c>
      <c r="E74" s="31" t="str">
        <f>IF(ISBLANK(Values!E73),"","EAN")</f>
        <v>EAN</v>
      </c>
      <c r="F74" s="28" t="str">
        <f>IF(ISBLANK(Values!E73),"",IF(Values!J73, SUBSTITUTE(Values!$B$1, "{language}", Values!H73) &amp; " " &amp;Values!$B$3, SUBSTITUTE(Values!$B$2, "{language}", Values!$H73) &amp; " " &amp;Values!$B$3))</f>
        <v>Lenovo Thinkpad için yedek Lenovo T480s Regular Silver - DK arkadan aydınlatmasız klavye T480s, T490, E490, L480, L490, L380, L390, L380 Yoga, L390 Yoga, E490, E480</v>
      </c>
      <c r="G74" s="32" t="str">
        <f>IF(ISBLANK(Values!E73),"",IF(Values!$B$20="PartialUpdate","","TellusRem"))</f>
        <v/>
      </c>
      <c r="H74" s="27" t="str">
        <f>IF(ISBLANK(Values!E73),"",Values!$B$16)</f>
        <v>computer-keyboards</v>
      </c>
      <c r="I74" s="27" t="str">
        <f>IF(ISBLANK(Values!E73),"","4730574031")</f>
        <v>4730574031</v>
      </c>
      <c r="J74" s="39" t="str">
        <f>IF(ISBLANK(Values!E73),"",Values!F73 )</f>
        <v>Lenovo T480s Regular Silver - DK</v>
      </c>
      <c r="K74" s="29" t="str">
        <f>IF(IF(ISBLANK(Values!E73),"",IF(Values!J73, Values!$B$4, Values!$B$5))=0,"",IF(ISBLANK(Values!E73),"",IF(Values!J73, Values!$B$4, Values!$B$5)))</f>
        <v/>
      </c>
      <c r="L74" s="40">
        <f>IF(ISBLANK(Values!E73),"",IF($CO74="DEFAULT", Values!$B$18, ""))</f>
        <v>5</v>
      </c>
      <c r="M74" s="28" t="str">
        <f>IF(ISBLANK(Values!E73),"",Values!$M73)</f>
        <v>https://download.lenovo.com/Images/Parts/01YN389/01YN389_A.jpg</v>
      </c>
      <c r="N74" s="28" t="str">
        <f>IF(ISBLANK(Values!$F73),"",Values!N73)</f>
        <v>https://download.lenovo.com/Images/Parts/01YN389/01YN389_B.jpg</v>
      </c>
      <c r="O74" s="28" t="str">
        <f>IF(ISBLANK(Values!$F73),"",Values!O73)</f>
        <v>https://download.lenovo.com/Images/Parts/01YN389/01YN389_details.jpg</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Child</v>
      </c>
      <c r="X74" s="32" t="str">
        <f>IF(ISBLANK(Values!E73),"",Values!$B$13)</f>
        <v>Lenovo T490 Parent</v>
      </c>
      <c r="Y74" s="39" t="str">
        <f>IF(ISBLANK(Values!E73),"","Size-Color")</f>
        <v>Size-Color</v>
      </c>
      <c r="Z74" s="32" t="str">
        <f>IF(ISBLANK(Values!E73),"","variation")</f>
        <v>variation</v>
      </c>
      <c r="AA74" s="36" t="str">
        <f>IF(ISBLANK(Values!E73),"",Values!$B$20)</f>
        <v>PartialUpdate</v>
      </c>
      <c r="AB74" s="1" t="str">
        <f>IF(ISBLANK(Values!E73),"",Values!$B$29)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4" s="41" t="str">
        <f>IF(ISBLANK(Values!E73),"",IF(Values!I73,Values!$B$23,Values!$B$33))</f>
        <v>👉 YENİLENDİ: PARA TASARRUFU - Yedek Lenovo dizüstü bilgisayar klavyesi, OEM klavyeleriyle aynı kalitede. TellusRem, 2011'den beri dünyanın Lider klavye distribütörüdür. Mükemmel yedek klavye, değiştirilmesi ve takılması kolaydır.</v>
      </c>
      <c r="AJ74" s="42" t="str">
        <f>IF(ISBLANK(Values!E73),"",Values!$B$24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74" s="1" t="str">
        <f>IF(ISBLANK(Values!E73),"",Values!$B$25)</f>
        <v>♻️ ÇEVRE DOSTU ÜRÜN - Yenilenmiş satın alın, YEŞİL SATIN AL! Yeni bir klavye almaya kıyasla, yenilenmiş klavyelerimizi satın alarak karbondioksiti %80'den fazla azaltın! Klavyeniz için mükemmel OEM yedek parçası.</v>
      </c>
      <c r="AL74" s="1" t="str">
        <f>IF(ISBLANK(Values!E73),"",SUBSTITUTE(SUBSTITUTE(IF(Values!$J73, Values!$B$26, Values!$B$33), "{language}", Values!$H73), "{flag}", INDEX(options!$E$1:$E$20, Values!$V73)))</f>
        <v>👉 DÜZEN - 🇩🇰 Lenovo T480s Regular Silver - DK Arkadan aydınlatma YOK.</v>
      </c>
      <c r="AM74" s="1" t="str">
        <f>SUBSTITUTE(IF(ISBLANK(Values!E73),"",Values!$B$27),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74" s="28" t="str">
        <f>IF(ISBLANK(Values!E73),"",Values!H73)</f>
        <v>Lenovo T480s Regular Silver - DK</v>
      </c>
      <c r="AV74" s="1" t="str">
        <f>IF(ISBLANK(Values!E73),"",IF(Values!J73,"Backlit", "Non-Backlit"))</f>
        <v>Non-Backlit</v>
      </c>
      <c r="AW74"/>
      <c r="BE74" s="27" t="str">
        <f>IF(ISBLANK(Values!E73),"","Professional Audience")</f>
        <v>Professional Audience</v>
      </c>
      <c r="BF74" s="27" t="str">
        <f>IF(ISBLANK(Values!E73),"","Consumer Audience")</f>
        <v>Consumer Audience</v>
      </c>
      <c r="BG74" s="27" t="str">
        <f>IF(ISBLANK(Values!E73),"","Adults")</f>
        <v>Adults</v>
      </c>
      <c r="BH74" s="27" t="str">
        <f>IF(ISBLANK(Values!E73),"","People")</f>
        <v>People</v>
      </c>
      <c r="CG74" s="1">
        <f>IF(ISBLANK(Values!E73),"",Values!$B$11)</f>
        <v>150</v>
      </c>
      <c r="CH74" s="1" t="str">
        <f>IF(ISBLANK(Values!E73),"","GR")</f>
        <v>GR</v>
      </c>
      <c r="CI74" s="1" t="str">
        <f>IF(ISBLANK(Values!E73),"",Values!$B$7)</f>
        <v>32</v>
      </c>
      <c r="CJ74" s="1" t="str">
        <f>IF(ISBLANK(Values!E73),"",Values!$B$8)</f>
        <v>18</v>
      </c>
      <c r="CK74" s="1" t="str">
        <f>IF(ISBLANK(Values!E73),"",Values!$B$9)</f>
        <v>2</v>
      </c>
      <c r="CL74" s="1" t="str">
        <f>IF(ISBLANK(Values!E73),"","CM")</f>
        <v>CM</v>
      </c>
      <c r="CO74" s="1" t="str">
        <f>IF(ISBLANK(Values!E73), "", IF(AND(Values!$B$37=options!$G$2, Values!$C73), "AMAZON_NA", IF(AND(Values!$B$37=options!$G$1, Values!$D73), "AMAZON_EU", "DEFAULT")))</f>
        <v>DEFAULT</v>
      </c>
      <c r="CP74" s="1" t="str">
        <f>IF(ISBLANK(Values!E73),"",Values!$B$7)</f>
        <v>32</v>
      </c>
      <c r="CQ74" s="1" t="str">
        <f>IF(ISBLANK(Values!E73),"",Values!$B$8)</f>
        <v>18</v>
      </c>
      <c r="CR74" s="1" t="str">
        <f>IF(ISBLANK(Values!E73),"",Values!$B$9)</f>
        <v>2</v>
      </c>
      <c r="CS74" s="1">
        <f>IF(ISBLANK(Values!E73),"",Values!$B$11)</f>
        <v>150</v>
      </c>
      <c r="CT74" s="1" t="str">
        <f>IF(ISBLANK(Values!E73),"","GR")</f>
        <v>GR</v>
      </c>
      <c r="CU74" s="1" t="str">
        <f>IF(ISBLANK(Values!E73),"","CM")</f>
        <v>CM</v>
      </c>
      <c r="CV74" s="1" t="str">
        <f>IF(ISBLANK(Values!E73),"",IF(Values!$B$36=options!$F$1,"Denmark", IF(Values!$B$36=options!$F$2, "Danemark",IF(Values!$B$36=options!$F$3, "Dänemark",IF(Values!$B$36=options!$F$4, "Danimarca",IF(Values!$B$36=options!$F$5, "Dinamarca",IF(Values!$B$36=options!$F$6, "Denemarken","" ) ) ) ) )))</f>
        <v/>
      </c>
      <c r="CZ74" s="1" t="str">
        <f>IF(ISBLANK(Values!E73),"","No")</f>
        <v>No</v>
      </c>
      <c r="DA74" s="1" t="str">
        <f>IF(ISBLANK(Values!E73),"","No")</f>
        <v>No</v>
      </c>
      <c r="DO74" s="27" t="str">
        <f>IF(ISBLANK(Values!E73),"","Parts")</f>
        <v>Parts</v>
      </c>
      <c r="DP74" s="27" t="str">
        <f>IF(ISBLANK(Values!E73),"",Values!$B$31)</f>
        <v>Teslimat tarihinden sonra 6 ay garanti. Klavyenin herhangi bir arızası durumunda, ürünün klavyesi için yeni bir birim veya yedek parça gönderilecektir. Stok sıkıntısı olması durumunda tam bir geri ödeme yapılır.</v>
      </c>
      <c r="DS74" s="31"/>
      <c r="DY74" t="str">
        <f>IF(ISBLANK(Values!$E73), "", "not_applicable")</f>
        <v>not_applicable</v>
      </c>
      <c r="DZ74" s="31"/>
      <c r="EA74" s="31"/>
      <c r="EB74" s="31"/>
      <c r="EC74" s="31"/>
      <c r="EI74" s="1" t="str">
        <f>IF(ISBLANK(Values!E73),"",Values!$B$31)</f>
        <v>Teslimat tarihinden sonra 6 ay garanti. Klavyenin herhangi bir arızası durumunda, ürünün klavyesi için yeni bir birim veya yedek parça gönderilecektir. Stok sıkıntısı olması durumunda tam bir geri ödeme yapılır.</v>
      </c>
      <c r="ES74" s="1" t="str">
        <f>IF(ISBLANK(Values!E73),"","Amazon Tellus UPS")</f>
        <v>Amazon Tellus UPS</v>
      </c>
      <c r="EV74" s="31" t="str">
        <f>IF(ISBLANK(Values!E73),"","New")</f>
        <v>New</v>
      </c>
      <c r="FE74" s="1">
        <f>IF(ISBLANK(Values!E73),"",IF(CO74&lt;&gt;"DEFAULT", "", 3))</f>
        <v>3</v>
      </c>
      <c r="FH74" s="1" t="str">
        <f>IF(ISBLANK(Values!E73),"","FALSE")</f>
        <v>FALSE</v>
      </c>
      <c r="FI74" s="1" t="str">
        <f>IF(ISBLANK(Values!E73),"","FALSE")</f>
        <v>FALSE</v>
      </c>
      <c r="FJ74" s="1" t="str">
        <f>IF(ISBLANK(Values!E73),"","FALSE")</f>
        <v>FALSE</v>
      </c>
      <c r="FM74" s="1" t="str">
        <f>IF(ISBLANK(Values!E73),"","1")</f>
        <v>1</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computercomponent</v>
      </c>
      <c r="B75" s="38" t="str">
        <f>IF(ISBLANK(Values!E74),"",Values!F74)</f>
        <v>Lenovo T480s Regular Silver - HU</v>
      </c>
      <c r="C75" s="32" t="str">
        <f>IF(ISBLANK(Values!E74),"","TellusRem")</f>
        <v>TellusRem</v>
      </c>
      <c r="D75" s="30">
        <f>IF(ISBLANK(Values!E74),"",Values!E74)</f>
        <v>5714401483113</v>
      </c>
      <c r="E75" s="31" t="str">
        <f>IF(ISBLANK(Values!E74),"","EAN")</f>
        <v>EAN</v>
      </c>
      <c r="F75" s="28" t="str">
        <f>IF(ISBLANK(Values!E74),"",IF(Values!J74, SUBSTITUTE(Values!$B$1, "{language}", Values!H74) &amp; " " &amp;Values!$B$3, SUBSTITUTE(Values!$B$2, "{language}", Values!$H74) &amp; " " &amp;Values!$B$3))</f>
        <v>Lenovo Thinkpad için yedek Lenovo T480s Regular Silver - HU arkadan aydınlatmasız klavye T480s, T490, E490, L480, L490, L380, L390, L380 Yoga, L390 Yoga, E490, E480</v>
      </c>
      <c r="G75" s="32" t="str">
        <f>IF(ISBLANK(Values!E74),"",IF(Values!$B$20="PartialUpdate","","TellusRem"))</f>
        <v/>
      </c>
      <c r="H75" s="27" t="str">
        <f>IF(ISBLANK(Values!E74),"",Values!$B$16)</f>
        <v>computer-keyboards</v>
      </c>
      <c r="I75" s="27" t="str">
        <f>IF(ISBLANK(Values!E74),"","4730574031")</f>
        <v>4730574031</v>
      </c>
      <c r="J75" s="39" t="str">
        <f>IF(ISBLANK(Values!E74),"",Values!F74 )</f>
        <v>Lenovo T480s Regular Silver - HU</v>
      </c>
      <c r="K75" s="29" t="str">
        <f>IF(IF(ISBLANK(Values!E74),"",IF(Values!J74, Values!$B$4, Values!$B$5))=0,"",IF(ISBLANK(Values!E74),"",IF(Values!J74, Values!$B$4, Values!$B$5)))</f>
        <v/>
      </c>
      <c r="L75" s="40">
        <f>IF(ISBLANK(Values!E74),"",IF($CO75="DEFAULT", Values!$B$18, ""))</f>
        <v>5</v>
      </c>
      <c r="M75" s="28" t="str">
        <f>IF(ISBLANK(Values!E74),"",Values!$M74)</f>
        <v>https://download.lenovo.com/Images/Parts/01YN435/01YN435_A.jpg</v>
      </c>
      <c r="N75" s="28" t="str">
        <f>IF(ISBLANK(Values!$F74),"",Values!N74)</f>
        <v>https://download.lenovo.com/Images/Parts/01YN435/01YN435_B.jpg</v>
      </c>
      <c r="O75" s="28" t="str">
        <f>IF(ISBLANK(Values!$F74),"",Values!O74)</f>
        <v>https://download.lenovo.com/Images/Parts/01YN435/01YN435_details.jpg</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Child</v>
      </c>
      <c r="X75" s="32" t="str">
        <f>IF(ISBLANK(Values!E74),"",Values!$B$13)</f>
        <v>Lenovo T490 Parent</v>
      </c>
      <c r="Y75" s="39" t="str">
        <f>IF(ISBLANK(Values!E74),"","Size-Color")</f>
        <v>Size-Color</v>
      </c>
      <c r="Z75" s="32" t="str">
        <f>IF(ISBLANK(Values!E74),"","variation")</f>
        <v>variation</v>
      </c>
      <c r="AA75" s="36" t="str">
        <f>IF(ISBLANK(Values!E74),"",Values!$B$20)</f>
        <v>PartialUpdate</v>
      </c>
      <c r="AB75" s="1" t="str">
        <f>IF(ISBLANK(Values!E74),"",Values!$B$29)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5" s="41" t="str">
        <f>IF(ISBLANK(Values!E74),"",IF(Values!I74,Values!$B$23,Values!$B$33))</f>
        <v>👉 YENİLENDİ: PARA TASARRUFU - Yedek Lenovo dizüstü bilgisayar klavyesi, OEM klavyeleriyle aynı kalitede. TellusRem, 2011'den beri dünyanın Lider klavye distribütörüdür. Mükemmel yedek klavye, değiştirilmesi ve takılması kolaydır.</v>
      </c>
      <c r="AJ75" s="42" t="str">
        <f>IF(ISBLANK(Values!E74),"",Values!$B$24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75" s="1" t="str">
        <f>IF(ISBLANK(Values!E74),"",Values!$B$25)</f>
        <v>♻️ ÇEVRE DOSTU ÜRÜN - Yenilenmiş satın alın, YEŞİL SATIN AL! Yeni bir klavye almaya kıyasla, yenilenmiş klavyelerimizi satın alarak karbondioksiti %80'den fazla azaltın! Klavyeniz için mükemmel OEM yedek parçası.</v>
      </c>
      <c r="AL75" s="1" t="str">
        <f>IF(ISBLANK(Values!E74),"",SUBSTITUTE(SUBSTITUTE(IF(Values!$J74, Values!$B$26, Values!$B$33), "{language}", Values!$H74), "{flag}", INDEX(options!$E$1:$E$20, Values!$V74)))</f>
        <v>👉 DÜZEN - 🇭🇺 Lenovo T480s Regular Silver - HU Arkadan aydınlatma YOK.</v>
      </c>
      <c r="AM75" s="1" t="str">
        <f>SUBSTITUTE(IF(ISBLANK(Values!E74),"",Values!$B$27),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75" s="28" t="str">
        <f>IF(ISBLANK(Values!E74),"",Values!H74)</f>
        <v>Lenovo T480s Regular Silver - HU</v>
      </c>
      <c r="AV75" s="1" t="str">
        <f>IF(ISBLANK(Values!E74),"",IF(Values!J74,"Backlit", "Non-Backlit"))</f>
        <v>Non-Backlit</v>
      </c>
      <c r="AW75"/>
      <c r="BE75" s="27" t="str">
        <f>IF(ISBLANK(Values!E74),"","Professional Audience")</f>
        <v>Professional Audience</v>
      </c>
      <c r="BF75" s="27" t="str">
        <f>IF(ISBLANK(Values!E74),"","Consumer Audience")</f>
        <v>Consumer Audience</v>
      </c>
      <c r="BG75" s="27" t="str">
        <f>IF(ISBLANK(Values!E74),"","Adults")</f>
        <v>Adults</v>
      </c>
      <c r="BH75" s="27" t="str">
        <f>IF(ISBLANK(Values!E74),"","People")</f>
        <v>People</v>
      </c>
      <c r="CG75" s="1">
        <f>IF(ISBLANK(Values!E74),"",Values!$B$11)</f>
        <v>150</v>
      </c>
      <c r="CH75" s="1" t="str">
        <f>IF(ISBLANK(Values!E74),"","GR")</f>
        <v>GR</v>
      </c>
      <c r="CI75" s="1" t="str">
        <f>IF(ISBLANK(Values!E74),"",Values!$B$7)</f>
        <v>32</v>
      </c>
      <c r="CJ75" s="1" t="str">
        <f>IF(ISBLANK(Values!E74),"",Values!$B$8)</f>
        <v>18</v>
      </c>
      <c r="CK75" s="1" t="str">
        <f>IF(ISBLANK(Values!E74),"",Values!$B$9)</f>
        <v>2</v>
      </c>
      <c r="CL75" s="1" t="str">
        <f>IF(ISBLANK(Values!E74),"","CM")</f>
        <v>CM</v>
      </c>
      <c r="CO75" s="1" t="str">
        <f>IF(ISBLANK(Values!E74), "", IF(AND(Values!$B$37=options!$G$2, Values!$C74), "AMAZON_NA", IF(AND(Values!$B$37=options!$G$1, Values!$D74), "AMAZON_EU", "DEFAULT")))</f>
        <v>DEFAULT</v>
      </c>
      <c r="CP75" s="1" t="str">
        <f>IF(ISBLANK(Values!E74),"",Values!$B$7)</f>
        <v>32</v>
      </c>
      <c r="CQ75" s="1" t="str">
        <f>IF(ISBLANK(Values!E74),"",Values!$B$8)</f>
        <v>18</v>
      </c>
      <c r="CR75" s="1" t="str">
        <f>IF(ISBLANK(Values!E74),"",Values!$B$9)</f>
        <v>2</v>
      </c>
      <c r="CS75" s="1">
        <f>IF(ISBLANK(Values!E74),"",Values!$B$11)</f>
        <v>150</v>
      </c>
      <c r="CT75" s="1" t="str">
        <f>IF(ISBLANK(Values!E74),"","GR")</f>
        <v>GR</v>
      </c>
      <c r="CU75" s="1" t="str">
        <f>IF(ISBLANK(Values!E74),"","CM")</f>
        <v>CM</v>
      </c>
      <c r="CV75" s="1" t="str">
        <f>IF(ISBLANK(Values!E74),"",IF(Values!$B$36=options!$F$1,"Denmark", IF(Values!$B$36=options!$F$2, "Danemark",IF(Values!$B$36=options!$F$3, "Dänemark",IF(Values!$B$36=options!$F$4, "Danimarca",IF(Values!$B$36=options!$F$5, "Dinamarca",IF(Values!$B$36=options!$F$6, "Denemarken","" ) ) ) ) )))</f>
        <v/>
      </c>
      <c r="CZ75" s="1" t="str">
        <f>IF(ISBLANK(Values!E74),"","No")</f>
        <v>No</v>
      </c>
      <c r="DA75" s="1" t="str">
        <f>IF(ISBLANK(Values!E74),"","No")</f>
        <v>No</v>
      </c>
      <c r="DO75" s="27" t="str">
        <f>IF(ISBLANK(Values!E74),"","Parts")</f>
        <v>Parts</v>
      </c>
      <c r="DP75" s="27" t="str">
        <f>IF(ISBLANK(Values!E74),"",Values!$B$31)</f>
        <v>Teslimat tarihinden sonra 6 ay garanti. Klavyenin herhangi bir arızası durumunda, ürünün klavyesi için yeni bir birim veya yedek parça gönderilecektir. Stok sıkıntısı olması durumunda tam bir geri ödeme yapılır.</v>
      </c>
      <c r="DS75" s="31"/>
      <c r="DY75" t="str">
        <f>IF(ISBLANK(Values!$E74), "", "not_applicable")</f>
        <v>not_applicable</v>
      </c>
      <c r="DZ75" s="31"/>
      <c r="EA75" s="31"/>
      <c r="EB75" s="31"/>
      <c r="EC75" s="31"/>
      <c r="EI75" s="1" t="str">
        <f>IF(ISBLANK(Values!E74),"",Values!$B$31)</f>
        <v>Teslimat tarihinden sonra 6 ay garanti. Klavyenin herhangi bir arızası durumunda, ürünün klavyesi için yeni bir birim veya yedek parça gönderilecektir. Stok sıkıntısı olması durumunda tam bir geri ödeme yapılır.</v>
      </c>
      <c r="ES75" s="1" t="str">
        <f>IF(ISBLANK(Values!E74),"","Amazon Tellus UPS")</f>
        <v>Amazon Tellus UPS</v>
      </c>
      <c r="EV75" s="31" t="str">
        <f>IF(ISBLANK(Values!E74),"","New")</f>
        <v>New</v>
      </c>
      <c r="FE75" s="1">
        <f>IF(ISBLANK(Values!E74),"",IF(CO75&lt;&gt;"DEFAULT", "", 3))</f>
        <v>3</v>
      </c>
      <c r="FH75" s="1" t="str">
        <f>IF(ISBLANK(Values!E74),"","FALSE")</f>
        <v>FALSE</v>
      </c>
      <c r="FI75" s="1" t="str">
        <f>IF(ISBLANK(Values!E74),"","FALSE")</f>
        <v>FALSE</v>
      </c>
      <c r="FJ75" s="1" t="str">
        <f>IF(ISBLANK(Values!E74),"","FALSE")</f>
        <v>FALSE</v>
      </c>
      <c r="FM75" s="1" t="str">
        <f>IF(ISBLANK(Values!E74),"","1")</f>
        <v>1</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computercomponent</v>
      </c>
      <c r="B76" s="38" t="str">
        <f>IF(ISBLANK(Values!E75),"",Values!F75)</f>
        <v>Lenovo T480s Regular Silver - NL</v>
      </c>
      <c r="C76" s="32" t="str">
        <f>IF(ISBLANK(Values!E75),"","TellusRem")</f>
        <v>TellusRem</v>
      </c>
      <c r="D76" s="30">
        <f>IF(ISBLANK(Values!E75),"",Values!E75)</f>
        <v>5714401483120</v>
      </c>
      <c r="E76" s="31" t="str">
        <f>IF(ISBLANK(Values!E75),"","EAN")</f>
        <v>EAN</v>
      </c>
      <c r="F76" s="28" t="str">
        <f>IF(ISBLANK(Values!E75),"",IF(Values!J75, SUBSTITUTE(Values!$B$1, "{language}", Values!H75) &amp; " " &amp;Values!$B$3, SUBSTITUTE(Values!$B$2, "{language}", Values!$H75) &amp; " " &amp;Values!$B$3))</f>
        <v>Lenovo Thinkpad için yedek Lenovo T480s Regular Silver - NL arkadan aydınlatmasız klavye T480s, T490, E490, L480, L490, L380, L390, L380 Yoga, L390 Yoga, E490, E480</v>
      </c>
      <c r="G76" s="32" t="str">
        <f>IF(ISBLANK(Values!E75),"",IF(Values!$B$20="PartialUpdate","","TellusRem"))</f>
        <v/>
      </c>
      <c r="H76" s="27" t="str">
        <f>IF(ISBLANK(Values!E75),"",Values!$B$16)</f>
        <v>computer-keyboards</v>
      </c>
      <c r="I76" s="27" t="str">
        <f>IF(ISBLANK(Values!E75),"","4730574031")</f>
        <v>4730574031</v>
      </c>
      <c r="J76" s="39" t="str">
        <f>IF(ISBLANK(Values!E75),"",Values!F75 )</f>
        <v>Lenovo T480s Regular Silver - NL</v>
      </c>
      <c r="K76" s="29" t="str">
        <f>IF(IF(ISBLANK(Values!E75),"",IF(Values!J75, Values!$B$4, Values!$B$5))=0,"",IF(ISBLANK(Values!E75),"",IF(Values!J75, Values!$B$4, Values!$B$5)))</f>
        <v/>
      </c>
      <c r="L76" s="40">
        <f>IF(ISBLANK(Values!E75),"",IF($CO76="DEFAULT", Values!$B$18, ""))</f>
        <v>5</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Child</v>
      </c>
      <c r="X76" s="32" t="str">
        <f>IF(ISBLANK(Values!E75),"",Values!$B$13)</f>
        <v>Lenovo T490 Parent</v>
      </c>
      <c r="Y76" s="39" t="str">
        <f>IF(ISBLANK(Values!E75),"","Size-Color")</f>
        <v>Size-Color</v>
      </c>
      <c r="Z76" s="32" t="str">
        <f>IF(ISBLANK(Values!E75),"","variation")</f>
        <v>variation</v>
      </c>
      <c r="AA76" s="36" t="str">
        <f>IF(ISBLANK(Values!E75),"",Values!$B$20)</f>
        <v>PartialUpdate</v>
      </c>
      <c r="AB76" s="1" t="str">
        <f>IF(ISBLANK(Values!E75),"",Values!$B$29)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6" s="41" t="str">
        <f>IF(ISBLANK(Values!E75),"",IF(Values!I75,Values!$B$23,Values!$B$33))</f>
        <v>👉 YENİLENDİ: PARA TASARRUFU - Yedek Lenovo dizüstü bilgisayar klavyesi, OEM klavyeleriyle aynı kalitede. TellusRem, 2011'den beri dünyanın Lider klavye distribütörüdür. Mükemmel yedek klavye, değiştirilmesi ve takılması kolaydır.</v>
      </c>
      <c r="AJ76" s="42" t="str">
        <f>IF(ISBLANK(Values!E75),"",Values!$B$24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76" s="1" t="str">
        <f>IF(ISBLANK(Values!E75),"",Values!$B$25)</f>
        <v>♻️ ÇEVRE DOSTU ÜRÜN - Yenilenmiş satın alın, YEŞİL SATIN AL! Yeni bir klavye almaya kıyasla, yenilenmiş klavyelerimizi satın alarak karbondioksiti %80'den fazla azaltın! Klavyeniz için mükemmel OEM yedek parçası.</v>
      </c>
      <c r="AL76" s="1" t="str">
        <f>IF(ISBLANK(Values!E75),"",SUBSTITUTE(SUBSTITUTE(IF(Values!$J75, Values!$B$26, Values!$B$33), "{language}", Values!$H75), "{flag}", INDEX(options!$E$1:$E$20, Values!$V75)))</f>
        <v>👉 DÜZEN - 🇳🇱 Lenovo T480s Regular Silver - NL Arkadan aydınlatma YOK.</v>
      </c>
      <c r="AM76" s="1" t="str">
        <f>SUBSTITUTE(IF(ISBLANK(Values!E75),"",Values!$B$27),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76" s="28" t="str">
        <f>IF(ISBLANK(Values!E75),"",Values!H75)</f>
        <v>Lenovo T480s Regular Silver - NL</v>
      </c>
      <c r="AV76" s="1" t="str">
        <f>IF(ISBLANK(Values!E75),"",IF(Values!J75,"Backlit", "Non-Backlit"))</f>
        <v>Non-Backlit</v>
      </c>
      <c r="AW76"/>
      <c r="BE76" s="27" t="str">
        <f>IF(ISBLANK(Values!E75),"","Professional Audience")</f>
        <v>Professional Audience</v>
      </c>
      <c r="BF76" s="27" t="str">
        <f>IF(ISBLANK(Values!E75),"","Consumer Audience")</f>
        <v>Consumer Audience</v>
      </c>
      <c r="BG76" s="27" t="str">
        <f>IF(ISBLANK(Values!E75),"","Adults")</f>
        <v>Adults</v>
      </c>
      <c r="BH76" s="27" t="str">
        <f>IF(ISBLANK(Values!E75),"","People")</f>
        <v>People</v>
      </c>
      <c r="CG76" s="1">
        <f>IF(ISBLANK(Values!E75),"",Values!$B$11)</f>
        <v>150</v>
      </c>
      <c r="CH76" s="1" t="str">
        <f>IF(ISBLANK(Values!E75),"","GR")</f>
        <v>GR</v>
      </c>
      <c r="CI76" s="1" t="str">
        <f>IF(ISBLANK(Values!E75),"",Values!$B$7)</f>
        <v>32</v>
      </c>
      <c r="CJ76" s="1" t="str">
        <f>IF(ISBLANK(Values!E75),"",Values!$B$8)</f>
        <v>18</v>
      </c>
      <c r="CK76" s="1" t="str">
        <f>IF(ISBLANK(Values!E75),"",Values!$B$9)</f>
        <v>2</v>
      </c>
      <c r="CL76" s="1" t="str">
        <f>IF(ISBLANK(Values!E75),"","CM")</f>
        <v>CM</v>
      </c>
      <c r="CO76" s="1" t="str">
        <f>IF(ISBLANK(Values!E75), "", IF(AND(Values!$B$37=options!$G$2, Values!$C75), "AMAZON_NA", IF(AND(Values!$B$37=options!$G$1, Values!$D75), "AMAZON_EU", "DEFAULT")))</f>
        <v>DEFAULT</v>
      </c>
      <c r="CP76" s="1" t="str">
        <f>IF(ISBLANK(Values!E75),"",Values!$B$7)</f>
        <v>32</v>
      </c>
      <c r="CQ76" s="1" t="str">
        <f>IF(ISBLANK(Values!E75),"",Values!$B$8)</f>
        <v>18</v>
      </c>
      <c r="CR76" s="1" t="str">
        <f>IF(ISBLANK(Values!E75),"",Values!$B$9)</f>
        <v>2</v>
      </c>
      <c r="CS76" s="1">
        <f>IF(ISBLANK(Values!E75),"",Values!$B$11)</f>
        <v>150</v>
      </c>
      <c r="CT76" s="1" t="str">
        <f>IF(ISBLANK(Values!E75),"","GR")</f>
        <v>GR</v>
      </c>
      <c r="CU76" s="1" t="str">
        <f>IF(ISBLANK(Values!E75),"","CM")</f>
        <v>CM</v>
      </c>
      <c r="CV76" s="1" t="str">
        <f>IF(ISBLANK(Values!E75),"",IF(Values!$B$36=options!$F$1,"Denmark", IF(Values!$B$36=options!$F$2, "Danemark",IF(Values!$B$36=options!$F$3, "Dänemark",IF(Values!$B$36=options!$F$4, "Danimarca",IF(Values!$B$36=options!$F$5, "Dinamarca",IF(Values!$B$36=options!$F$6, "Denemarken","" ) ) ) ) )))</f>
        <v/>
      </c>
      <c r="CZ76" s="1" t="str">
        <f>IF(ISBLANK(Values!E75),"","No")</f>
        <v>No</v>
      </c>
      <c r="DA76" s="1" t="str">
        <f>IF(ISBLANK(Values!E75),"","No")</f>
        <v>No</v>
      </c>
      <c r="DO76" s="27" t="str">
        <f>IF(ISBLANK(Values!E75),"","Parts")</f>
        <v>Parts</v>
      </c>
      <c r="DP76" s="27" t="str">
        <f>IF(ISBLANK(Values!E75),"",Values!$B$31)</f>
        <v>Teslimat tarihinden sonra 6 ay garanti. Klavyenin herhangi bir arızası durumunda, ürünün klavyesi için yeni bir birim veya yedek parça gönderilecektir. Stok sıkıntısı olması durumunda tam bir geri ödeme yapılır.</v>
      </c>
      <c r="DS76" s="31"/>
      <c r="DY76" t="str">
        <f>IF(ISBLANK(Values!$E75), "", "not_applicable")</f>
        <v>not_applicable</v>
      </c>
      <c r="DZ76" s="31"/>
      <c r="EA76" s="31"/>
      <c r="EB76" s="31"/>
      <c r="EC76" s="31"/>
      <c r="EI76" s="1" t="str">
        <f>IF(ISBLANK(Values!E75),"",Values!$B$31)</f>
        <v>Teslimat tarihinden sonra 6 ay garanti. Klavyenin herhangi bir arızası durumunda, ürünün klavyesi için yeni bir birim veya yedek parça gönderilecektir. Stok sıkıntısı olması durumunda tam bir geri ödeme yapılır.</v>
      </c>
      <c r="ES76" s="1" t="str">
        <f>IF(ISBLANK(Values!E75),"","Amazon Tellus UPS")</f>
        <v>Amazon Tellus UPS</v>
      </c>
      <c r="EV76" s="31" t="str">
        <f>IF(ISBLANK(Values!E75),"","New")</f>
        <v>New</v>
      </c>
      <c r="FE76" s="1">
        <f>IF(ISBLANK(Values!E75),"",IF(CO76&lt;&gt;"DEFAULT", "", 3))</f>
        <v>3</v>
      </c>
      <c r="FH76" s="1" t="str">
        <f>IF(ISBLANK(Values!E75),"","FALSE")</f>
        <v>FALSE</v>
      </c>
      <c r="FI76" s="1" t="str">
        <f>IF(ISBLANK(Values!E75),"","FALSE")</f>
        <v>FALSE</v>
      </c>
      <c r="FJ76" s="1" t="str">
        <f>IF(ISBLANK(Values!E75),"","FALSE")</f>
        <v>FALSE</v>
      </c>
      <c r="FM76" s="1" t="str">
        <f>IF(ISBLANK(Values!E75),"","1")</f>
        <v>1</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computercomponent</v>
      </c>
      <c r="B77" s="38" t="str">
        <f>IF(ISBLANK(Values!E76),"",Values!F76)</f>
        <v>Lenovo T480s Regular Silver - NO</v>
      </c>
      <c r="C77" s="32" t="str">
        <f>IF(ISBLANK(Values!E76),"","TellusRem")</f>
        <v>TellusRem</v>
      </c>
      <c r="D77" s="30">
        <f>IF(ISBLANK(Values!E76),"",Values!E76)</f>
        <v>5714401483137</v>
      </c>
      <c r="E77" s="31" t="str">
        <f>IF(ISBLANK(Values!E76),"","EAN")</f>
        <v>EAN</v>
      </c>
      <c r="F77" s="28" t="str">
        <f>IF(ISBLANK(Values!E76),"",IF(Values!J76, SUBSTITUTE(Values!$B$1, "{language}", Values!H76) &amp; " " &amp;Values!$B$3, SUBSTITUTE(Values!$B$2, "{language}", Values!$H76) &amp; " " &amp;Values!$B$3))</f>
        <v>Lenovo Thinkpad için yedek Lenovo T480s Regular Silver - NO arkadan aydınlatmasız klavye T480s, T490, E490, L480, L490, L380, L390, L380 Yoga, L390 Yoga, E490, E480</v>
      </c>
      <c r="G77" s="32" t="str">
        <f>IF(ISBLANK(Values!E76),"",IF(Values!$B$20="PartialUpdate","","TellusRem"))</f>
        <v/>
      </c>
      <c r="H77" s="27" t="str">
        <f>IF(ISBLANK(Values!E76),"",Values!$B$16)</f>
        <v>computer-keyboards</v>
      </c>
      <c r="I77" s="27" t="str">
        <f>IF(ISBLANK(Values!E76),"","4730574031")</f>
        <v>4730574031</v>
      </c>
      <c r="J77" s="39" t="str">
        <f>IF(ISBLANK(Values!E76),"",Values!F76 )</f>
        <v>Lenovo T480s Regular Silver - NO</v>
      </c>
      <c r="K77" s="29" t="str">
        <f>IF(IF(ISBLANK(Values!E76),"",IF(Values!J76, Values!$B$4, Values!$B$5))=0,"",IF(ISBLANK(Values!E76),"",IF(Values!J76, Values!$B$4, Values!$B$5)))</f>
        <v/>
      </c>
      <c r="L77" s="40">
        <f>IF(ISBLANK(Values!E76),"",IF($CO77="DEFAULT", Values!$B$18, ""))</f>
        <v>5</v>
      </c>
      <c r="M77" s="28" t="str">
        <f>IF(ISBLANK(Values!E76),"",Values!$M76)</f>
        <v>https://download.lenovo.com/Images/Parts/01YN360/01YN360_A.jpg</v>
      </c>
      <c r="N77" s="28" t="str">
        <f>IF(ISBLANK(Values!$F76),"",Values!N76)</f>
        <v>https://download.lenovo.com/Images/Parts/01YN360/01YN360_B.jpg</v>
      </c>
      <c r="O77" s="28" t="str">
        <f>IF(ISBLANK(Values!$F76),"",Values!O76)</f>
        <v>https://download.lenovo.com/Images/Parts/01YN360/01YN360_details.jpg</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Child</v>
      </c>
      <c r="X77" s="32" t="str">
        <f>IF(ISBLANK(Values!E76),"",Values!$B$13)</f>
        <v>Lenovo T490 Parent</v>
      </c>
      <c r="Y77" s="39" t="str">
        <f>IF(ISBLANK(Values!E76),"","Size-Color")</f>
        <v>Size-Color</v>
      </c>
      <c r="Z77" s="32" t="str">
        <f>IF(ISBLANK(Values!E76),"","variation")</f>
        <v>variation</v>
      </c>
      <c r="AA77" s="36" t="str">
        <f>IF(ISBLANK(Values!E76),"",Values!$B$20)</f>
        <v>PartialUpdate</v>
      </c>
      <c r="AB77" s="1" t="str">
        <f>IF(ISBLANK(Values!E76),"",Values!$B$29)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7" s="41" t="str">
        <f>IF(ISBLANK(Values!E76),"",IF(Values!I76,Values!$B$23,Values!$B$33))</f>
        <v>👉 YENİLENDİ: PARA TASARRUFU - Yedek Lenovo dizüstü bilgisayar klavyesi, OEM klavyeleriyle aynı kalitede. TellusRem, 2011'den beri dünyanın Lider klavye distribütörüdür. Mükemmel yedek klavye, değiştirilmesi ve takılması kolaydır.</v>
      </c>
      <c r="AJ77" s="42" t="str">
        <f>IF(ISBLANK(Values!E76),"",Values!$B$24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77" s="1" t="str">
        <f>IF(ISBLANK(Values!E76),"",Values!$B$25)</f>
        <v>♻️ ÇEVRE DOSTU ÜRÜN - Yenilenmiş satın alın, YEŞİL SATIN AL! Yeni bir klavye almaya kıyasla, yenilenmiş klavyelerimizi satın alarak karbondioksiti %80'den fazla azaltın! Klavyeniz için mükemmel OEM yedek parçası.</v>
      </c>
      <c r="AL77" s="1" t="str">
        <f>IF(ISBLANK(Values!E76),"",SUBSTITUTE(SUBSTITUTE(IF(Values!$J76, Values!$B$26, Values!$B$33), "{language}", Values!$H76), "{flag}", INDEX(options!$E$1:$E$20, Values!$V76)))</f>
        <v>👉 DÜZEN - 🇳🇴 Lenovo T480s Regular Silver - NO Arkadan aydınlatma YOK.</v>
      </c>
      <c r="AM77" s="1" t="str">
        <f>SUBSTITUTE(IF(ISBLANK(Values!E76),"",Values!$B$27),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77" s="28" t="str">
        <f>IF(ISBLANK(Values!E76),"",Values!H76)</f>
        <v>Lenovo T480s Regular Silver - NO</v>
      </c>
      <c r="AV77" s="1" t="str">
        <f>IF(ISBLANK(Values!E76),"",IF(Values!J76,"Backlit", "Non-Backlit"))</f>
        <v>Non-Backlit</v>
      </c>
      <c r="AW77"/>
      <c r="BE77" s="27" t="str">
        <f>IF(ISBLANK(Values!E76),"","Professional Audience")</f>
        <v>Professional Audience</v>
      </c>
      <c r="BF77" s="27" t="str">
        <f>IF(ISBLANK(Values!E76),"","Consumer Audience")</f>
        <v>Consumer Audience</v>
      </c>
      <c r="BG77" s="27" t="str">
        <f>IF(ISBLANK(Values!E76),"","Adults")</f>
        <v>Adults</v>
      </c>
      <c r="BH77" s="27" t="str">
        <f>IF(ISBLANK(Values!E76),"","People")</f>
        <v>People</v>
      </c>
      <c r="CG77" s="1">
        <f>IF(ISBLANK(Values!E76),"",Values!$B$11)</f>
        <v>150</v>
      </c>
      <c r="CH77" s="1" t="str">
        <f>IF(ISBLANK(Values!E76),"","GR")</f>
        <v>GR</v>
      </c>
      <c r="CI77" s="1" t="str">
        <f>IF(ISBLANK(Values!E76),"",Values!$B$7)</f>
        <v>32</v>
      </c>
      <c r="CJ77" s="1" t="str">
        <f>IF(ISBLANK(Values!E76),"",Values!$B$8)</f>
        <v>18</v>
      </c>
      <c r="CK77" s="1" t="str">
        <f>IF(ISBLANK(Values!E76),"",Values!$B$9)</f>
        <v>2</v>
      </c>
      <c r="CL77" s="1" t="str">
        <f>IF(ISBLANK(Values!E76),"","CM")</f>
        <v>CM</v>
      </c>
      <c r="CO77" s="1" t="str">
        <f>IF(ISBLANK(Values!E76), "", IF(AND(Values!$B$37=options!$G$2, Values!$C76), "AMAZON_NA", IF(AND(Values!$B$37=options!$G$1, Values!$D76), "AMAZON_EU", "DEFAULT")))</f>
        <v>DEFAULT</v>
      </c>
      <c r="CP77" s="1" t="str">
        <f>IF(ISBLANK(Values!E76),"",Values!$B$7)</f>
        <v>32</v>
      </c>
      <c r="CQ77" s="1" t="str">
        <f>IF(ISBLANK(Values!E76),"",Values!$B$8)</f>
        <v>18</v>
      </c>
      <c r="CR77" s="1" t="str">
        <f>IF(ISBLANK(Values!E76),"",Values!$B$9)</f>
        <v>2</v>
      </c>
      <c r="CS77" s="1">
        <f>IF(ISBLANK(Values!E76),"",Values!$B$11)</f>
        <v>150</v>
      </c>
      <c r="CT77" s="1" t="str">
        <f>IF(ISBLANK(Values!E76),"","GR")</f>
        <v>GR</v>
      </c>
      <c r="CU77" s="1" t="str">
        <f>IF(ISBLANK(Values!E76),"","CM")</f>
        <v>CM</v>
      </c>
      <c r="CV77" s="1" t="str">
        <f>IF(ISBLANK(Values!E76),"",IF(Values!$B$36=options!$F$1,"Denmark", IF(Values!$B$36=options!$F$2, "Danemark",IF(Values!$B$36=options!$F$3, "Dänemark",IF(Values!$B$36=options!$F$4, "Danimarca",IF(Values!$B$36=options!$F$5, "Dinamarca",IF(Values!$B$36=options!$F$6, "Denemarken","" ) ) ) ) )))</f>
        <v/>
      </c>
      <c r="CZ77" s="1" t="str">
        <f>IF(ISBLANK(Values!E76),"","No")</f>
        <v>No</v>
      </c>
      <c r="DA77" s="1" t="str">
        <f>IF(ISBLANK(Values!E76),"","No")</f>
        <v>No</v>
      </c>
      <c r="DO77" s="27" t="str">
        <f>IF(ISBLANK(Values!E76),"","Parts")</f>
        <v>Parts</v>
      </c>
      <c r="DP77" s="27" t="str">
        <f>IF(ISBLANK(Values!E76),"",Values!$B$31)</f>
        <v>Teslimat tarihinden sonra 6 ay garanti. Klavyenin herhangi bir arızası durumunda, ürünün klavyesi için yeni bir birim veya yedek parça gönderilecektir. Stok sıkıntısı olması durumunda tam bir geri ödeme yapılır.</v>
      </c>
      <c r="DS77" s="31"/>
      <c r="DY77" t="str">
        <f>IF(ISBLANK(Values!$E76), "", "not_applicable")</f>
        <v>not_applicable</v>
      </c>
      <c r="DZ77" s="31"/>
      <c r="EA77" s="31"/>
      <c r="EB77" s="31"/>
      <c r="EC77" s="31"/>
      <c r="EI77" s="1" t="str">
        <f>IF(ISBLANK(Values!E76),"",Values!$B$31)</f>
        <v>Teslimat tarihinden sonra 6 ay garanti. Klavyenin herhangi bir arızası durumunda, ürünün klavyesi için yeni bir birim veya yedek parça gönderilecektir. Stok sıkıntısı olması durumunda tam bir geri ödeme yapılır.</v>
      </c>
      <c r="ES77" s="1" t="str">
        <f>IF(ISBLANK(Values!E76),"","Amazon Tellus UPS")</f>
        <v>Amazon Tellus UPS</v>
      </c>
      <c r="EV77" s="31" t="str">
        <f>IF(ISBLANK(Values!E76),"","New")</f>
        <v>New</v>
      </c>
      <c r="FE77" s="1">
        <f>IF(ISBLANK(Values!E76),"",IF(CO77&lt;&gt;"DEFAULT", "", 3))</f>
        <v>3</v>
      </c>
      <c r="FH77" s="1" t="str">
        <f>IF(ISBLANK(Values!E76),"","FALSE")</f>
        <v>FALSE</v>
      </c>
      <c r="FI77" s="1" t="str">
        <f>IF(ISBLANK(Values!E76),"","FALSE")</f>
        <v>FALSE</v>
      </c>
      <c r="FJ77" s="1" t="str">
        <f>IF(ISBLANK(Values!E76),"","FALSE")</f>
        <v>FALSE</v>
      </c>
      <c r="FM77" s="1" t="str">
        <f>IF(ISBLANK(Values!E76),"","1")</f>
        <v>1</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computercomponent</v>
      </c>
      <c r="B78" s="38" t="str">
        <f>IF(ISBLANK(Values!E77),"",Values!F77)</f>
        <v>Lenovo T480s Regular Silver - PL</v>
      </c>
      <c r="C78" s="32" t="str">
        <f>IF(ISBLANK(Values!E77),"","TellusRem")</f>
        <v>TellusRem</v>
      </c>
      <c r="D78" s="30">
        <f>IF(ISBLANK(Values!E77),"",Values!E77)</f>
        <v>5714401483144</v>
      </c>
      <c r="E78" s="31" t="str">
        <f>IF(ISBLANK(Values!E77),"","EAN")</f>
        <v>EAN</v>
      </c>
      <c r="F78" s="28" t="str">
        <f>IF(ISBLANK(Values!E77),"",IF(Values!J77, SUBSTITUTE(Values!$B$1, "{language}", Values!H77) &amp; " " &amp;Values!$B$3, SUBSTITUTE(Values!$B$2, "{language}", Values!$H77) &amp; " " &amp;Values!$B$3))</f>
        <v>Lenovo Thinkpad için yedek Lenovo T480s Regular Silver - PL arkadan aydınlatmasız klavye T480s, T490, E490, L480, L490, L380, L390, L380 Yoga, L390 Yoga, E490, E480</v>
      </c>
      <c r="G78" s="32" t="str">
        <f>IF(ISBLANK(Values!E77),"",IF(Values!$B$20="PartialUpdate","","TellusRem"))</f>
        <v/>
      </c>
      <c r="H78" s="27" t="str">
        <f>IF(ISBLANK(Values!E77),"",Values!$B$16)</f>
        <v>computer-keyboards</v>
      </c>
      <c r="I78" s="27" t="str">
        <f>IF(ISBLANK(Values!E77),"","4730574031")</f>
        <v>4730574031</v>
      </c>
      <c r="J78" s="39" t="str">
        <f>IF(ISBLANK(Values!E77),"",Values!F77 )</f>
        <v>Lenovo T480s Regular Silver - PL</v>
      </c>
      <c r="K78" s="29" t="str">
        <f>IF(IF(ISBLANK(Values!E77),"",IF(Values!J77, Values!$B$4, Values!$B$5))=0,"",IF(ISBLANK(Values!E77),"",IF(Values!J77, Values!$B$4, Values!$B$5)))</f>
        <v/>
      </c>
      <c r="L78" s="40">
        <f>IF(ISBLANK(Values!E77),"",IF($CO78="DEFAULT", Values!$B$18, ""))</f>
        <v>5</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Child</v>
      </c>
      <c r="X78" s="32" t="str">
        <f>IF(ISBLANK(Values!E77),"",Values!$B$13)</f>
        <v>Lenovo T490 Parent</v>
      </c>
      <c r="Y78" s="39" t="str">
        <f>IF(ISBLANK(Values!E77),"","Size-Color")</f>
        <v>Size-Color</v>
      </c>
      <c r="Z78" s="32" t="str">
        <f>IF(ISBLANK(Values!E77),"","variation")</f>
        <v>variation</v>
      </c>
      <c r="AA78" s="36" t="str">
        <f>IF(ISBLANK(Values!E77),"",Values!$B$20)</f>
        <v>PartialUpdate</v>
      </c>
      <c r="AB78" s="1" t="str">
        <f>IF(ISBLANK(Values!E77),"",Values!$B$29)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8" s="41" t="str">
        <f>IF(ISBLANK(Values!E77),"",IF(Values!I77,Values!$B$23,Values!$B$33))</f>
        <v>👉 YENİLENDİ: PARA TASARRUFU - Yedek Lenovo dizüstü bilgisayar klavyesi, OEM klavyeleriyle aynı kalitede. TellusRem, 2011'den beri dünyanın Lider klavye distribütörüdür. Mükemmel yedek klavye, değiştirilmesi ve takılması kolaydır.</v>
      </c>
      <c r="AJ78" s="42" t="str">
        <f>IF(ISBLANK(Values!E77),"",Values!$B$24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78" s="1" t="str">
        <f>IF(ISBLANK(Values!E77),"",Values!$B$25)</f>
        <v>♻️ ÇEVRE DOSTU ÜRÜN - Yenilenmiş satın alın, YEŞİL SATIN AL! Yeni bir klavye almaya kıyasla, yenilenmiş klavyelerimizi satın alarak karbondioksiti %80'den fazla azaltın! Klavyeniz için mükemmel OEM yedek parçası.</v>
      </c>
      <c r="AL78" s="1" t="str">
        <f>IF(ISBLANK(Values!E77),"",SUBSTITUTE(SUBSTITUTE(IF(Values!$J77, Values!$B$26, Values!$B$33), "{language}", Values!$H77), "{flag}", INDEX(options!$E$1:$E$20, Values!$V77)))</f>
        <v>👉 DÜZEN - 🇵🇱 Lenovo T480s Regular Silver - PL Arkadan aydınlatma YOK.</v>
      </c>
      <c r="AM78" s="1" t="str">
        <f>SUBSTITUTE(IF(ISBLANK(Values!E77),"",Values!$B$27),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78" s="28" t="str">
        <f>IF(ISBLANK(Values!E77),"",Values!H77)</f>
        <v>Lenovo T480s Regular Silver - PL</v>
      </c>
      <c r="AV78" s="1" t="str">
        <f>IF(ISBLANK(Values!E77),"",IF(Values!J77,"Backlit", "Non-Backlit"))</f>
        <v>Non-Backlit</v>
      </c>
      <c r="AW78"/>
      <c r="BE78" s="27" t="str">
        <f>IF(ISBLANK(Values!E77),"","Professional Audience")</f>
        <v>Professional Audience</v>
      </c>
      <c r="BF78" s="27" t="str">
        <f>IF(ISBLANK(Values!E77),"","Consumer Audience")</f>
        <v>Consumer Audience</v>
      </c>
      <c r="BG78" s="27" t="str">
        <f>IF(ISBLANK(Values!E77),"","Adults")</f>
        <v>Adults</v>
      </c>
      <c r="BH78" s="27" t="str">
        <f>IF(ISBLANK(Values!E77),"","People")</f>
        <v>People</v>
      </c>
      <c r="CG78" s="1">
        <f>IF(ISBLANK(Values!E77),"",Values!$B$11)</f>
        <v>150</v>
      </c>
      <c r="CH78" s="1" t="str">
        <f>IF(ISBLANK(Values!E77),"","GR")</f>
        <v>GR</v>
      </c>
      <c r="CI78" s="1" t="str">
        <f>IF(ISBLANK(Values!E77),"",Values!$B$7)</f>
        <v>32</v>
      </c>
      <c r="CJ78" s="1" t="str">
        <f>IF(ISBLANK(Values!E77),"",Values!$B$8)</f>
        <v>18</v>
      </c>
      <c r="CK78" s="1" t="str">
        <f>IF(ISBLANK(Values!E77),"",Values!$B$9)</f>
        <v>2</v>
      </c>
      <c r="CL78" s="1" t="str">
        <f>IF(ISBLANK(Values!E77),"","CM")</f>
        <v>CM</v>
      </c>
      <c r="CO78" s="1" t="str">
        <f>IF(ISBLANK(Values!E77), "", IF(AND(Values!$B$37=options!$G$2, Values!$C77), "AMAZON_NA", IF(AND(Values!$B$37=options!$G$1, Values!$D77), "AMAZON_EU", "DEFAULT")))</f>
        <v>DEFAULT</v>
      </c>
      <c r="CP78" s="1" t="str">
        <f>IF(ISBLANK(Values!E77),"",Values!$B$7)</f>
        <v>32</v>
      </c>
      <c r="CQ78" s="1" t="str">
        <f>IF(ISBLANK(Values!E77),"",Values!$B$8)</f>
        <v>18</v>
      </c>
      <c r="CR78" s="1" t="str">
        <f>IF(ISBLANK(Values!E77),"",Values!$B$9)</f>
        <v>2</v>
      </c>
      <c r="CS78" s="1">
        <f>IF(ISBLANK(Values!E77),"",Values!$B$11)</f>
        <v>150</v>
      </c>
      <c r="CT78" s="1" t="str">
        <f>IF(ISBLANK(Values!E77),"","GR")</f>
        <v>GR</v>
      </c>
      <c r="CU78" s="1" t="str">
        <f>IF(ISBLANK(Values!E77),"","CM")</f>
        <v>CM</v>
      </c>
      <c r="CV78" s="1" t="str">
        <f>IF(ISBLANK(Values!E77),"",IF(Values!$B$36=options!$F$1,"Denmark", IF(Values!$B$36=options!$F$2, "Danemark",IF(Values!$B$36=options!$F$3, "Dänemark",IF(Values!$B$36=options!$F$4, "Danimarca",IF(Values!$B$36=options!$F$5, "Dinamarca",IF(Values!$B$36=options!$F$6, "Denemarken","" ) ) ) ) )))</f>
        <v/>
      </c>
      <c r="CZ78" s="1" t="str">
        <f>IF(ISBLANK(Values!E77),"","No")</f>
        <v>No</v>
      </c>
      <c r="DA78" s="1" t="str">
        <f>IF(ISBLANK(Values!E77),"","No")</f>
        <v>No</v>
      </c>
      <c r="DO78" s="27" t="str">
        <f>IF(ISBLANK(Values!E77),"","Parts")</f>
        <v>Parts</v>
      </c>
      <c r="DP78" s="27" t="str">
        <f>IF(ISBLANK(Values!E77),"",Values!$B$31)</f>
        <v>Teslimat tarihinden sonra 6 ay garanti. Klavyenin herhangi bir arızası durumunda, ürünün klavyesi için yeni bir birim veya yedek parça gönderilecektir. Stok sıkıntısı olması durumunda tam bir geri ödeme yapılır.</v>
      </c>
      <c r="DS78" s="31"/>
      <c r="DY78" t="str">
        <f>IF(ISBLANK(Values!$E77), "", "not_applicable")</f>
        <v>not_applicable</v>
      </c>
      <c r="DZ78" s="31"/>
      <c r="EA78" s="31"/>
      <c r="EB78" s="31"/>
      <c r="EC78" s="31"/>
      <c r="EI78" s="1" t="str">
        <f>IF(ISBLANK(Values!E77),"",Values!$B$31)</f>
        <v>Teslimat tarihinden sonra 6 ay garanti. Klavyenin herhangi bir arızası durumunda, ürünün klavyesi için yeni bir birim veya yedek parça gönderilecektir. Stok sıkıntısı olması durumunda tam bir geri ödeme yapılır.</v>
      </c>
      <c r="ES78" s="1" t="str">
        <f>IF(ISBLANK(Values!E77),"","Amazon Tellus UPS")</f>
        <v>Amazon Tellus UPS</v>
      </c>
      <c r="EV78" s="31" t="str">
        <f>IF(ISBLANK(Values!E77),"","New")</f>
        <v>New</v>
      </c>
      <c r="FE78" s="1">
        <f>IF(ISBLANK(Values!E77),"",IF(CO78&lt;&gt;"DEFAULT", "", 3))</f>
        <v>3</v>
      </c>
      <c r="FH78" s="1" t="str">
        <f>IF(ISBLANK(Values!E77),"","FALSE")</f>
        <v>FALSE</v>
      </c>
      <c r="FI78" s="1" t="str">
        <f>IF(ISBLANK(Values!E77),"","FALSE")</f>
        <v>FALSE</v>
      </c>
      <c r="FJ78" s="1" t="str">
        <f>IF(ISBLANK(Values!E77),"","FALSE")</f>
        <v>FALSE</v>
      </c>
      <c r="FM78" s="1" t="str">
        <f>IF(ISBLANK(Values!E77),"","1")</f>
        <v>1</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computercomponent</v>
      </c>
      <c r="B79" s="38" t="str">
        <f>IF(ISBLANK(Values!E78),"",Values!F78)</f>
        <v>Lenovo T480s Regular Silver - PT</v>
      </c>
      <c r="C79" s="32" t="str">
        <f>IF(ISBLANK(Values!E78),"","TellusRem")</f>
        <v>TellusRem</v>
      </c>
      <c r="D79" s="30">
        <f>IF(ISBLANK(Values!E78),"",Values!E78)</f>
        <v>5714401483151</v>
      </c>
      <c r="E79" s="31" t="str">
        <f>IF(ISBLANK(Values!E78),"","EAN")</f>
        <v>EAN</v>
      </c>
      <c r="F79" s="28" t="str">
        <f>IF(ISBLANK(Values!E78),"",IF(Values!J78, SUBSTITUTE(Values!$B$1, "{language}", Values!H78) &amp; " " &amp;Values!$B$3, SUBSTITUTE(Values!$B$2, "{language}", Values!$H78) &amp; " " &amp;Values!$B$3))</f>
        <v>Lenovo Thinkpad için yedek Lenovo T480s Regular Silver - PT arkadan aydınlatmasız klavye T480s, T490, E490, L480, L490, L380, L390, L380 Yoga, L390 Yoga, E490, E480</v>
      </c>
      <c r="G79" s="32" t="str">
        <f>IF(ISBLANK(Values!E78),"",IF(Values!$B$20="PartialUpdate","","TellusRem"))</f>
        <v/>
      </c>
      <c r="H79" s="27" t="str">
        <f>IF(ISBLANK(Values!E78),"",Values!$B$16)</f>
        <v>computer-keyboards</v>
      </c>
      <c r="I79" s="27" t="str">
        <f>IF(ISBLANK(Values!E78),"","4730574031")</f>
        <v>4730574031</v>
      </c>
      <c r="J79" s="39" t="str">
        <f>IF(ISBLANK(Values!E78),"",Values!F78 )</f>
        <v>Lenovo T480s Regular Silver - PT</v>
      </c>
      <c r="K79" s="29" t="str">
        <f>IF(IF(ISBLANK(Values!E78),"",IF(Values!J78, Values!$B$4, Values!$B$5))=0,"",IF(ISBLANK(Values!E78),"",IF(Values!J78, Values!$B$4, Values!$B$5)))</f>
        <v/>
      </c>
      <c r="L79" s="40">
        <f>IF(ISBLANK(Values!E78),"",IF($CO79="DEFAULT", Values!$B$18, ""))</f>
        <v>5</v>
      </c>
      <c r="M79" s="28" t="str">
        <f>IF(ISBLANK(Values!E78),"",Values!$M78)</f>
        <v>https://download.lenovo.com/Images/Parts/01YN401/01YN401_A.jpg</v>
      </c>
      <c r="N79" s="28" t="str">
        <f>IF(ISBLANK(Values!$F78),"",Values!N78)</f>
        <v>https://download.lenovo.com/Images/Parts/01YN401/01YN401_B.jpg</v>
      </c>
      <c r="O79" s="28" t="str">
        <f>IF(ISBLANK(Values!$F78),"",Values!O78)</f>
        <v>https://download.lenovo.com/Images/Parts/01YN401/01YN401_details.jpg</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Child</v>
      </c>
      <c r="X79" s="32" t="str">
        <f>IF(ISBLANK(Values!E78),"",Values!$B$13)</f>
        <v>Lenovo T490 Parent</v>
      </c>
      <c r="Y79" s="39" t="str">
        <f>IF(ISBLANK(Values!E78),"","Size-Color")</f>
        <v>Size-Color</v>
      </c>
      <c r="Z79" s="32" t="str">
        <f>IF(ISBLANK(Values!E78),"","variation")</f>
        <v>variation</v>
      </c>
      <c r="AA79" s="36" t="str">
        <f>IF(ISBLANK(Values!E78),"",Values!$B$20)</f>
        <v>PartialUpdate</v>
      </c>
      <c r="AB79" s="1" t="str">
        <f>IF(ISBLANK(Values!E78),"",Values!$B$29)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9" s="41" t="str">
        <f>IF(ISBLANK(Values!E78),"",IF(Values!I78,Values!$B$23,Values!$B$33))</f>
        <v>👉 YENİLENDİ: PARA TASARRUFU - Yedek Lenovo dizüstü bilgisayar klavyesi, OEM klavyeleriyle aynı kalitede. TellusRem, 2011'den beri dünyanın Lider klavye distribütörüdür. Mükemmel yedek klavye, değiştirilmesi ve takılması kolaydır.</v>
      </c>
      <c r="AJ79" s="42" t="str">
        <f>IF(ISBLANK(Values!E78),"",Values!$B$24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79" s="1" t="str">
        <f>IF(ISBLANK(Values!E78),"",Values!$B$25)</f>
        <v>♻️ ÇEVRE DOSTU ÜRÜN - Yenilenmiş satın alın, YEŞİL SATIN AL! Yeni bir klavye almaya kıyasla, yenilenmiş klavyelerimizi satın alarak karbondioksiti %80'den fazla azaltın! Klavyeniz için mükemmel OEM yedek parçası.</v>
      </c>
      <c r="AL79" s="1" t="str">
        <f>IF(ISBLANK(Values!E78),"",SUBSTITUTE(SUBSTITUTE(IF(Values!$J78, Values!$B$26, Values!$B$33), "{language}", Values!$H78), "{flag}", INDEX(options!$E$1:$E$20, Values!$V78)))</f>
        <v>👉 DÜZEN - 🇵🇹 Lenovo T480s Regular Silver - PT Arkadan aydınlatma YOK.</v>
      </c>
      <c r="AM79" s="1" t="str">
        <f>SUBSTITUTE(IF(ISBLANK(Values!E78),"",Values!$B$27),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79" s="28" t="str">
        <f>IF(ISBLANK(Values!E78),"",Values!H78)</f>
        <v>Lenovo T480s Regular Silver - PT</v>
      </c>
      <c r="AV79" s="1" t="str">
        <f>IF(ISBLANK(Values!E78),"",IF(Values!J78,"Backlit", "Non-Backlit"))</f>
        <v>Non-Backlit</v>
      </c>
      <c r="AW79"/>
      <c r="BE79" s="27" t="str">
        <f>IF(ISBLANK(Values!E78),"","Professional Audience")</f>
        <v>Professional Audience</v>
      </c>
      <c r="BF79" s="27" t="str">
        <f>IF(ISBLANK(Values!E78),"","Consumer Audience")</f>
        <v>Consumer Audience</v>
      </c>
      <c r="BG79" s="27" t="str">
        <f>IF(ISBLANK(Values!E78),"","Adults")</f>
        <v>Adults</v>
      </c>
      <c r="BH79" s="27" t="str">
        <f>IF(ISBLANK(Values!E78),"","People")</f>
        <v>People</v>
      </c>
      <c r="CG79" s="1">
        <f>IF(ISBLANK(Values!E78),"",Values!$B$11)</f>
        <v>150</v>
      </c>
      <c r="CH79" s="1" t="str">
        <f>IF(ISBLANK(Values!E78),"","GR")</f>
        <v>GR</v>
      </c>
      <c r="CI79" s="1" t="str">
        <f>IF(ISBLANK(Values!E78),"",Values!$B$7)</f>
        <v>32</v>
      </c>
      <c r="CJ79" s="1" t="str">
        <f>IF(ISBLANK(Values!E78),"",Values!$B$8)</f>
        <v>18</v>
      </c>
      <c r="CK79" s="1" t="str">
        <f>IF(ISBLANK(Values!E78),"",Values!$B$9)</f>
        <v>2</v>
      </c>
      <c r="CL79" s="1" t="str">
        <f>IF(ISBLANK(Values!E78),"","CM")</f>
        <v>CM</v>
      </c>
      <c r="CO79" s="1" t="str">
        <f>IF(ISBLANK(Values!E78), "", IF(AND(Values!$B$37=options!$G$2, Values!$C78), "AMAZON_NA", IF(AND(Values!$B$37=options!$G$1, Values!$D78), "AMAZON_EU", "DEFAULT")))</f>
        <v>DEFAULT</v>
      </c>
      <c r="CP79" s="1" t="str">
        <f>IF(ISBLANK(Values!E78),"",Values!$B$7)</f>
        <v>32</v>
      </c>
      <c r="CQ79" s="1" t="str">
        <f>IF(ISBLANK(Values!E78),"",Values!$B$8)</f>
        <v>18</v>
      </c>
      <c r="CR79" s="1" t="str">
        <f>IF(ISBLANK(Values!E78),"",Values!$B$9)</f>
        <v>2</v>
      </c>
      <c r="CS79" s="1">
        <f>IF(ISBLANK(Values!E78),"",Values!$B$11)</f>
        <v>150</v>
      </c>
      <c r="CT79" s="1" t="str">
        <f>IF(ISBLANK(Values!E78),"","GR")</f>
        <v>GR</v>
      </c>
      <c r="CU79" s="1" t="str">
        <f>IF(ISBLANK(Values!E78),"","CM")</f>
        <v>CM</v>
      </c>
      <c r="CV79" s="1" t="str">
        <f>IF(ISBLANK(Values!E78),"",IF(Values!$B$36=options!$F$1,"Denmark", IF(Values!$B$36=options!$F$2, "Danemark",IF(Values!$B$36=options!$F$3, "Dänemark",IF(Values!$B$36=options!$F$4, "Danimarca",IF(Values!$B$36=options!$F$5, "Dinamarca",IF(Values!$B$36=options!$F$6, "Denemarken","" ) ) ) ) )))</f>
        <v/>
      </c>
      <c r="CZ79" s="1" t="str">
        <f>IF(ISBLANK(Values!E78),"","No")</f>
        <v>No</v>
      </c>
      <c r="DA79" s="1" t="str">
        <f>IF(ISBLANK(Values!E78),"","No")</f>
        <v>No</v>
      </c>
      <c r="DO79" s="27" t="str">
        <f>IF(ISBLANK(Values!E78),"","Parts")</f>
        <v>Parts</v>
      </c>
      <c r="DP79" s="27" t="str">
        <f>IF(ISBLANK(Values!E78),"",Values!$B$31)</f>
        <v>Teslimat tarihinden sonra 6 ay garanti. Klavyenin herhangi bir arızası durumunda, ürünün klavyesi için yeni bir birim veya yedek parça gönderilecektir. Stok sıkıntısı olması durumunda tam bir geri ödeme yapılır.</v>
      </c>
      <c r="DS79" s="31"/>
      <c r="DY79" t="str">
        <f>IF(ISBLANK(Values!$E78), "", "not_applicable")</f>
        <v>not_applicable</v>
      </c>
      <c r="DZ79" s="31"/>
      <c r="EA79" s="31"/>
      <c r="EB79" s="31"/>
      <c r="EC79" s="31"/>
      <c r="EI79" s="1" t="str">
        <f>IF(ISBLANK(Values!E78),"",Values!$B$31)</f>
        <v>Teslimat tarihinden sonra 6 ay garanti. Klavyenin herhangi bir arızası durumunda, ürünün klavyesi için yeni bir birim veya yedek parça gönderilecektir. Stok sıkıntısı olması durumunda tam bir geri ödeme yapılır.</v>
      </c>
      <c r="ES79" s="1" t="str">
        <f>IF(ISBLANK(Values!E78),"","Amazon Tellus UPS")</f>
        <v>Amazon Tellus UPS</v>
      </c>
      <c r="EV79" s="31" t="str">
        <f>IF(ISBLANK(Values!E78),"","New")</f>
        <v>New</v>
      </c>
      <c r="FE79" s="1">
        <f>IF(ISBLANK(Values!E78),"",IF(CO79&lt;&gt;"DEFAULT", "", 3))</f>
        <v>3</v>
      </c>
      <c r="FH79" s="1" t="str">
        <f>IF(ISBLANK(Values!E78),"","FALSE")</f>
        <v>FALSE</v>
      </c>
      <c r="FI79" s="1" t="str">
        <f>IF(ISBLANK(Values!E78),"","FALSE")</f>
        <v>FALSE</v>
      </c>
      <c r="FJ79" s="1" t="str">
        <f>IF(ISBLANK(Values!E78),"","FALSE")</f>
        <v>FALSE</v>
      </c>
      <c r="FM79" s="1" t="str">
        <f>IF(ISBLANK(Values!E78),"","1")</f>
        <v>1</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computercomponent</v>
      </c>
      <c r="B80" s="38" t="str">
        <f>IF(ISBLANK(Values!E79),"",Values!F79)</f>
        <v>Lenovo T480s Regular Silver - SE/FI</v>
      </c>
      <c r="C80" s="32" t="str">
        <f>IF(ISBLANK(Values!E79),"","TellusRem")</f>
        <v>TellusRem</v>
      </c>
      <c r="D80" s="30">
        <f>IF(ISBLANK(Values!E79),"",Values!E79)</f>
        <v>5714401483168</v>
      </c>
      <c r="E80" s="31" t="str">
        <f>IF(ISBLANK(Values!E79),"","EAN")</f>
        <v>EAN</v>
      </c>
      <c r="F80" s="28" t="str">
        <f>IF(ISBLANK(Values!E79),"",IF(Values!J79, SUBSTITUTE(Values!$B$1, "{language}", Values!H79) &amp; " " &amp;Values!$B$3, SUBSTITUTE(Values!$B$2, "{language}", Values!$H79) &amp; " " &amp;Values!$B$3))</f>
        <v>Lenovo Thinkpad için yedek Lenovo T480s Regular Silver - SE/FI arkadan aydınlatmasız klavye T480s, T490, E490, L480, L490, L380, L390, L380 Yoga, L390 Yoga, E490, E480</v>
      </c>
      <c r="G80" s="32" t="str">
        <f>IF(ISBLANK(Values!E79),"",IF(Values!$B$20="PartialUpdate","","TellusRem"))</f>
        <v/>
      </c>
      <c r="H80" s="27" t="str">
        <f>IF(ISBLANK(Values!E79),"",Values!$B$16)</f>
        <v>computer-keyboards</v>
      </c>
      <c r="I80" s="27" t="str">
        <f>IF(ISBLANK(Values!E79),"","4730574031")</f>
        <v>4730574031</v>
      </c>
      <c r="J80" s="39" t="str">
        <f>IF(ISBLANK(Values!E79),"",Values!F79 )</f>
        <v>Lenovo T480s Regular Silver - SE/FI</v>
      </c>
      <c r="K80" s="29" t="str">
        <f>IF(IF(ISBLANK(Values!E79),"",IF(Values!J79, Values!$B$4, Values!$B$5))=0,"",IF(ISBLANK(Values!E79),"",IF(Values!J79, Values!$B$4, Values!$B$5)))</f>
        <v/>
      </c>
      <c r="L80" s="40">
        <f>IF(ISBLANK(Values!E79),"",IF($CO80="DEFAULT", Values!$B$18, ""))</f>
        <v>5</v>
      </c>
      <c r="M80" s="28" t="str">
        <f>IF(ISBLANK(Values!E79),"",Values!$M79)</f>
        <v>https://download.lenovo.com/Images/Parts/01YN329/01YN329_A.jpg</v>
      </c>
      <c r="N80" s="28" t="str">
        <f>IF(ISBLANK(Values!$F79),"",Values!N79)</f>
        <v>https://download.lenovo.com/Images/Parts/01YN329/01YN329_B.jpg</v>
      </c>
      <c r="O80" s="28" t="str">
        <f>IF(ISBLANK(Values!$F79),"",Values!O79)</f>
        <v>https://download.lenovo.com/Images/Parts/01YN329/01YN329_details.jpg</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Child</v>
      </c>
      <c r="X80" s="32" t="str">
        <f>IF(ISBLANK(Values!E79),"",Values!$B$13)</f>
        <v>Lenovo T490 Parent</v>
      </c>
      <c r="Y80" s="39" t="str">
        <f>IF(ISBLANK(Values!E79),"","Size-Color")</f>
        <v>Size-Color</v>
      </c>
      <c r="Z80" s="32" t="str">
        <f>IF(ISBLANK(Values!E79),"","variation")</f>
        <v>variation</v>
      </c>
      <c r="AA80" s="36" t="str">
        <f>IF(ISBLANK(Values!E79),"",Values!$B$20)</f>
        <v>PartialUpdate</v>
      </c>
      <c r="AB80" s="1" t="str">
        <f>IF(ISBLANK(Values!E79),"",Values!$B$29)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80" s="41" t="str">
        <f>IF(ISBLANK(Values!E79),"",IF(Values!I79,Values!$B$23,Values!$B$33))</f>
        <v>👉 YENİLENDİ: PARA TASARRUFU - Yedek Lenovo dizüstü bilgisayar klavyesi, OEM klavyeleriyle aynı kalitede. TellusRem, 2011'den beri dünyanın Lider klavye distribütörüdür. Mükemmel yedek klavye, değiştirilmesi ve takılması kolaydır.</v>
      </c>
      <c r="AJ80" s="42" t="str">
        <f>IF(ISBLANK(Values!E79),"",Values!$B$24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80" s="1" t="str">
        <f>IF(ISBLANK(Values!E79),"",Values!$B$25)</f>
        <v>♻️ ÇEVRE DOSTU ÜRÜN - Yenilenmiş satın alın, YEŞİL SATIN AL! Yeni bir klavye almaya kıyasla, yenilenmiş klavyelerimizi satın alarak karbondioksiti %80'den fazla azaltın! Klavyeniz için mükemmel OEM yedek parçası.</v>
      </c>
      <c r="AL80" s="1" t="str">
        <f>IF(ISBLANK(Values!E79),"",SUBSTITUTE(SUBSTITUTE(IF(Values!$J79, Values!$B$26, Values!$B$33), "{language}", Values!$H79), "{flag}", INDEX(options!$E$1:$E$20, Values!$V79)))</f>
        <v>👉 DÜZEN - 🇸🇪 🇫🇮 Lenovo T480s Regular Silver - SE/FI Arkadan aydınlatma YOK.</v>
      </c>
      <c r="AM80" s="1" t="str">
        <f>SUBSTITUTE(IF(ISBLANK(Values!E79),"",Values!$B$27),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80" s="28" t="str">
        <f>IF(ISBLANK(Values!E79),"",Values!H79)</f>
        <v>Lenovo T480s Regular Silver - SE/FI</v>
      </c>
      <c r="AV80" s="1" t="str">
        <f>IF(ISBLANK(Values!E79),"",IF(Values!J79,"Backlit", "Non-Backlit"))</f>
        <v>Non-Backlit</v>
      </c>
      <c r="AW80"/>
      <c r="BE80" s="27" t="str">
        <f>IF(ISBLANK(Values!E79),"","Professional Audience")</f>
        <v>Professional Audience</v>
      </c>
      <c r="BF80" s="27" t="str">
        <f>IF(ISBLANK(Values!E79),"","Consumer Audience")</f>
        <v>Consumer Audience</v>
      </c>
      <c r="BG80" s="27" t="str">
        <f>IF(ISBLANK(Values!E79),"","Adults")</f>
        <v>Adults</v>
      </c>
      <c r="BH80" s="27" t="str">
        <f>IF(ISBLANK(Values!E79),"","People")</f>
        <v>People</v>
      </c>
      <c r="CG80" s="1">
        <f>IF(ISBLANK(Values!E79),"",Values!$B$11)</f>
        <v>150</v>
      </c>
      <c r="CH80" s="1" t="str">
        <f>IF(ISBLANK(Values!E79),"","GR")</f>
        <v>GR</v>
      </c>
      <c r="CI80" s="1" t="str">
        <f>IF(ISBLANK(Values!E79),"",Values!$B$7)</f>
        <v>32</v>
      </c>
      <c r="CJ80" s="1" t="str">
        <f>IF(ISBLANK(Values!E79),"",Values!$B$8)</f>
        <v>18</v>
      </c>
      <c r="CK80" s="1" t="str">
        <f>IF(ISBLANK(Values!E79),"",Values!$B$9)</f>
        <v>2</v>
      </c>
      <c r="CL80" s="1" t="str">
        <f>IF(ISBLANK(Values!E79),"","CM")</f>
        <v>CM</v>
      </c>
      <c r="CO80" s="1" t="str">
        <f>IF(ISBLANK(Values!E79), "", IF(AND(Values!$B$37=options!$G$2, Values!$C79), "AMAZON_NA", IF(AND(Values!$B$37=options!$G$1, Values!$D79), "AMAZON_EU", "DEFAULT")))</f>
        <v>DEFAULT</v>
      </c>
      <c r="CP80" s="1" t="str">
        <f>IF(ISBLANK(Values!E79),"",Values!$B$7)</f>
        <v>32</v>
      </c>
      <c r="CQ80" s="1" t="str">
        <f>IF(ISBLANK(Values!E79),"",Values!$B$8)</f>
        <v>18</v>
      </c>
      <c r="CR80" s="1" t="str">
        <f>IF(ISBLANK(Values!E79),"",Values!$B$9)</f>
        <v>2</v>
      </c>
      <c r="CS80" s="1">
        <f>IF(ISBLANK(Values!E79),"",Values!$B$11)</f>
        <v>150</v>
      </c>
      <c r="CT80" s="1" t="str">
        <f>IF(ISBLANK(Values!E79),"","GR")</f>
        <v>GR</v>
      </c>
      <c r="CU80" s="1" t="str">
        <f>IF(ISBLANK(Values!E79),"","CM")</f>
        <v>CM</v>
      </c>
      <c r="CV80" s="1" t="str">
        <f>IF(ISBLANK(Values!E79),"",IF(Values!$B$36=options!$F$1,"Denmark", IF(Values!$B$36=options!$F$2, "Danemark",IF(Values!$B$36=options!$F$3, "Dänemark",IF(Values!$B$36=options!$F$4, "Danimarca",IF(Values!$B$36=options!$F$5, "Dinamarca",IF(Values!$B$36=options!$F$6, "Denemarken","" ) ) ) ) )))</f>
        <v/>
      </c>
      <c r="CZ80" s="1" t="str">
        <f>IF(ISBLANK(Values!E79),"","No")</f>
        <v>No</v>
      </c>
      <c r="DA80" s="1" t="str">
        <f>IF(ISBLANK(Values!E79),"","No")</f>
        <v>No</v>
      </c>
      <c r="DO80" s="27" t="str">
        <f>IF(ISBLANK(Values!E79),"","Parts")</f>
        <v>Parts</v>
      </c>
      <c r="DP80" s="27" t="str">
        <f>IF(ISBLANK(Values!E79),"",Values!$B$31)</f>
        <v>Teslimat tarihinden sonra 6 ay garanti. Klavyenin herhangi bir arızası durumunda, ürünün klavyesi için yeni bir birim veya yedek parça gönderilecektir. Stok sıkıntısı olması durumunda tam bir geri ödeme yapılır.</v>
      </c>
      <c r="DS80" s="31"/>
      <c r="DY80" t="str">
        <f>IF(ISBLANK(Values!$E79), "", "not_applicable")</f>
        <v>not_applicable</v>
      </c>
      <c r="DZ80" s="31"/>
      <c r="EA80" s="31"/>
      <c r="EB80" s="31"/>
      <c r="EC80" s="31"/>
      <c r="EI80" s="1" t="str">
        <f>IF(ISBLANK(Values!E79),"",Values!$B$31)</f>
        <v>Teslimat tarihinden sonra 6 ay garanti. Klavyenin herhangi bir arızası durumunda, ürünün klavyesi için yeni bir birim veya yedek parça gönderilecektir. Stok sıkıntısı olması durumunda tam bir geri ödeme yapılır.</v>
      </c>
      <c r="ES80" s="1" t="str">
        <f>IF(ISBLANK(Values!E79),"","Amazon Tellus UPS")</f>
        <v>Amazon Tellus UPS</v>
      </c>
      <c r="EV80" s="31" t="str">
        <f>IF(ISBLANK(Values!E79),"","New")</f>
        <v>New</v>
      </c>
      <c r="FE80" s="1">
        <f>IF(ISBLANK(Values!E79),"",IF(CO80&lt;&gt;"DEFAULT", "", 3))</f>
        <v>3</v>
      </c>
      <c r="FH80" s="1" t="str">
        <f>IF(ISBLANK(Values!E79),"","FALSE")</f>
        <v>FALSE</v>
      </c>
      <c r="FI80" s="1" t="str">
        <f>IF(ISBLANK(Values!E79),"","FALSE")</f>
        <v>FALSE</v>
      </c>
      <c r="FJ80" s="1" t="str">
        <f>IF(ISBLANK(Values!E79),"","FALSE")</f>
        <v>FALSE</v>
      </c>
      <c r="FM80" s="1" t="str">
        <f>IF(ISBLANK(Values!E79),"","1")</f>
        <v>1</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computercomponent</v>
      </c>
      <c r="B81" s="38" t="str">
        <f>IF(ISBLANK(Values!E80),"",Values!F80)</f>
        <v>Lenovo T480s Regular Silver - CH</v>
      </c>
      <c r="C81" s="32" t="str">
        <f>IF(ISBLANK(Values!E80),"","TellusRem")</f>
        <v>TellusRem</v>
      </c>
      <c r="D81" s="30">
        <f>IF(ISBLANK(Values!E80),"",Values!E80)</f>
        <v>5714401483175</v>
      </c>
      <c r="E81" s="31" t="str">
        <f>IF(ISBLANK(Values!E80),"","EAN")</f>
        <v>EAN</v>
      </c>
      <c r="F81" s="28" t="str">
        <f>IF(ISBLANK(Values!E80),"",IF(Values!J80, SUBSTITUTE(Values!$B$1, "{language}", Values!H80) &amp; " " &amp;Values!$B$3, SUBSTITUTE(Values!$B$2, "{language}", Values!$H80) &amp; " " &amp;Values!$B$3))</f>
        <v>Lenovo Thinkpad için yedek Lenovo T480s Regular Silver - CH arkadan aydınlatmasız klavye T480s, T490, E490, L480, L490, L380, L390, L380 Yoga, L390 Yoga, E490, E480</v>
      </c>
      <c r="G81" s="32" t="str">
        <f>IF(ISBLANK(Values!E80),"",IF(Values!$B$20="PartialUpdate","","TellusRem"))</f>
        <v/>
      </c>
      <c r="H81" s="27" t="str">
        <f>IF(ISBLANK(Values!E80),"",Values!$B$16)</f>
        <v>computer-keyboards</v>
      </c>
      <c r="I81" s="27" t="str">
        <f>IF(ISBLANK(Values!E80),"","4730574031")</f>
        <v>4730574031</v>
      </c>
      <c r="J81" s="39" t="str">
        <f>IF(ISBLANK(Values!E80),"",Values!F80 )</f>
        <v>Lenovo T480s Regular Silver - CH</v>
      </c>
      <c r="K81" s="29" t="str">
        <f>IF(IF(ISBLANK(Values!E80),"",IF(Values!J80, Values!$B$4, Values!$B$5))=0,"",IF(ISBLANK(Values!E80),"",IF(Values!J80, Values!$B$4, Values!$B$5)))</f>
        <v/>
      </c>
      <c r="L81" s="40">
        <f>IF(ISBLANK(Values!E80),"",IF($CO81="DEFAULT", Values!$B$18, ""))</f>
        <v>5</v>
      </c>
      <c r="M81" s="28" t="str">
        <f>IF(ISBLANK(Values!E80),"",Values!$M80)</f>
        <v>https://download.lenovo.com/Images/Parts/01YN406/01YN406_A.jpg</v>
      </c>
      <c r="N81" s="28" t="str">
        <f>IF(ISBLANK(Values!$F80),"",Values!N80)</f>
        <v>https://download.lenovo.com/Images/Parts/01YN406/01YN406_B.jpg</v>
      </c>
      <c r="O81" s="28" t="str">
        <f>IF(ISBLANK(Values!$F80),"",Values!O80)</f>
        <v>https://download.lenovo.com/Images/Parts/01YN406/01YN406_details.jpg</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Child</v>
      </c>
      <c r="X81" s="32" t="str">
        <f>IF(ISBLANK(Values!E80),"",Values!$B$13)</f>
        <v>Lenovo T490 Parent</v>
      </c>
      <c r="Y81" s="39" t="str">
        <f>IF(ISBLANK(Values!E80),"","Size-Color")</f>
        <v>Size-Color</v>
      </c>
      <c r="Z81" s="32" t="str">
        <f>IF(ISBLANK(Values!E80),"","variation")</f>
        <v>variation</v>
      </c>
      <c r="AA81" s="36" t="str">
        <f>IF(ISBLANK(Values!E80),"",Values!$B$20)</f>
        <v>PartialUpdate</v>
      </c>
      <c r="AB81" s="1" t="str">
        <f>IF(ISBLANK(Values!E80),"",Values!$B$29)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81" s="41" t="str">
        <f>IF(ISBLANK(Values!E80),"",IF(Values!I80,Values!$B$23,Values!$B$33))</f>
        <v>👉 YENİLENDİ: PARA TASARRUFU - Yedek Lenovo dizüstü bilgisayar klavyesi, OEM klavyeleriyle aynı kalitede. TellusRem, 2011'den beri dünyanın Lider klavye distribütörüdür. Mükemmel yedek klavye, değiştirilmesi ve takılması kolaydır.</v>
      </c>
      <c r="AJ81" s="42" t="str">
        <f>IF(ISBLANK(Values!E80),"",Values!$B$24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81" s="1" t="str">
        <f>IF(ISBLANK(Values!E80),"",Values!$B$25)</f>
        <v>♻️ ÇEVRE DOSTU ÜRÜN - Yenilenmiş satın alın, YEŞİL SATIN AL! Yeni bir klavye almaya kıyasla, yenilenmiş klavyelerimizi satın alarak karbondioksiti %80'den fazla azaltın! Klavyeniz için mükemmel OEM yedek parçası.</v>
      </c>
      <c r="AL81" s="1" t="str">
        <f>IF(ISBLANK(Values!E80),"",SUBSTITUTE(SUBSTITUTE(IF(Values!$J80, Values!$B$26, Values!$B$33), "{language}", Values!$H80), "{flag}", INDEX(options!$E$1:$E$20, Values!$V80)))</f>
        <v>👉 DÜZEN - 🇨🇭 Lenovo T480s Regular Silver - CH Arkadan aydınlatma YOK.</v>
      </c>
      <c r="AM81" s="1" t="str">
        <f>SUBSTITUTE(IF(ISBLANK(Values!E80),"",Values!$B$27),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81" s="28" t="str">
        <f>IF(ISBLANK(Values!E80),"",Values!H80)</f>
        <v>Lenovo T480s Regular Silver - CH</v>
      </c>
      <c r="AV81" s="1" t="str">
        <f>IF(ISBLANK(Values!E80),"",IF(Values!J80,"Backlit", "Non-Backlit"))</f>
        <v>Non-Backlit</v>
      </c>
      <c r="AW81"/>
      <c r="BE81" s="27" t="str">
        <f>IF(ISBLANK(Values!E80),"","Professional Audience")</f>
        <v>Professional Audience</v>
      </c>
      <c r="BF81" s="27" t="str">
        <f>IF(ISBLANK(Values!E80),"","Consumer Audience")</f>
        <v>Consumer Audience</v>
      </c>
      <c r="BG81" s="27" t="str">
        <f>IF(ISBLANK(Values!E80),"","Adults")</f>
        <v>Adults</v>
      </c>
      <c r="BH81" s="27" t="str">
        <f>IF(ISBLANK(Values!E80),"","People")</f>
        <v>People</v>
      </c>
      <c r="CG81" s="1">
        <f>IF(ISBLANK(Values!E80),"",Values!$B$11)</f>
        <v>150</v>
      </c>
      <c r="CH81" s="1" t="str">
        <f>IF(ISBLANK(Values!E80),"","GR")</f>
        <v>GR</v>
      </c>
      <c r="CI81" s="1" t="str">
        <f>IF(ISBLANK(Values!E80),"",Values!$B$7)</f>
        <v>32</v>
      </c>
      <c r="CJ81" s="1" t="str">
        <f>IF(ISBLANK(Values!E80),"",Values!$B$8)</f>
        <v>18</v>
      </c>
      <c r="CK81" s="1" t="str">
        <f>IF(ISBLANK(Values!E80),"",Values!$B$9)</f>
        <v>2</v>
      </c>
      <c r="CL81" s="1" t="str">
        <f>IF(ISBLANK(Values!E80),"","CM")</f>
        <v>CM</v>
      </c>
      <c r="CO81" s="1" t="str">
        <f>IF(ISBLANK(Values!E80), "", IF(AND(Values!$B$37=options!$G$2, Values!$C80), "AMAZON_NA", IF(AND(Values!$B$37=options!$G$1, Values!$D80), "AMAZON_EU", "DEFAULT")))</f>
        <v>DEFAULT</v>
      </c>
      <c r="CP81" s="1" t="str">
        <f>IF(ISBLANK(Values!E80),"",Values!$B$7)</f>
        <v>32</v>
      </c>
      <c r="CQ81" s="1" t="str">
        <f>IF(ISBLANK(Values!E80),"",Values!$B$8)</f>
        <v>18</v>
      </c>
      <c r="CR81" s="1" t="str">
        <f>IF(ISBLANK(Values!E80),"",Values!$B$9)</f>
        <v>2</v>
      </c>
      <c r="CS81" s="1">
        <f>IF(ISBLANK(Values!E80),"",Values!$B$11)</f>
        <v>150</v>
      </c>
      <c r="CT81" s="1" t="str">
        <f>IF(ISBLANK(Values!E80),"","GR")</f>
        <v>GR</v>
      </c>
      <c r="CU81" s="1" t="str">
        <f>IF(ISBLANK(Values!E80),"","CM")</f>
        <v>CM</v>
      </c>
      <c r="CV81" s="1" t="str">
        <f>IF(ISBLANK(Values!E80),"",IF(Values!$B$36=options!$F$1,"Denmark", IF(Values!$B$36=options!$F$2, "Danemark",IF(Values!$B$36=options!$F$3, "Dänemark",IF(Values!$B$36=options!$F$4, "Danimarca",IF(Values!$B$36=options!$F$5, "Dinamarca",IF(Values!$B$36=options!$F$6, "Denemarken","" ) ) ) ) )))</f>
        <v/>
      </c>
      <c r="CZ81" s="1" t="str">
        <f>IF(ISBLANK(Values!E80),"","No")</f>
        <v>No</v>
      </c>
      <c r="DA81" s="1" t="str">
        <f>IF(ISBLANK(Values!E80),"","No")</f>
        <v>No</v>
      </c>
      <c r="DO81" s="27" t="str">
        <f>IF(ISBLANK(Values!E80),"","Parts")</f>
        <v>Parts</v>
      </c>
      <c r="DP81" s="27" t="str">
        <f>IF(ISBLANK(Values!E80),"",Values!$B$31)</f>
        <v>Teslimat tarihinden sonra 6 ay garanti. Klavyenin herhangi bir arızası durumunda, ürünün klavyesi için yeni bir birim veya yedek parça gönderilecektir. Stok sıkıntısı olması durumunda tam bir geri ödeme yapılır.</v>
      </c>
      <c r="DS81" s="31"/>
      <c r="DY81" t="str">
        <f>IF(ISBLANK(Values!$E80), "", "not_applicable")</f>
        <v>not_applicable</v>
      </c>
      <c r="DZ81" s="31"/>
      <c r="EA81" s="31"/>
      <c r="EB81" s="31"/>
      <c r="EC81" s="31"/>
      <c r="EI81" s="1" t="str">
        <f>IF(ISBLANK(Values!E80),"",Values!$B$31)</f>
        <v>Teslimat tarihinden sonra 6 ay garanti. Klavyenin herhangi bir arızası durumunda, ürünün klavyesi için yeni bir birim veya yedek parça gönderilecektir. Stok sıkıntısı olması durumunda tam bir geri ödeme yapılır.</v>
      </c>
      <c r="ES81" s="1" t="str">
        <f>IF(ISBLANK(Values!E80),"","Amazon Tellus UPS")</f>
        <v>Amazon Tellus UPS</v>
      </c>
      <c r="EV81" s="31" t="str">
        <f>IF(ISBLANK(Values!E80),"","New")</f>
        <v>New</v>
      </c>
      <c r="FE81" s="1">
        <f>IF(ISBLANK(Values!E80),"",IF(CO81&lt;&gt;"DEFAULT", "", 3))</f>
        <v>3</v>
      </c>
      <c r="FH81" s="1" t="str">
        <f>IF(ISBLANK(Values!E80),"","FALSE")</f>
        <v>FALSE</v>
      </c>
      <c r="FI81" s="1" t="str">
        <f>IF(ISBLANK(Values!E80),"","FALSE")</f>
        <v>FALSE</v>
      </c>
      <c r="FJ81" s="1" t="str">
        <f>IF(ISBLANK(Values!E80),"","FALSE")</f>
        <v>FALSE</v>
      </c>
      <c r="FM81" s="1" t="str">
        <f>IF(ISBLANK(Values!E80),"","1")</f>
        <v>1</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computercomponent</v>
      </c>
      <c r="B82" s="38" t="str">
        <f>IF(ISBLANK(Values!E81),"",Values!F81)</f>
        <v>Lenovo T480s Regular Silver - US INT</v>
      </c>
      <c r="C82" s="32" t="str">
        <f>IF(ISBLANK(Values!E81),"","TellusRem")</f>
        <v>TellusRem</v>
      </c>
      <c r="D82" s="30">
        <f>IF(ISBLANK(Values!E81),"",Values!E81)</f>
        <v>5714401483182</v>
      </c>
      <c r="E82" s="31" t="str">
        <f>IF(ISBLANK(Values!E81),"","EAN")</f>
        <v>EAN</v>
      </c>
      <c r="F82" s="28" t="str">
        <f>IF(ISBLANK(Values!E81),"",IF(Values!J81, SUBSTITUTE(Values!$B$1, "{language}", Values!H81) &amp; " " &amp;Values!$B$3, SUBSTITUTE(Values!$B$2, "{language}", Values!$H81) &amp; " " &amp;Values!$B$3))</f>
        <v>Lenovo Thinkpad için yedek Lenovo T480s Regular Silver - US INT arkadan aydınlatmasız klavye T480s, T490, E490, L480, L490, L380, L390, L380 Yoga, L390 Yoga, E490, E480</v>
      </c>
      <c r="G82" s="32" t="str">
        <f>IF(ISBLANK(Values!E81),"",IF(Values!$B$20="PartialUpdate","","TellusRem"))</f>
        <v/>
      </c>
      <c r="H82" s="27" t="str">
        <f>IF(ISBLANK(Values!E81),"",Values!$B$16)</f>
        <v>computer-keyboards</v>
      </c>
      <c r="I82" s="27" t="str">
        <f>IF(ISBLANK(Values!E81),"","4730574031")</f>
        <v>4730574031</v>
      </c>
      <c r="J82" s="39" t="str">
        <f>IF(ISBLANK(Values!E81),"",Values!F81 )</f>
        <v>Lenovo T480s Regular Silver - US INT</v>
      </c>
      <c r="K82" s="29" t="str">
        <f>IF(IF(ISBLANK(Values!E81),"",IF(Values!J81, Values!$B$4, Values!$B$5))=0,"",IF(ISBLANK(Values!E81),"",IF(Values!J81, Values!$B$4, Values!$B$5)))</f>
        <v/>
      </c>
      <c r="L82" s="40">
        <f>IF(ISBLANK(Values!E81),"",IF($CO82="DEFAULT", Values!$B$18, ""))</f>
        <v>5</v>
      </c>
      <c r="M82" s="28" t="str">
        <f>IF(ISBLANK(Values!E81),"",Values!$M81)</f>
        <v>https://download.lenovo.com/Images/Parts/01YN409/01YN409_A.jpg</v>
      </c>
      <c r="N82" s="28" t="str">
        <f>IF(ISBLANK(Values!$F81),"",Values!N81)</f>
        <v>https://download.lenovo.com/Images/Parts/01YN409/01YN409_B.jpg</v>
      </c>
      <c r="O82" s="28" t="str">
        <f>IF(ISBLANK(Values!$F81),"",Values!O81)</f>
        <v>https://download.lenovo.com/Images/Parts/01YN409/01YN409_details.jpg</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Child</v>
      </c>
      <c r="X82" s="32" t="str">
        <f>IF(ISBLANK(Values!E81),"",Values!$B$13)</f>
        <v>Lenovo T490 Parent</v>
      </c>
      <c r="Y82" s="39" t="str">
        <f>IF(ISBLANK(Values!E81),"","Size-Color")</f>
        <v>Size-Color</v>
      </c>
      <c r="Z82" s="32" t="str">
        <f>IF(ISBLANK(Values!E81),"","variation")</f>
        <v>variation</v>
      </c>
      <c r="AA82" s="36" t="str">
        <f>IF(ISBLANK(Values!E81),"",Values!$B$20)</f>
        <v>PartialUpdate</v>
      </c>
      <c r="AB82" s="1" t="str">
        <f>IF(ISBLANK(Values!E81),"",Values!$B$29)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82" s="41" t="str">
        <f>IF(ISBLANK(Values!E81),"",IF(Values!I81,Values!$B$23,Values!$B$33))</f>
        <v>👉 YENİLENDİ: PARA TASARRUFU - Yedek Lenovo dizüstü bilgisayar klavyesi, OEM klavyeleriyle aynı kalitede. TellusRem, 2011'den beri dünyanın Lider klavye distribütörüdür. Mükemmel yedek klavye, değiştirilmesi ve takılması kolaydır.</v>
      </c>
      <c r="AJ82" s="42" t="str">
        <f>IF(ISBLANK(Values!E81),"",Values!$B$24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82" s="1" t="str">
        <f>IF(ISBLANK(Values!E81),"",Values!$B$25)</f>
        <v>♻️ ÇEVRE DOSTU ÜRÜN - Yenilenmiş satın alın, YEŞİL SATIN AL! Yeni bir klavye almaya kıyasla, yenilenmiş klavyelerimizi satın alarak karbondioksiti %80'den fazla azaltın! Klavyeniz için mükemmel OEM yedek parçası.</v>
      </c>
      <c r="AL82" s="1" t="str">
        <f>IF(ISBLANK(Values!E81),"",SUBSTITUTE(SUBSTITUTE(IF(Values!$J81, Values!$B$26, Values!$B$33), "{language}", Values!$H81), "{flag}", INDEX(options!$E$1:$E$20, Values!$V81)))</f>
        <v>👉 DÜZEN - 🇺🇸 with € symbol Lenovo T480s Regular Silver - US INT Arkadan aydınlatma YOK.</v>
      </c>
      <c r="AM82" s="1" t="str">
        <f>SUBSTITUTE(IF(ISBLANK(Values!E81),"",Values!$B$27),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82" s="28" t="str">
        <f>IF(ISBLANK(Values!E81),"",Values!H81)</f>
        <v>Lenovo T480s Regular Silver - US INT</v>
      </c>
      <c r="AV82" s="1" t="str">
        <f>IF(ISBLANK(Values!E81),"",IF(Values!J81,"Backlit", "Non-Backlit"))</f>
        <v>Non-Backlit</v>
      </c>
      <c r="AW82"/>
      <c r="BE82" s="27" t="str">
        <f>IF(ISBLANK(Values!E81),"","Professional Audience")</f>
        <v>Professional Audience</v>
      </c>
      <c r="BF82" s="27" t="str">
        <f>IF(ISBLANK(Values!E81),"","Consumer Audience")</f>
        <v>Consumer Audience</v>
      </c>
      <c r="BG82" s="27" t="str">
        <f>IF(ISBLANK(Values!E81),"","Adults")</f>
        <v>Adults</v>
      </c>
      <c r="BH82" s="27" t="str">
        <f>IF(ISBLANK(Values!E81),"","People")</f>
        <v>People</v>
      </c>
      <c r="CG82" s="1">
        <f>IF(ISBLANK(Values!E81),"",Values!$B$11)</f>
        <v>150</v>
      </c>
      <c r="CH82" s="1" t="str">
        <f>IF(ISBLANK(Values!E81),"","GR")</f>
        <v>GR</v>
      </c>
      <c r="CI82" s="1" t="str">
        <f>IF(ISBLANK(Values!E81),"",Values!$B$7)</f>
        <v>32</v>
      </c>
      <c r="CJ82" s="1" t="str">
        <f>IF(ISBLANK(Values!E81),"",Values!$B$8)</f>
        <v>18</v>
      </c>
      <c r="CK82" s="1" t="str">
        <f>IF(ISBLANK(Values!E81),"",Values!$B$9)</f>
        <v>2</v>
      </c>
      <c r="CL82" s="1" t="str">
        <f>IF(ISBLANK(Values!E81),"","CM")</f>
        <v>CM</v>
      </c>
      <c r="CO82" s="1" t="str">
        <f>IF(ISBLANK(Values!E81), "", IF(AND(Values!$B$37=options!$G$2, Values!$C81), "AMAZON_NA", IF(AND(Values!$B$37=options!$G$1, Values!$D81), "AMAZON_EU", "DEFAULT")))</f>
        <v>DEFAULT</v>
      </c>
      <c r="CP82" s="1" t="str">
        <f>IF(ISBLANK(Values!E81),"",Values!$B$7)</f>
        <v>32</v>
      </c>
      <c r="CQ82" s="1" t="str">
        <f>IF(ISBLANK(Values!E81),"",Values!$B$8)</f>
        <v>18</v>
      </c>
      <c r="CR82" s="1" t="str">
        <f>IF(ISBLANK(Values!E81),"",Values!$B$9)</f>
        <v>2</v>
      </c>
      <c r="CS82" s="1">
        <f>IF(ISBLANK(Values!E81),"",Values!$B$11)</f>
        <v>150</v>
      </c>
      <c r="CT82" s="1" t="str">
        <f>IF(ISBLANK(Values!E81),"","GR")</f>
        <v>GR</v>
      </c>
      <c r="CU82" s="1" t="str">
        <f>IF(ISBLANK(Values!E81),"","CM")</f>
        <v>CM</v>
      </c>
      <c r="CV82" s="1" t="str">
        <f>IF(ISBLANK(Values!E81),"",IF(Values!$B$36=options!$F$1,"Denmark", IF(Values!$B$36=options!$F$2, "Danemark",IF(Values!$B$36=options!$F$3, "Dänemark",IF(Values!$B$36=options!$F$4, "Danimarca",IF(Values!$B$36=options!$F$5, "Dinamarca",IF(Values!$B$36=options!$F$6, "Denemarken","" ) ) ) ) )))</f>
        <v/>
      </c>
      <c r="CZ82" s="1" t="str">
        <f>IF(ISBLANK(Values!E81),"","No")</f>
        <v>No</v>
      </c>
      <c r="DA82" s="1" t="str">
        <f>IF(ISBLANK(Values!E81),"","No")</f>
        <v>No</v>
      </c>
      <c r="DO82" s="27" t="str">
        <f>IF(ISBLANK(Values!E81),"","Parts")</f>
        <v>Parts</v>
      </c>
      <c r="DP82" s="27" t="str">
        <f>IF(ISBLANK(Values!E81),"",Values!$B$31)</f>
        <v>Teslimat tarihinden sonra 6 ay garanti. Klavyenin herhangi bir arızası durumunda, ürünün klavyesi için yeni bir birim veya yedek parça gönderilecektir. Stok sıkıntısı olması durumunda tam bir geri ödeme yapılır.</v>
      </c>
      <c r="DS82" s="31"/>
      <c r="DY82" t="str">
        <f>IF(ISBLANK(Values!$E81), "", "not_applicable")</f>
        <v>not_applicable</v>
      </c>
      <c r="DZ82" s="31"/>
      <c r="EA82" s="31"/>
      <c r="EB82" s="31"/>
      <c r="EC82" s="31"/>
      <c r="EI82" s="1" t="str">
        <f>IF(ISBLANK(Values!E81),"",Values!$B$31)</f>
        <v>Teslimat tarihinden sonra 6 ay garanti. Klavyenin herhangi bir arızası durumunda, ürünün klavyesi için yeni bir birim veya yedek parça gönderilecektir. Stok sıkıntısı olması durumunda tam bir geri ödeme yapılır.</v>
      </c>
      <c r="ES82" s="1" t="str">
        <f>IF(ISBLANK(Values!E81),"","Amazon Tellus UPS")</f>
        <v>Amazon Tellus UPS</v>
      </c>
      <c r="EV82" s="31" t="str">
        <f>IF(ISBLANK(Values!E81),"","New")</f>
        <v>New</v>
      </c>
      <c r="FE82" s="1">
        <f>IF(ISBLANK(Values!E81),"",IF(CO82&lt;&gt;"DEFAULT", "", 3))</f>
        <v>3</v>
      </c>
      <c r="FH82" s="1" t="str">
        <f>IF(ISBLANK(Values!E81),"","FALSE")</f>
        <v>FALSE</v>
      </c>
      <c r="FI82" s="1" t="str">
        <f>IF(ISBLANK(Values!E81),"","FALSE")</f>
        <v>FALSE</v>
      </c>
      <c r="FJ82" s="1" t="str">
        <f>IF(ISBLANK(Values!E81),"","FALSE")</f>
        <v>FALSE</v>
      </c>
      <c r="FM82" s="1" t="str">
        <f>IF(ISBLANK(Values!E81),"","1")</f>
        <v>1</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computercomponent</v>
      </c>
      <c r="B83" s="38" t="str">
        <f>IF(ISBLANK(Values!E82),"",Values!F82)</f>
        <v>Lenovo T480s Regular Silver - RUS</v>
      </c>
      <c r="C83" s="32" t="str">
        <f>IF(ISBLANK(Values!E82),"","TellusRem")</f>
        <v>TellusRem</v>
      </c>
      <c r="D83" s="30">
        <f>IF(ISBLANK(Values!E82),"",Values!E82)</f>
        <v>5714401483199</v>
      </c>
      <c r="E83" s="31" t="str">
        <f>IF(ISBLANK(Values!E82),"","EAN")</f>
        <v>EAN</v>
      </c>
      <c r="F83" s="28" t="str">
        <f>IF(ISBLANK(Values!E82),"",IF(Values!J82, SUBSTITUTE(Values!$B$1, "{language}", Values!H82) &amp; " " &amp;Values!$B$3, SUBSTITUTE(Values!$B$2, "{language}", Values!$H82) &amp; " " &amp;Values!$B$3))</f>
        <v>Lenovo Thinkpad için yedek Lenovo T480s Regular Silver - RUS arkadan aydınlatmasız klavye T480s, T490, E490, L480, L490, L380, L390, L380 Yoga, L390 Yoga, E490, E480</v>
      </c>
      <c r="G83" s="32" t="str">
        <f>IF(ISBLANK(Values!E82),"",IF(Values!$B$20="PartialUpdate","","TellusRem"))</f>
        <v/>
      </c>
      <c r="H83" s="27" t="str">
        <f>IF(ISBLANK(Values!E82),"",Values!$B$16)</f>
        <v>computer-keyboards</v>
      </c>
      <c r="I83" s="27" t="str">
        <f>IF(ISBLANK(Values!E82),"","4730574031")</f>
        <v>4730574031</v>
      </c>
      <c r="J83" s="39" t="str">
        <f>IF(ISBLANK(Values!E82),"",Values!F82 )</f>
        <v>Lenovo T480s Regular Silver - RUS</v>
      </c>
      <c r="K83" s="29" t="str">
        <f>IF(IF(ISBLANK(Values!E82),"",IF(Values!J82, Values!$B$4, Values!$B$5))=0,"",IF(ISBLANK(Values!E82),"",IF(Values!J82, Values!$B$4, Values!$B$5)))</f>
        <v/>
      </c>
      <c r="L83" s="40">
        <f>IF(ISBLANK(Values!E82),"",IF($CO83="DEFAULT", Values!$B$18, ""))</f>
        <v>5</v>
      </c>
      <c r="M83" s="28" t="str">
        <f>IF(ISBLANK(Values!E82),"",Values!$M82)</f>
        <v>https://download.lenovo.com/Images/Parts/01YN402/01YN402_A.jpg</v>
      </c>
      <c r="N83" s="28" t="str">
        <f>IF(ISBLANK(Values!$F82),"",Values!N82)</f>
        <v>https://download.lenovo.com/Images/Parts/01YN402/01YN402_B.jpg</v>
      </c>
      <c r="O83" s="28" t="str">
        <f>IF(ISBLANK(Values!$F82),"",Values!O82)</f>
        <v>https://download.lenovo.com/Images/Parts/01YN402/01YN402_details.jpg</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Child</v>
      </c>
      <c r="X83" s="32" t="str">
        <f>IF(ISBLANK(Values!E82),"",Values!$B$13)</f>
        <v>Lenovo T490 Parent</v>
      </c>
      <c r="Y83" s="39" t="str">
        <f>IF(ISBLANK(Values!E82),"","Size-Color")</f>
        <v>Size-Color</v>
      </c>
      <c r="Z83" s="32" t="str">
        <f>IF(ISBLANK(Values!E82),"","variation")</f>
        <v>variation</v>
      </c>
      <c r="AA83" s="36" t="str">
        <f>IF(ISBLANK(Values!E82),"",Values!$B$20)</f>
        <v>PartialUpdate</v>
      </c>
      <c r="AB83" s="1" t="str">
        <f>IF(ISBLANK(Values!E82),"",Values!$B$29)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83" s="41" t="str">
        <f>IF(ISBLANK(Values!E82),"",IF(Values!I82,Values!$B$23,Values!$B$33))</f>
        <v>👉 YENİLENDİ: PARA TASARRUFU - Yedek Lenovo dizüstü bilgisayar klavyesi, OEM klavyeleriyle aynı kalitede. TellusRem, 2011'den beri dünyanın Lider klavye distribütörüdür. Mükemmel yedek klavye, değiştirilmesi ve takılması kolaydır.</v>
      </c>
      <c r="AJ83" s="42" t="str">
        <f>IF(ISBLANK(Values!E82),"",Values!$B$24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83" s="1" t="str">
        <f>IF(ISBLANK(Values!E82),"",Values!$B$25)</f>
        <v>♻️ ÇEVRE DOSTU ÜRÜN - Yenilenmiş satın alın, YEŞİL SATIN AL! Yeni bir klavye almaya kıyasla, yenilenmiş klavyelerimizi satın alarak karbondioksiti %80'den fazla azaltın! Klavyeniz için mükemmel OEM yedek parçası.</v>
      </c>
      <c r="AL83" s="1" t="str">
        <f>IF(ISBLANK(Values!E82),"",SUBSTITUTE(SUBSTITUTE(IF(Values!$J82, Values!$B$26, Values!$B$33), "{language}", Values!$H82), "{flag}", INDEX(options!$E$1:$E$20, Values!$V82)))</f>
        <v>👉 DÜZEN - 🇷🇺 Lenovo T480s Regular Silver - RUS Arkadan aydınlatma YOK.</v>
      </c>
      <c r="AM83" s="1" t="str">
        <f>SUBSTITUTE(IF(ISBLANK(Values!E82),"",Values!$B$27),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83" s="28" t="str">
        <f>IF(ISBLANK(Values!E82),"",Values!H82)</f>
        <v>Lenovo T480s Regular Silver - RUS</v>
      </c>
      <c r="AV83" s="1" t="str">
        <f>IF(ISBLANK(Values!E82),"",IF(Values!J82,"Backlit", "Non-Backlit"))</f>
        <v>Non-Backlit</v>
      </c>
      <c r="AW83"/>
      <c r="BE83" s="27" t="str">
        <f>IF(ISBLANK(Values!E82),"","Professional Audience")</f>
        <v>Professional Audience</v>
      </c>
      <c r="BF83" s="27" t="str">
        <f>IF(ISBLANK(Values!E82),"","Consumer Audience")</f>
        <v>Consumer Audience</v>
      </c>
      <c r="BG83" s="27" t="str">
        <f>IF(ISBLANK(Values!E82),"","Adults")</f>
        <v>Adults</v>
      </c>
      <c r="BH83" s="27" t="str">
        <f>IF(ISBLANK(Values!E82),"","People")</f>
        <v>People</v>
      </c>
      <c r="CG83" s="1">
        <f>IF(ISBLANK(Values!E82),"",Values!$B$11)</f>
        <v>150</v>
      </c>
      <c r="CH83" s="1" t="str">
        <f>IF(ISBLANK(Values!E82),"","GR")</f>
        <v>GR</v>
      </c>
      <c r="CI83" s="1" t="str">
        <f>IF(ISBLANK(Values!E82),"",Values!$B$7)</f>
        <v>32</v>
      </c>
      <c r="CJ83" s="1" t="str">
        <f>IF(ISBLANK(Values!E82),"",Values!$B$8)</f>
        <v>18</v>
      </c>
      <c r="CK83" s="1" t="str">
        <f>IF(ISBLANK(Values!E82),"",Values!$B$9)</f>
        <v>2</v>
      </c>
      <c r="CL83" s="1" t="str">
        <f>IF(ISBLANK(Values!E82),"","CM")</f>
        <v>CM</v>
      </c>
      <c r="CO83" s="1" t="str">
        <f>IF(ISBLANK(Values!E82), "", IF(AND(Values!$B$37=options!$G$2, Values!$C82), "AMAZON_NA", IF(AND(Values!$B$37=options!$G$1, Values!$D82), "AMAZON_EU", "DEFAULT")))</f>
        <v>DEFAULT</v>
      </c>
      <c r="CP83" s="1" t="str">
        <f>IF(ISBLANK(Values!E82),"",Values!$B$7)</f>
        <v>32</v>
      </c>
      <c r="CQ83" s="1" t="str">
        <f>IF(ISBLANK(Values!E82),"",Values!$B$8)</f>
        <v>18</v>
      </c>
      <c r="CR83" s="1" t="str">
        <f>IF(ISBLANK(Values!E82),"",Values!$B$9)</f>
        <v>2</v>
      </c>
      <c r="CS83" s="1">
        <f>IF(ISBLANK(Values!E82),"",Values!$B$11)</f>
        <v>150</v>
      </c>
      <c r="CT83" s="1" t="str">
        <f>IF(ISBLANK(Values!E82),"","GR")</f>
        <v>GR</v>
      </c>
      <c r="CU83" s="1" t="str">
        <f>IF(ISBLANK(Values!E82),"","CM")</f>
        <v>CM</v>
      </c>
      <c r="CV83" s="1" t="str">
        <f>IF(ISBLANK(Values!E82),"",IF(Values!$B$36=options!$F$1,"Denmark", IF(Values!$B$36=options!$F$2, "Danemark",IF(Values!$B$36=options!$F$3, "Dänemark",IF(Values!$B$36=options!$F$4, "Danimarca",IF(Values!$B$36=options!$F$5, "Dinamarca",IF(Values!$B$36=options!$F$6, "Denemarken","" ) ) ) ) )))</f>
        <v/>
      </c>
      <c r="CZ83" s="1" t="str">
        <f>IF(ISBLANK(Values!E82),"","No")</f>
        <v>No</v>
      </c>
      <c r="DA83" s="1" t="str">
        <f>IF(ISBLANK(Values!E82),"","No")</f>
        <v>No</v>
      </c>
      <c r="DO83" s="27" t="str">
        <f>IF(ISBLANK(Values!E82),"","Parts")</f>
        <v>Parts</v>
      </c>
      <c r="DP83" s="27" t="str">
        <f>IF(ISBLANK(Values!E82),"",Values!$B$31)</f>
        <v>Teslimat tarihinden sonra 6 ay garanti. Klavyenin herhangi bir arızası durumunda, ürünün klavyesi için yeni bir birim veya yedek parça gönderilecektir. Stok sıkıntısı olması durumunda tam bir geri ödeme yapılır.</v>
      </c>
      <c r="DS83" s="31"/>
      <c r="DY83" t="str">
        <f>IF(ISBLANK(Values!$E82), "", "not_applicable")</f>
        <v>not_applicable</v>
      </c>
      <c r="DZ83" s="31"/>
      <c r="EA83" s="31"/>
      <c r="EB83" s="31"/>
      <c r="EC83" s="31"/>
      <c r="EI83" s="1" t="str">
        <f>IF(ISBLANK(Values!E82),"",Values!$B$31)</f>
        <v>Teslimat tarihinden sonra 6 ay garanti. Klavyenin herhangi bir arızası durumunda, ürünün klavyesi için yeni bir birim veya yedek parça gönderilecektir. Stok sıkıntısı olması durumunda tam bir geri ödeme yapılır.</v>
      </c>
      <c r="ES83" s="1" t="str">
        <f>IF(ISBLANK(Values!E82),"","Amazon Tellus UPS")</f>
        <v>Amazon Tellus UPS</v>
      </c>
      <c r="EV83" s="31" t="str">
        <f>IF(ISBLANK(Values!E82),"","New")</f>
        <v>New</v>
      </c>
      <c r="FE83" s="1">
        <f>IF(ISBLANK(Values!E82),"",IF(CO83&lt;&gt;"DEFAULT", "", 3))</f>
        <v>3</v>
      </c>
      <c r="FH83" s="1" t="str">
        <f>IF(ISBLANK(Values!E82),"","FALSE")</f>
        <v>FALSE</v>
      </c>
      <c r="FI83" s="1" t="str">
        <f>IF(ISBLANK(Values!E82),"","FALSE")</f>
        <v>FALSE</v>
      </c>
      <c r="FJ83" s="1" t="str">
        <f>IF(ISBLANK(Values!E82),"","FALSE")</f>
        <v>FALSE</v>
      </c>
      <c r="FM83" s="1" t="str">
        <f>IF(ISBLANK(Values!E82),"","1")</f>
        <v>1</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computercomponent</v>
      </c>
      <c r="B84" s="38" t="str">
        <f>IF(ISBLANK(Values!E83),"",Values!F83)</f>
        <v>Lenovo T480s Regular Silver - US</v>
      </c>
      <c r="C84" s="32" t="str">
        <f>IF(ISBLANK(Values!E83),"","TellusRem")</f>
        <v>TellusRem</v>
      </c>
      <c r="D84" s="30">
        <f>IF(ISBLANK(Values!E83),"",Values!E83)</f>
        <v>5714401483205</v>
      </c>
      <c r="E84" s="31" t="str">
        <f>IF(ISBLANK(Values!E83),"","EAN")</f>
        <v>EAN</v>
      </c>
      <c r="F84" s="28" t="str">
        <f>IF(ISBLANK(Values!E83),"",IF(Values!J83, SUBSTITUTE(Values!$B$1, "{language}", Values!H83) &amp; " " &amp;Values!$B$3, SUBSTITUTE(Values!$B$2, "{language}", Values!$H83) &amp; " " &amp;Values!$B$3))</f>
        <v>Lenovo Thinkpad için yedek Lenovo T480s Regular Silver - US arkadan aydınlatmasız klavye T480s, T490, E490, L480, L490, L380, L390, L380 Yoga, L390 Yoga, E490, E480</v>
      </c>
      <c r="G84" s="32" t="str">
        <f>IF(ISBLANK(Values!E83),"",IF(Values!$B$20="PartialUpdate","","TellusRem"))</f>
        <v/>
      </c>
      <c r="H84" s="27" t="str">
        <f>IF(ISBLANK(Values!E83),"",Values!$B$16)</f>
        <v>computer-keyboards</v>
      </c>
      <c r="I84" s="27" t="str">
        <f>IF(ISBLANK(Values!E83),"","4730574031")</f>
        <v>4730574031</v>
      </c>
      <c r="J84" s="39" t="str">
        <f>IF(ISBLANK(Values!E83),"",Values!F83 )</f>
        <v>Lenovo T480s Regular Silver - US</v>
      </c>
      <c r="K84" s="29" t="str">
        <f>IF(IF(ISBLANK(Values!E83),"",IF(Values!J83, Values!$B$4, Values!$B$5))=0,"",IF(ISBLANK(Values!E83),"",IF(Values!J83, Values!$B$4, Values!$B$5)))</f>
        <v/>
      </c>
      <c r="L84" s="40">
        <f>IF(ISBLANK(Values!E83),"",IF($CO84="DEFAULT", Values!$B$18, ""))</f>
        <v>5</v>
      </c>
      <c r="M84" s="28" t="str">
        <f>IF(ISBLANK(Values!E83),"",Values!$M83)</f>
        <v>https://download.lenovo.com/Images/Parts/01YN329/01YN329_A.jpg</v>
      </c>
      <c r="N84" s="28" t="str">
        <f>IF(ISBLANK(Values!$F83),"",Values!N83)</f>
        <v>https://download.lenovo.com/Images/Parts/01YN329/01YN329_B.jpg</v>
      </c>
      <c r="O84" s="28" t="str">
        <f>IF(ISBLANK(Values!$F83),"",Values!O83)</f>
        <v>https://download.lenovo.com/Images/Parts/01YN329/01YN329_details.jpg</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Child</v>
      </c>
      <c r="X84" s="32" t="str">
        <f>IF(ISBLANK(Values!E83),"",Values!$B$13)</f>
        <v>Lenovo T490 Parent</v>
      </c>
      <c r="Y84" s="39" t="str">
        <f>IF(ISBLANK(Values!E83),"","Size-Color")</f>
        <v>Size-Color</v>
      </c>
      <c r="Z84" s="32" t="str">
        <f>IF(ISBLANK(Values!E83),"","variation")</f>
        <v>variation</v>
      </c>
      <c r="AA84" s="36" t="str">
        <f>IF(ISBLANK(Values!E83),"",Values!$B$20)</f>
        <v>PartialUpdate</v>
      </c>
      <c r="AB84" s="1" t="str">
        <f>IF(ISBLANK(Values!E83),"",Values!$B$29)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84" s="41" t="str">
        <f>IF(ISBLANK(Values!E83),"",IF(Values!I83,Values!$B$23,Values!$B$33))</f>
        <v>👉 YENİLENDİ: PARA TASARRUFU - Yedek Lenovo dizüstü bilgisayar klavyesi, OEM klavyeleriyle aynı kalitede. TellusRem, 2011'den beri dünyanın Lider klavye distribütörüdür. Mükemmel yedek klavye, değiştirilmesi ve takılması kolaydır.</v>
      </c>
      <c r="AJ84" s="42" t="str">
        <f>IF(ISBLANK(Values!E83),"",Values!$B$24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84" s="1" t="str">
        <f>IF(ISBLANK(Values!E83),"",Values!$B$25)</f>
        <v>♻️ ÇEVRE DOSTU ÜRÜN - Yenilenmiş satın alın, YEŞİL SATIN AL! Yeni bir klavye almaya kıyasla, yenilenmiş klavyelerimizi satın alarak karbondioksiti %80'den fazla azaltın! Klavyeniz için mükemmel OEM yedek parçası.</v>
      </c>
      <c r="AL84" s="1" t="str">
        <f>IF(ISBLANK(Values!E83),"",SUBSTITUTE(SUBSTITUTE(IF(Values!$J83, Values!$B$26, Values!$B$33), "{language}", Values!$H83), "{flag}", INDEX(options!$E$1:$E$20, Values!$V83)))</f>
        <v>👉 DÜZEN - 🇺🇸 Lenovo T480s Regular Silver - US Arkadan aydınlatma YOK.</v>
      </c>
      <c r="AM84" s="1" t="str">
        <f>SUBSTITUTE(IF(ISBLANK(Values!E83),"",Values!$B$27),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84" s="28" t="str">
        <f>IF(ISBLANK(Values!E83),"",Values!H83)</f>
        <v>Lenovo T480s Regular Silver - US</v>
      </c>
      <c r="AV84" s="1" t="str">
        <f>IF(ISBLANK(Values!E83),"",IF(Values!J83,"Backlit", "Non-Backlit"))</f>
        <v>Non-Backlit</v>
      </c>
      <c r="AW84"/>
      <c r="BE84" s="27" t="str">
        <f>IF(ISBLANK(Values!E83),"","Professional Audience")</f>
        <v>Professional Audience</v>
      </c>
      <c r="BF84" s="27" t="str">
        <f>IF(ISBLANK(Values!E83),"","Consumer Audience")</f>
        <v>Consumer Audience</v>
      </c>
      <c r="BG84" s="27" t="str">
        <f>IF(ISBLANK(Values!E83),"","Adults")</f>
        <v>Adults</v>
      </c>
      <c r="BH84" s="27" t="str">
        <f>IF(ISBLANK(Values!E83),"","People")</f>
        <v>People</v>
      </c>
      <c r="CG84" s="1">
        <f>IF(ISBLANK(Values!E83),"",Values!$B$11)</f>
        <v>150</v>
      </c>
      <c r="CH84" s="1" t="str">
        <f>IF(ISBLANK(Values!E83),"","GR")</f>
        <v>GR</v>
      </c>
      <c r="CI84" s="1" t="str">
        <f>IF(ISBLANK(Values!E83),"",Values!$B$7)</f>
        <v>32</v>
      </c>
      <c r="CJ84" s="1" t="str">
        <f>IF(ISBLANK(Values!E83),"",Values!$B$8)</f>
        <v>18</v>
      </c>
      <c r="CK84" s="1" t="str">
        <f>IF(ISBLANK(Values!E83),"",Values!$B$9)</f>
        <v>2</v>
      </c>
      <c r="CL84" s="1" t="str">
        <f>IF(ISBLANK(Values!E83),"","CM")</f>
        <v>CM</v>
      </c>
      <c r="CO84" s="1" t="str">
        <f>IF(ISBLANK(Values!E83), "", IF(AND(Values!$B$37=options!$G$2, Values!$C83), "AMAZON_NA", IF(AND(Values!$B$37=options!$G$1, Values!$D83), "AMAZON_EU", "DEFAULT")))</f>
        <v>DEFAULT</v>
      </c>
      <c r="CP84" s="1" t="str">
        <f>IF(ISBLANK(Values!E83),"",Values!$B$7)</f>
        <v>32</v>
      </c>
      <c r="CQ84" s="1" t="str">
        <f>IF(ISBLANK(Values!E83),"",Values!$B$8)</f>
        <v>18</v>
      </c>
      <c r="CR84" s="1" t="str">
        <f>IF(ISBLANK(Values!E83),"",Values!$B$9)</f>
        <v>2</v>
      </c>
      <c r="CS84" s="1">
        <f>IF(ISBLANK(Values!E83),"",Values!$B$11)</f>
        <v>150</v>
      </c>
      <c r="CT84" s="1" t="str">
        <f>IF(ISBLANK(Values!E83),"","GR")</f>
        <v>GR</v>
      </c>
      <c r="CU84" s="1" t="str">
        <f>IF(ISBLANK(Values!E83),"","CM")</f>
        <v>CM</v>
      </c>
      <c r="CV84" s="1" t="str">
        <f>IF(ISBLANK(Values!E83),"",IF(Values!$B$36=options!$F$1,"Denmark", IF(Values!$B$36=options!$F$2, "Danemark",IF(Values!$B$36=options!$F$3, "Dänemark",IF(Values!$B$36=options!$F$4, "Danimarca",IF(Values!$B$36=options!$F$5, "Dinamarca",IF(Values!$B$36=options!$F$6, "Denemarken","" ) ) ) ) )))</f>
        <v/>
      </c>
      <c r="CZ84" s="1" t="str">
        <f>IF(ISBLANK(Values!E83),"","No")</f>
        <v>No</v>
      </c>
      <c r="DA84" s="1" t="str">
        <f>IF(ISBLANK(Values!E83),"","No")</f>
        <v>No</v>
      </c>
      <c r="DO84" s="27" t="str">
        <f>IF(ISBLANK(Values!E83),"","Parts")</f>
        <v>Parts</v>
      </c>
      <c r="DP84" s="27" t="str">
        <f>IF(ISBLANK(Values!E83),"",Values!$B$31)</f>
        <v>Teslimat tarihinden sonra 6 ay garanti. Klavyenin herhangi bir arızası durumunda, ürünün klavyesi için yeni bir birim veya yedek parça gönderilecektir. Stok sıkıntısı olması durumunda tam bir geri ödeme yapılır.</v>
      </c>
      <c r="DS84" s="31"/>
      <c r="DY84" t="str">
        <f>IF(ISBLANK(Values!$E83), "", "not_applicable")</f>
        <v>not_applicable</v>
      </c>
      <c r="DZ84" s="31"/>
      <c r="EA84" s="31"/>
      <c r="EB84" s="31"/>
      <c r="EC84" s="31"/>
      <c r="EI84" s="1" t="str">
        <f>IF(ISBLANK(Values!E83),"",Values!$B$31)</f>
        <v>Teslimat tarihinden sonra 6 ay garanti. Klavyenin herhangi bir arızası durumunda, ürünün klavyesi için yeni bir birim veya yedek parça gönderilecektir. Stok sıkıntısı olması durumunda tam bir geri ödeme yapılır.</v>
      </c>
      <c r="ES84" s="1" t="str">
        <f>IF(ISBLANK(Values!E83),"","Amazon Tellus UPS")</f>
        <v>Amazon Tellus UPS</v>
      </c>
      <c r="EV84" s="31" t="str">
        <f>IF(ISBLANK(Values!E83),"","New")</f>
        <v>New</v>
      </c>
      <c r="FE84" s="1">
        <f>IF(ISBLANK(Values!E83),"",IF(CO84&lt;&gt;"DEFAULT", "", 3))</f>
        <v>3</v>
      </c>
      <c r="FH84" s="1" t="str">
        <f>IF(ISBLANK(Values!E83),"","FALSE")</f>
        <v>FALSE</v>
      </c>
      <c r="FI84" s="1" t="str">
        <f>IF(ISBLANK(Values!E83),"","FALSE")</f>
        <v>FALSE</v>
      </c>
      <c r="FJ84" s="1" t="str">
        <f>IF(ISBLANK(Values!E83),"","FALSE")</f>
        <v>FALSE</v>
      </c>
      <c r="FM84" s="1" t="str">
        <f>IF(ISBLANK(Values!E83),"","1")</f>
        <v>1</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6" zoomScaleNormal="100" workbookViewId="0">
      <selection activeCell="B37" sqref="B37"/>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Lenovo Thinkpad için yedek {language} arkadan aydınlatmalı klavye</v>
      </c>
      <c r="E1" s="72" t="s">
        <v>352</v>
      </c>
      <c r="F1" s="72"/>
      <c r="G1" s="72"/>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Lenovo Thinkpad için yedek {language} arkadan aydınlatmasız klavye</v>
      </c>
    </row>
    <row r="3" spans="1:22" x14ac:dyDescent="0.15">
      <c r="A3" s="45" t="s">
        <v>354</v>
      </c>
      <c r="B3" s="73" t="s">
        <v>756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c r="C4" s="50" t="b">
        <f>FALSE()</f>
        <v>0</v>
      </c>
      <c r="D4" s="50" t="b">
        <f>TRUE()</f>
        <v>1</v>
      </c>
      <c r="E4" s="44">
        <v>5714401480013</v>
      </c>
      <c r="F4" s="44" t="s">
        <v>676</v>
      </c>
      <c r="G4" s="74" t="s">
        <v>370</v>
      </c>
      <c r="H4" s="44" t="s">
        <v>676</v>
      </c>
      <c r="I4" s="52" t="b">
        <f>TRUE()</f>
        <v>1</v>
      </c>
      <c r="J4" s="53" t="b">
        <f>TRUE()</f>
        <v>1</v>
      </c>
      <c r="K4" s="44" t="s">
        <v>806</v>
      </c>
      <c r="L4" s="54" t="b">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57">
        <f>MATCH(G4,options!$D$1:$D$20,0)</f>
        <v>1</v>
      </c>
    </row>
    <row r="5" spans="1:22" ht="42" x14ac:dyDescent="0.15">
      <c r="A5" s="45" t="s">
        <v>371</v>
      </c>
      <c r="B5" s="49"/>
      <c r="C5" s="50" t="b">
        <f>FALSE()</f>
        <v>0</v>
      </c>
      <c r="D5" s="50" t="b">
        <f>TRUE()</f>
        <v>1</v>
      </c>
      <c r="E5" s="44">
        <v>5714401480020</v>
      </c>
      <c r="F5" s="44" t="s">
        <v>677</v>
      </c>
      <c r="G5" s="74" t="s">
        <v>372</v>
      </c>
      <c r="H5" s="44" t="s">
        <v>677</v>
      </c>
      <c r="I5" s="52" t="b">
        <f>TRUE()</f>
        <v>1</v>
      </c>
      <c r="J5" s="53" t="b">
        <f>TRUE()</f>
        <v>1</v>
      </c>
      <c r="K5" s="44" t="s">
        <v>807</v>
      </c>
      <c r="L5" s="54" t="b">
        <v>1</v>
      </c>
      <c r="M5" s="55" t="str">
        <f t="shared" si="0"/>
        <v>https://raw.githubusercontent.com/PatrickVibild/TellusAmazonPictures/master/pictures/Lenovo/T480S/BL/FR/1.jpg</v>
      </c>
      <c r="N5" s="55" t="str">
        <f t="shared" si="1"/>
        <v>https://raw.githubusercontent.com/PatrickVibild/TellusAmazonPictures/master/pictures/Lenovo/T480S/BL/FR/2.jpg</v>
      </c>
      <c r="O5" s="56"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57">
        <f>MATCH(G5,options!$D$1:$D$20,0)</f>
        <v>2</v>
      </c>
    </row>
    <row r="6" spans="1:22" ht="42" x14ac:dyDescent="0.15">
      <c r="A6" s="45" t="s">
        <v>373</v>
      </c>
      <c r="B6" s="58" t="s">
        <v>414</v>
      </c>
      <c r="C6" s="50" t="b">
        <f>FALSE()</f>
        <v>0</v>
      </c>
      <c r="D6" s="50" t="b">
        <f>TRUE()</f>
        <v>1</v>
      </c>
      <c r="E6" s="44">
        <v>5714401480037</v>
      </c>
      <c r="F6" s="44" t="s">
        <v>678</v>
      </c>
      <c r="G6" s="74" t="s">
        <v>375</v>
      </c>
      <c r="H6" s="44" t="s">
        <v>678</v>
      </c>
      <c r="I6" s="52" t="b">
        <f>TRUE()</f>
        <v>1</v>
      </c>
      <c r="J6" s="53" t="b">
        <f>TRUE()</f>
        <v>1</v>
      </c>
      <c r="K6" s="44" t="s">
        <v>808</v>
      </c>
      <c r="L6" s="54" t="b">
        <v>1</v>
      </c>
      <c r="M6" s="55" t="str">
        <f t="shared" si="0"/>
        <v>https://raw.githubusercontent.com/PatrickVibild/TellusAmazonPictures/master/pictures/Lenovo/T480S/BL/IT/1.jpg</v>
      </c>
      <c r="N6" s="55" t="str">
        <f t="shared" si="1"/>
        <v>https://raw.githubusercontent.com/PatrickVibild/TellusAmazonPictures/master/pictures/Lenovo/T480S/BL/IT/2.jpg</v>
      </c>
      <c r="O6" s="56"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57">
        <f>MATCH(G6,options!$D$1:$D$20,0)</f>
        <v>3</v>
      </c>
    </row>
    <row r="7" spans="1:22" ht="42" x14ac:dyDescent="0.15">
      <c r="A7" s="45" t="s">
        <v>376</v>
      </c>
      <c r="B7" s="59" t="str">
        <f>IF(B6=options!C1,"32","41")</f>
        <v>32</v>
      </c>
      <c r="C7" s="50" t="b">
        <f>FALSE()</f>
        <v>0</v>
      </c>
      <c r="D7" s="50" t="b">
        <f>TRUE()</f>
        <v>1</v>
      </c>
      <c r="E7" s="44">
        <v>5714401480044</v>
      </c>
      <c r="F7" s="44" t="s">
        <v>679</v>
      </c>
      <c r="G7" s="74" t="s">
        <v>377</v>
      </c>
      <c r="H7" s="44" t="s">
        <v>679</v>
      </c>
      <c r="I7" s="52" t="b">
        <f>TRUE()</f>
        <v>1</v>
      </c>
      <c r="J7" s="53" t="b">
        <f>TRUE()</f>
        <v>1</v>
      </c>
      <c r="K7" s="44" t="s">
        <v>809</v>
      </c>
      <c r="L7" s="54" t="b">
        <v>1</v>
      </c>
      <c r="M7" s="55" t="str">
        <f t="shared" si="0"/>
        <v>https://raw.githubusercontent.com/PatrickVibild/TellusAmazonPictures/master/pictures/Lenovo/T480S/BL/ES/1.jpg</v>
      </c>
      <c r="N7" s="55" t="str">
        <f t="shared" si="1"/>
        <v>https://raw.githubusercontent.com/PatrickVibild/TellusAmazonPictures/master/pictures/Lenovo/T480S/BL/ES/2.jpg</v>
      </c>
      <c r="O7" s="56"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57">
        <f>MATCH(G7,options!$D$1:$D$20,0)</f>
        <v>4</v>
      </c>
    </row>
    <row r="8" spans="1:22" ht="42" x14ac:dyDescent="0.15">
      <c r="A8" s="45" t="s">
        <v>378</v>
      </c>
      <c r="B8" s="59" t="str">
        <f>IF(B6=options!C1,"18","17")</f>
        <v>18</v>
      </c>
      <c r="C8" s="50" t="b">
        <f>FALSE()</f>
        <v>0</v>
      </c>
      <c r="D8" s="50" t="b">
        <f>TRUE()</f>
        <v>1</v>
      </c>
      <c r="E8" s="44">
        <v>5714401480051</v>
      </c>
      <c r="F8" s="44" t="s">
        <v>680</v>
      </c>
      <c r="G8" s="74" t="s">
        <v>379</v>
      </c>
      <c r="H8" s="44" t="s">
        <v>680</v>
      </c>
      <c r="I8" s="52" t="b">
        <f>TRUE()</f>
        <v>1</v>
      </c>
      <c r="J8" s="53" t="b">
        <f>TRUE()</f>
        <v>1</v>
      </c>
      <c r="K8" s="44" t="s">
        <v>810</v>
      </c>
      <c r="L8" s="54" t="b">
        <v>1</v>
      </c>
      <c r="M8" s="55" t="str">
        <f t="shared" si="0"/>
        <v>https://raw.githubusercontent.com/PatrickVibild/TellusAmazonPictures/master/pictures/Lenovo/T480S/BL/UK/1.jpg</v>
      </c>
      <c r="N8" s="55" t="str">
        <f t="shared" si="1"/>
        <v>https://raw.githubusercontent.com/PatrickVibild/TellusAmazonPictures/master/pictures/Lenovo/T480S/BL/UK/2.jpg</v>
      </c>
      <c r="O8" s="56"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57">
        <f>MATCH(G8,options!$D$1:$D$20,0)</f>
        <v>5</v>
      </c>
    </row>
    <row r="9" spans="1:22" ht="42" x14ac:dyDescent="0.15">
      <c r="A9" s="45" t="s">
        <v>380</v>
      </c>
      <c r="B9" s="59" t="str">
        <f>IF(B6=options!C1,"2","5")</f>
        <v>2</v>
      </c>
      <c r="C9" s="50" t="b">
        <f>FALSE()</f>
        <v>0</v>
      </c>
      <c r="D9" s="50" t="b">
        <f>FALSE()</f>
        <v>0</v>
      </c>
      <c r="E9" s="44">
        <v>5714401480068</v>
      </c>
      <c r="F9" s="44" t="s">
        <v>681</v>
      </c>
      <c r="G9" s="74" t="s">
        <v>381</v>
      </c>
      <c r="H9" s="44" t="s">
        <v>681</v>
      </c>
      <c r="I9" s="52" t="b">
        <f>TRUE()</f>
        <v>1</v>
      </c>
      <c r="J9" s="53" t="b">
        <f>TRUE()</f>
        <v>1</v>
      </c>
      <c r="K9" s="44" t="s">
        <v>811</v>
      </c>
      <c r="L9" s="54" t="b">
        <v>1</v>
      </c>
      <c r="M9" s="55" t="str">
        <f t="shared" si="0"/>
        <v>https://raw.githubusercontent.com/PatrickVibild/TellusAmazonPictures/master/pictures/Lenovo/T480S/BL/NOR/1.jpg</v>
      </c>
      <c r="N9" s="55" t="str">
        <f t="shared" si="1"/>
        <v>https://raw.githubusercontent.com/PatrickVibild/TellusAmazonPictures/master/pictures/Lenovo/T480S/BL/NOR/2.jpg</v>
      </c>
      <c r="O9" s="56"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57">
        <f>MATCH(G9,options!$D$1:$D$20,0)</f>
        <v>6</v>
      </c>
    </row>
    <row r="10" spans="1:22" ht="42" x14ac:dyDescent="0.15">
      <c r="A10" t="s">
        <v>382</v>
      </c>
      <c r="B10" s="60"/>
      <c r="C10" s="50" t="b">
        <f>FALSE()</f>
        <v>0</v>
      </c>
      <c r="D10" s="50" t="b">
        <f>FALSE()</f>
        <v>0</v>
      </c>
      <c r="E10" s="44">
        <v>5714401480075</v>
      </c>
      <c r="F10" s="44" t="s">
        <v>682</v>
      </c>
      <c r="G10" s="74" t="s">
        <v>383</v>
      </c>
      <c r="H10" s="44" t="s">
        <v>682</v>
      </c>
      <c r="I10" s="52" t="b">
        <f>TRUE()</f>
        <v>1</v>
      </c>
      <c r="J10" s="53" t="b">
        <f>TRUE()</f>
        <v>1</v>
      </c>
      <c r="K10" s="44" t="s">
        <v>758</v>
      </c>
      <c r="L10" s="54" t="b">
        <f>FALSE()</f>
        <v>0</v>
      </c>
      <c r="M10" s="55" t="str">
        <f t="shared" si="0"/>
        <v>https://download.lenovo.com/Images/Parts/01YP366/01YP366_A.jpg</v>
      </c>
      <c r="N10" s="55" t="str">
        <f t="shared" si="1"/>
        <v>https://download.lenovo.com/Images/Parts/01YP366/01YP366_B.jpg</v>
      </c>
      <c r="O10" s="56" t="str">
        <f t="shared" si="2"/>
        <v>https://download.lenovo.com/Images/Parts/01YP366/01YP366_details.jpg</v>
      </c>
      <c r="P10" t="str">
        <f t="shared" si="3"/>
        <v/>
      </c>
      <c r="Q10" t="str">
        <f t="shared" si="4"/>
        <v/>
      </c>
      <c r="R10" t="str">
        <f t="shared" si="5"/>
        <v/>
      </c>
      <c r="S10" t="str">
        <f t="shared" si="6"/>
        <v/>
      </c>
      <c r="T10" t="str">
        <f t="shared" si="7"/>
        <v/>
      </c>
      <c r="U10" t="str">
        <f t="shared" si="8"/>
        <v/>
      </c>
      <c r="V10" s="57">
        <f>MATCH(G10,options!$D$1:$D$20,0)</f>
        <v>7</v>
      </c>
    </row>
    <row r="11" spans="1:22" ht="42" x14ac:dyDescent="0.15">
      <c r="A11" s="45" t="s">
        <v>384</v>
      </c>
      <c r="B11" s="61">
        <v>150</v>
      </c>
      <c r="C11" s="50" t="b">
        <f>FALSE()</f>
        <v>0</v>
      </c>
      <c r="D11" s="50" t="b">
        <f>FALSE()</f>
        <v>0</v>
      </c>
      <c r="E11" s="44">
        <v>5714401480082</v>
      </c>
      <c r="F11" s="44" t="s">
        <v>683</v>
      </c>
      <c r="G11" s="74" t="s">
        <v>385</v>
      </c>
      <c r="H11" s="44" t="s">
        <v>683</v>
      </c>
      <c r="I11" s="52" t="b">
        <f>TRUE()</f>
        <v>1</v>
      </c>
      <c r="J11" s="53" t="b">
        <f>TRUE()</f>
        <v>1</v>
      </c>
      <c r="K11" s="44" t="s">
        <v>759</v>
      </c>
      <c r="L11" s="54" t="b">
        <f>FALSE()</f>
        <v>0</v>
      </c>
      <c r="M11" s="55" t="str">
        <f t="shared" si="0"/>
        <v>https://download.lenovo.com/Images/Parts/01YP287/01YP287_A.jpg</v>
      </c>
      <c r="N11" s="55" t="str">
        <f t="shared" si="1"/>
        <v>https://download.lenovo.com/Images/Parts/01YP287/01YP287_B.jpg</v>
      </c>
      <c r="O11" s="56" t="str">
        <f t="shared" si="2"/>
        <v>https://download.lenovo.com/Images/Parts/01YP287/01YP287_details.jpg</v>
      </c>
      <c r="P11" t="str">
        <f t="shared" si="3"/>
        <v/>
      </c>
      <c r="Q11" t="str">
        <f t="shared" si="4"/>
        <v/>
      </c>
      <c r="R11" t="str">
        <f t="shared" si="5"/>
        <v/>
      </c>
      <c r="S11" t="str">
        <f t="shared" si="6"/>
        <v/>
      </c>
      <c r="T11" t="str">
        <f t="shared" si="7"/>
        <v/>
      </c>
      <c r="U11" t="str">
        <f t="shared" si="8"/>
        <v/>
      </c>
      <c r="V11" s="57">
        <f>MATCH(G11,options!$D$1:$D$20,0)</f>
        <v>8</v>
      </c>
    </row>
    <row r="12" spans="1:22" ht="42" x14ac:dyDescent="0.15">
      <c r="B12" s="60"/>
      <c r="C12" s="50" t="b">
        <f>FALSE()</f>
        <v>0</v>
      </c>
      <c r="D12" s="50" t="b">
        <f>FALSE()</f>
        <v>0</v>
      </c>
      <c r="E12" s="44">
        <v>5714401480099</v>
      </c>
      <c r="F12" s="44" t="s">
        <v>684</v>
      </c>
      <c r="G12" s="74" t="s">
        <v>386</v>
      </c>
      <c r="H12" s="44" t="s">
        <v>684</v>
      </c>
      <c r="I12" s="52" t="b">
        <f>TRUE()</f>
        <v>1</v>
      </c>
      <c r="J12" s="53" t="b">
        <f>TRUE()</f>
        <v>1</v>
      </c>
      <c r="K12" s="44" t="s">
        <v>760</v>
      </c>
      <c r="L12" s="54" t="b">
        <f>FALSE()</f>
        <v>0</v>
      </c>
      <c r="M12" s="55" t="str">
        <f t="shared" si="0"/>
        <v>https://download.lenovo.com/Images/Parts/01EN978/01EN978_A.jpg</v>
      </c>
      <c r="N12" s="55" t="str">
        <f t="shared" si="1"/>
        <v>https://download.lenovo.com/Images/Parts/01EN978/01EN978_B.jpg</v>
      </c>
      <c r="O12" s="56" t="str">
        <f t="shared" si="2"/>
        <v>https://download.lenovo.com/Images/Parts/01EN978/01EN978_details.jpg</v>
      </c>
      <c r="P12" t="str">
        <f t="shared" si="3"/>
        <v/>
      </c>
      <c r="Q12" t="str">
        <f t="shared" si="4"/>
        <v/>
      </c>
      <c r="R12" t="str">
        <f t="shared" si="5"/>
        <v/>
      </c>
      <c r="S12" t="str">
        <f t="shared" si="6"/>
        <v/>
      </c>
      <c r="T12" t="str">
        <f t="shared" si="7"/>
        <v/>
      </c>
      <c r="U12" t="str">
        <f t="shared" si="8"/>
        <v/>
      </c>
      <c r="V12" s="57">
        <f>MATCH(G12,options!$D$1:$D$20,0)</f>
        <v>20</v>
      </c>
    </row>
    <row r="13" spans="1:22" ht="42" x14ac:dyDescent="0.15">
      <c r="A13" s="45" t="s">
        <v>387</v>
      </c>
      <c r="B13" s="44" t="s">
        <v>757</v>
      </c>
      <c r="C13" s="50" t="b">
        <f>FALSE()</f>
        <v>0</v>
      </c>
      <c r="D13" s="50" t="b">
        <f>FALSE()</f>
        <v>0</v>
      </c>
      <c r="E13" s="44">
        <v>5714401480105</v>
      </c>
      <c r="F13" s="44" t="s">
        <v>685</v>
      </c>
      <c r="G13" s="74" t="s">
        <v>388</v>
      </c>
      <c r="H13" s="44" t="s">
        <v>685</v>
      </c>
      <c r="I13" s="52" t="b">
        <f>TRUE()</f>
        <v>1</v>
      </c>
      <c r="J13" s="53" t="b">
        <f>TRUE()</f>
        <v>1</v>
      </c>
      <c r="K13" s="44" t="s">
        <v>761</v>
      </c>
      <c r="L13" s="54" t="b">
        <f>FALSE()</f>
        <v>0</v>
      </c>
      <c r="M13" s="55" t="str">
        <f t="shared" si="0"/>
        <v>https://download.lenovo.com/Images/Parts/01YP449/01YP449_A.jpg</v>
      </c>
      <c r="N13" s="55" t="str">
        <f t="shared" si="1"/>
        <v>https://download.lenovo.com/Images/Parts/01YP449/01YP449_B.jpg</v>
      </c>
      <c r="O13" s="56" t="str">
        <f t="shared" si="2"/>
        <v>https://download.lenovo.com/Images/Parts/01YP449/01YP449_details.jpg</v>
      </c>
      <c r="P13" t="str">
        <f t="shared" si="3"/>
        <v/>
      </c>
      <c r="Q13" t="str">
        <f t="shared" si="4"/>
        <v/>
      </c>
      <c r="R13" t="str">
        <f t="shared" si="5"/>
        <v/>
      </c>
      <c r="S13" t="str">
        <f t="shared" si="6"/>
        <v/>
      </c>
      <c r="T13" t="str">
        <f t="shared" si="7"/>
        <v/>
      </c>
      <c r="U13" t="str">
        <f t="shared" si="8"/>
        <v/>
      </c>
      <c r="V13" s="57">
        <f>MATCH(G13,options!$D$1:$D$20,0)</f>
        <v>9</v>
      </c>
    </row>
    <row r="14" spans="1:22" ht="42" x14ac:dyDescent="0.15">
      <c r="A14" s="45" t="s">
        <v>389</v>
      </c>
      <c r="B14" s="44">
        <v>5714401488996</v>
      </c>
      <c r="C14" s="50" t="b">
        <f>FALSE()</f>
        <v>0</v>
      </c>
      <c r="D14" s="50" t="b">
        <f>FALSE()</f>
        <v>0</v>
      </c>
      <c r="E14" s="44">
        <v>5714401480112</v>
      </c>
      <c r="F14" s="44" t="s">
        <v>686</v>
      </c>
      <c r="G14" s="74" t="s">
        <v>390</v>
      </c>
      <c r="H14" s="44" t="s">
        <v>686</v>
      </c>
      <c r="I14" s="52" t="b">
        <f>TRUE()</f>
        <v>1</v>
      </c>
      <c r="J14" s="53" t="b">
        <f>TRUE()</f>
        <v>1</v>
      </c>
      <c r="K14" s="44" t="s">
        <v>762</v>
      </c>
      <c r="L14" s="54" t="b">
        <f>FALSE()</f>
        <v>0</v>
      </c>
      <c r="M14" s="55" t="str">
        <f t="shared" si="0"/>
        <v>https://download.lenovo.com/Images/Parts/01YP535/01YP535_A.jpg</v>
      </c>
      <c r="N14" s="55" t="str">
        <f t="shared" si="1"/>
        <v>https://download.lenovo.com/Images/Parts/01YP535/01YP535_B.jpg</v>
      </c>
      <c r="O14" s="56" t="str">
        <f t="shared" si="2"/>
        <v>https://download.lenovo.com/Images/Parts/01YP535/01YP535_details.jpg</v>
      </c>
      <c r="P14" t="str">
        <f t="shared" si="3"/>
        <v/>
      </c>
      <c r="Q14" t="str">
        <f t="shared" si="4"/>
        <v/>
      </c>
      <c r="R14" t="str">
        <f t="shared" si="5"/>
        <v/>
      </c>
      <c r="S14" t="str">
        <f t="shared" si="6"/>
        <v/>
      </c>
      <c r="T14" t="str">
        <f t="shared" si="7"/>
        <v/>
      </c>
      <c r="U14" t="str">
        <f t="shared" si="8"/>
        <v/>
      </c>
      <c r="V14" s="57">
        <f>MATCH(G14,options!$D$1:$D$20,0)</f>
        <v>19</v>
      </c>
    </row>
    <row r="15" spans="1:22" ht="42" x14ac:dyDescent="0.15">
      <c r="B15" s="60"/>
      <c r="C15" s="50" t="b">
        <f>FALSE()</f>
        <v>0</v>
      </c>
      <c r="D15" s="50" t="b">
        <f>FALSE()</f>
        <v>0</v>
      </c>
      <c r="E15" s="44">
        <v>5714401480129</v>
      </c>
      <c r="F15" s="44" t="s">
        <v>687</v>
      </c>
      <c r="G15" s="74" t="s">
        <v>391</v>
      </c>
      <c r="H15" s="44" t="s">
        <v>687</v>
      </c>
      <c r="I15" s="52" t="b">
        <f>TRUE()</f>
        <v>1</v>
      </c>
      <c r="J15" s="53" t="b">
        <f>TRUE()</f>
        <v>1</v>
      </c>
      <c r="K15" s="44"/>
      <c r="L15" s="54" t="b">
        <f>FALSE()</f>
        <v>0</v>
      </c>
      <c r="M15" s="55" t="str">
        <f t="shared" si="0"/>
        <v/>
      </c>
      <c r="N15" s="55" t="str">
        <f t="shared" si="1"/>
        <v/>
      </c>
      <c r="O15" s="56" t="str">
        <f t="shared" si="2"/>
        <v/>
      </c>
      <c r="P15" t="str">
        <f t="shared" si="3"/>
        <v/>
      </c>
      <c r="Q15" t="str">
        <f t="shared" si="4"/>
        <v/>
      </c>
      <c r="R15" t="str">
        <f t="shared" si="5"/>
        <v/>
      </c>
      <c r="S15" t="str">
        <f t="shared" si="6"/>
        <v/>
      </c>
      <c r="T15" t="str">
        <f t="shared" si="7"/>
        <v/>
      </c>
      <c r="U15" t="str">
        <f t="shared" si="8"/>
        <v/>
      </c>
      <c r="V15" s="57">
        <f>MATCH(G15,options!$D$1:$D$20,0)</f>
        <v>10</v>
      </c>
    </row>
    <row r="16" spans="1:22" ht="42" x14ac:dyDescent="0.15">
      <c r="A16" s="45" t="s">
        <v>392</v>
      </c>
      <c r="B16" s="70" t="s">
        <v>589</v>
      </c>
      <c r="C16" s="50" t="b">
        <f>FALSE()</f>
        <v>0</v>
      </c>
      <c r="D16" s="50" t="b">
        <f>FALSE()</f>
        <v>0</v>
      </c>
      <c r="E16" s="44">
        <v>5714401480136</v>
      </c>
      <c r="F16" s="44" t="s">
        <v>688</v>
      </c>
      <c r="G16" s="74" t="s">
        <v>393</v>
      </c>
      <c r="H16" s="44" t="s">
        <v>688</v>
      </c>
      <c r="I16" s="52" t="b">
        <f>TRUE()</f>
        <v>1</v>
      </c>
      <c r="J16" s="53" t="b">
        <f>TRUE()</f>
        <v>1</v>
      </c>
      <c r="K16" s="44" t="s">
        <v>763</v>
      </c>
      <c r="L16" s="54" t="b">
        <f>FALSE()</f>
        <v>0</v>
      </c>
      <c r="M16" s="55" t="str">
        <f t="shared" si="0"/>
        <v>https://download.lenovo.com/Images/Parts/01YP540/01YP540_A.jpg</v>
      </c>
      <c r="N16" s="55" t="str">
        <f t="shared" si="1"/>
        <v>https://download.lenovo.com/Images/Parts/01YP540/01YP540_B.jpg</v>
      </c>
      <c r="O16" s="56" t="str">
        <f t="shared" si="2"/>
        <v>https://download.lenovo.com/Images/Parts/01YP540/01YP540_details.jpg</v>
      </c>
      <c r="P16" t="str">
        <f t="shared" si="3"/>
        <v/>
      </c>
      <c r="Q16" t="str">
        <f t="shared" si="4"/>
        <v/>
      </c>
      <c r="R16" t="str">
        <f t="shared" si="5"/>
        <v/>
      </c>
      <c r="S16" t="str">
        <f t="shared" si="6"/>
        <v/>
      </c>
      <c r="T16" t="str">
        <f t="shared" si="7"/>
        <v/>
      </c>
      <c r="U16" t="str">
        <f t="shared" si="8"/>
        <v/>
      </c>
      <c r="V16" s="57">
        <f>MATCH(G16,options!$D$1:$D$20,0)</f>
        <v>11</v>
      </c>
    </row>
    <row r="17" spans="1:22" ht="42" x14ac:dyDescent="0.15">
      <c r="B17" s="60"/>
      <c r="C17" s="50" t="b">
        <f>FALSE()</f>
        <v>0</v>
      </c>
      <c r="D17" s="50" t="b">
        <f>FALSE()</f>
        <v>0</v>
      </c>
      <c r="E17" s="44">
        <v>5714401480143</v>
      </c>
      <c r="F17" s="44" t="s">
        <v>689</v>
      </c>
      <c r="G17" s="74" t="s">
        <v>394</v>
      </c>
      <c r="H17" s="44" t="s">
        <v>689</v>
      </c>
      <c r="I17" s="52" t="b">
        <f>TRUE()</f>
        <v>1</v>
      </c>
      <c r="J17" s="53" t="b">
        <f>TRUE()</f>
        <v>1</v>
      </c>
      <c r="K17" s="44"/>
      <c r="L17" s="54" t="b">
        <f>FALSE()</f>
        <v>0</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42" x14ac:dyDescent="0.15">
      <c r="A18" s="45" t="s">
        <v>395</v>
      </c>
      <c r="B18" s="61">
        <v>5</v>
      </c>
      <c r="C18" s="50" t="b">
        <f>FALSE()</f>
        <v>0</v>
      </c>
      <c r="D18" s="50" t="b">
        <f>FALSE()</f>
        <v>0</v>
      </c>
      <c r="E18" s="44">
        <v>5714401480150</v>
      </c>
      <c r="F18" s="44" t="s">
        <v>690</v>
      </c>
      <c r="G18" s="74" t="s">
        <v>396</v>
      </c>
      <c r="H18" s="44" t="s">
        <v>690</v>
      </c>
      <c r="I18" s="52" t="b">
        <f>TRUE()</f>
        <v>1</v>
      </c>
      <c r="J18" s="53" t="b">
        <f>TRUE()</f>
        <v>1</v>
      </c>
      <c r="K18" s="44" t="s">
        <v>764</v>
      </c>
      <c r="L18" s="54" t="b">
        <f>FALSE()</f>
        <v>0</v>
      </c>
      <c r="M18" s="55" t="str">
        <f t="shared" si="0"/>
        <v>https://download.lenovo.com/Images/Parts/01YP541/01YP541_A.jpg</v>
      </c>
      <c r="N18" s="55" t="str">
        <f t="shared" si="1"/>
        <v>https://download.lenovo.com/Images/Parts/01YP541/01YP541_B.jpg</v>
      </c>
      <c r="O18" s="56" t="str">
        <f t="shared" si="2"/>
        <v>https://download.lenovo.com/Images/Parts/01YP541/01YP541_details.jpg</v>
      </c>
      <c r="P18" t="str">
        <f t="shared" si="3"/>
        <v/>
      </c>
      <c r="Q18" t="str">
        <f t="shared" si="4"/>
        <v/>
      </c>
      <c r="R18" t="str">
        <f t="shared" si="5"/>
        <v/>
      </c>
      <c r="S18" t="str">
        <f t="shared" si="6"/>
        <v/>
      </c>
      <c r="T18" t="str">
        <f t="shared" si="7"/>
        <v/>
      </c>
      <c r="U18" t="str">
        <f t="shared" si="8"/>
        <v/>
      </c>
      <c r="V18" s="57">
        <f>MATCH(G18,options!$D$1:$D$20,0)</f>
        <v>13</v>
      </c>
    </row>
    <row r="19" spans="1:22" ht="42" x14ac:dyDescent="0.15">
      <c r="B19" s="60"/>
      <c r="C19" s="50" t="b">
        <f>FALSE()</f>
        <v>0</v>
      </c>
      <c r="D19" s="50" t="b">
        <f>FALSE()</f>
        <v>0</v>
      </c>
      <c r="E19" s="44">
        <v>5714401480167</v>
      </c>
      <c r="F19" s="44" t="s">
        <v>691</v>
      </c>
      <c r="G19" s="74" t="s">
        <v>397</v>
      </c>
      <c r="H19" s="44" t="s">
        <v>691</v>
      </c>
      <c r="I19" s="52" t="b">
        <f>TRUE()</f>
        <v>1</v>
      </c>
      <c r="J19" s="53" t="b">
        <f>TRUE()</f>
        <v>1</v>
      </c>
      <c r="K19" s="44" t="s">
        <v>765</v>
      </c>
      <c r="L19" s="54" t="b">
        <f>FALSE()</f>
        <v>0</v>
      </c>
      <c r="M19" s="55" t="str">
        <f t="shared" si="0"/>
        <v>https://download.lenovo.com/Images/Parts/01YP549/01YP549_A.jpg</v>
      </c>
      <c r="N19" s="55" t="str">
        <f t="shared" si="1"/>
        <v>https://download.lenovo.com/Images/Parts/01YP549/01YP549_B.jpg</v>
      </c>
      <c r="O19" s="56" t="str">
        <f t="shared" si="2"/>
        <v>https://download.lenovo.com/Images/Parts/01YP549/01YP549_details.jpg</v>
      </c>
      <c r="P19" t="str">
        <f t="shared" si="3"/>
        <v/>
      </c>
      <c r="Q19" t="str">
        <f t="shared" si="4"/>
        <v/>
      </c>
      <c r="R19" t="str">
        <f t="shared" si="5"/>
        <v/>
      </c>
      <c r="S19" t="str">
        <f t="shared" si="6"/>
        <v/>
      </c>
      <c r="T19" t="str">
        <f t="shared" si="7"/>
        <v/>
      </c>
      <c r="U19" t="str">
        <f t="shared" si="8"/>
        <v/>
      </c>
      <c r="V19" s="57">
        <f>MATCH(G19,options!$D$1:$D$20,0)</f>
        <v>14</v>
      </c>
    </row>
    <row r="20" spans="1:22" ht="42" x14ac:dyDescent="0.15">
      <c r="A20" s="45" t="s">
        <v>398</v>
      </c>
      <c r="B20" s="62" t="s">
        <v>417</v>
      </c>
      <c r="C20" s="50" t="b">
        <f>FALSE()</f>
        <v>0</v>
      </c>
      <c r="D20" s="50" t="b">
        <f>FALSE()</f>
        <v>0</v>
      </c>
      <c r="E20" s="44">
        <v>5714401480174</v>
      </c>
      <c r="F20" s="44" t="s">
        <v>692</v>
      </c>
      <c r="G20" s="74" t="s">
        <v>400</v>
      </c>
      <c r="H20" s="44" t="s">
        <v>692</v>
      </c>
      <c r="I20" s="52" t="b">
        <f>TRUE()</f>
        <v>1</v>
      </c>
      <c r="J20" s="53" t="b">
        <f>TRUE()</f>
        <v>1</v>
      </c>
      <c r="K20" s="44" t="s">
        <v>766</v>
      </c>
      <c r="L20" s="54" t="b">
        <f>FALSE()</f>
        <v>0</v>
      </c>
      <c r="M20" s="55" t="str">
        <f t="shared" si="0"/>
        <v>https://download.lenovo.com/Images/Parts/01YP546/01YP546_A.jpg</v>
      </c>
      <c r="N20" s="55" t="str">
        <f t="shared" si="1"/>
        <v>https://download.lenovo.com/Images/Parts/01YP546/01YP546_B.jpg</v>
      </c>
      <c r="O20" s="56" t="str">
        <f t="shared" si="2"/>
        <v>https://download.lenovo.com/Images/Parts/01YP546/01YP546_details.jpg</v>
      </c>
      <c r="P20" t="str">
        <f t="shared" si="3"/>
        <v/>
      </c>
      <c r="Q20" t="str">
        <f t="shared" si="4"/>
        <v/>
      </c>
      <c r="R20" t="str">
        <f t="shared" si="5"/>
        <v/>
      </c>
      <c r="S20" t="str">
        <f t="shared" si="6"/>
        <v/>
      </c>
      <c r="T20" t="str">
        <f t="shared" si="7"/>
        <v/>
      </c>
      <c r="U20" t="str">
        <f t="shared" si="8"/>
        <v/>
      </c>
      <c r="V20" s="57">
        <f>MATCH(G20,options!$D$1:$D$20,0)</f>
        <v>15</v>
      </c>
    </row>
    <row r="21" spans="1:22" ht="42" x14ac:dyDescent="0.15">
      <c r="B21" s="60"/>
      <c r="C21" s="50" t="b">
        <f>FALSE()</f>
        <v>0</v>
      </c>
      <c r="D21" s="50" t="b">
        <f>FALSE()</f>
        <v>0</v>
      </c>
      <c r="E21" s="44">
        <v>5714401480181</v>
      </c>
      <c r="F21" s="44" t="s">
        <v>693</v>
      </c>
      <c r="G21" s="74" t="s">
        <v>401</v>
      </c>
      <c r="H21" s="44" t="s">
        <v>693</v>
      </c>
      <c r="I21" s="52" t="b">
        <f>TRUE()</f>
        <v>1</v>
      </c>
      <c r="J21" s="53" t="b">
        <f>TRUE()</f>
        <v>1</v>
      </c>
      <c r="K21" s="44" t="s">
        <v>812</v>
      </c>
      <c r="L21" s="54" t="b">
        <v>1</v>
      </c>
      <c r="M21" s="55" t="str">
        <f t="shared" si="0"/>
        <v>https://raw.githubusercontent.com/PatrickVibild/TellusAmazonPictures/master/pictures/Lenovo/T480S/BL/USI/1.jpg</v>
      </c>
      <c r="N21" s="55" t="str">
        <f t="shared" si="1"/>
        <v>https://raw.githubusercontent.com/PatrickVibild/TellusAmazonPictures/master/pictures/Lenovo/T480S/BL/USI/2.jpg</v>
      </c>
      <c r="O21" s="56"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57">
        <f>MATCH(G21,options!$D$1:$D$20,0)</f>
        <v>16</v>
      </c>
    </row>
    <row r="22" spans="1:22" ht="42" x14ac:dyDescent="0.15">
      <c r="B22" s="60"/>
      <c r="C22" s="50" t="b">
        <f>FALSE()</f>
        <v>0</v>
      </c>
      <c r="D22" s="50" t="b">
        <f>FALSE()</f>
        <v>0</v>
      </c>
      <c r="E22" s="44">
        <v>5714401480198</v>
      </c>
      <c r="F22" s="44" t="s">
        <v>694</v>
      </c>
      <c r="G22" s="74" t="s">
        <v>402</v>
      </c>
      <c r="H22" s="44" t="s">
        <v>694</v>
      </c>
      <c r="I22" s="52" t="b">
        <f>TRUE()</f>
        <v>1</v>
      </c>
      <c r="J22" s="53" t="b">
        <f>TRUE()</f>
        <v>1</v>
      </c>
      <c r="K22" s="44" t="s">
        <v>767</v>
      </c>
      <c r="L22" s="54" t="b">
        <f>FALSE()</f>
        <v>0</v>
      </c>
      <c r="M22" s="55" t="str">
        <f t="shared" si="0"/>
        <v>https://download.lenovo.com/Images/Parts/01YP542/01YP542_A.jpg</v>
      </c>
      <c r="N22" s="55" t="str">
        <f t="shared" si="1"/>
        <v>https://download.lenovo.com/Images/Parts/01YP542/01YP542_B.jpg</v>
      </c>
      <c r="O22" s="56" t="str">
        <f t="shared" si="2"/>
        <v>https://download.lenovo.com/Images/Parts/01YP542/01YP542_details.jpg</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YENİLENDİ: PARA TASARRUFU - Yedek Lenovo dizüstü bilgisayar klavyesi, OEM klavyeleriyle aynı kalitede. TellusRem, 2011'den beri dünyanın Lider klavye distribütörüdür. Mükemmel yedek klavye, değiştirilmesi ve takılması kolaydır.</v>
      </c>
      <c r="C23" s="50" t="b">
        <f>TRUE()</f>
        <v>1</v>
      </c>
      <c r="D23" s="50" t="b">
        <f>FALSE()</f>
        <v>0</v>
      </c>
      <c r="E23" s="44">
        <v>5714401480204</v>
      </c>
      <c r="F23" s="44" t="s">
        <v>695</v>
      </c>
      <c r="G23" s="74" t="s">
        <v>404</v>
      </c>
      <c r="H23" s="44" t="s">
        <v>695</v>
      </c>
      <c r="I23" s="52" t="b">
        <f>TRUE()</f>
        <v>1</v>
      </c>
      <c r="J23" s="53" t="b">
        <f>TRUE()</f>
        <v>1</v>
      </c>
      <c r="K23" s="44" t="s">
        <v>813</v>
      </c>
      <c r="L23" s="54" t="b">
        <v>1</v>
      </c>
      <c r="M23" s="55" t="str">
        <f t="shared" si="0"/>
        <v>https://raw.githubusercontent.com/PatrickVibild/TellusAmazonPictures/master/pictures/Lenovo/T480S/BL/US/1.jpg</v>
      </c>
      <c r="N23" s="55" t="str">
        <f t="shared" si="1"/>
        <v>https://raw.githubusercontent.com/PatrickVibild/TellusAmazonPictures/master/pictures/Lenovo/T480S/BL/US/2.jpg</v>
      </c>
      <c r="O23" s="56"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v>
      </c>
      <c r="C24" s="50" t="b">
        <f>FALSE()</f>
        <v>0</v>
      </c>
      <c r="D24" s="50" t="b">
        <f>TRUE()</f>
        <v>1</v>
      </c>
      <c r="E24" s="44">
        <v>5714401481010</v>
      </c>
      <c r="F24" s="44" t="s">
        <v>696</v>
      </c>
      <c r="G24" s="74" t="s">
        <v>370</v>
      </c>
      <c r="H24" s="44" t="s">
        <v>696</v>
      </c>
      <c r="I24" s="52" t="b">
        <f>TRUE()</f>
        <v>1</v>
      </c>
      <c r="J24" s="50" t="b">
        <f>FALSE()</f>
        <v>0</v>
      </c>
      <c r="K24" s="44" t="s">
        <v>814</v>
      </c>
      <c r="L24" s="54" t="b">
        <v>1</v>
      </c>
      <c r="M24" s="55" t="str">
        <f t="shared" si="0"/>
        <v>https://raw.githubusercontent.com/PatrickVibild/TellusAmazonPictures/master/pictures/Lenovo/T480S/RG/DE/1.jpg</v>
      </c>
      <c r="N24" s="55" t="str">
        <f t="shared" si="1"/>
        <v>https://raw.githubusercontent.com/PatrickVibild/TellusAmazonPictures/master/pictures/Lenovo/T480S/RG/DE/2.jpg</v>
      </c>
      <c r="O24" s="56"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57">
        <f>MATCH(G24,options!$D$1:$D$20,0)</f>
        <v>1</v>
      </c>
    </row>
    <row r="25" spans="1:22" ht="56"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ÇEVRE DOSTU ÜRÜN - Yenilenmiş satın alın, YEŞİL SATIN AL! Yeni bir klavye almaya kıyasla, yenilenmiş klavyelerimizi satın alarak karbondioksiti %80'den fazla azaltın! Klavyeniz için mükemmel OEM yedek parçası.</v>
      </c>
      <c r="C25" s="50" t="b">
        <f>FALSE()</f>
        <v>0</v>
      </c>
      <c r="D25" s="50" t="b">
        <f>TRUE()</f>
        <v>1</v>
      </c>
      <c r="E25" s="44">
        <v>5714401481027</v>
      </c>
      <c r="F25" s="44" t="s">
        <v>697</v>
      </c>
      <c r="G25" s="74" t="s">
        <v>372</v>
      </c>
      <c r="H25" s="44" t="s">
        <v>697</v>
      </c>
      <c r="I25" s="52" t="b">
        <f>TRUE()</f>
        <v>1</v>
      </c>
      <c r="J25" s="50" t="b">
        <f>FALSE()</f>
        <v>0</v>
      </c>
      <c r="K25" s="44" t="s">
        <v>815</v>
      </c>
      <c r="L25" s="54" t="b">
        <v>1</v>
      </c>
      <c r="M25" s="55" t="str">
        <f t="shared" si="0"/>
        <v>https://raw.githubusercontent.com/PatrickVibild/TellusAmazonPictures/master/pictures/Lenovo/T480S/RG/FR/1.jpg</v>
      </c>
      <c r="N25" s="55" t="str">
        <f t="shared" si="1"/>
        <v>https://raw.githubusercontent.com/PatrickVibild/TellusAmazonPictures/master/pictures/Lenovo/T480S/RG/FR/2.jpg</v>
      </c>
      <c r="O25" s="56"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57">
        <f>MATCH(G25,options!$D$1:$D$20,0)</f>
        <v>2</v>
      </c>
    </row>
    <row r="26" spans="1:22" ht="56"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arkadan aydınlatmalı.</v>
      </c>
      <c r="C26" s="50" t="b">
        <f>FALSE()</f>
        <v>0</v>
      </c>
      <c r="D26" s="50" t="b">
        <f>TRUE()</f>
        <v>1</v>
      </c>
      <c r="E26" s="44">
        <v>5714401481034</v>
      </c>
      <c r="F26" s="44" t="s">
        <v>698</v>
      </c>
      <c r="G26" s="74" t="s">
        <v>375</v>
      </c>
      <c r="H26" s="44" t="s">
        <v>698</v>
      </c>
      <c r="I26" s="52" t="b">
        <f>TRUE()</f>
        <v>1</v>
      </c>
      <c r="J26" s="50" t="b">
        <f>FALSE()</f>
        <v>0</v>
      </c>
      <c r="K26" s="44" t="s">
        <v>816</v>
      </c>
      <c r="L26" s="54" t="b">
        <v>1</v>
      </c>
      <c r="M26" s="55" t="str">
        <f t="shared" si="0"/>
        <v>https://raw.githubusercontent.com/PatrickVibild/TellusAmazonPictures/master/pictures/Lenovo/T480S/RG/IT/1.jpg</v>
      </c>
      <c r="N26" s="55" t="str">
        <f t="shared" si="1"/>
        <v>https://raw.githubusercontent.com/PatrickVibild/TellusAmazonPictures/master/pictures/Lenovo/T480S/RG/IT/2.jpg</v>
      </c>
      <c r="O26" s="56"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57">
        <f>MATCH(G26,options!$D$1:$D$20,0)</f>
        <v>3</v>
      </c>
    </row>
    <row r="27" spans="1:22" ht="56"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İLE UYUMLU - Lenovo {model}. Herhangi bir klavye satın almadan önce lütfen resmi ve açıklamayı dikkatlice kontrol edin. Bu, bilgisayarınız için doğru dizüstü bilgisayar klavyesini almanızı sağlar. Süper kolay kurulum.</v>
      </c>
      <c r="C27" s="50" t="b">
        <f>FALSE()</f>
        <v>0</v>
      </c>
      <c r="D27" s="50" t="b">
        <f>TRUE()</f>
        <v>1</v>
      </c>
      <c r="E27" s="44">
        <v>5714401481041</v>
      </c>
      <c r="F27" s="44" t="s">
        <v>699</v>
      </c>
      <c r="G27" s="74" t="s">
        <v>377</v>
      </c>
      <c r="H27" s="44" t="s">
        <v>699</v>
      </c>
      <c r="I27" s="52" t="b">
        <f>TRUE()</f>
        <v>1</v>
      </c>
      <c r="J27" s="50" t="b">
        <f>FALSE()</f>
        <v>0</v>
      </c>
      <c r="K27" s="44" t="s">
        <v>817</v>
      </c>
      <c r="L27" s="54" t="b">
        <v>1</v>
      </c>
      <c r="M27" s="55" t="str">
        <f t="shared" si="0"/>
        <v>https://raw.githubusercontent.com/PatrickVibild/TellusAmazonPictures/master/pictures/Lenovo/T480S/RG/ES/1.jpg</v>
      </c>
      <c r="N27" s="55" t="str">
        <f t="shared" si="1"/>
        <v>https://raw.githubusercontent.com/PatrickVibild/TellusAmazonPictures/master/pictures/Lenovo/T480S/RG/ES/2.jpg</v>
      </c>
      <c r="O27" s="56"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57">
        <f>MATCH(G27,options!$D$1:$D$20,0)</f>
        <v>4</v>
      </c>
    </row>
    <row r="28" spans="1:22" ht="56" x14ac:dyDescent="0.15">
      <c r="B28" s="63"/>
      <c r="C28" s="50" t="b">
        <f>FALSE()</f>
        <v>0</v>
      </c>
      <c r="D28" s="50" t="b">
        <f>TRUE()</f>
        <v>1</v>
      </c>
      <c r="E28" s="44">
        <v>5714401481058</v>
      </c>
      <c r="F28" s="44" t="s">
        <v>700</v>
      </c>
      <c r="G28" s="74" t="s">
        <v>379</v>
      </c>
      <c r="H28" s="44" t="s">
        <v>700</v>
      </c>
      <c r="I28" s="52" t="b">
        <f>TRUE()</f>
        <v>1</v>
      </c>
      <c r="J28" s="50" t="b">
        <f>FALSE()</f>
        <v>0</v>
      </c>
      <c r="K28" s="44" t="s">
        <v>818</v>
      </c>
      <c r="L28" s="54" t="b">
        <v>1</v>
      </c>
      <c r="M28" s="55" t="str">
        <f t="shared" si="0"/>
        <v>https://raw.githubusercontent.com/PatrickVibild/TellusAmazonPictures/master/pictures/Lenovo/T480S/RG/UK/1.jpg</v>
      </c>
      <c r="N28" s="55" t="str">
        <f t="shared" si="1"/>
        <v>https://raw.githubusercontent.com/PatrickVibild/TellusAmazonPictures/master/pictures/Lenovo/T480S/RG/UK/2.jpg</v>
      </c>
      <c r="O28" s="56"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57">
        <f>MATCH(G28,options!$D$1:$D$20,0)</f>
        <v>5</v>
      </c>
    </row>
    <row r="29" spans="1:22" ht="56"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C29" s="50" t="b">
        <f>FALSE()</f>
        <v>0</v>
      </c>
      <c r="D29" s="50" t="b">
        <f>FALSE()</f>
        <v>0</v>
      </c>
      <c r="E29" s="44">
        <v>5714401481065</v>
      </c>
      <c r="F29" s="44" t="s">
        <v>701</v>
      </c>
      <c r="G29" s="74" t="s">
        <v>381</v>
      </c>
      <c r="H29" s="44" t="s">
        <v>701</v>
      </c>
      <c r="I29" s="52" t="b">
        <f>TRUE()</f>
        <v>1</v>
      </c>
      <c r="J29" s="50" t="b">
        <f>FALSE()</f>
        <v>0</v>
      </c>
      <c r="K29" s="44" t="s">
        <v>819</v>
      </c>
      <c r="L29" s="54" t="b">
        <v>1</v>
      </c>
      <c r="M29" s="55" t="str">
        <f t="shared" si="0"/>
        <v>https://raw.githubusercontent.com/PatrickVibild/TellusAmazonPictures/master/pictures/Lenovo/T480S/RG/NOR/1.jpg</v>
      </c>
      <c r="N29" s="55" t="str">
        <f t="shared" si="1"/>
        <v>https://raw.githubusercontent.com/PatrickVibild/TellusAmazonPictures/master/pictures/Lenovo/T480S/RG/NOR/2.jpg</v>
      </c>
      <c r="O29" s="56"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57">
        <f>MATCH(G29,options!$D$1:$D$20,0)</f>
        <v>6</v>
      </c>
    </row>
    <row r="30" spans="1:22" ht="56" x14ac:dyDescent="0.15">
      <c r="B30" s="63"/>
      <c r="C30" s="50" t="b">
        <f>FALSE()</f>
        <v>0</v>
      </c>
      <c r="D30" s="50" t="b">
        <f>FALSE()</f>
        <v>0</v>
      </c>
      <c r="E30" s="44">
        <v>5714401481072</v>
      </c>
      <c r="F30" s="44" t="s">
        <v>702</v>
      </c>
      <c r="G30" s="74" t="s">
        <v>383</v>
      </c>
      <c r="H30" s="44" t="s">
        <v>702</v>
      </c>
      <c r="I30" s="52" t="b">
        <f>TRUE()</f>
        <v>1</v>
      </c>
      <c r="J30" s="50" t="b">
        <f>FALSE()</f>
        <v>0</v>
      </c>
      <c r="K30" s="44" t="s">
        <v>768</v>
      </c>
      <c r="L30" s="54" t="b">
        <f>FALSE()</f>
        <v>0</v>
      </c>
      <c r="M30" s="55" t="str">
        <f t="shared" si="0"/>
        <v>https://download.lenovo.com/Images/Parts/01YP486/01YP486_A.jpg</v>
      </c>
      <c r="N30" s="55" t="str">
        <f t="shared" si="1"/>
        <v>https://download.lenovo.com/Images/Parts/01YP486/01YP486_B.jpg</v>
      </c>
      <c r="O30" s="56" t="str">
        <f t="shared" si="2"/>
        <v>https://download.lenovo.com/Images/Parts/01YP486/01YP486_details.jpg</v>
      </c>
      <c r="P30" t="str">
        <f t="shared" si="3"/>
        <v/>
      </c>
      <c r="Q30" t="str">
        <f t="shared" si="4"/>
        <v/>
      </c>
      <c r="R30" t="str">
        <f t="shared" si="5"/>
        <v/>
      </c>
      <c r="S30" t="str">
        <f t="shared" si="6"/>
        <v/>
      </c>
      <c r="T30" t="str">
        <f t="shared" si="7"/>
        <v/>
      </c>
      <c r="U30" t="str">
        <f t="shared" si="8"/>
        <v/>
      </c>
      <c r="V30" s="57">
        <f>MATCH(G30,options!$D$1:$D$20,0)</f>
        <v>7</v>
      </c>
    </row>
    <row r="31" spans="1:22" ht="56"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Teslimat tarihinden sonra 6 ay garanti. Klavyenin herhangi bir arızası durumunda, ürünün klavyesi için yeni bir birim veya yedek parça gönderilecektir. Stok sıkıntısı olması durumunda tam bir geri ödeme yapılır.</v>
      </c>
      <c r="C31" s="50" t="b">
        <f>FALSE()</f>
        <v>0</v>
      </c>
      <c r="D31" s="50" t="b">
        <f>FALSE()</f>
        <v>0</v>
      </c>
      <c r="E31" s="44">
        <v>5714401481089</v>
      </c>
      <c r="F31" s="44" t="s">
        <v>703</v>
      </c>
      <c r="G31" s="74" t="s">
        <v>385</v>
      </c>
      <c r="H31" s="44" t="s">
        <v>703</v>
      </c>
      <c r="I31" s="52" t="b">
        <f>TRUE()</f>
        <v>1</v>
      </c>
      <c r="J31" s="50" t="b">
        <f>FALSE()</f>
        <v>0</v>
      </c>
      <c r="K31" s="44" t="s">
        <v>769</v>
      </c>
      <c r="L31" s="54" t="b">
        <f>FALSE()</f>
        <v>0</v>
      </c>
      <c r="M31" s="55" t="str">
        <f t="shared" si="0"/>
        <v>https://download.lenovo.com/Images/Parts/01YP487/01YP487_A.jpg</v>
      </c>
      <c r="N31" s="55" t="str">
        <f t="shared" si="1"/>
        <v>https://download.lenovo.com/Images/Parts/01YP487/01YP487_B.jpg</v>
      </c>
      <c r="O31" s="56" t="str">
        <f t="shared" si="2"/>
        <v>https://download.lenovo.com/Images/Parts/01YP487/01YP487_details.jpg</v>
      </c>
      <c r="P31" t="str">
        <f t="shared" si="3"/>
        <v/>
      </c>
      <c r="Q31" t="str">
        <f t="shared" si="4"/>
        <v/>
      </c>
      <c r="R31" t="str">
        <f t="shared" si="5"/>
        <v/>
      </c>
      <c r="S31" t="str">
        <f t="shared" si="6"/>
        <v/>
      </c>
      <c r="T31" t="str">
        <f t="shared" si="7"/>
        <v/>
      </c>
      <c r="U31" t="str">
        <f t="shared" si="8"/>
        <v/>
      </c>
      <c r="V31" s="57">
        <f>MATCH(G31,options!$D$1:$D$20,0)</f>
        <v>8</v>
      </c>
    </row>
    <row r="32" spans="1:22" ht="56" x14ac:dyDescent="0.15">
      <c r="C32" s="50" t="b">
        <f>FALSE()</f>
        <v>0</v>
      </c>
      <c r="D32" s="50" t="b">
        <f>FALSE()</f>
        <v>0</v>
      </c>
      <c r="E32" s="44">
        <v>5714401481096</v>
      </c>
      <c r="F32" s="44" t="s">
        <v>704</v>
      </c>
      <c r="G32" s="74" t="s">
        <v>386</v>
      </c>
      <c r="H32" s="44" t="s">
        <v>704</v>
      </c>
      <c r="I32" s="52" t="b">
        <f>TRUE()</f>
        <v>1</v>
      </c>
      <c r="J32" s="50" t="b">
        <f>FALSE()</f>
        <v>0</v>
      </c>
      <c r="K32" s="44" t="s">
        <v>770</v>
      </c>
      <c r="L32" s="54" t="b">
        <f>FALSE()</f>
        <v>0</v>
      </c>
      <c r="M32" s="55" t="str">
        <f t="shared" si="0"/>
        <v>https://download.lenovo.com/Images/Parts/01EN981/01EN981_A.jpg</v>
      </c>
      <c r="N32" s="55" t="str">
        <f t="shared" si="1"/>
        <v>https://download.lenovo.com/Images/Parts/01EN981/01EN981_B.jpg</v>
      </c>
      <c r="O32" s="56" t="str">
        <f t="shared" si="2"/>
        <v>https://download.lenovo.com/Images/Parts/01EN981/01EN981_details.jpg</v>
      </c>
      <c r="P32" t="str">
        <f t="shared" si="3"/>
        <v/>
      </c>
      <c r="Q32" t="str">
        <f t="shared" si="4"/>
        <v/>
      </c>
      <c r="R32" t="str">
        <f t="shared" si="5"/>
        <v/>
      </c>
      <c r="S32" t="str">
        <f t="shared" si="6"/>
        <v/>
      </c>
      <c r="T32" t="str">
        <f t="shared" si="7"/>
        <v/>
      </c>
      <c r="U32" t="str">
        <f t="shared" si="8"/>
        <v/>
      </c>
      <c r="V32" s="57">
        <f>MATCH(G32,options!$D$1:$D$20,0)</f>
        <v>20</v>
      </c>
    </row>
    <row r="33" spans="1:22" ht="56"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DÜZEN - {flag} {language} Arkadan aydınlatma YOK.</v>
      </c>
      <c r="C33" s="50" t="b">
        <f>FALSE()</f>
        <v>0</v>
      </c>
      <c r="D33" s="50" t="b">
        <f>FALSE()</f>
        <v>0</v>
      </c>
      <c r="E33" s="44">
        <v>5714401481102</v>
      </c>
      <c r="F33" s="44" t="s">
        <v>705</v>
      </c>
      <c r="G33" s="74" t="s">
        <v>388</v>
      </c>
      <c r="H33" s="44" t="s">
        <v>705</v>
      </c>
      <c r="I33" s="52" t="b">
        <f>TRUE()</f>
        <v>1</v>
      </c>
      <c r="J33" s="50" t="b">
        <f>FALSE()</f>
        <v>0</v>
      </c>
      <c r="K33" s="44" t="s">
        <v>771</v>
      </c>
      <c r="L33" s="54" t="b">
        <f>FALSE()</f>
        <v>0</v>
      </c>
      <c r="M33" s="55" t="str">
        <f t="shared" si="0"/>
        <v>https://download.lenovo.com/Images/Parts/01YP489/01YP489_A.jpg</v>
      </c>
      <c r="N33" s="55" t="str">
        <f t="shared" si="1"/>
        <v>https://download.lenovo.com/Images/Parts/01YP489/01YP489_B.jpg</v>
      </c>
      <c r="O33" s="56" t="str">
        <f t="shared" si="2"/>
        <v>https://download.lenovo.com/Images/Parts/01YP489/01YP489_details.jpg</v>
      </c>
      <c r="P33" t="str">
        <f t="shared" si="3"/>
        <v/>
      </c>
      <c r="Q33" t="str">
        <f t="shared" si="4"/>
        <v/>
      </c>
      <c r="R33" t="str">
        <f t="shared" si="5"/>
        <v/>
      </c>
      <c r="S33" t="str">
        <f t="shared" si="6"/>
        <v/>
      </c>
      <c r="T33" t="str">
        <f t="shared" si="7"/>
        <v/>
      </c>
      <c r="U33" t="str">
        <f t="shared" si="8"/>
        <v/>
      </c>
      <c r="V33" s="57">
        <f>MATCH(G33,options!$D$1:$D$20,0)</f>
        <v>9</v>
      </c>
    </row>
    <row r="34" spans="1:22" ht="56" x14ac:dyDescent="0.15">
      <c r="C34" s="50" t="b">
        <f>FALSE()</f>
        <v>0</v>
      </c>
      <c r="D34" s="50" t="b">
        <f>FALSE()</f>
        <v>0</v>
      </c>
      <c r="E34" s="44">
        <v>5714401481119</v>
      </c>
      <c r="F34" s="44" t="s">
        <v>706</v>
      </c>
      <c r="G34" s="74" t="s">
        <v>390</v>
      </c>
      <c r="H34" s="44" t="s">
        <v>706</v>
      </c>
      <c r="I34" s="52" t="b">
        <f>TRUE()</f>
        <v>1</v>
      </c>
      <c r="J34" s="50" t="b">
        <f>FALSE()</f>
        <v>0</v>
      </c>
      <c r="K34" s="44" t="s">
        <v>772</v>
      </c>
      <c r="L34" s="54" t="b">
        <f>FALSE()</f>
        <v>0</v>
      </c>
      <c r="M34" s="55" t="str">
        <f t="shared" si="0"/>
        <v>https://download.lenovo.com/Images/Parts/01YP495/01YP495_A.jpg</v>
      </c>
      <c r="N34" s="55" t="str">
        <f t="shared" si="1"/>
        <v>https://download.lenovo.com/Images/Parts/01YP495/01YP495_B.jpg</v>
      </c>
      <c r="O34" s="56" t="str">
        <f t="shared" si="2"/>
        <v>https://download.lenovo.com/Images/Parts/01YP495/01YP495_details.jpg</v>
      </c>
      <c r="P34" t="str">
        <f t="shared" si="3"/>
        <v/>
      </c>
      <c r="Q34" t="str">
        <f t="shared" si="4"/>
        <v/>
      </c>
      <c r="R34" t="str">
        <f t="shared" si="5"/>
        <v/>
      </c>
      <c r="S34" t="str">
        <f t="shared" si="6"/>
        <v/>
      </c>
      <c r="T34" t="str">
        <f t="shared" si="7"/>
        <v/>
      </c>
      <c r="U34" t="str">
        <f t="shared" si="8"/>
        <v/>
      </c>
      <c r="V34" s="57">
        <f>MATCH(G34,options!$D$1:$D$20,0)</f>
        <v>19</v>
      </c>
    </row>
    <row r="35" spans="1:22" ht="56" x14ac:dyDescent="0.15">
      <c r="C35" s="50" t="b">
        <f>FALSE()</f>
        <v>0</v>
      </c>
      <c r="D35" s="50" t="b">
        <f>FALSE()</f>
        <v>0</v>
      </c>
      <c r="E35" s="44">
        <v>5714401481126</v>
      </c>
      <c r="F35" s="44" t="s">
        <v>707</v>
      </c>
      <c r="G35" s="74" t="s">
        <v>391</v>
      </c>
      <c r="H35" s="44" t="s">
        <v>707</v>
      </c>
      <c r="I35" s="52" t="b">
        <f>TRUE()</f>
        <v>1</v>
      </c>
      <c r="J35" s="50" t="b">
        <f>FALSE()</f>
        <v>0</v>
      </c>
      <c r="K35" s="44"/>
      <c r="L35" s="54" t="b">
        <f>FALSE()</f>
        <v>0</v>
      </c>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56" x14ac:dyDescent="0.15">
      <c r="A36" s="45" t="s">
        <v>411</v>
      </c>
      <c r="B36" s="62" t="s">
        <v>591</v>
      </c>
      <c r="C36" s="50" t="b">
        <f>FALSE()</f>
        <v>0</v>
      </c>
      <c r="D36" s="50" t="b">
        <f>FALSE()</f>
        <v>0</v>
      </c>
      <c r="E36" s="44">
        <v>5714401481133</v>
      </c>
      <c r="F36" s="44" t="s">
        <v>708</v>
      </c>
      <c r="G36" s="74" t="s">
        <v>393</v>
      </c>
      <c r="H36" s="44" t="s">
        <v>708</v>
      </c>
      <c r="I36" s="52" t="b">
        <f>TRUE()</f>
        <v>1</v>
      </c>
      <c r="J36" s="50" t="b">
        <f>FALSE()</f>
        <v>0</v>
      </c>
      <c r="K36" s="44" t="s">
        <v>773</v>
      </c>
      <c r="L36" s="54" t="b">
        <f>FALSE()</f>
        <v>0</v>
      </c>
      <c r="M36" s="55" t="str">
        <f t="shared" ref="M36:M67" si="9">IF(ISBLANK(K36),"",IF(L36, "https://raw.githubusercontent.com/PatrickVibild/TellusAmazonPictures/master/pictures/"&amp;K36&amp;"/1.jpg","https://download.lenovo.com/Images/Parts/"&amp;K36&amp;"/"&amp;K36&amp;"_A.jpg"))</f>
        <v>https://download.lenovo.com/Images/Parts/01YP500/01YP500_A.jpg</v>
      </c>
      <c r="N36" s="55" t="str">
        <f t="shared" ref="N36:N67" si="10">IF(ISBLANK(K36),"",IF(L36, "https://raw.githubusercontent.com/PatrickVibild/TellusAmazonPictures/master/pictures/"&amp;K36&amp;"/2.jpg","https://download.lenovo.com/Images/Parts/"&amp;K36&amp;"/"&amp;K36&amp;"_B.jpg"))</f>
        <v>https://download.lenovo.com/Images/Parts/01YP500/01YP500_B.jpg</v>
      </c>
      <c r="O36" s="56"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56" x14ac:dyDescent="0.15">
      <c r="A37" t="s">
        <v>413</v>
      </c>
      <c r="B37" s="62" t="s">
        <v>416</v>
      </c>
      <c r="C37" s="50" t="b">
        <f>FALSE()</f>
        <v>0</v>
      </c>
      <c r="D37" s="50" t="b">
        <f>FALSE()</f>
        <v>0</v>
      </c>
      <c r="E37" s="44">
        <v>5714401481140</v>
      </c>
      <c r="F37" s="44" t="s">
        <v>709</v>
      </c>
      <c r="G37" s="74" t="s">
        <v>394</v>
      </c>
      <c r="H37" s="44" t="s">
        <v>709</v>
      </c>
      <c r="I37" s="52" t="b">
        <f>TRUE()</f>
        <v>1</v>
      </c>
      <c r="J37" s="50" t="b">
        <f>FALSE()</f>
        <v>0</v>
      </c>
      <c r="K37" s="44"/>
      <c r="L37" s="54" t="b">
        <f>FALSE()</f>
        <v>0</v>
      </c>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ht="56" x14ac:dyDescent="0.15">
      <c r="C38" s="50" t="b">
        <f>FALSE()</f>
        <v>0</v>
      </c>
      <c r="D38" s="50" t="b">
        <f>FALSE()</f>
        <v>0</v>
      </c>
      <c r="E38" s="44">
        <v>5714401481157</v>
      </c>
      <c r="F38" s="44" t="s">
        <v>710</v>
      </c>
      <c r="G38" s="74" t="s">
        <v>396</v>
      </c>
      <c r="H38" s="44" t="s">
        <v>710</v>
      </c>
      <c r="I38" s="52" t="b">
        <f>TRUE()</f>
        <v>1</v>
      </c>
      <c r="J38" s="50" t="b">
        <f>FALSE()</f>
        <v>0</v>
      </c>
      <c r="K38" s="44" t="s">
        <v>774</v>
      </c>
      <c r="L38" s="54" t="b">
        <f>FALSE()</f>
        <v>0</v>
      </c>
      <c r="M38" s="55" t="str">
        <f t="shared" si="9"/>
        <v>https://download.lenovo.com/Images/Parts/01YP501/01YP501_A.jpg</v>
      </c>
      <c r="N38" s="55" t="str">
        <f t="shared" si="10"/>
        <v>https://download.lenovo.com/Images/Parts/01YP501/01YP501_B.jpg</v>
      </c>
      <c r="O38" s="56" t="str">
        <f t="shared" si="11"/>
        <v>https://download.lenovo.com/Images/Parts/01YP501/01YP501_details.jpg</v>
      </c>
      <c r="P38" t="str">
        <f t="shared" si="12"/>
        <v/>
      </c>
      <c r="Q38" t="str">
        <f t="shared" si="13"/>
        <v/>
      </c>
      <c r="R38" t="str">
        <f t="shared" si="14"/>
        <v/>
      </c>
      <c r="S38" t="str">
        <f t="shared" si="15"/>
        <v/>
      </c>
      <c r="T38" t="str">
        <f t="shared" si="16"/>
        <v/>
      </c>
      <c r="U38" t="str">
        <f t="shared" si="17"/>
        <v/>
      </c>
      <c r="V38" s="57">
        <f>MATCH(G38,options!$D$1:$D$20,0)</f>
        <v>13</v>
      </c>
    </row>
    <row r="39" spans="1:22" ht="56" x14ac:dyDescent="0.15">
      <c r="C39" s="50" t="b">
        <f>FALSE()</f>
        <v>0</v>
      </c>
      <c r="D39" s="50" t="b">
        <f>FALSE()</f>
        <v>0</v>
      </c>
      <c r="E39" s="44">
        <v>5714401481164</v>
      </c>
      <c r="F39" s="44" t="s">
        <v>711</v>
      </c>
      <c r="G39" s="74" t="s">
        <v>397</v>
      </c>
      <c r="H39" s="44" t="s">
        <v>711</v>
      </c>
      <c r="I39" s="52" t="b">
        <f>TRUE()</f>
        <v>1</v>
      </c>
      <c r="J39" s="50" t="b">
        <f>FALSE()</f>
        <v>0</v>
      </c>
      <c r="K39" s="44" t="s">
        <v>775</v>
      </c>
      <c r="L39" s="54" t="b">
        <f>FALSE()</f>
        <v>0</v>
      </c>
      <c r="M39" s="55" t="str">
        <f t="shared" si="9"/>
        <v>https://download.lenovo.com/Images/Parts/01YP509/01YP509_A.jpg</v>
      </c>
      <c r="N39" s="55" t="str">
        <f t="shared" si="10"/>
        <v>https://download.lenovo.com/Images/Parts/01YP509/01YP509_B.jpg</v>
      </c>
      <c r="O39" s="56" t="str">
        <f t="shared" si="11"/>
        <v>https://download.lenovo.com/Images/Parts/01YP509/01YP509_details.jpg</v>
      </c>
      <c r="P39" t="str">
        <f t="shared" si="12"/>
        <v/>
      </c>
      <c r="Q39" t="str">
        <f t="shared" si="13"/>
        <v/>
      </c>
      <c r="R39" t="str">
        <f t="shared" si="14"/>
        <v/>
      </c>
      <c r="S39" t="str">
        <f t="shared" si="15"/>
        <v/>
      </c>
      <c r="T39" t="str">
        <f t="shared" si="16"/>
        <v/>
      </c>
      <c r="U39" t="str">
        <f t="shared" si="17"/>
        <v/>
      </c>
      <c r="V39" s="57">
        <f>MATCH(G39,options!$D$1:$D$20,0)</f>
        <v>14</v>
      </c>
    </row>
    <row r="40" spans="1:22" ht="56" x14ac:dyDescent="0.15">
      <c r="C40" s="50" t="b">
        <f>FALSE()</f>
        <v>0</v>
      </c>
      <c r="D40" s="50" t="b">
        <f>FALSE()</f>
        <v>0</v>
      </c>
      <c r="E40" s="44">
        <v>5714401481171</v>
      </c>
      <c r="F40" s="44" t="s">
        <v>712</v>
      </c>
      <c r="G40" s="74" t="s">
        <v>400</v>
      </c>
      <c r="H40" s="44" t="s">
        <v>712</v>
      </c>
      <c r="I40" s="52" t="b">
        <f>TRUE()</f>
        <v>1</v>
      </c>
      <c r="J40" s="50" t="b">
        <f>FALSE()</f>
        <v>0</v>
      </c>
      <c r="K40" s="44" t="s">
        <v>776</v>
      </c>
      <c r="L40" s="54" t="b">
        <f>FALSE()</f>
        <v>0</v>
      </c>
      <c r="M40" s="55" t="str">
        <f t="shared" si="9"/>
        <v>https://download.lenovo.com/Images/Parts/01YP346/01YP346_A.jpg</v>
      </c>
      <c r="N40" s="55" t="str">
        <f t="shared" si="10"/>
        <v>https://download.lenovo.com/Images/Parts/01YP346/01YP346_B.jpg</v>
      </c>
      <c r="O40" s="56" t="str">
        <f t="shared" si="11"/>
        <v>https://download.lenovo.com/Images/Parts/01YP346/01YP346_details.jpg</v>
      </c>
      <c r="P40" t="str">
        <f t="shared" si="12"/>
        <v/>
      </c>
      <c r="Q40" t="str">
        <f t="shared" si="13"/>
        <v/>
      </c>
      <c r="R40" t="str">
        <f t="shared" si="14"/>
        <v/>
      </c>
      <c r="S40" t="str">
        <f t="shared" si="15"/>
        <v/>
      </c>
      <c r="T40" t="str">
        <f t="shared" si="16"/>
        <v/>
      </c>
      <c r="U40" t="str">
        <f t="shared" si="17"/>
        <v/>
      </c>
      <c r="V40" s="57">
        <f>MATCH(G40,options!$D$1:$D$20,0)</f>
        <v>15</v>
      </c>
    </row>
    <row r="41" spans="1:22" ht="70" x14ac:dyDescent="0.15">
      <c r="C41" s="50" t="b">
        <f>FALSE()</f>
        <v>0</v>
      </c>
      <c r="D41" s="50" t="b">
        <f>FALSE()</f>
        <v>0</v>
      </c>
      <c r="E41" s="44">
        <v>5714401481188</v>
      </c>
      <c r="F41" s="44" t="s">
        <v>713</v>
      </c>
      <c r="G41" s="74" t="s">
        <v>401</v>
      </c>
      <c r="H41" s="44" t="s">
        <v>713</v>
      </c>
      <c r="I41" s="52" t="b">
        <f>TRUE()</f>
        <v>1</v>
      </c>
      <c r="J41" s="50" t="b">
        <f>FALSE()</f>
        <v>0</v>
      </c>
      <c r="K41" s="44" t="s">
        <v>820</v>
      </c>
      <c r="L41" s="54" t="b">
        <v>1</v>
      </c>
      <c r="M41" s="55" t="str">
        <f t="shared" si="9"/>
        <v>https://raw.githubusercontent.com/PatrickVibild/TellusAmazonPictures/master/pictures/Lenovo/T480S/RG/USI/1.jpg</v>
      </c>
      <c r="N41" s="55" t="str">
        <f t="shared" si="10"/>
        <v>https://raw.githubusercontent.com/PatrickVibild/TellusAmazonPictures/master/pictures/Lenovo/T480S/RG/USI/2.jpg</v>
      </c>
      <c r="O41" s="56"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57">
        <f>MATCH(G41,options!$D$1:$D$20,0)</f>
        <v>16</v>
      </c>
    </row>
    <row r="42" spans="1:22" ht="56" x14ac:dyDescent="0.15">
      <c r="C42" s="50" t="b">
        <f>FALSE()</f>
        <v>0</v>
      </c>
      <c r="D42" s="50" t="b">
        <f>FALSE()</f>
        <v>0</v>
      </c>
      <c r="E42" s="44">
        <v>5714401481195</v>
      </c>
      <c r="F42" s="44" t="s">
        <v>714</v>
      </c>
      <c r="G42" s="74" t="s">
        <v>402</v>
      </c>
      <c r="H42" s="44" t="s">
        <v>714</v>
      </c>
      <c r="I42" s="52" t="b">
        <f>TRUE()</f>
        <v>1</v>
      </c>
      <c r="J42" s="50" t="b">
        <f>FALSE()</f>
        <v>0</v>
      </c>
      <c r="K42" s="44" t="s">
        <v>777</v>
      </c>
      <c r="L42" s="54" t="b">
        <f>FALSE()</f>
        <v>0</v>
      </c>
      <c r="M42" s="55" t="str">
        <f t="shared" si="9"/>
        <v>https://download.lenovo.com/Images/Parts/01YP262/01YP262_A.jpg</v>
      </c>
      <c r="N42" s="55" t="str">
        <f t="shared" si="10"/>
        <v>https://download.lenovo.com/Images/Parts/01YP262/01YP262_B.jpg</v>
      </c>
      <c r="O42" s="56" t="str">
        <f t="shared" si="11"/>
        <v>https://download.lenovo.com/Images/Parts/01YP262/01YP262_details.jpg</v>
      </c>
      <c r="P42" t="str">
        <f t="shared" si="12"/>
        <v/>
      </c>
      <c r="Q42" t="str">
        <f t="shared" si="13"/>
        <v/>
      </c>
      <c r="R42" t="str">
        <f t="shared" si="14"/>
        <v/>
      </c>
      <c r="S42" t="str">
        <f t="shared" si="15"/>
        <v/>
      </c>
      <c r="T42" t="str">
        <f t="shared" si="16"/>
        <v/>
      </c>
      <c r="U42" t="str">
        <f t="shared" si="17"/>
        <v/>
      </c>
      <c r="V42" s="57">
        <f>MATCH(G42,options!$D$1:$D$20,0)</f>
        <v>17</v>
      </c>
    </row>
    <row r="43" spans="1:22" ht="56" x14ac:dyDescent="0.15">
      <c r="C43" s="50" t="b">
        <f>TRUE()</f>
        <v>1</v>
      </c>
      <c r="D43" s="50" t="b">
        <f>FALSE()</f>
        <v>0</v>
      </c>
      <c r="E43" s="44">
        <v>5714401481201</v>
      </c>
      <c r="F43" s="44" t="s">
        <v>715</v>
      </c>
      <c r="G43" s="74" t="s">
        <v>404</v>
      </c>
      <c r="H43" s="44" t="s">
        <v>715</v>
      </c>
      <c r="I43" s="52" t="b">
        <f>TRUE()</f>
        <v>1</v>
      </c>
      <c r="J43" s="50" t="b">
        <f>FALSE()</f>
        <v>0</v>
      </c>
      <c r="K43" s="44" t="s">
        <v>821</v>
      </c>
      <c r="L43" s="54" t="b">
        <v>1</v>
      </c>
      <c r="M43" s="55" t="str">
        <f t="shared" si="9"/>
        <v>https://raw.githubusercontent.com/PatrickVibild/TellusAmazonPictures/master/pictures/Lenovo/T480S/RG/US/1.jpg</v>
      </c>
      <c r="N43" s="55" t="str">
        <f t="shared" si="10"/>
        <v>https://raw.githubusercontent.com/PatrickVibild/TellusAmazonPictures/master/pictures/Lenovo/T480S/RG/US/2.jpg</v>
      </c>
      <c r="O43" s="56"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57">
        <f>MATCH(G43,options!$D$1:$D$20,0)</f>
        <v>18</v>
      </c>
    </row>
    <row r="44" spans="1:22" ht="42" x14ac:dyDescent="0.15">
      <c r="C44" s="50" t="b">
        <f>FALSE()</f>
        <v>0</v>
      </c>
      <c r="D44" s="50" t="b">
        <f>TRUE()</f>
        <v>1</v>
      </c>
      <c r="E44" s="44">
        <v>5714401482017</v>
      </c>
      <c r="F44" s="44" t="s">
        <v>716</v>
      </c>
      <c r="G44" s="74" t="s">
        <v>370</v>
      </c>
      <c r="H44" s="44" t="s">
        <v>716</v>
      </c>
      <c r="I44" s="52" t="b">
        <f>TRUE()</f>
        <v>1</v>
      </c>
      <c r="J44" s="53" t="b">
        <f>TRUE()</f>
        <v>1</v>
      </c>
      <c r="K44" s="44" t="s">
        <v>778</v>
      </c>
      <c r="L44" s="54" t="b">
        <f>FALSE()</f>
        <v>0</v>
      </c>
      <c r="M44" s="55" t="str">
        <f t="shared" si="9"/>
        <v>https://download.lenovo.com/Images/Parts/01YN352/01YN352_A.jpg</v>
      </c>
      <c r="N44" s="55" t="str">
        <f t="shared" si="10"/>
        <v>https://download.lenovo.com/Images/Parts/01YN352/01YN352_B.jpg</v>
      </c>
      <c r="O44" s="56" t="str">
        <f t="shared" si="11"/>
        <v>https://download.lenovo.com/Images/Parts/01YN352/01YN352_details.jpg</v>
      </c>
      <c r="P44" t="str">
        <f t="shared" si="12"/>
        <v/>
      </c>
      <c r="Q44" t="str">
        <f t="shared" si="13"/>
        <v/>
      </c>
      <c r="R44" t="str">
        <f t="shared" si="14"/>
        <v/>
      </c>
      <c r="S44" t="str">
        <f t="shared" si="15"/>
        <v/>
      </c>
      <c r="T44" t="str">
        <f t="shared" si="16"/>
        <v/>
      </c>
      <c r="U44" t="str">
        <f t="shared" si="17"/>
        <v/>
      </c>
      <c r="V44" s="57">
        <f>MATCH(G44,options!$D$1:$D$20,0)</f>
        <v>1</v>
      </c>
    </row>
    <row r="45" spans="1:22" ht="42" x14ac:dyDescent="0.15">
      <c r="C45" s="50" t="b">
        <f>FALSE()</f>
        <v>0</v>
      </c>
      <c r="D45" s="50" t="b">
        <f>TRUE()</f>
        <v>1</v>
      </c>
      <c r="E45" s="44">
        <v>5714401482024</v>
      </c>
      <c r="F45" s="44" t="s">
        <v>717</v>
      </c>
      <c r="G45" s="74" t="s">
        <v>372</v>
      </c>
      <c r="H45" s="44" t="s">
        <v>717</v>
      </c>
      <c r="I45" s="52" t="b">
        <f>TRUE()</f>
        <v>1</v>
      </c>
      <c r="J45" s="53" t="b">
        <f>TRUE()</f>
        <v>1</v>
      </c>
      <c r="K45" s="44" t="s">
        <v>779</v>
      </c>
      <c r="L45" s="54" t="b">
        <f>FALSE()</f>
        <v>0</v>
      </c>
      <c r="M45" s="55" t="str">
        <f t="shared" si="9"/>
        <v>https://download.lenovo.com/Images/Parts/01YN431/01YN431_A.jpg</v>
      </c>
      <c r="N45" s="55" t="str">
        <f t="shared" si="10"/>
        <v>https://download.lenovo.com/Images/Parts/01YN431/01YN431_B.jpg</v>
      </c>
      <c r="O45" s="56" t="str">
        <f t="shared" si="11"/>
        <v>https://download.lenovo.com/Images/Parts/01YN431/01YN431_details.jpg</v>
      </c>
      <c r="P45" t="str">
        <f t="shared" si="12"/>
        <v/>
      </c>
      <c r="Q45" t="str">
        <f t="shared" si="13"/>
        <v/>
      </c>
      <c r="R45" t="str">
        <f t="shared" si="14"/>
        <v/>
      </c>
      <c r="S45" t="str">
        <f t="shared" si="15"/>
        <v/>
      </c>
      <c r="T45" t="str">
        <f t="shared" si="16"/>
        <v/>
      </c>
      <c r="U45" t="str">
        <f t="shared" si="17"/>
        <v/>
      </c>
      <c r="V45" s="57">
        <f>MATCH(G45,options!$D$1:$D$20,0)</f>
        <v>2</v>
      </c>
    </row>
    <row r="46" spans="1:22" ht="42" x14ac:dyDescent="0.15">
      <c r="C46" s="50" t="b">
        <f>FALSE()</f>
        <v>0</v>
      </c>
      <c r="D46" s="50" t="b">
        <f>TRUE()</f>
        <v>1</v>
      </c>
      <c r="E46" s="44">
        <v>5714401482031</v>
      </c>
      <c r="F46" s="44" t="s">
        <v>718</v>
      </c>
      <c r="G46" s="74" t="s">
        <v>375</v>
      </c>
      <c r="H46" s="44" t="s">
        <v>718</v>
      </c>
      <c r="I46" s="52" t="b">
        <f>TRUE()</f>
        <v>1</v>
      </c>
      <c r="J46" s="53" t="b">
        <f>TRUE()</f>
        <v>1</v>
      </c>
      <c r="K46" s="44" t="s">
        <v>780</v>
      </c>
      <c r="L46" s="54" t="b">
        <f>FALSE()</f>
        <v>0</v>
      </c>
      <c r="M46" s="55" t="str">
        <f t="shared" si="9"/>
        <v>https://download.lenovo.com/Images/Parts/01YN357/01YN357_A.jpg</v>
      </c>
      <c r="N46" s="55" t="str">
        <f t="shared" si="10"/>
        <v>https://download.lenovo.com/Images/Parts/01YN357/01YN357_B.jpg</v>
      </c>
      <c r="O46" s="56" t="str">
        <f t="shared" si="11"/>
        <v>https://download.lenovo.com/Images/Parts/01YN357/01YN357_details.jpg</v>
      </c>
      <c r="P46" t="str">
        <f t="shared" si="12"/>
        <v/>
      </c>
      <c r="Q46" t="str">
        <f t="shared" si="13"/>
        <v/>
      </c>
      <c r="R46" t="str">
        <f t="shared" si="14"/>
        <v/>
      </c>
      <c r="S46" t="str">
        <f t="shared" si="15"/>
        <v/>
      </c>
      <c r="T46" t="str">
        <f t="shared" si="16"/>
        <v/>
      </c>
      <c r="U46" t="str">
        <f t="shared" si="17"/>
        <v/>
      </c>
      <c r="V46" s="57">
        <f>MATCH(G46,options!$D$1:$D$20,0)</f>
        <v>3</v>
      </c>
    </row>
    <row r="47" spans="1:22" ht="42" x14ac:dyDescent="0.15">
      <c r="C47" s="50" t="b">
        <f>FALSE()</f>
        <v>0</v>
      </c>
      <c r="D47" s="50" t="b">
        <f>TRUE()</f>
        <v>1</v>
      </c>
      <c r="E47" s="44">
        <v>5714401482048</v>
      </c>
      <c r="F47" s="44" t="s">
        <v>719</v>
      </c>
      <c r="G47" s="74" t="s">
        <v>377</v>
      </c>
      <c r="H47" s="44" t="s">
        <v>719</v>
      </c>
      <c r="I47" s="52" t="b">
        <f>TRUE()</f>
        <v>1</v>
      </c>
      <c r="J47" s="53" t="b">
        <f>TRUE()</f>
        <v>1</v>
      </c>
      <c r="K47" s="44" t="s">
        <v>781</v>
      </c>
      <c r="L47" s="54" t="b">
        <f>FALSE()</f>
        <v>0</v>
      </c>
      <c r="M47" s="55" t="str">
        <f t="shared" si="9"/>
        <v>https://download.lenovo.com/Images/Parts/01YP490/01YP490_A.jpg</v>
      </c>
      <c r="N47" s="55" t="str">
        <f t="shared" si="10"/>
        <v>https://download.lenovo.com/Images/Parts/01YP490/01YP490_B.jpg</v>
      </c>
      <c r="O47" s="56" t="str">
        <f t="shared" si="11"/>
        <v>https://download.lenovo.com/Images/Parts/01YP490/01YP490_details.jpg</v>
      </c>
      <c r="P47" t="str">
        <f t="shared" si="12"/>
        <v/>
      </c>
      <c r="Q47" t="str">
        <f t="shared" si="13"/>
        <v/>
      </c>
      <c r="R47" t="str">
        <f t="shared" si="14"/>
        <v/>
      </c>
      <c r="S47" t="str">
        <f t="shared" si="15"/>
        <v/>
      </c>
      <c r="T47" t="str">
        <f t="shared" si="16"/>
        <v/>
      </c>
      <c r="U47" t="str">
        <f t="shared" si="17"/>
        <v/>
      </c>
      <c r="V47" s="57">
        <f>MATCH(G47,options!$D$1:$D$20,0)</f>
        <v>4</v>
      </c>
    </row>
    <row r="48" spans="1:22" ht="42" x14ac:dyDescent="0.15">
      <c r="C48" s="50" t="b">
        <f>FALSE()</f>
        <v>0</v>
      </c>
      <c r="D48" s="50" t="b">
        <f>TRUE()</f>
        <v>1</v>
      </c>
      <c r="E48" s="44">
        <v>5714401482055</v>
      </c>
      <c r="F48" s="44" t="s">
        <v>720</v>
      </c>
      <c r="G48" s="74" t="s">
        <v>379</v>
      </c>
      <c r="H48" s="44" t="s">
        <v>720</v>
      </c>
      <c r="I48" s="52" t="b">
        <f>TRUE()</f>
        <v>1</v>
      </c>
      <c r="J48" s="53" t="b">
        <f>TRUE()</f>
        <v>1</v>
      </c>
      <c r="K48" s="44" t="s">
        <v>782</v>
      </c>
      <c r="L48" s="54" t="b">
        <f>FALSE()</f>
        <v>0</v>
      </c>
      <c r="M48" s="55" t="str">
        <f t="shared" si="9"/>
        <v>https://download.lenovo.com/Images/Parts/01YN448/01YN448_A.jpg</v>
      </c>
      <c r="N48" s="55" t="str">
        <f t="shared" si="10"/>
        <v>https://download.lenovo.com/Images/Parts/01YN448/01YN448_B.jpg</v>
      </c>
      <c r="O48" s="56" t="str">
        <f t="shared" si="11"/>
        <v>https://download.lenovo.com/Images/Parts/01YN448/01YN448_details.jpg</v>
      </c>
      <c r="P48" t="str">
        <f t="shared" si="12"/>
        <v/>
      </c>
      <c r="Q48" t="str">
        <f t="shared" si="13"/>
        <v/>
      </c>
      <c r="R48" t="str">
        <f t="shared" si="14"/>
        <v/>
      </c>
      <c r="S48" t="str">
        <f t="shared" si="15"/>
        <v/>
      </c>
      <c r="T48" t="str">
        <f t="shared" si="16"/>
        <v/>
      </c>
      <c r="U48" t="str">
        <f t="shared" si="17"/>
        <v/>
      </c>
      <c r="V48" s="57">
        <f>MATCH(G48,options!$D$1:$D$20,0)</f>
        <v>5</v>
      </c>
    </row>
    <row r="49" spans="3:22" ht="42" x14ac:dyDescent="0.15">
      <c r="C49" s="50" t="b">
        <f>FALSE()</f>
        <v>0</v>
      </c>
      <c r="D49" s="50" t="b">
        <f>FALSE()</f>
        <v>0</v>
      </c>
      <c r="E49" s="44">
        <v>5714401482062</v>
      </c>
      <c r="F49" s="44" t="s">
        <v>721</v>
      </c>
      <c r="G49" s="74" t="s">
        <v>381</v>
      </c>
      <c r="H49" s="44" t="s">
        <v>721</v>
      </c>
      <c r="I49" s="52" t="b">
        <f>TRUE()</f>
        <v>1</v>
      </c>
      <c r="J49" s="53" t="b">
        <f>TRUE()</f>
        <v>1</v>
      </c>
      <c r="K49" s="44" t="s">
        <v>783</v>
      </c>
      <c r="L49" s="54" t="b">
        <f>FALSE()</f>
        <v>0</v>
      </c>
      <c r="M49" s="55" t="str">
        <f t="shared" si="9"/>
        <v>https://download.lenovo.com/Images/Parts/01YN379/01YN379_A.jpg</v>
      </c>
      <c r="N49" s="55" t="str">
        <f t="shared" si="10"/>
        <v>https://download.lenovo.com/Images/Parts/01YN379/01YN379_B.jpg</v>
      </c>
      <c r="O49" s="56" t="str">
        <f t="shared" si="11"/>
        <v>https://download.lenovo.com/Images/Parts/01YN379/01YN379_details.jpg</v>
      </c>
      <c r="P49" t="str">
        <f t="shared" si="12"/>
        <v/>
      </c>
      <c r="Q49" t="str">
        <f t="shared" si="13"/>
        <v/>
      </c>
      <c r="R49" t="str">
        <f t="shared" si="14"/>
        <v/>
      </c>
      <c r="S49" t="str">
        <f t="shared" si="15"/>
        <v/>
      </c>
      <c r="T49" t="str">
        <f t="shared" si="16"/>
        <v/>
      </c>
      <c r="U49" t="str">
        <f t="shared" si="17"/>
        <v/>
      </c>
      <c r="V49" s="57">
        <f>MATCH(G49,options!$D$1:$D$20,0)</f>
        <v>6</v>
      </c>
    </row>
    <row r="50" spans="3:22" ht="42" x14ac:dyDescent="0.15">
      <c r="C50" s="50" t="b">
        <f>FALSE()</f>
        <v>0</v>
      </c>
      <c r="D50" s="50" t="b">
        <f>FALSE()</f>
        <v>0</v>
      </c>
      <c r="E50" s="44">
        <v>5714401482079</v>
      </c>
      <c r="F50" s="44" t="s">
        <v>722</v>
      </c>
      <c r="G50" s="74" t="s">
        <v>383</v>
      </c>
      <c r="H50" s="44" t="s">
        <v>722</v>
      </c>
      <c r="I50" s="52" t="b">
        <f>TRUE()</f>
        <v>1</v>
      </c>
      <c r="J50" s="53" t="b">
        <f>TRUE()</f>
        <v>1</v>
      </c>
      <c r="K50" s="44" t="s">
        <v>784</v>
      </c>
      <c r="L50" s="54" t="b">
        <f>FALSE()</f>
        <v>0</v>
      </c>
      <c r="M50" s="55" t="str">
        <f t="shared" si="9"/>
        <v>https://download.lenovo.com/Images/Parts/01YN346/01YN346_A.jpg</v>
      </c>
      <c r="N50" s="55" t="str">
        <f t="shared" si="10"/>
        <v>https://download.lenovo.com/Images/Parts/01YN346/01YN346_B.jpg</v>
      </c>
      <c r="O50" s="56" t="str">
        <f t="shared" si="11"/>
        <v>https://download.lenovo.com/Images/Parts/01YN346/01YN346_details.jpg</v>
      </c>
      <c r="P50" t="str">
        <f t="shared" si="12"/>
        <v/>
      </c>
      <c r="Q50" t="str">
        <f t="shared" si="13"/>
        <v/>
      </c>
      <c r="R50" t="str">
        <f t="shared" si="14"/>
        <v/>
      </c>
      <c r="S50" t="str">
        <f t="shared" si="15"/>
        <v/>
      </c>
      <c r="T50" t="str">
        <f t="shared" si="16"/>
        <v/>
      </c>
      <c r="U50" t="str">
        <f t="shared" si="17"/>
        <v/>
      </c>
      <c r="V50" s="57">
        <f>MATCH(G50,options!$D$1:$D$20,0)</f>
        <v>7</v>
      </c>
    </row>
    <row r="51" spans="3:22" ht="42" x14ac:dyDescent="0.15">
      <c r="C51" s="50" t="b">
        <f>FALSE()</f>
        <v>0</v>
      </c>
      <c r="D51" s="50" t="b">
        <f>FALSE()</f>
        <v>0</v>
      </c>
      <c r="E51" s="44">
        <v>5714401482086</v>
      </c>
      <c r="F51" s="44" t="s">
        <v>723</v>
      </c>
      <c r="G51" s="74" t="s">
        <v>385</v>
      </c>
      <c r="H51" s="44" t="s">
        <v>723</v>
      </c>
      <c r="I51" s="52" t="b">
        <f>TRUE()</f>
        <v>1</v>
      </c>
      <c r="J51" s="53" t="b">
        <f>TRUE()</f>
        <v>1</v>
      </c>
      <c r="K51" s="44" t="s">
        <v>785</v>
      </c>
      <c r="L51" s="54" t="b">
        <f>FALSE()</f>
        <v>0</v>
      </c>
      <c r="M51" s="55" t="str">
        <f t="shared" si="9"/>
        <v>https://download.lenovo.com/Images/Parts/01YN427/01YN427_A.jpg</v>
      </c>
      <c r="N51" s="55" t="str">
        <f t="shared" si="10"/>
        <v>https://download.lenovo.com/Images/Parts/01YN427/01YN427_B.jpg</v>
      </c>
      <c r="O51" s="56" t="str">
        <f t="shared" si="11"/>
        <v>https://download.lenovo.com/Images/Parts/01YN427/01YN427_details.jpg</v>
      </c>
      <c r="P51" t="str">
        <f t="shared" si="12"/>
        <v/>
      </c>
      <c r="Q51" t="str">
        <f t="shared" si="13"/>
        <v/>
      </c>
      <c r="R51" t="str">
        <f t="shared" si="14"/>
        <v/>
      </c>
      <c r="S51" t="str">
        <f t="shared" si="15"/>
        <v/>
      </c>
      <c r="T51" t="str">
        <f t="shared" si="16"/>
        <v/>
      </c>
      <c r="U51" t="str">
        <f t="shared" si="17"/>
        <v/>
      </c>
      <c r="V51" s="57">
        <f>MATCH(G51,options!$D$1:$D$20,0)</f>
        <v>8</v>
      </c>
    </row>
    <row r="52" spans="3:22" ht="42" x14ac:dyDescent="0.15">
      <c r="C52" s="50" t="b">
        <f>FALSE()</f>
        <v>0</v>
      </c>
      <c r="D52" s="50" t="b">
        <f>FALSE()</f>
        <v>0</v>
      </c>
      <c r="E52" s="44">
        <v>5714401482093</v>
      </c>
      <c r="F52" s="44" t="s">
        <v>724</v>
      </c>
      <c r="G52" s="74" t="s">
        <v>386</v>
      </c>
      <c r="H52" s="44" t="s">
        <v>724</v>
      </c>
      <c r="I52" s="52" t="b">
        <f>TRUE()</f>
        <v>1</v>
      </c>
      <c r="J52" s="53" t="b">
        <f>TRUE()</f>
        <v>1</v>
      </c>
      <c r="K52" s="44" t="s">
        <v>786</v>
      </c>
      <c r="L52" s="54" t="b">
        <f>FALSE()</f>
        <v>0</v>
      </c>
      <c r="M52" s="55" t="str">
        <f t="shared" si="9"/>
        <v>https://download.lenovo.com/Images/Parts/01EN984/01EN984_A.jpg</v>
      </c>
      <c r="N52" s="55" t="str">
        <f t="shared" si="10"/>
        <v>https://download.lenovo.com/Images/Parts/01EN984/01EN984_B.jpg</v>
      </c>
      <c r="O52" s="56" t="str">
        <f t="shared" si="11"/>
        <v>https://download.lenovo.com/Images/Parts/01EN984/01EN984_details.jpg</v>
      </c>
      <c r="P52" t="str">
        <f t="shared" si="12"/>
        <v/>
      </c>
      <c r="Q52" t="str">
        <f t="shared" si="13"/>
        <v/>
      </c>
      <c r="R52" t="str">
        <f t="shared" si="14"/>
        <v/>
      </c>
      <c r="S52" t="str">
        <f t="shared" si="15"/>
        <v/>
      </c>
      <c r="T52" t="str">
        <f t="shared" si="16"/>
        <v/>
      </c>
      <c r="U52" t="str">
        <f t="shared" si="17"/>
        <v/>
      </c>
      <c r="V52" s="57">
        <f>MATCH(G52,options!$D$1:$D$20,0)</f>
        <v>20</v>
      </c>
    </row>
    <row r="53" spans="3:22" ht="42" x14ac:dyDescent="0.15">
      <c r="C53" s="50" t="b">
        <f>FALSE()</f>
        <v>0</v>
      </c>
      <c r="D53" s="50" t="b">
        <f>FALSE()</f>
        <v>0</v>
      </c>
      <c r="E53" s="44">
        <v>5714401482109</v>
      </c>
      <c r="F53" s="44" t="s">
        <v>725</v>
      </c>
      <c r="G53" s="74" t="s">
        <v>388</v>
      </c>
      <c r="H53" s="44" t="s">
        <v>725</v>
      </c>
      <c r="I53" s="52" t="b">
        <f>TRUE()</f>
        <v>1</v>
      </c>
      <c r="J53" s="53" t="b">
        <f>TRUE()</f>
        <v>1</v>
      </c>
      <c r="K53" s="44" t="s">
        <v>787</v>
      </c>
      <c r="L53" s="54" t="b">
        <f>FALSE()</f>
        <v>0</v>
      </c>
      <c r="M53" s="55" t="str">
        <f t="shared" si="9"/>
        <v>https://download.lenovo.com/Images/Parts/01YN389/01YN389_A.jpg</v>
      </c>
      <c r="N53" s="55" t="str">
        <f t="shared" si="10"/>
        <v>https://download.lenovo.com/Images/Parts/01YN389/01YN389_B.jpg</v>
      </c>
      <c r="O53" s="56" t="str">
        <f t="shared" si="11"/>
        <v>https://download.lenovo.com/Images/Parts/01YN389/01YN389_details.jpg</v>
      </c>
      <c r="P53" t="str">
        <f t="shared" si="12"/>
        <v/>
      </c>
      <c r="Q53" t="str">
        <f t="shared" si="13"/>
        <v/>
      </c>
      <c r="R53" t="str">
        <f t="shared" si="14"/>
        <v/>
      </c>
      <c r="S53" t="str">
        <f t="shared" si="15"/>
        <v/>
      </c>
      <c r="T53" t="str">
        <f t="shared" si="16"/>
        <v/>
      </c>
      <c r="U53" t="str">
        <f t="shared" si="17"/>
        <v/>
      </c>
      <c r="V53" s="57">
        <f>MATCH(G53,options!$D$1:$D$20,0)</f>
        <v>9</v>
      </c>
    </row>
    <row r="54" spans="3:22" ht="42" x14ac:dyDescent="0.15">
      <c r="C54" s="50" t="b">
        <f>FALSE()</f>
        <v>0</v>
      </c>
      <c r="D54" s="50" t="b">
        <f>FALSE()</f>
        <v>0</v>
      </c>
      <c r="E54" s="44">
        <v>5714401482116</v>
      </c>
      <c r="F54" s="44" t="s">
        <v>726</v>
      </c>
      <c r="G54" s="74" t="s">
        <v>390</v>
      </c>
      <c r="H54" s="44" t="s">
        <v>726</v>
      </c>
      <c r="I54" s="52" t="b">
        <f>TRUE()</f>
        <v>1</v>
      </c>
      <c r="J54" s="53" t="b">
        <f>TRUE()</f>
        <v>1</v>
      </c>
      <c r="K54" s="44" t="s">
        <v>788</v>
      </c>
      <c r="L54" s="54" t="b">
        <f>FALSE()</f>
        <v>0</v>
      </c>
      <c r="M54" s="55" t="str">
        <f t="shared" si="9"/>
        <v>https://download.lenovo.com/Images/Parts/01YN435/01YN435_A.jpg</v>
      </c>
      <c r="N54" s="55" t="str">
        <f t="shared" si="10"/>
        <v>https://download.lenovo.com/Images/Parts/01YN435/01YN435_B.jpg</v>
      </c>
      <c r="O54" s="56" t="str">
        <f t="shared" si="11"/>
        <v>https://download.lenovo.com/Images/Parts/01YN435/01YN435_details.jpg</v>
      </c>
      <c r="P54" t="str">
        <f t="shared" si="12"/>
        <v/>
      </c>
      <c r="Q54" t="str">
        <f t="shared" si="13"/>
        <v/>
      </c>
      <c r="R54" t="str">
        <f t="shared" si="14"/>
        <v/>
      </c>
      <c r="S54" t="str">
        <f t="shared" si="15"/>
        <v/>
      </c>
      <c r="T54" t="str">
        <f t="shared" si="16"/>
        <v/>
      </c>
      <c r="U54" t="str">
        <f t="shared" si="17"/>
        <v/>
      </c>
      <c r="V54" s="57">
        <f>MATCH(G54,options!$D$1:$D$20,0)</f>
        <v>19</v>
      </c>
    </row>
    <row r="55" spans="3:22" ht="42" x14ac:dyDescent="0.15">
      <c r="C55" s="50" t="b">
        <f>FALSE()</f>
        <v>0</v>
      </c>
      <c r="D55" s="50" t="b">
        <f>FALSE()</f>
        <v>0</v>
      </c>
      <c r="E55" s="44">
        <v>5714401482123</v>
      </c>
      <c r="F55" s="44" t="s">
        <v>727</v>
      </c>
      <c r="G55" s="74" t="s">
        <v>391</v>
      </c>
      <c r="H55" s="44" t="s">
        <v>727</v>
      </c>
      <c r="I55" s="52" t="b">
        <f>TRUE()</f>
        <v>1</v>
      </c>
      <c r="J55" s="53" t="b">
        <f>TRUE()</f>
        <v>1</v>
      </c>
      <c r="K55" s="66"/>
      <c r="L55" s="54" t="b">
        <f>FALSE()</f>
        <v>0</v>
      </c>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f>MATCH(G55,options!$D$1:$D$20,0)</f>
        <v>10</v>
      </c>
    </row>
    <row r="56" spans="3:22" ht="42" x14ac:dyDescent="0.15">
      <c r="C56" s="50" t="b">
        <f>FALSE()</f>
        <v>0</v>
      </c>
      <c r="D56" s="50" t="b">
        <f>FALSE()</f>
        <v>0</v>
      </c>
      <c r="E56" s="44">
        <v>5714401482130</v>
      </c>
      <c r="F56" s="44" t="s">
        <v>728</v>
      </c>
      <c r="G56" s="74" t="s">
        <v>393</v>
      </c>
      <c r="H56" s="44" t="s">
        <v>728</v>
      </c>
      <c r="I56" s="52" t="b">
        <f>TRUE()</f>
        <v>1</v>
      </c>
      <c r="J56" s="53" t="b">
        <f>TRUE()</f>
        <v>1</v>
      </c>
      <c r="K56" s="44" t="s">
        <v>789</v>
      </c>
      <c r="L56" s="54" t="b">
        <f>FALSE()</f>
        <v>0</v>
      </c>
      <c r="M56" s="55" t="str">
        <f t="shared" si="9"/>
        <v>https://download.lenovo.com/Images/Parts/01YN360/01YN360_A.jpg</v>
      </c>
      <c r="N56" s="55" t="str">
        <f t="shared" si="10"/>
        <v>https://download.lenovo.com/Images/Parts/01YN360/01YN360_B.jpg</v>
      </c>
      <c r="O56" s="56" t="str">
        <f t="shared" si="11"/>
        <v>https://download.lenovo.com/Images/Parts/01YN360/01YN360_details.jpg</v>
      </c>
      <c r="P56" t="str">
        <f t="shared" si="12"/>
        <v/>
      </c>
      <c r="Q56" t="str">
        <f t="shared" si="13"/>
        <v/>
      </c>
      <c r="R56" t="str">
        <f t="shared" si="14"/>
        <v/>
      </c>
      <c r="S56" t="str">
        <f t="shared" si="15"/>
        <v/>
      </c>
      <c r="T56" t="str">
        <f t="shared" si="16"/>
        <v/>
      </c>
      <c r="U56" t="str">
        <f t="shared" si="17"/>
        <v/>
      </c>
      <c r="V56" s="57">
        <f>MATCH(G56,options!$D$1:$D$20,0)</f>
        <v>11</v>
      </c>
    </row>
    <row r="57" spans="3:22" ht="42" x14ac:dyDescent="0.15">
      <c r="C57" s="50" t="b">
        <f>FALSE()</f>
        <v>0</v>
      </c>
      <c r="D57" s="50" t="b">
        <f>FALSE()</f>
        <v>0</v>
      </c>
      <c r="E57" s="44">
        <v>5714401482147</v>
      </c>
      <c r="F57" s="44" t="s">
        <v>729</v>
      </c>
      <c r="G57" s="74" t="s">
        <v>394</v>
      </c>
      <c r="H57" s="44" t="s">
        <v>729</v>
      </c>
      <c r="I57" s="52" t="b">
        <f>TRUE()</f>
        <v>1</v>
      </c>
      <c r="J57" s="53" t="b">
        <f>TRUE()</f>
        <v>1</v>
      </c>
      <c r="K57" s="66"/>
      <c r="L57" s="54" t="b">
        <f>FALSE()</f>
        <v>0</v>
      </c>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f>MATCH(G57,options!$D$1:$D$20,0)</f>
        <v>12</v>
      </c>
    </row>
    <row r="58" spans="3:22" ht="42" x14ac:dyDescent="0.15">
      <c r="C58" s="50" t="b">
        <f>FALSE()</f>
        <v>0</v>
      </c>
      <c r="D58" s="50" t="b">
        <f>FALSE()</f>
        <v>0</v>
      </c>
      <c r="E58" s="44">
        <v>5714401482154</v>
      </c>
      <c r="F58" s="44" t="s">
        <v>730</v>
      </c>
      <c r="G58" s="74" t="s">
        <v>396</v>
      </c>
      <c r="H58" s="44" t="s">
        <v>730</v>
      </c>
      <c r="I58" s="52" t="b">
        <f>TRUE()</f>
        <v>1</v>
      </c>
      <c r="J58" s="53" t="b">
        <f>TRUE()</f>
        <v>1</v>
      </c>
      <c r="K58" s="44" t="s">
        <v>790</v>
      </c>
      <c r="L58" s="54" t="b">
        <f>FALSE()</f>
        <v>0</v>
      </c>
      <c r="M58" s="55" t="str">
        <f t="shared" si="9"/>
        <v>https://download.lenovo.com/Images/Parts/01YN441/01YN441_A.jpg</v>
      </c>
      <c r="N58" s="55" t="str">
        <f t="shared" si="10"/>
        <v>https://download.lenovo.com/Images/Parts/01YN441/01YN441_B.jpg</v>
      </c>
      <c r="O58" s="56" t="str">
        <f t="shared" si="11"/>
        <v>https://download.lenovo.com/Images/Parts/01YN441/01YN441_details.jpg</v>
      </c>
      <c r="P58" t="str">
        <f t="shared" si="12"/>
        <v/>
      </c>
      <c r="Q58" t="str">
        <f t="shared" si="13"/>
        <v/>
      </c>
      <c r="R58" t="str">
        <f t="shared" si="14"/>
        <v/>
      </c>
      <c r="S58" t="str">
        <f t="shared" si="15"/>
        <v/>
      </c>
      <c r="T58" t="str">
        <f t="shared" si="16"/>
        <v/>
      </c>
      <c r="U58" t="str">
        <f t="shared" si="17"/>
        <v/>
      </c>
      <c r="V58" s="57">
        <f>MATCH(G58,options!$D$1:$D$20,0)</f>
        <v>13</v>
      </c>
    </row>
    <row r="59" spans="3:22" ht="42" x14ac:dyDescent="0.15">
      <c r="C59" s="50" t="b">
        <f>FALSE()</f>
        <v>0</v>
      </c>
      <c r="D59" s="50" t="b">
        <f>FALSE()</f>
        <v>0</v>
      </c>
      <c r="E59" s="44">
        <v>5714401482161</v>
      </c>
      <c r="F59" s="44" t="s">
        <v>731</v>
      </c>
      <c r="G59" s="74" t="s">
        <v>397</v>
      </c>
      <c r="H59" s="44" t="s">
        <v>731</v>
      </c>
      <c r="I59" s="52" t="b">
        <f>TRUE()</f>
        <v>1</v>
      </c>
      <c r="J59" s="53" t="b">
        <f>TRUE()</f>
        <v>1</v>
      </c>
      <c r="K59" s="44" t="s">
        <v>791</v>
      </c>
      <c r="L59" s="54" t="b">
        <f>FALSE()</f>
        <v>0</v>
      </c>
      <c r="M59" s="55" t="str">
        <f t="shared" si="9"/>
        <v>https://download.lenovo.com/Images/Parts/01YN365/01YN365_A.jpg</v>
      </c>
      <c r="N59" s="55" t="str">
        <f t="shared" si="10"/>
        <v>https://download.lenovo.com/Images/Parts/01YN365/01YN365_B.jpg</v>
      </c>
      <c r="O59" s="56" t="str">
        <f t="shared" si="11"/>
        <v>https://download.lenovo.com/Images/Parts/01YN365/01YN365_details.jpg</v>
      </c>
      <c r="P59" t="str">
        <f t="shared" si="12"/>
        <v/>
      </c>
      <c r="Q59" t="str">
        <f t="shared" si="13"/>
        <v/>
      </c>
      <c r="R59" t="str">
        <f t="shared" si="14"/>
        <v/>
      </c>
      <c r="S59" t="str">
        <f t="shared" si="15"/>
        <v/>
      </c>
      <c r="T59" t="str">
        <f t="shared" si="16"/>
        <v/>
      </c>
      <c r="U59" t="str">
        <f t="shared" si="17"/>
        <v/>
      </c>
      <c r="V59" s="57">
        <f>MATCH(G59,options!$D$1:$D$20,0)</f>
        <v>14</v>
      </c>
    </row>
    <row r="60" spans="3:22" ht="42" x14ac:dyDescent="0.15">
      <c r="C60" s="50" t="b">
        <f>FALSE()</f>
        <v>0</v>
      </c>
      <c r="D60" s="50" t="b">
        <f>FALSE()</f>
        <v>0</v>
      </c>
      <c r="E60" s="44">
        <v>5714401482178</v>
      </c>
      <c r="F60" s="44" t="s">
        <v>732</v>
      </c>
      <c r="G60" s="74" t="s">
        <v>400</v>
      </c>
      <c r="H60" s="44" t="s">
        <v>732</v>
      </c>
      <c r="I60" s="52" t="b">
        <f>TRUE()</f>
        <v>1</v>
      </c>
      <c r="J60" s="53" t="b">
        <f>TRUE()</f>
        <v>1</v>
      </c>
      <c r="K60" s="44" t="s">
        <v>792</v>
      </c>
      <c r="L60" s="54" t="b">
        <f>FALSE()</f>
        <v>0</v>
      </c>
      <c r="M60" s="55" t="str">
        <f t="shared" si="9"/>
        <v>https://download.lenovo.com/Images/Parts/01YN366/01YN366_A.jpg</v>
      </c>
      <c r="N60" s="55" t="str">
        <f t="shared" si="10"/>
        <v>https://download.lenovo.com/Images/Parts/01YN366/01YN366_B.jpg</v>
      </c>
      <c r="O60" s="56" t="str">
        <f t="shared" si="11"/>
        <v>https://download.lenovo.com/Images/Parts/01YN366/01YN366_details.jpg</v>
      </c>
      <c r="P60" t="str">
        <f t="shared" si="12"/>
        <v/>
      </c>
      <c r="Q60" t="str">
        <f t="shared" si="13"/>
        <v/>
      </c>
      <c r="R60" t="str">
        <f t="shared" si="14"/>
        <v/>
      </c>
      <c r="S60" t="str">
        <f t="shared" si="15"/>
        <v/>
      </c>
      <c r="T60" t="str">
        <f t="shared" si="16"/>
        <v/>
      </c>
      <c r="U60" t="str">
        <f t="shared" si="17"/>
        <v/>
      </c>
      <c r="V60" s="57">
        <f>MATCH(G60,options!$D$1:$D$20,0)</f>
        <v>15</v>
      </c>
    </row>
    <row r="61" spans="3:22" ht="42" x14ac:dyDescent="0.15">
      <c r="C61" s="50" t="b">
        <f>FALSE()</f>
        <v>0</v>
      </c>
      <c r="D61" s="50" t="b">
        <f>FALSE()</f>
        <v>0</v>
      </c>
      <c r="E61" s="44">
        <v>5714401482185</v>
      </c>
      <c r="F61" s="44" t="s">
        <v>733</v>
      </c>
      <c r="G61" s="74" t="s">
        <v>401</v>
      </c>
      <c r="H61" s="44" t="s">
        <v>733</v>
      </c>
      <c r="I61" s="52" t="b">
        <f>TRUE()</f>
        <v>1</v>
      </c>
      <c r="J61" s="53" t="b">
        <f>TRUE()</f>
        <v>1</v>
      </c>
      <c r="K61" s="44" t="s">
        <v>793</v>
      </c>
      <c r="L61" s="54" t="b">
        <f>FALSE()</f>
        <v>0</v>
      </c>
      <c r="M61" s="55" t="str">
        <f t="shared" si="9"/>
        <v>https://download.lenovo.com/Images/Parts/01YN449/01YN449_A.jpg</v>
      </c>
      <c r="N61" s="55" t="str">
        <f t="shared" si="10"/>
        <v>https://download.lenovo.com/Images/Parts/01YN449/01YN449_B.jpg</v>
      </c>
      <c r="O61" s="56" t="str">
        <f t="shared" si="11"/>
        <v>https://download.lenovo.com/Images/Parts/01YN449/01YN449_details.jpg</v>
      </c>
      <c r="P61" t="str">
        <f t="shared" si="12"/>
        <v/>
      </c>
      <c r="Q61" t="str">
        <f t="shared" si="13"/>
        <v/>
      </c>
      <c r="R61" t="str">
        <f t="shared" si="14"/>
        <v/>
      </c>
      <c r="S61" t="str">
        <f t="shared" si="15"/>
        <v/>
      </c>
      <c r="T61" t="str">
        <f t="shared" si="16"/>
        <v/>
      </c>
      <c r="U61" t="str">
        <f t="shared" si="17"/>
        <v/>
      </c>
      <c r="V61" s="57">
        <f>MATCH(G61,options!$D$1:$D$20,0)</f>
        <v>16</v>
      </c>
    </row>
    <row r="62" spans="3:22" ht="42" x14ac:dyDescent="0.15">
      <c r="C62" s="50" t="b">
        <f>FALSE()</f>
        <v>0</v>
      </c>
      <c r="D62" s="50" t="b">
        <f>FALSE()</f>
        <v>0</v>
      </c>
      <c r="E62" s="44">
        <v>5714401482192</v>
      </c>
      <c r="F62" s="44" t="s">
        <v>734</v>
      </c>
      <c r="G62" s="74" t="s">
        <v>402</v>
      </c>
      <c r="H62" s="44" t="s">
        <v>734</v>
      </c>
      <c r="I62" s="52" t="b">
        <f>TRUE()</f>
        <v>1</v>
      </c>
      <c r="J62" s="53" t="b">
        <f>TRUE()</f>
        <v>1</v>
      </c>
      <c r="K62" s="44" t="s">
        <v>794</v>
      </c>
      <c r="L62" s="54" t="b">
        <f>FALSE()</f>
        <v>0</v>
      </c>
      <c r="M62" s="55" t="str">
        <f t="shared" si="9"/>
        <v>https://download.lenovo.com/Images/Parts/01YN402/01YN402_A.jpg</v>
      </c>
      <c r="N62" s="55" t="str">
        <f t="shared" si="10"/>
        <v>https://download.lenovo.com/Images/Parts/01YN402/01YN402_B.jpg</v>
      </c>
      <c r="O62" s="56" t="str">
        <f t="shared" si="11"/>
        <v>https://download.lenovo.com/Images/Parts/01YN402/01YN402_details.jpg</v>
      </c>
      <c r="P62" t="str">
        <f t="shared" si="12"/>
        <v/>
      </c>
      <c r="Q62" t="str">
        <f t="shared" si="13"/>
        <v/>
      </c>
      <c r="R62" t="str">
        <f t="shared" si="14"/>
        <v/>
      </c>
      <c r="S62" t="str">
        <f t="shared" si="15"/>
        <v/>
      </c>
      <c r="T62" t="str">
        <f t="shared" si="16"/>
        <v/>
      </c>
      <c r="U62" t="str">
        <f t="shared" si="17"/>
        <v/>
      </c>
      <c r="V62" s="57">
        <f>MATCH(G62,options!$D$1:$D$20,0)</f>
        <v>17</v>
      </c>
    </row>
    <row r="63" spans="3:22" ht="42" x14ac:dyDescent="0.15">
      <c r="C63" s="50" t="b">
        <f>TRUE()</f>
        <v>1</v>
      </c>
      <c r="D63" s="50" t="b">
        <f>FALSE()</f>
        <v>0</v>
      </c>
      <c r="E63" s="44">
        <v>5714401482208</v>
      </c>
      <c r="F63" s="44" t="s">
        <v>735</v>
      </c>
      <c r="G63" s="74" t="s">
        <v>404</v>
      </c>
      <c r="H63" s="44" t="s">
        <v>735</v>
      </c>
      <c r="I63" s="52" t="b">
        <f>TRUE()</f>
        <v>1</v>
      </c>
      <c r="J63" s="53" t="b">
        <f>TRUE()</f>
        <v>1</v>
      </c>
      <c r="K63" s="44" t="s">
        <v>795</v>
      </c>
      <c r="L63" s="54" t="b">
        <f>FALSE()</f>
        <v>0</v>
      </c>
      <c r="M63" s="55" t="str">
        <f t="shared" si="9"/>
        <v>https://download.lenovo.com/Images/Parts/01YN340/01YN340_A.jpg</v>
      </c>
      <c r="N63" s="55" t="str">
        <f t="shared" si="10"/>
        <v>https://download.lenovo.com/Images/Parts/01YN340/01YN340_B.jpg</v>
      </c>
      <c r="O63" s="56" t="str">
        <f t="shared" si="11"/>
        <v>https://download.lenovo.com/Images/Parts/01YN340/01YN340_details.jpg</v>
      </c>
      <c r="P63" t="str">
        <f t="shared" si="12"/>
        <v/>
      </c>
      <c r="Q63" t="str">
        <f t="shared" si="13"/>
        <v/>
      </c>
      <c r="R63" t="str">
        <f t="shared" si="14"/>
        <v/>
      </c>
      <c r="S63" t="str">
        <f t="shared" si="15"/>
        <v/>
      </c>
      <c r="T63" t="str">
        <f t="shared" si="16"/>
        <v/>
      </c>
      <c r="U63" t="str">
        <f t="shared" si="17"/>
        <v/>
      </c>
      <c r="V63" s="57">
        <f>MATCH(G63,options!$D$1:$D$20,0)</f>
        <v>18</v>
      </c>
    </row>
    <row r="64" spans="3:22" ht="56" x14ac:dyDescent="0.15">
      <c r="C64" s="50" t="b">
        <f>FALSE()</f>
        <v>0</v>
      </c>
      <c r="D64" s="50" t="b">
        <f>TRUE()</f>
        <v>1</v>
      </c>
      <c r="E64" s="44">
        <v>5714401483014</v>
      </c>
      <c r="F64" s="44" t="s">
        <v>736</v>
      </c>
      <c r="G64" s="74" t="s">
        <v>370</v>
      </c>
      <c r="H64" s="44" t="s">
        <v>736</v>
      </c>
      <c r="I64" s="52" t="b">
        <f>TRUE()</f>
        <v>1</v>
      </c>
      <c r="J64" s="50" t="b">
        <f>FALSE()</f>
        <v>0</v>
      </c>
      <c r="K64" s="44" t="s">
        <v>778</v>
      </c>
      <c r="L64" s="54" t="b">
        <f>FALSE()</f>
        <v>0</v>
      </c>
      <c r="M64" s="55" t="str">
        <f t="shared" si="9"/>
        <v>https://download.lenovo.com/Images/Parts/01YN352/01YN352_A.jpg</v>
      </c>
      <c r="N64" s="55" t="str">
        <f t="shared" si="10"/>
        <v>https://download.lenovo.com/Images/Parts/01YN352/01YN352_B.jpg</v>
      </c>
      <c r="O64" s="56" t="str">
        <f t="shared" si="11"/>
        <v>https://download.lenovo.com/Images/Parts/01YN352/01YN352_details.jpg</v>
      </c>
      <c r="P64" t="str">
        <f t="shared" si="12"/>
        <v/>
      </c>
      <c r="Q64" t="str">
        <f t="shared" si="13"/>
        <v/>
      </c>
      <c r="R64" t="str">
        <f t="shared" si="14"/>
        <v/>
      </c>
      <c r="S64" t="str">
        <f t="shared" si="15"/>
        <v/>
      </c>
      <c r="T64" t="str">
        <f t="shared" si="16"/>
        <v/>
      </c>
      <c r="U64" t="str">
        <f t="shared" si="17"/>
        <v/>
      </c>
      <c r="V64" s="57">
        <f>MATCH(G64,options!$D$1:$D$20,0)</f>
        <v>1</v>
      </c>
    </row>
    <row r="65" spans="3:22" ht="56" x14ac:dyDescent="0.15">
      <c r="C65" s="50" t="b">
        <f>FALSE()</f>
        <v>0</v>
      </c>
      <c r="D65" s="50" t="b">
        <f>TRUE()</f>
        <v>1</v>
      </c>
      <c r="E65" s="44">
        <v>5714401483021</v>
      </c>
      <c r="F65" s="44" t="s">
        <v>737</v>
      </c>
      <c r="G65" s="74" t="s">
        <v>372</v>
      </c>
      <c r="H65" s="44" t="s">
        <v>737</v>
      </c>
      <c r="I65" s="52" t="b">
        <f>TRUE()</f>
        <v>1</v>
      </c>
      <c r="J65" s="50" t="b">
        <f>FALSE()</f>
        <v>0</v>
      </c>
      <c r="K65" s="44" t="s">
        <v>796</v>
      </c>
      <c r="L65" s="54" t="b">
        <f>FALSE()</f>
        <v>0</v>
      </c>
      <c r="M65" s="55" t="str">
        <f t="shared" si="9"/>
        <v>https://download.lenovo.com/Images/Parts/01YN391/01YN391_A.jpg</v>
      </c>
      <c r="N65" s="55" t="str">
        <f t="shared" si="10"/>
        <v>https://download.lenovo.com/Images/Parts/01YN391/01YN391_B.jpg</v>
      </c>
      <c r="O65" s="56" t="str">
        <f t="shared" si="11"/>
        <v>https://download.lenovo.com/Images/Parts/01YN391/01YN391_details.jpg</v>
      </c>
      <c r="P65" t="str">
        <f t="shared" si="12"/>
        <v/>
      </c>
      <c r="Q65" t="str">
        <f t="shared" si="13"/>
        <v/>
      </c>
      <c r="R65" t="str">
        <f t="shared" si="14"/>
        <v/>
      </c>
      <c r="S65" t="str">
        <f t="shared" si="15"/>
        <v/>
      </c>
      <c r="T65" t="str">
        <f t="shared" si="16"/>
        <v/>
      </c>
      <c r="U65" t="str">
        <f t="shared" si="17"/>
        <v/>
      </c>
      <c r="V65" s="57">
        <f>MATCH(G65,options!$D$1:$D$20,0)</f>
        <v>2</v>
      </c>
    </row>
    <row r="66" spans="3:22" ht="56" x14ac:dyDescent="0.15">
      <c r="C66" s="50" t="b">
        <f>FALSE()</f>
        <v>0</v>
      </c>
      <c r="D66" s="50" t="b">
        <f>TRUE()</f>
        <v>1</v>
      </c>
      <c r="E66" s="44">
        <v>5714401483038</v>
      </c>
      <c r="F66" s="44" t="s">
        <v>738</v>
      </c>
      <c r="G66" s="74" t="s">
        <v>375</v>
      </c>
      <c r="H66" s="44" t="s">
        <v>738</v>
      </c>
      <c r="I66" s="52" t="b">
        <f>TRUE()</f>
        <v>1</v>
      </c>
      <c r="J66" s="50" t="b">
        <f>FALSE()</f>
        <v>0</v>
      </c>
      <c r="K66" s="44" t="s">
        <v>797</v>
      </c>
      <c r="L66" s="54" t="b">
        <f>FALSE()</f>
        <v>0</v>
      </c>
      <c r="M66" s="55" t="str">
        <f t="shared" si="9"/>
        <v>https://download.lenovo.com/Images/Parts/01YN397/01YN397_A.jpg</v>
      </c>
      <c r="N66" s="55" t="str">
        <f t="shared" si="10"/>
        <v>https://download.lenovo.com/Images/Parts/01YN397/01YN397_B.jpg</v>
      </c>
      <c r="O66" s="56" t="str">
        <f t="shared" si="11"/>
        <v>https://download.lenovo.com/Images/Parts/01YN397/01YN397_details.jpg</v>
      </c>
      <c r="P66" t="str">
        <f t="shared" si="12"/>
        <v/>
      </c>
      <c r="Q66" t="str">
        <f t="shared" si="13"/>
        <v/>
      </c>
      <c r="R66" t="str">
        <f t="shared" si="14"/>
        <v/>
      </c>
      <c r="S66" t="str">
        <f t="shared" si="15"/>
        <v/>
      </c>
      <c r="T66" t="str">
        <f t="shared" si="16"/>
        <v/>
      </c>
      <c r="U66" t="str">
        <f t="shared" si="17"/>
        <v/>
      </c>
      <c r="V66" s="57">
        <f>MATCH(G66,options!$D$1:$D$20,0)</f>
        <v>3</v>
      </c>
    </row>
    <row r="67" spans="3:22" ht="56" x14ac:dyDescent="0.15">
      <c r="C67" s="50" t="b">
        <f>FALSE()</f>
        <v>0</v>
      </c>
      <c r="D67" s="50" t="b">
        <f>TRUE()</f>
        <v>1</v>
      </c>
      <c r="E67" s="44">
        <v>5714401483045</v>
      </c>
      <c r="F67" s="44" t="s">
        <v>739</v>
      </c>
      <c r="G67" s="74" t="s">
        <v>377</v>
      </c>
      <c r="H67" s="44" t="s">
        <v>739</v>
      </c>
      <c r="I67" s="52" t="b">
        <f>TRUE()</f>
        <v>1</v>
      </c>
      <c r="J67" s="50" t="b">
        <f>FALSE()</f>
        <v>0</v>
      </c>
      <c r="K67" s="44" t="s">
        <v>798</v>
      </c>
      <c r="L67" s="54" t="b">
        <f>FALSE()</f>
        <v>0</v>
      </c>
      <c r="M67" s="55" t="str">
        <f t="shared" si="9"/>
        <v>https://download.lenovo.com/Images/Parts/01YN390/01YN390_A.jpg</v>
      </c>
      <c r="N67" s="55" t="str">
        <f t="shared" si="10"/>
        <v>https://download.lenovo.com/Images/Parts/01YN390/01YN390_B.jpg</v>
      </c>
      <c r="O67" s="56" t="str">
        <f t="shared" si="11"/>
        <v>https://download.lenovo.com/Images/Parts/01YN390/01YN390_details.jpg</v>
      </c>
      <c r="P67" t="str">
        <f t="shared" si="12"/>
        <v/>
      </c>
      <c r="Q67" t="str">
        <f t="shared" si="13"/>
        <v/>
      </c>
      <c r="R67" t="str">
        <f t="shared" si="14"/>
        <v/>
      </c>
      <c r="S67" t="str">
        <f t="shared" si="15"/>
        <v/>
      </c>
      <c r="T67" t="str">
        <f t="shared" si="16"/>
        <v/>
      </c>
      <c r="U67" t="str">
        <f t="shared" si="17"/>
        <v/>
      </c>
      <c r="V67" s="57">
        <f>MATCH(G67,options!$D$1:$D$20,0)</f>
        <v>4</v>
      </c>
    </row>
    <row r="68" spans="3:22" ht="56" x14ac:dyDescent="0.15">
      <c r="C68" s="50" t="b">
        <f>FALSE()</f>
        <v>0</v>
      </c>
      <c r="D68" s="50" t="b">
        <f>TRUE()</f>
        <v>1</v>
      </c>
      <c r="E68" s="44">
        <v>5714401483052</v>
      </c>
      <c r="F68" s="44" t="s">
        <v>740</v>
      </c>
      <c r="G68" s="74" t="s">
        <v>379</v>
      </c>
      <c r="H68" s="44" t="s">
        <v>740</v>
      </c>
      <c r="I68" s="52" t="b">
        <f>TRUE()</f>
        <v>1</v>
      </c>
      <c r="J68" s="50" t="b">
        <f>FALSE()</f>
        <v>0</v>
      </c>
      <c r="K68" s="44" t="s">
        <v>799</v>
      </c>
      <c r="L68" s="54" t="b">
        <f>FALSE()</f>
        <v>0</v>
      </c>
      <c r="M68" s="55" t="str">
        <f t="shared" ref="M68:M99" si="18">IF(ISBLANK(K68),"",IF(L68, "https://raw.githubusercontent.com/PatrickVibild/TellusAmazonPictures/master/pictures/"&amp;K68&amp;"/1.jpg","https://download.lenovo.com/Images/Parts/"&amp;K68&amp;"/"&amp;K68&amp;"_A.jpg"))</f>
        <v>https://download.lenovo.com/Images/Parts/01YP508/01YP508_A.jpg</v>
      </c>
      <c r="N68" s="55" t="str">
        <f t="shared" ref="N68:N103" si="19">IF(ISBLANK(K68),"",IF(L68, "https://raw.githubusercontent.com/PatrickVibild/TellusAmazonPictures/master/pictures/"&amp;K68&amp;"/2.jpg","https://download.lenovo.com/Images/Parts/"&amp;K68&amp;"/"&amp;K68&amp;"_B.jpg"))</f>
        <v>https://download.lenovo.com/Images/Parts/01YP508/01YP508_B.jpg</v>
      </c>
      <c r="O68" s="56"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f>MATCH(G68,options!$D$1:$D$20,0)</f>
        <v>5</v>
      </c>
    </row>
    <row r="69" spans="3:22" ht="56" x14ac:dyDescent="0.15">
      <c r="C69" s="50" t="b">
        <f>FALSE()</f>
        <v>0</v>
      </c>
      <c r="D69" s="50" t="b">
        <f>FALSE()</f>
        <v>0</v>
      </c>
      <c r="E69" s="44">
        <v>5714401483069</v>
      </c>
      <c r="F69" s="44" t="s">
        <v>741</v>
      </c>
      <c r="G69" s="74" t="s">
        <v>381</v>
      </c>
      <c r="H69" s="44" t="s">
        <v>741</v>
      </c>
      <c r="I69" s="52" t="b">
        <f>TRUE()</f>
        <v>1</v>
      </c>
      <c r="J69" s="50" t="b">
        <f>FALSE()</f>
        <v>0</v>
      </c>
      <c r="K69" s="44" t="s">
        <v>800</v>
      </c>
      <c r="L69" s="54" t="b">
        <f>FALSE()</f>
        <v>0</v>
      </c>
      <c r="M69" s="55" t="str">
        <f t="shared" si="18"/>
        <v>https://download.lenovo.com/Images/Parts/01YN419/01YN419_A.jpg</v>
      </c>
      <c r="N69" s="55" t="str">
        <f t="shared" si="19"/>
        <v>https://download.lenovo.com/Images/Parts/01YN419/01YN419_B.jpg</v>
      </c>
      <c r="O69" s="56" t="str">
        <f t="shared" si="20"/>
        <v>https://download.lenovo.com/Images/Parts/01YN419/01YN419_details.jpg</v>
      </c>
      <c r="P69" t="str">
        <f t="shared" si="21"/>
        <v/>
      </c>
      <c r="Q69" t="str">
        <f t="shared" si="22"/>
        <v/>
      </c>
      <c r="R69" t="str">
        <f t="shared" si="23"/>
        <v/>
      </c>
      <c r="S69" t="str">
        <f t="shared" si="24"/>
        <v/>
      </c>
      <c r="T69" t="str">
        <f t="shared" si="25"/>
        <v/>
      </c>
      <c r="U69" t="str">
        <f t="shared" si="26"/>
        <v/>
      </c>
      <c r="V69" s="57">
        <f>MATCH(G69,options!$D$1:$D$20,0)</f>
        <v>6</v>
      </c>
    </row>
    <row r="70" spans="3:22" ht="56" x14ac:dyDescent="0.15">
      <c r="C70" s="50" t="b">
        <f>FALSE()</f>
        <v>0</v>
      </c>
      <c r="D70" s="50" t="b">
        <f>FALSE()</f>
        <v>0</v>
      </c>
      <c r="E70" s="44">
        <v>5714401483076</v>
      </c>
      <c r="F70" s="44" t="s">
        <v>742</v>
      </c>
      <c r="G70" s="74" t="s">
        <v>383</v>
      </c>
      <c r="H70" s="44" t="s">
        <v>742</v>
      </c>
      <c r="I70" s="52" t="b">
        <f>TRUE()</f>
        <v>1</v>
      </c>
      <c r="J70" s="50" t="b">
        <f>FALSE()</f>
        <v>0</v>
      </c>
      <c r="K70" s="44" t="s">
        <v>801</v>
      </c>
      <c r="L70" s="54" t="b">
        <f>FALSE()</f>
        <v>0</v>
      </c>
      <c r="M70" s="55" t="str">
        <f t="shared" si="18"/>
        <v>https://download.lenovo.com/Images/Parts/01YN386/01YN386_A.jpg</v>
      </c>
      <c r="N70" s="55" t="str">
        <f t="shared" si="19"/>
        <v>https://download.lenovo.com/Images/Parts/01YN386/01YN386_B.jpg</v>
      </c>
      <c r="O70" s="56" t="str">
        <f t="shared" si="20"/>
        <v>https://download.lenovo.com/Images/Parts/01YN386/01YN386_details.jpg</v>
      </c>
      <c r="P70" t="str">
        <f t="shared" si="21"/>
        <v/>
      </c>
      <c r="Q70" t="str">
        <f t="shared" si="22"/>
        <v/>
      </c>
      <c r="R70" t="str">
        <f t="shared" si="23"/>
        <v/>
      </c>
      <c r="S70" t="str">
        <f t="shared" si="24"/>
        <v/>
      </c>
      <c r="T70" t="str">
        <f t="shared" si="25"/>
        <v/>
      </c>
      <c r="U70" t="str">
        <f t="shared" si="26"/>
        <v/>
      </c>
      <c r="V70" s="57">
        <f>MATCH(G70,options!$D$1:$D$20,0)</f>
        <v>7</v>
      </c>
    </row>
    <row r="71" spans="3:22" ht="56" x14ac:dyDescent="0.15">
      <c r="C71" s="50" t="b">
        <f>FALSE()</f>
        <v>0</v>
      </c>
      <c r="D71" s="50" t="b">
        <f>FALSE()</f>
        <v>0</v>
      </c>
      <c r="E71" s="44">
        <v>5714401483083</v>
      </c>
      <c r="F71" s="44" t="s">
        <v>743</v>
      </c>
      <c r="G71" s="74" t="s">
        <v>385</v>
      </c>
      <c r="H71" s="44" t="s">
        <v>743</v>
      </c>
      <c r="I71" s="52" t="b">
        <f>TRUE()</f>
        <v>1</v>
      </c>
      <c r="J71" s="50" t="b">
        <f>FALSE()</f>
        <v>0</v>
      </c>
      <c r="K71" s="44" t="s">
        <v>785</v>
      </c>
      <c r="L71" s="54" t="b">
        <f>FALSE()</f>
        <v>0</v>
      </c>
      <c r="M71" s="55" t="str">
        <f t="shared" si="18"/>
        <v>https://download.lenovo.com/Images/Parts/01YN427/01YN427_A.jpg</v>
      </c>
      <c r="N71" s="55" t="str">
        <f t="shared" si="19"/>
        <v>https://download.lenovo.com/Images/Parts/01YN427/01YN427_B.jpg</v>
      </c>
      <c r="O71" s="56" t="str">
        <f t="shared" si="20"/>
        <v>https://download.lenovo.com/Images/Parts/01YN427/01YN427_details.jpg</v>
      </c>
      <c r="P71" t="str">
        <f t="shared" si="21"/>
        <v/>
      </c>
      <c r="Q71" t="str">
        <f t="shared" si="22"/>
        <v/>
      </c>
      <c r="R71" t="str">
        <f t="shared" si="23"/>
        <v/>
      </c>
      <c r="S71" t="str">
        <f t="shared" si="24"/>
        <v/>
      </c>
      <c r="T71" t="str">
        <f t="shared" si="25"/>
        <v/>
      </c>
      <c r="U71" t="str">
        <f t="shared" si="26"/>
        <v/>
      </c>
      <c r="V71" s="57">
        <f>MATCH(G71,options!$D$1:$D$20,0)</f>
        <v>8</v>
      </c>
    </row>
    <row r="72" spans="3:22" ht="56" x14ac:dyDescent="0.15">
      <c r="C72" s="50" t="b">
        <f>FALSE()</f>
        <v>0</v>
      </c>
      <c r="D72" s="50" t="b">
        <f>FALSE()</f>
        <v>0</v>
      </c>
      <c r="E72" s="44">
        <v>5714401483090</v>
      </c>
      <c r="F72" s="44" t="s">
        <v>744</v>
      </c>
      <c r="G72" s="74" t="s">
        <v>386</v>
      </c>
      <c r="H72" s="44" t="s">
        <v>744</v>
      </c>
      <c r="I72" s="52" t="b">
        <f>TRUE()</f>
        <v>1</v>
      </c>
      <c r="J72" s="50" t="b">
        <f>FALSE()</f>
        <v>0</v>
      </c>
      <c r="K72" s="44" t="s">
        <v>786</v>
      </c>
      <c r="L72" s="54" t="b">
        <f>FALSE()</f>
        <v>0</v>
      </c>
      <c r="M72" s="55" t="str">
        <f t="shared" si="18"/>
        <v>https://download.lenovo.com/Images/Parts/01EN984/01EN984_A.jpg</v>
      </c>
      <c r="N72" s="55" t="str">
        <f t="shared" si="19"/>
        <v>https://download.lenovo.com/Images/Parts/01EN984/01EN984_B.jpg</v>
      </c>
      <c r="O72" s="56" t="str">
        <f t="shared" si="20"/>
        <v>https://download.lenovo.com/Images/Parts/01EN984/01EN984_details.jpg</v>
      </c>
      <c r="P72" t="str">
        <f t="shared" si="21"/>
        <v/>
      </c>
      <c r="Q72" t="str">
        <f t="shared" si="22"/>
        <v/>
      </c>
      <c r="R72" t="str">
        <f t="shared" si="23"/>
        <v/>
      </c>
      <c r="S72" t="str">
        <f t="shared" si="24"/>
        <v/>
      </c>
      <c r="T72" t="str">
        <f t="shared" si="25"/>
        <v/>
      </c>
      <c r="U72" t="str">
        <f t="shared" si="26"/>
        <v/>
      </c>
      <c r="V72" s="57">
        <f>MATCH(G72,options!$D$1:$D$20,0)</f>
        <v>20</v>
      </c>
    </row>
    <row r="73" spans="3:22" ht="56" x14ac:dyDescent="0.15">
      <c r="C73" s="50" t="b">
        <f>FALSE()</f>
        <v>0</v>
      </c>
      <c r="D73" s="50" t="b">
        <f>FALSE()</f>
        <v>0</v>
      </c>
      <c r="E73" s="44">
        <v>5714401483106</v>
      </c>
      <c r="F73" s="44" t="s">
        <v>745</v>
      </c>
      <c r="G73" s="74" t="s">
        <v>388</v>
      </c>
      <c r="H73" s="44" t="s">
        <v>745</v>
      </c>
      <c r="I73" s="52" t="b">
        <f>TRUE()</f>
        <v>1</v>
      </c>
      <c r="J73" s="50" t="b">
        <f>FALSE()</f>
        <v>0</v>
      </c>
      <c r="K73" s="44" t="s">
        <v>787</v>
      </c>
      <c r="L73" s="54" t="b">
        <f>FALSE()</f>
        <v>0</v>
      </c>
      <c r="M73" s="55" t="str">
        <f t="shared" si="18"/>
        <v>https://download.lenovo.com/Images/Parts/01YN389/01YN389_A.jpg</v>
      </c>
      <c r="N73" s="55" t="str">
        <f t="shared" si="19"/>
        <v>https://download.lenovo.com/Images/Parts/01YN389/01YN389_B.jpg</v>
      </c>
      <c r="O73" s="56" t="str">
        <f t="shared" si="20"/>
        <v>https://download.lenovo.com/Images/Parts/01YN389/01YN389_details.jpg</v>
      </c>
      <c r="P73" t="str">
        <f t="shared" si="21"/>
        <v/>
      </c>
      <c r="Q73" t="str">
        <f t="shared" si="22"/>
        <v/>
      </c>
      <c r="R73" t="str">
        <f t="shared" si="23"/>
        <v/>
      </c>
      <c r="S73" t="str">
        <f t="shared" si="24"/>
        <v/>
      </c>
      <c r="T73" t="str">
        <f t="shared" si="25"/>
        <v/>
      </c>
      <c r="U73" t="str">
        <f t="shared" si="26"/>
        <v/>
      </c>
      <c r="V73" s="57">
        <f>MATCH(G73,options!$D$1:$D$20,0)</f>
        <v>9</v>
      </c>
    </row>
    <row r="74" spans="3:22" ht="56" x14ac:dyDescent="0.15">
      <c r="C74" s="50" t="b">
        <f>FALSE()</f>
        <v>0</v>
      </c>
      <c r="D74" s="50" t="b">
        <f>FALSE()</f>
        <v>0</v>
      </c>
      <c r="E74" s="44">
        <v>5714401483113</v>
      </c>
      <c r="F74" s="44" t="s">
        <v>746</v>
      </c>
      <c r="G74" s="74" t="s">
        <v>390</v>
      </c>
      <c r="H74" s="44" t="s">
        <v>746</v>
      </c>
      <c r="I74" s="52" t="b">
        <f>TRUE()</f>
        <v>1</v>
      </c>
      <c r="J74" s="50" t="b">
        <f>FALSE()</f>
        <v>0</v>
      </c>
      <c r="K74" s="44" t="s">
        <v>788</v>
      </c>
      <c r="L74" s="54" t="b">
        <f>FALSE()</f>
        <v>0</v>
      </c>
      <c r="M74" s="55" t="str">
        <f t="shared" si="18"/>
        <v>https://download.lenovo.com/Images/Parts/01YN435/01YN435_A.jpg</v>
      </c>
      <c r="N74" s="55" t="str">
        <f t="shared" si="19"/>
        <v>https://download.lenovo.com/Images/Parts/01YN435/01YN435_B.jpg</v>
      </c>
      <c r="O74" s="56" t="str">
        <f t="shared" si="20"/>
        <v>https://download.lenovo.com/Images/Parts/01YN435/01YN435_details.jpg</v>
      </c>
      <c r="P74" t="str">
        <f t="shared" si="21"/>
        <v/>
      </c>
      <c r="Q74" t="str">
        <f t="shared" si="22"/>
        <v/>
      </c>
      <c r="R74" t="str">
        <f t="shared" si="23"/>
        <v/>
      </c>
      <c r="S74" t="str">
        <f t="shared" si="24"/>
        <v/>
      </c>
      <c r="T74" t="str">
        <f t="shared" si="25"/>
        <v/>
      </c>
      <c r="U74" t="str">
        <f t="shared" si="26"/>
        <v/>
      </c>
      <c r="V74" s="57">
        <f>MATCH(G74,options!$D$1:$D$20,0)</f>
        <v>19</v>
      </c>
    </row>
    <row r="75" spans="3:22" ht="56" x14ac:dyDescent="0.15">
      <c r="C75" s="50" t="b">
        <f>FALSE()</f>
        <v>0</v>
      </c>
      <c r="D75" s="50" t="b">
        <f>FALSE()</f>
        <v>0</v>
      </c>
      <c r="E75" s="44">
        <v>5714401483120</v>
      </c>
      <c r="F75" s="44" t="s">
        <v>747</v>
      </c>
      <c r="G75" s="74" t="s">
        <v>391</v>
      </c>
      <c r="H75" s="44" t="s">
        <v>747</v>
      </c>
      <c r="I75" s="52" t="b">
        <f>TRUE()</f>
        <v>1</v>
      </c>
      <c r="J75" s="50" t="b">
        <f>FALSE()</f>
        <v>0</v>
      </c>
      <c r="K75" s="66"/>
      <c r="L75" s="54" t="b">
        <f>FALSE()</f>
        <v>0</v>
      </c>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f>MATCH(G75,options!$D$1:$D$20,0)</f>
        <v>10</v>
      </c>
    </row>
    <row r="76" spans="3:22" ht="56" x14ac:dyDescent="0.15">
      <c r="C76" s="50" t="b">
        <f>FALSE()</f>
        <v>0</v>
      </c>
      <c r="D76" s="50" t="b">
        <f>FALSE()</f>
        <v>0</v>
      </c>
      <c r="E76" s="44">
        <v>5714401483137</v>
      </c>
      <c r="F76" s="44" t="s">
        <v>748</v>
      </c>
      <c r="G76" s="74" t="s">
        <v>393</v>
      </c>
      <c r="H76" s="44" t="s">
        <v>748</v>
      </c>
      <c r="I76" s="52" t="b">
        <f>TRUE()</f>
        <v>1</v>
      </c>
      <c r="J76" s="50" t="b">
        <f>FALSE()</f>
        <v>0</v>
      </c>
      <c r="K76" s="44" t="s">
        <v>789</v>
      </c>
      <c r="L76" s="54" t="b">
        <f>FALSE()</f>
        <v>0</v>
      </c>
      <c r="M76" s="55" t="str">
        <f t="shared" si="18"/>
        <v>https://download.lenovo.com/Images/Parts/01YN360/01YN360_A.jpg</v>
      </c>
      <c r="N76" s="55" t="str">
        <f t="shared" si="19"/>
        <v>https://download.lenovo.com/Images/Parts/01YN360/01YN360_B.jpg</v>
      </c>
      <c r="O76" s="56" t="str">
        <f t="shared" si="20"/>
        <v>https://download.lenovo.com/Images/Parts/01YN360/01YN360_details.jpg</v>
      </c>
      <c r="P76" t="str">
        <f t="shared" si="21"/>
        <v/>
      </c>
      <c r="Q76" t="str">
        <f t="shared" si="22"/>
        <v/>
      </c>
      <c r="R76" t="str">
        <f t="shared" si="23"/>
        <v/>
      </c>
      <c r="S76" t="str">
        <f t="shared" si="24"/>
        <v/>
      </c>
      <c r="T76" t="str">
        <f t="shared" si="25"/>
        <v/>
      </c>
      <c r="U76" t="str">
        <f t="shared" si="26"/>
        <v/>
      </c>
      <c r="V76" s="57">
        <f>MATCH(G76,options!$D$1:$D$20,0)</f>
        <v>11</v>
      </c>
    </row>
    <row r="77" spans="3:22" ht="56" x14ac:dyDescent="0.15">
      <c r="C77" s="50" t="b">
        <f>FALSE()</f>
        <v>0</v>
      </c>
      <c r="D77" s="50" t="b">
        <f>FALSE()</f>
        <v>0</v>
      </c>
      <c r="E77" s="44">
        <v>5714401483144</v>
      </c>
      <c r="F77" s="44" t="s">
        <v>749</v>
      </c>
      <c r="G77" s="74" t="s">
        <v>394</v>
      </c>
      <c r="H77" s="44" t="s">
        <v>749</v>
      </c>
      <c r="I77" s="52" t="b">
        <f>TRUE()</f>
        <v>1</v>
      </c>
      <c r="J77" s="50" t="b">
        <f>FALSE()</f>
        <v>0</v>
      </c>
      <c r="K77" s="66"/>
      <c r="L77" s="54" t="b">
        <f>FALSE()</f>
        <v>0</v>
      </c>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f>MATCH(G77,options!$D$1:$D$20,0)</f>
        <v>12</v>
      </c>
    </row>
    <row r="78" spans="3:22" ht="56" x14ac:dyDescent="0.15">
      <c r="C78" s="50" t="b">
        <f>FALSE()</f>
        <v>0</v>
      </c>
      <c r="D78" s="50" t="b">
        <f>FALSE()</f>
        <v>0</v>
      </c>
      <c r="E78" s="44">
        <v>5714401483151</v>
      </c>
      <c r="F78" s="44" t="s">
        <v>750</v>
      </c>
      <c r="G78" s="74" t="s">
        <v>396</v>
      </c>
      <c r="H78" s="44" t="s">
        <v>750</v>
      </c>
      <c r="I78" s="52" t="b">
        <f>TRUE()</f>
        <v>1</v>
      </c>
      <c r="J78" s="50" t="b">
        <f>FALSE()</f>
        <v>0</v>
      </c>
      <c r="K78" s="44" t="s">
        <v>802</v>
      </c>
      <c r="L78" s="54" t="b">
        <f>FALSE()</f>
        <v>0</v>
      </c>
      <c r="M78" s="55" t="str">
        <f t="shared" si="18"/>
        <v>https://download.lenovo.com/Images/Parts/01YN401/01YN401_A.jpg</v>
      </c>
      <c r="N78" s="55" t="str">
        <f t="shared" si="19"/>
        <v>https://download.lenovo.com/Images/Parts/01YN401/01YN401_B.jpg</v>
      </c>
      <c r="O78" s="56" t="str">
        <f t="shared" si="20"/>
        <v>https://download.lenovo.com/Images/Parts/01YN401/01YN401_details.jpg</v>
      </c>
      <c r="P78" t="str">
        <f t="shared" si="21"/>
        <v/>
      </c>
      <c r="Q78" t="str">
        <f t="shared" si="22"/>
        <v/>
      </c>
      <c r="R78" t="str">
        <f t="shared" si="23"/>
        <v/>
      </c>
      <c r="S78" t="str">
        <f t="shared" si="24"/>
        <v/>
      </c>
      <c r="T78" t="str">
        <f t="shared" si="25"/>
        <v/>
      </c>
      <c r="U78" t="str">
        <f t="shared" si="26"/>
        <v/>
      </c>
      <c r="V78" s="57">
        <f>MATCH(G78,options!$D$1:$D$20,0)</f>
        <v>13</v>
      </c>
    </row>
    <row r="79" spans="3:22" ht="56" x14ac:dyDescent="0.15">
      <c r="C79" s="50" t="b">
        <f>FALSE()</f>
        <v>0</v>
      </c>
      <c r="D79" s="50" t="b">
        <f>FALSE()</f>
        <v>0</v>
      </c>
      <c r="E79" s="44">
        <v>5714401483168</v>
      </c>
      <c r="F79" s="44" t="s">
        <v>751</v>
      </c>
      <c r="G79" s="74" t="s">
        <v>397</v>
      </c>
      <c r="H79" s="44" t="s">
        <v>751</v>
      </c>
      <c r="I79" s="52" t="b">
        <f>TRUE()</f>
        <v>1</v>
      </c>
      <c r="J79" s="50" t="b">
        <f>FALSE()</f>
        <v>0</v>
      </c>
      <c r="K79" s="44" t="s">
        <v>803</v>
      </c>
      <c r="L79" s="54" t="b">
        <f>FALSE()</f>
        <v>0</v>
      </c>
      <c r="M79" s="55" t="str">
        <f t="shared" si="18"/>
        <v>https://download.lenovo.com/Images/Parts/01YN329/01YN329_A.jpg</v>
      </c>
      <c r="N79" s="55" t="str">
        <f t="shared" si="19"/>
        <v>https://download.lenovo.com/Images/Parts/01YN329/01YN329_B.jpg</v>
      </c>
      <c r="O79" s="56" t="str">
        <f t="shared" si="20"/>
        <v>https://download.lenovo.com/Images/Parts/01YN329/01YN329_details.jpg</v>
      </c>
      <c r="P79" t="str">
        <f t="shared" si="21"/>
        <v/>
      </c>
      <c r="Q79" t="str">
        <f t="shared" si="22"/>
        <v/>
      </c>
      <c r="R79" t="str">
        <f t="shared" si="23"/>
        <v/>
      </c>
      <c r="S79" t="str">
        <f t="shared" si="24"/>
        <v/>
      </c>
      <c r="T79" t="str">
        <f t="shared" si="25"/>
        <v/>
      </c>
      <c r="U79" t="str">
        <f t="shared" si="26"/>
        <v/>
      </c>
      <c r="V79" s="57">
        <f>MATCH(G79,options!$D$1:$D$20,0)</f>
        <v>14</v>
      </c>
    </row>
    <row r="80" spans="3:22" ht="56" x14ac:dyDescent="0.15">
      <c r="C80" s="50" t="b">
        <f>FALSE()</f>
        <v>0</v>
      </c>
      <c r="D80" s="50" t="b">
        <f>FALSE()</f>
        <v>0</v>
      </c>
      <c r="E80" s="44">
        <v>5714401483175</v>
      </c>
      <c r="F80" s="44" t="s">
        <v>752</v>
      </c>
      <c r="G80" s="74" t="s">
        <v>400</v>
      </c>
      <c r="H80" s="44" t="s">
        <v>752</v>
      </c>
      <c r="I80" s="52" t="b">
        <f>TRUE()</f>
        <v>1</v>
      </c>
      <c r="J80" s="50" t="b">
        <f>FALSE()</f>
        <v>0</v>
      </c>
      <c r="K80" s="44" t="s">
        <v>804</v>
      </c>
      <c r="L80" s="54" t="b">
        <f>FALSE()</f>
        <v>0</v>
      </c>
      <c r="M80" s="55" t="str">
        <f t="shared" si="18"/>
        <v>https://download.lenovo.com/Images/Parts/01YN406/01YN406_A.jpg</v>
      </c>
      <c r="N80" s="55" t="str">
        <f t="shared" si="19"/>
        <v>https://download.lenovo.com/Images/Parts/01YN406/01YN406_B.jpg</v>
      </c>
      <c r="O80" s="56" t="str">
        <f t="shared" si="20"/>
        <v>https://download.lenovo.com/Images/Parts/01YN406/01YN406_details.jpg</v>
      </c>
      <c r="P80" t="str">
        <f t="shared" si="21"/>
        <v/>
      </c>
      <c r="Q80" t="str">
        <f t="shared" si="22"/>
        <v/>
      </c>
      <c r="R80" t="str">
        <f t="shared" si="23"/>
        <v/>
      </c>
      <c r="S80" t="str">
        <f t="shared" si="24"/>
        <v/>
      </c>
      <c r="T80" t="str">
        <f t="shared" si="25"/>
        <v/>
      </c>
      <c r="U80" t="str">
        <f t="shared" si="26"/>
        <v/>
      </c>
      <c r="V80" s="57">
        <f>MATCH(G80,options!$D$1:$D$20,0)</f>
        <v>15</v>
      </c>
    </row>
    <row r="81" spans="3:22" ht="70" x14ac:dyDescent="0.15">
      <c r="C81" s="50" t="b">
        <f>FALSE()</f>
        <v>0</v>
      </c>
      <c r="D81" s="50" t="b">
        <f>FALSE()</f>
        <v>0</v>
      </c>
      <c r="E81" s="44">
        <v>5714401483182</v>
      </c>
      <c r="F81" s="44" t="s">
        <v>753</v>
      </c>
      <c r="G81" s="74" t="s">
        <v>401</v>
      </c>
      <c r="H81" s="44" t="s">
        <v>753</v>
      </c>
      <c r="I81" s="52" t="b">
        <f>TRUE()</f>
        <v>1</v>
      </c>
      <c r="J81" s="50" t="b">
        <f>FALSE()</f>
        <v>0</v>
      </c>
      <c r="K81" s="44" t="s">
        <v>805</v>
      </c>
      <c r="L81" s="54" t="b">
        <f>FALSE()</f>
        <v>0</v>
      </c>
      <c r="M81" s="55" t="str">
        <f t="shared" si="18"/>
        <v>https://download.lenovo.com/Images/Parts/01YN409/01YN409_A.jpg</v>
      </c>
      <c r="N81" s="55" t="str">
        <f t="shared" si="19"/>
        <v>https://download.lenovo.com/Images/Parts/01YN409/01YN409_B.jpg</v>
      </c>
      <c r="O81" s="56" t="str">
        <f t="shared" si="20"/>
        <v>https://download.lenovo.com/Images/Parts/01YN409/01YN409_details.jpg</v>
      </c>
      <c r="P81" t="str">
        <f t="shared" si="21"/>
        <v/>
      </c>
      <c r="Q81" t="str">
        <f t="shared" si="22"/>
        <v/>
      </c>
      <c r="R81" t="str">
        <f t="shared" si="23"/>
        <v/>
      </c>
      <c r="S81" t="str">
        <f t="shared" si="24"/>
        <v/>
      </c>
      <c r="T81" t="str">
        <f t="shared" si="25"/>
        <v/>
      </c>
      <c r="U81" t="str">
        <f t="shared" si="26"/>
        <v/>
      </c>
      <c r="V81" s="57">
        <f>MATCH(G81,options!$D$1:$D$20,0)</f>
        <v>16</v>
      </c>
    </row>
    <row r="82" spans="3:22" ht="56" x14ac:dyDescent="0.15">
      <c r="C82" s="50" t="b">
        <f>FALSE()</f>
        <v>0</v>
      </c>
      <c r="D82" s="50" t="b">
        <f>FALSE()</f>
        <v>0</v>
      </c>
      <c r="E82" s="44">
        <v>5714401483199</v>
      </c>
      <c r="F82" s="44" t="s">
        <v>754</v>
      </c>
      <c r="G82" s="74" t="s">
        <v>402</v>
      </c>
      <c r="H82" s="44" t="s">
        <v>754</v>
      </c>
      <c r="I82" s="52" t="b">
        <f>TRUE()</f>
        <v>1</v>
      </c>
      <c r="J82" s="50" t="b">
        <f>FALSE()</f>
        <v>0</v>
      </c>
      <c r="K82" s="44" t="s">
        <v>794</v>
      </c>
      <c r="L82" s="54" t="b">
        <f>FALSE()</f>
        <v>0</v>
      </c>
      <c r="M82" s="55" t="str">
        <f t="shared" si="18"/>
        <v>https://download.lenovo.com/Images/Parts/01YN402/01YN402_A.jpg</v>
      </c>
      <c r="N82" s="55" t="str">
        <f t="shared" si="19"/>
        <v>https://download.lenovo.com/Images/Parts/01YN402/01YN402_B.jpg</v>
      </c>
      <c r="O82" s="56" t="str">
        <f t="shared" si="20"/>
        <v>https://download.lenovo.com/Images/Parts/01YN402/01YN402_details.jpg</v>
      </c>
      <c r="P82" t="str">
        <f t="shared" si="21"/>
        <v/>
      </c>
      <c r="Q82" t="str">
        <f t="shared" si="22"/>
        <v/>
      </c>
      <c r="R82" t="str">
        <f t="shared" si="23"/>
        <v/>
      </c>
      <c r="S82" t="str">
        <f t="shared" si="24"/>
        <v/>
      </c>
      <c r="T82" t="str">
        <f t="shared" si="25"/>
        <v/>
      </c>
      <c r="U82" t="str">
        <f t="shared" si="26"/>
        <v/>
      </c>
      <c r="V82" s="57">
        <f>MATCH(G82,options!$D$1:$D$20,0)</f>
        <v>17</v>
      </c>
    </row>
    <row r="83" spans="3:22" ht="56" x14ac:dyDescent="0.15">
      <c r="C83" s="50" t="b">
        <f>TRUE()</f>
        <v>1</v>
      </c>
      <c r="D83" s="50" t="b">
        <f>FALSE()</f>
        <v>0</v>
      </c>
      <c r="E83" s="44">
        <v>5714401483205</v>
      </c>
      <c r="F83" s="44" t="s">
        <v>755</v>
      </c>
      <c r="G83" s="74" t="s">
        <v>404</v>
      </c>
      <c r="H83" s="44" t="s">
        <v>755</v>
      </c>
      <c r="I83" s="52" t="b">
        <f>TRUE()</f>
        <v>1</v>
      </c>
      <c r="J83" s="50" t="b">
        <f>FALSE()</f>
        <v>0</v>
      </c>
      <c r="K83" s="44" t="s">
        <v>803</v>
      </c>
      <c r="L83" s="54" t="b">
        <f>FALSE()</f>
        <v>0</v>
      </c>
      <c r="M83" s="55" t="str">
        <f t="shared" si="18"/>
        <v>https://download.lenovo.com/Images/Parts/01YN329/01YN329_A.jpg</v>
      </c>
      <c r="N83" s="55" t="str">
        <f t="shared" si="19"/>
        <v>https://download.lenovo.com/Images/Parts/01YN329/01YN329_B.jpg</v>
      </c>
      <c r="O83" s="56" t="str">
        <f t="shared" si="20"/>
        <v>https://download.lenovo.com/Images/Parts/01YN329/01YN329_details.jpg</v>
      </c>
      <c r="P83" t="str">
        <f t="shared" si="21"/>
        <v/>
      </c>
      <c r="Q83" t="str">
        <f t="shared" si="22"/>
        <v/>
      </c>
      <c r="R83" t="str">
        <f t="shared" si="23"/>
        <v/>
      </c>
      <c r="S83" t="str">
        <f t="shared" si="24"/>
        <v/>
      </c>
      <c r="T83" t="str">
        <f t="shared" si="25"/>
        <v/>
      </c>
      <c r="U83" t="str">
        <f t="shared" si="26"/>
        <v/>
      </c>
      <c r="V83" s="57">
        <f>MATCH(G83,options!$D$1:$D$20,0)</f>
        <v>18</v>
      </c>
    </row>
    <row r="84" spans="3:22" x14ac:dyDescent="0.15">
      <c r="E84" s="64"/>
      <c r="F84" s="65"/>
      <c r="G84" s="65"/>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3:22" x14ac:dyDescent="0.15">
      <c r="E85" s="64"/>
      <c r="F85" s="65"/>
      <c r="G85" s="65"/>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3:22" x14ac:dyDescent="0.15">
      <c r="E86" s="64"/>
      <c r="F86" s="65"/>
      <c r="G86" s="65"/>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3:22" x14ac:dyDescent="0.15">
      <c r="E87" s="64"/>
      <c r="F87" s="65"/>
      <c r="G87" s="65"/>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3:22" x14ac:dyDescent="0.15">
      <c r="E88" s="64"/>
      <c r="F88" s="65"/>
      <c r="G88" s="65"/>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3:22" x14ac:dyDescent="0.15">
      <c r="E89" s="64"/>
      <c r="F89" s="65"/>
      <c r="G89" s="65"/>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3:22" x14ac:dyDescent="0.15">
      <c r="E90" s="64"/>
      <c r="F90" s="65"/>
      <c r="G90" s="65"/>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3:22" x14ac:dyDescent="0.15">
      <c r="E91" s="64"/>
      <c r="F91" s="65"/>
      <c r="G91" s="65"/>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3:22" x14ac:dyDescent="0.15">
      <c r="E92" s="64"/>
      <c r="F92" s="65"/>
      <c r="G92" s="65"/>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3:22" x14ac:dyDescent="0.15">
      <c r="E93" s="64"/>
      <c r="F93" s="65"/>
      <c r="G93" s="65"/>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3:22" x14ac:dyDescent="0.15">
      <c r="E94" s="64"/>
      <c r="F94" s="65"/>
      <c r="G94" s="65"/>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3:22" x14ac:dyDescent="0.15">
      <c r="E95" s="64"/>
      <c r="F95" s="65"/>
      <c r="G95" s="65"/>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3:22" x14ac:dyDescent="0.15">
      <c r="E96" s="64"/>
      <c r="F96" s="65"/>
      <c r="G96" s="65"/>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2022-08-28T06:15:57Z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