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10/"/>
    </mc:Choice>
  </mc:AlternateContent>
  <xr:revisionPtr revIDLastSave="0" documentId="8_{627EAFDF-6429-7644-85E9-B16B6E522B6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23" i="2" l="1"/>
  <c r="J23" i="2"/>
  <c r="I23" i="2"/>
  <c r="L22" i="2"/>
  <c r="J22" i="2"/>
  <c r="FT23" i="1" s="1"/>
  <c r="I22" i="2"/>
  <c r="L21" i="2"/>
  <c r="M21" i="2" s="1"/>
  <c r="M22" i="1" s="1"/>
  <c r="J21" i="2"/>
  <c r="FR22" i="1" s="1"/>
  <c r="I21" i="2"/>
  <c r="L20" i="2"/>
  <c r="J20" i="2"/>
  <c r="I20" i="2"/>
  <c r="L19" i="2"/>
  <c r="J19" i="2"/>
  <c r="I19" i="2"/>
  <c r="L18" i="2"/>
  <c r="J18" i="2"/>
  <c r="FV19" i="1" s="1"/>
  <c r="I18" i="2"/>
  <c r="L17" i="2"/>
  <c r="J17" i="2"/>
  <c r="FT18" i="1" s="1"/>
  <c r="I17" i="2"/>
  <c r="L16" i="2"/>
  <c r="J16" i="2"/>
  <c r="I16" i="2"/>
  <c r="L15" i="2"/>
  <c r="J15" i="2"/>
  <c r="FP16" i="1" s="1"/>
  <c r="I15" i="2"/>
  <c r="L14" i="2"/>
  <c r="J14" i="2"/>
  <c r="FO15" i="1" s="1"/>
  <c r="I14" i="2"/>
  <c r="L13" i="2"/>
  <c r="J13" i="2"/>
  <c r="I13" i="2"/>
  <c r="L12" i="2"/>
  <c r="J12" i="2"/>
  <c r="FT13" i="1" s="1"/>
  <c r="I12" i="2"/>
  <c r="L11" i="2"/>
  <c r="J11" i="2"/>
  <c r="FR12" i="1" s="1"/>
  <c r="I11" i="2"/>
  <c r="L10" i="2"/>
  <c r="J10" i="2"/>
  <c r="I10" i="2"/>
  <c r="L9" i="2"/>
  <c r="J9" i="2"/>
  <c r="I9" i="2"/>
  <c r="L8" i="2"/>
  <c r="Q8" i="2" s="1"/>
  <c r="Q9" i="1" s="1"/>
  <c r="J8" i="2"/>
  <c r="FV9" i="1" s="1"/>
  <c r="I8" i="2"/>
  <c r="L7" i="2"/>
  <c r="P7" i="2" s="1"/>
  <c r="P8" i="1" s="1"/>
  <c r="J7" i="2"/>
  <c r="FT8" i="1" s="1"/>
  <c r="I7" i="2"/>
  <c r="L6" i="2"/>
  <c r="J6" i="2"/>
  <c r="I6" i="2"/>
  <c r="L5" i="2"/>
  <c r="J5" i="2"/>
  <c r="FP6" i="1" s="1"/>
  <c r="I5" i="2"/>
  <c r="L4" i="2"/>
  <c r="J4" i="2"/>
  <c r="FS5" i="1" s="1"/>
  <c r="I4" i="2"/>
  <c r="D23" i="2"/>
  <c r="D22" i="2"/>
  <c r="C22" i="2"/>
  <c r="D21" i="2"/>
  <c r="C21" i="2"/>
  <c r="D20" i="2"/>
  <c r="C20" i="2"/>
  <c r="D19" i="2"/>
  <c r="C19" i="2"/>
  <c r="CO20" i="1" s="1"/>
  <c r="L20" i="1" s="1"/>
  <c r="D18" i="2"/>
  <c r="CO19" i="1" s="1"/>
  <c r="C18" i="2"/>
  <c r="D17" i="2"/>
  <c r="C17" i="2"/>
  <c r="D16" i="2"/>
  <c r="C16" i="2"/>
  <c r="D15" i="2"/>
  <c r="C15" i="2"/>
  <c r="CO16" i="1" s="1"/>
  <c r="FE16" i="1" s="1"/>
  <c r="D14" i="2"/>
  <c r="C14" i="2"/>
  <c r="CO15" i="1" s="1"/>
  <c r="FE15" i="1" s="1"/>
  <c r="D13" i="2"/>
  <c r="CO14" i="1" s="1"/>
  <c r="L14" i="1" s="1"/>
  <c r="C13" i="2"/>
  <c r="D12" i="2"/>
  <c r="C12" i="2"/>
  <c r="D11" i="2"/>
  <c r="C11" i="2"/>
  <c r="D10" i="2"/>
  <c r="C10" i="2"/>
  <c r="CO11" i="1" s="1"/>
  <c r="L11" i="1" s="1"/>
  <c r="D9" i="2"/>
  <c r="C9" i="2"/>
  <c r="D8" i="2"/>
  <c r="CO9" i="1" s="1"/>
  <c r="L9" i="1" s="1"/>
  <c r="C8" i="2"/>
  <c r="D7" i="2"/>
  <c r="C7" i="2"/>
  <c r="D6" i="2"/>
  <c r="C6" i="2"/>
  <c r="CO7" i="1" s="1"/>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U6" i="1"/>
  <c r="FV6" i="1"/>
  <c r="FO7" i="1"/>
  <c r="FP7" i="1"/>
  <c r="FQ7" i="1"/>
  <c r="FR7" i="1"/>
  <c r="FS7" i="1"/>
  <c r="FT7" i="1"/>
  <c r="FU7" i="1"/>
  <c r="FV7" i="1"/>
  <c r="FS8" i="1"/>
  <c r="FR9" i="1"/>
  <c r="FS9" i="1"/>
  <c r="FT9" i="1"/>
  <c r="FU9" i="1"/>
  <c r="FO10" i="1"/>
  <c r="FP10" i="1"/>
  <c r="FQ10" i="1"/>
  <c r="FR10" i="1"/>
  <c r="FS10" i="1"/>
  <c r="FT10" i="1"/>
  <c r="FU10" i="1"/>
  <c r="FV10" i="1"/>
  <c r="FO11" i="1"/>
  <c r="FP11" i="1"/>
  <c r="FQ11" i="1"/>
  <c r="FR11" i="1"/>
  <c r="FS11" i="1"/>
  <c r="FT11" i="1"/>
  <c r="FU11" i="1"/>
  <c r="FV11" i="1"/>
  <c r="FO12" i="1"/>
  <c r="FP12" i="1"/>
  <c r="FQ12" i="1"/>
  <c r="FO13" i="1"/>
  <c r="FP13" i="1"/>
  <c r="FQ13" i="1"/>
  <c r="FR13" i="1"/>
  <c r="FS13" i="1"/>
  <c r="FO14" i="1"/>
  <c r="FP14" i="1"/>
  <c r="FQ14" i="1"/>
  <c r="FR14" i="1"/>
  <c r="FS14" i="1"/>
  <c r="FT14" i="1"/>
  <c r="FU14" i="1"/>
  <c r="FV14" i="1"/>
  <c r="FV15" i="1"/>
  <c r="FO16" i="1"/>
  <c r="FU16" i="1"/>
  <c r="FV16" i="1"/>
  <c r="FO17" i="1"/>
  <c r="FP17" i="1"/>
  <c r="FQ17" i="1"/>
  <c r="FR17" i="1"/>
  <c r="FS17" i="1"/>
  <c r="FT17" i="1"/>
  <c r="FU17" i="1"/>
  <c r="FV17" i="1"/>
  <c r="FS18" i="1"/>
  <c r="FR19" i="1"/>
  <c r="FS19" i="1"/>
  <c r="FT19" i="1"/>
  <c r="FU19" i="1"/>
  <c r="FO20" i="1"/>
  <c r="FP20" i="1"/>
  <c r="FQ20" i="1"/>
  <c r="FR20" i="1"/>
  <c r="FS20" i="1"/>
  <c r="FT20" i="1"/>
  <c r="FU20" i="1"/>
  <c r="FV20" i="1"/>
  <c r="FO21" i="1"/>
  <c r="FP21" i="1"/>
  <c r="FQ21" i="1"/>
  <c r="FR21" i="1"/>
  <c r="FS21" i="1"/>
  <c r="FT21" i="1"/>
  <c r="FU21" i="1"/>
  <c r="FV21" i="1"/>
  <c r="FO22" i="1"/>
  <c r="FP22" i="1"/>
  <c r="FQ22" i="1"/>
  <c r="FO23" i="1"/>
  <c r="FP23" i="1"/>
  <c r="FQ23" i="1"/>
  <c r="FR23" i="1"/>
  <c r="FS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J41" i="2"/>
  <c r="J40" i="2"/>
  <c r="J39" i="2"/>
  <c r="J38" i="2"/>
  <c r="J37" i="2"/>
  <c r="J36" i="2"/>
  <c r="J35" i="2"/>
  <c r="J34" i="2"/>
  <c r="J33" i="2"/>
  <c r="J32" i="2"/>
  <c r="J31" i="2"/>
  <c r="J30" i="2"/>
  <c r="J29" i="2"/>
  <c r="J28" i="2"/>
  <c r="J27" i="2"/>
  <c r="J26" i="2"/>
  <c r="J25" i="2"/>
  <c r="J24" i="2"/>
  <c r="D43" i="2"/>
  <c r="C43" i="2"/>
  <c r="D42" i="2"/>
  <c r="C42" i="2"/>
  <c r="D41" i="2"/>
  <c r="C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K6" i="1"/>
  <c r="K7" i="1"/>
  <c r="K10" i="1"/>
  <c r="K11" i="1"/>
  <c r="K13" i="1"/>
  <c r="K14" i="1"/>
  <c r="K15" i="1"/>
  <c r="K16" i="1"/>
  <c r="K17" i="1"/>
  <c r="K20" i="1"/>
  <c r="K21"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N22" i="2"/>
  <c r="N23" i="1" s="1"/>
  <c r="M22" i="2"/>
  <c r="M23" i="1" s="1"/>
  <c r="V21" i="2"/>
  <c r="Q21" i="2"/>
  <c r="Q22" i="1" s="1"/>
  <c r="P21" i="2"/>
  <c r="P22" i="1" s="1"/>
  <c r="O21" i="2"/>
  <c r="O22" i="1" s="1"/>
  <c r="N21" i="2"/>
  <c r="N22" i="1" s="1"/>
  <c r="V20" i="2"/>
  <c r="U20" i="2"/>
  <c r="T20" i="2"/>
  <c r="T21" i="1" s="1"/>
  <c r="S20" i="2"/>
  <c r="S21" i="1" s="1"/>
  <c r="R20" i="2"/>
  <c r="R21" i="1" s="1"/>
  <c r="P20" i="2"/>
  <c r="P21" i="1" s="1"/>
  <c r="O20" i="2"/>
  <c r="O21" i="1" s="1"/>
  <c r="N20" i="2"/>
  <c r="N21" i="1" s="1"/>
  <c r="V19" i="2"/>
  <c r="U19" i="2"/>
  <c r="U20" i="1" s="1"/>
  <c r="T19" i="2"/>
  <c r="T20" i="1" s="1"/>
  <c r="V18" i="2"/>
  <c r="R18" i="2"/>
  <c r="Q18" i="2"/>
  <c r="M18" i="2"/>
  <c r="P18" i="2"/>
  <c r="P19" i="1" s="1"/>
  <c r="V17" i="2"/>
  <c r="T17" i="2"/>
  <c r="T18" i="1" s="1"/>
  <c r="S17" i="2"/>
  <c r="S18" i="1" s="1"/>
  <c r="R17" i="2"/>
  <c r="Q17" i="2"/>
  <c r="P17" i="2"/>
  <c r="N17" i="2"/>
  <c r="M17" i="2"/>
  <c r="U17" i="2"/>
  <c r="U18" i="1" s="1"/>
  <c r="V16" i="2"/>
  <c r="U16" i="2"/>
  <c r="T16" i="2"/>
  <c r="T17" i="1" s="1"/>
  <c r="S16" i="2"/>
  <c r="S17" i="1" s="1"/>
  <c r="R16" i="2"/>
  <c r="Q16" i="2"/>
  <c r="P16" i="2"/>
  <c r="O16" i="2"/>
  <c r="N16" i="2"/>
  <c r="N17" i="1" s="1"/>
  <c r="M16" i="2"/>
  <c r="M17" i="1" s="1"/>
  <c r="CO17" i="1"/>
  <c r="V15" i="2"/>
  <c r="U15" i="2"/>
  <c r="U16" i="1" s="1"/>
  <c r="T15" i="2"/>
  <c r="T16" i="1" s="1"/>
  <c r="S15" i="2"/>
  <c r="R15" i="2"/>
  <c r="Q15" i="2"/>
  <c r="P15" i="2"/>
  <c r="O15" i="2"/>
  <c r="N15" i="2"/>
  <c r="N16" i="1" s="1"/>
  <c r="M15" i="2"/>
  <c r="M16" i="1" s="1"/>
  <c r="V14" i="2"/>
  <c r="U14" i="2"/>
  <c r="U15" i="1" s="1"/>
  <c r="T14" i="2"/>
  <c r="T15" i="1" s="1"/>
  <c r="P14" i="2"/>
  <c r="O14" i="2"/>
  <c r="N14" i="2"/>
  <c r="M14" i="2"/>
  <c r="S14" i="2"/>
  <c r="S15" i="1" s="1"/>
  <c r="V13" i="2"/>
  <c r="Q13" i="2"/>
  <c r="Q14" i="1" s="1"/>
  <c r="P13" i="2"/>
  <c r="P14" i="1" s="1"/>
  <c r="O13" i="2"/>
  <c r="O14" i="1" s="1"/>
  <c r="V12" i="2"/>
  <c r="U12" i="2"/>
  <c r="U13" i="1" s="1"/>
  <c r="V11" i="2"/>
  <c r="U11" i="2"/>
  <c r="T11" i="2"/>
  <c r="S11" i="2"/>
  <c r="R11" i="2"/>
  <c r="Q11" i="2"/>
  <c r="P11" i="2"/>
  <c r="O11" i="2"/>
  <c r="O12" i="1" s="1"/>
  <c r="N11" i="2"/>
  <c r="N12" i="1" s="1"/>
  <c r="M11" i="2"/>
  <c r="CO12" i="1"/>
  <c r="V10" i="2"/>
  <c r="T10" i="2"/>
  <c r="S10" i="2"/>
  <c r="S11" i="1" s="1"/>
  <c r="R10" i="2"/>
  <c r="R11" i="1" s="1"/>
  <c r="Q10" i="2"/>
  <c r="Q11" i="1" s="1"/>
  <c r="O10" i="2"/>
  <c r="O11" i="1" s="1"/>
  <c r="N10" i="2"/>
  <c r="N11" i="1" s="1"/>
  <c r="M10" i="2"/>
  <c r="M11" i="1" s="1"/>
  <c r="V9" i="2"/>
  <c r="U9" i="2"/>
  <c r="U10" i="1" s="1"/>
  <c r="T9" i="2"/>
  <c r="T10" i="1" s="1"/>
  <c r="S9" i="2"/>
  <c r="S10" i="1" s="1"/>
  <c r="R9" i="2"/>
  <c r="R10" i="1" s="1"/>
  <c r="Q9" i="2"/>
  <c r="P9" i="2"/>
  <c r="P10" i="1" s="1"/>
  <c r="O9" i="2"/>
  <c r="O10" i="1" s="1"/>
  <c r="N9" i="2"/>
  <c r="M9" i="2"/>
  <c r="M10" i="1" s="1"/>
  <c r="V8" i="2"/>
  <c r="CQ23" i="1"/>
  <c r="V7" i="2"/>
  <c r="R7" i="2"/>
  <c r="R8" i="1" s="1"/>
  <c r="Q7" i="2"/>
  <c r="Q8" i="1" s="1"/>
  <c r="V6" i="2"/>
  <c r="U6" i="2"/>
  <c r="T6" i="2"/>
  <c r="T7" i="1" s="1"/>
  <c r="Q6" i="2"/>
  <c r="Q7" i="1" s="1"/>
  <c r="P6" i="2"/>
  <c r="P7" i="1" s="1"/>
  <c r="O6" i="2"/>
  <c r="O7" i="1" s="1"/>
  <c r="N6" i="2"/>
  <c r="N7" i="1" s="1"/>
  <c r="M6" i="2"/>
  <c r="M7" i="1" s="1"/>
  <c r="S6" i="2"/>
  <c r="S7" i="1" s="1"/>
  <c r="V5" i="2"/>
  <c r="Q5" i="2"/>
  <c r="P5" i="2"/>
  <c r="P6" i="1" s="1"/>
  <c r="M5" i="2"/>
  <c r="M6" i="1" s="1"/>
  <c r="O5" i="2"/>
  <c r="O6" i="1" s="1"/>
  <c r="V4" i="2"/>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FE42" i="1"/>
  <c r="EV42" i="1"/>
  <c r="ES42" i="1"/>
  <c r="DY42" i="1"/>
  <c r="DO42" i="1"/>
  <c r="DA42" i="1"/>
  <c r="CZ42" i="1"/>
  <c r="CU42" i="1"/>
  <c r="CT42" i="1"/>
  <c r="CS42" i="1"/>
  <c r="CR42" i="1"/>
  <c r="CQ42" i="1"/>
  <c r="CP42" i="1"/>
  <c r="CO42" i="1"/>
  <c r="CL42" i="1"/>
  <c r="CK42" i="1"/>
  <c r="CJ42" i="1"/>
  <c r="CI42" i="1"/>
  <c r="CH42" i="1"/>
  <c r="CG42" i="1"/>
  <c r="BH42" i="1"/>
  <c r="BG42" i="1"/>
  <c r="BF42" i="1"/>
  <c r="BE42" i="1"/>
  <c r="AV42" i="1"/>
  <c r="AT42" i="1"/>
  <c r="AL42" i="1"/>
  <c r="AK42" i="1"/>
  <c r="AJ42" i="1"/>
  <c r="AA42" i="1"/>
  <c r="Z42" i="1"/>
  <c r="Y42" i="1"/>
  <c r="X42" i="1"/>
  <c r="W42" i="1"/>
  <c r="R42" i="1"/>
  <c r="Q42" i="1"/>
  <c r="P42" i="1"/>
  <c r="O42" i="1"/>
  <c r="L42" i="1"/>
  <c r="J42" i="1"/>
  <c r="I42" i="1"/>
  <c r="H42" i="1"/>
  <c r="E42" i="1"/>
  <c r="D42" i="1"/>
  <c r="C42" i="1"/>
  <c r="B42" i="1"/>
  <c r="A42" i="1"/>
  <c r="FM41" i="1"/>
  <c r="FJ41" i="1"/>
  <c r="FI41" i="1"/>
  <c r="FH41" i="1"/>
  <c r="FE41" i="1"/>
  <c r="EV41" i="1"/>
  <c r="ES41" i="1"/>
  <c r="DY41" i="1"/>
  <c r="DO41" i="1"/>
  <c r="DA41" i="1"/>
  <c r="CZ41" i="1"/>
  <c r="CU41" i="1"/>
  <c r="CT41" i="1"/>
  <c r="CS41" i="1"/>
  <c r="CR41" i="1"/>
  <c r="CQ41" i="1"/>
  <c r="CP41" i="1"/>
  <c r="CO41" i="1"/>
  <c r="CL41" i="1"/>
  <c r="CK41" i="1"/>
  <c r="CJ41" i="1"/>
  <c r="CI41" i="1"/>
  <c r="CH41" i="1"/>
  <c r="CG41" i="1"/>
  <c r="BH41" i="1"/>
  <c r="BG41" i="1"/>
  <c r="BF41" i="1"/>
  <c r="BE41" i="1"/>
  <c r="AV41" i="1"/>
  <c r="AT41" i="1"/>
  <c r="AL41" i="1"/>
  <c r="AK41" i="1"/>
  <c r="AJ41" i="1"/>
  <c r="AA41" i="1"/>
  <c r="Z41" i="1"/>
  <c r="Y41" i="1"/>
  <c r="X41" i="1"/>
  <c r="W41" i="1"/>
  <c r="U41" i="1"/>
  <c r="T41" i="1"/>
  <c r="S41" i="1"/>
  <c r="R41" i="1"/>
  <c r="Q41" i="1"/>
  <c r="P41" i="1"/>
  <c r="O41" i="1"/>
  <c r="N41" i="1"/>
  <c r="L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FE34" i="1"/>
  <c r="EV34" i="1"/>
  <c r="ES34" i="1"/>
  <c r="DY34" i="1"/>
  <c r="DO34" i="1"/>
  <c r="DA34" i="1"/>
  <c r="CZ34" i="1"/>
  <c r="CU34" i="1"/>
  <c r="CT34" i="1"/>
  <c r="CS34" i="1"/>
  <c r="CR34" i="1"/>
  <c r="CQ34" i="1"/>
  <c r="CP34" i="1"/>
  <c r="CO34" i="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L34" i="1"/>
  <c r="J34" i="1"/>
  <c r="I34" i="1"/>
  <c r="H34" i="1"/>
  <c r="E34" i="1"/>
  <c r="D34" i="1"/>
  <c r="C34" i="1"/>
  <c r="B34" i="1"/>
  <c r="A34" i="1"/>
  <c r="FM33" i="1"/>
  <c r="FJ33" i="1"/>
  <c r="FI33" i="1"/>
  <c r="FH33" i="1"/>
  <c r="FE33" i="1"/>
  <c r="EV33" i="1"/>
  <c r="ES33" i="1"/>
  <c r="DY33" i="1"/>
  <c r="DO33" i="1"/>
  <c r="DA33" i="1"/>
  <c r="CZ33" i="1"/>
  <c r="CU33" i="1"/>
  <c r="CT33" i="1"/>
  <c r="CS33" i="1"/>
  <c r="CR33" i="1"/>
  <c r="CQ33" i="1"/>
  <c r="CP33" i="1"/>
  <c r="CO33" i="1"/>
  <c r="CL33" i="1"/>
  <c r="CK33" i="1"/>
  <c r="CJ33" i="1"/>
  <c r="CI33" i="1"/>
  <c r="CH33" i="1"/>
  <c r="CG33" i="1"/>
  <c r="BH33" i="1"/>
  <c r="BG33" i="1"/>
  <c r="BF33" i="1"/>
  <c r="BE33" i="1"/>
  <c r="AV33" i="1"/>
  <c r="AK33" i="1"/>
  <c r="AJ33" i="1"/>
  <c r="AA33" i="1"/>
  <c r="Z33" i="1"/>
  <c r="Y33" i="1"/>
  <c r="X33" i="1"/>
  <c r="W33" i="1"/>
  <c r="U33" i="1"/>
  <c r="T33" i="1"/>
  <c r="S33" i="1"/>
  <c r="R33" i="1"/>
  <c r="Q33" i="1"/>
  <c r="P33" i="1"/>
  <c r="O33" i="1"/>
  <c r="L33" i="1"/>
  <c r="J33" i="1"/>
  <c r="I33" i="1"/>
  <c r="H33" i="1"/>
  <c r="E33" i="1"/>
  <c r="D33" i="1"/>
  <c r="C33" i="1"/>
  <c r="B33" i="1"/>
  <c r="A33" i="1"/>
  <c r="FM32" i="1"/>
  <c r="FJ32" i="1"/>
  <c r="FI32" i="1"/>
  <c r="FH32" i="1"/>
  <c r="FE32" i="1"/>
  <c r="EV32" i="1"/>
  <c r="ES32" i="1"/>
  <c r="DY32" i="1"/>
  <c r="DO32" i="1"/>
  <c r="DA32" i="1"/>
  <c r="CZ32" i="1"/>
  <c r="CU32" i="1"/>
  <c r="CT32" i="1"/>
  <c r="CS32" i="1"/>
  <c r="CR32" i="1"/>
  <c r="CQ32" i="1"/>
  <c r="CP32" i="1"/>
  <c r="CO32" i="1"/>
  <c r="CL32" i="1"/>
  <c r="CK32" i="1"/>
  <c r="CJ32" i="1"/>
  <c r="CI32" i="1"/>
  <c r="CH32" i="1"/>
  <c r="CG32" i="1"/>
  <c r="BH32" i="1"/>
  <c r="BG32" i="1"/>
  <c r="BF32" i="1"/>
  <c r="BE32" i="1"/>
  <c r="AV32" i="1"/>
  <c r="AT32" i="1"/>
  <c r="AK32" i="1"/>
  <c r="AA32" i="1"/>
  <c r="Z32" i="1"/>
  <c r="Y32" i="1"/>
  <c r="X32" i="1"/>
  <c r="W32" i="1"/>
  <c r="U32" i="1"/>
  <c r="T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A15" i="1"/>
  <c r="Z15" i="1"/>
  <c r="Y15" i="1"/>
  <c r="X15" i="1"/>
  <c r="W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L14" i="1"/>
  <c r="CK14" i="1"/>
  <c r="CJ14" i="1"/>
  <c r="CI14" i="1"/>
  <c r="CH14" i="1"/>
  <c r="CG14" i="1"/>
  <c r="BH14" i="1"/>
  <c r="BG14" i="1"/>
  <c r="BF14" i="1"/>
  <c r="BE14" i="1"/>
  <c r="AV14" i="1"/>
  <c r="AA14" i="1"/>
  <c r="Z14" i="1"/>
  <c r="Y14" i="1"/>
  <c r="X14" i="1"/>
  <c r="W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M12" i="1"/>
  <c r="J12" i="1"/>
  <c r="I12" i="1"/>
  <c r="H12" i="1"/>
  <c r="E12" i="1"/>
  <c r="D12" i="1"/>
  <c r="C12" i="1"/>
  <c r="B12" i="1"/>
  <c r="A12" i="1"/>
  <c r="FM11" i="1"/>
  <c r="FJ11" i="1"/>
  <c r="FI11" i="1"/>
  <c r="FH11" i="1"/>
  <c r="EV11" i="1"/>
  <c r="ES11" i="1"/>
  <c r="DY11" i="1"/>
  <c r="DO11" i="1"/>
  <c r="DA11" i="1"/>
  <c r="CZ11" i="1"/>
  <c r="CU11" i="1"/>
  <c r="CT11" i="1"/>
  <c r="CS11" i="1"/>
  <c r="CR11" i="1"/>
  <c r="CP11" i="1"/>
  <c r="CL11" i="1"/>
  <c r="CK11" i="1"/>
  <c r="CI11" i="1"/>
  <c r="CH11" i="1"/>
  <c r="CG11" i="1"/>
  <c r="BH11" i="1"/>
  <c r="BG11" i="1"/>
  <c r="BF11" i="1"/>
  <c r="BE11" i="1"/>
  <c r="AV11" i="1"/>
  <c r="AA11" i="1"/>
  <c r="Z11" i="1"/>
  <c r="Y11" i="1"/>
  <c r="X11" i="1"/>
  <c r="W11" i="1"/>
  <c r="T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A5" i="1"/>
  <c r="Z5" i="1"/>
  <c r="Y5" i="1"/>
  <c r="X5" i="1"/>
  <c r="W5" i="1"/>
  <c r="J5" i="1"/>
  <c r="I5" i="1"/>
  <c r="H5" i="1"/>
  <c r="E5" i="1"/>
  <c r="D5" i="1"/>
  <c r="C5" i="1"/>
  <c r="B5" i="1"/>
  <c r="A5" i="1"/>
  <c r="AA4" i="1"/>
  <c r="J4" i="1"/>
  <c r="I4" i="1"/>
  <c r="H4" i="1"/>
  <c r="D4" i="1"/>
  <c r="B4" i="1"/>
  <c r="A4" i="1"/>
  <c r="AB5" i="1" l="1"/>
  <c r="AB13" i="1"/>
  <c r="AI6" i="1"/>
  <c r="AI23" i="1"/>
  <c r="AB15" i="1"/>
  <c r="AJ21" i="1"/>
  <c r="AB12" i="1"/>
  <c r="AB11" i="1"/>
  <c r="FR8" i="1"/>
  <c r="FT15" i="1"/>
  <c r="K22" i="1"/>
  <c r="S21" i="2"/>
  <c r="S22" i="1" s="1"/>
  <c r="FP9" i="1"/>
  <c r="AV9" i="1"/>
  <c r="AV15" i="1"/>
  <c r="AV22" i="1"/>
  <c r="U7" i="2"/>
  <c r="U8" i="1" s="1"/>
  <c r="O8" i="2"/>
  <c r="O9" i="1" s="1"/>
  <c r="T21" i="2"/>
  <c r="T22" i="1" s="1"/>
  <c r="FP5" i="1"/>
  <c r="FU22" i="1"/>
  <c r="FO19" i="1"/>
  <c r="FS16" i="1"/>
  <c r="FQ15" i="1"/>
  <c r="FU12" i="1"/>
  <c r="FO9" i="1"/>
  <c r="FS6" i="1"/>
  <c r="FQ8" i="1"/>
  <c r="AV5" i="1"/>
  <c r="AV8" i="1"/>
  <c r="M7" i="2"/>
  <c r="M8" i="1" s="1"/>
  <c r="P8" i="2"/>
  <c r="P9" i="1" s="1"/>
  <c r="U21" i="2"/>
  <c r="U22" i="1" s="1"/>
  <c r="K19" i="1"/>
  <c r="K9" i="1"/>
  <c r="FQ5" i="1"/>
  <c r="FV23" i="1"/>
  <c r="FT22" i="1"/>
  <c r="FV18" i="1"/>
  <c r="FR16" i="1"/>
  <c r="FP15" i="1"/>
  <c r="FV13" i="1"/>
  <c r="FT12" i="1"/>
  <c r="FV8" i="1"/>
  <c r="FR6" i="1"/>
  <c r="FR18" i="1"/>
  <c r="S7" i="2"/>
  <c r="S8" i="1" s="1"/>
  <c r="FV5" i="1"/>
  <c r="FQ18" i="1"/>
  <c r="FU15" i="1"/>
  <c r="T7" i="2"/>
  <c r="T8" i="1" s="1"/>
  <c r="FP18" i="1"/>
  <c r="FP8" i="1"/>
  <c r="R21" i="2"/>
  <c r="R22" i="1" s="1"/>
  <c r="K5" i="1"/>
  <c r="K12" i="1"/>
  <c r="FQ19" i="1"/>
  <c r="FO18" i="1"/>
  <c r="FS15" i="1"/>
  <c r="FQ9" i="1"/>
  <c r="FP19" i="1"/>
  <c r="FT16" i="1"/>
  <c r="FR15" i="1"/>
  <c r="FV12" i="1"/>
  <c r="FT6" i="1"/>
  <c r="N7" i="2"/>
  <c r="N8" i="1" s="1"/>
  <c r="K18" i="1"/>
  <c r="K8" i="1"/>
  <c r="FR5" i="1"/>
  <c r="FU23" i="1"/>
  <c r="FS22" i="1"/>
  <c r="FU18" i="1"/>
  <c r="FQ16" i="1"/>
  <c r="FU13" i="1"/>
  <c r="FS12" i="1"/>
  <c r="FU8" i="1"/>
  <c r="FQ6" i="1"/>
  <c r="FO8" i="1"/>
  <c r="FV22" i="1"/>
  <c r="AV6" i="1"/>
  <c r="AV2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<sst xmlns="http://schemas.openxmlformats.org/spreadsheetml/2006/main" count="875" uniqueCount="706">
  <si>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</si>
  <si>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</si>
  <si>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</si>
  <si>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</si>
  <si>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</si>
  <si>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</si>
  <si>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</si>
  <si>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</si>
  <si>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</si>
  <si>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</si>
  <si>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</si>
  <si>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</si>
  <si>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</si>
  <si>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</si>
  <si>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</si>
  <si>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</si>
  <si>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</si>
  <si>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</si>
  <si>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</si>
  <si>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</si>
  <si>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</si>
  <si>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</si>
  <si>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</si>
  <si>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</si>
  <si>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</si>
  <si>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</si>
  <si>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</si>
  <si>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</si>
  <si>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</si>
  <si>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</si>
  <si>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</si>
  <si>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</si>
  <si>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</si>
  <si>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</si>
  <si>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</si>
  <si>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</si>
  <si>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</si>
  <si>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</si>
  <si>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</si>
  <si>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</si>
  <si>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</si>
  <si>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</si>
  <si>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</si>
  <si>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</si>
  <si>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</si>
  <si>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</si>
  <si>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</si>
  <si>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</si>
  <si>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</si>
  <si>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</si>
  <si>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</si>
  <si>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</si>
  <si>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</si>
  <si>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</si>
  <si>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</si>
  <si>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</si>
  <si>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</si>
  <si>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</si>
  <si>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</si>
  <si>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</si>
  <si>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</si>
  <si>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</si>
  <si>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</si>
  <si>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</si>
  <si>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</si>
  <si>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</si>
  <si>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</si>
  <si>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</si>
  <si>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</si>
  <si>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</si>
  <si>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</si>
  <si>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</si>
  <si>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</si>
  <si>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</si>
  <si>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</si>
  <si>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</si>
  <si>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</si>
  <si>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</si>
  <si>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</si>
  <si>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</si>
  <si>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</si>
  <si>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</si>
  <si>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</si>
  <si>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</si>
  <si>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</si>
  <si>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</si>
  <si>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</si>
  <si>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</si>
  <si>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</si>
  <si>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</si>
  <si>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</si>
  <si>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</si>
  <si>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</si>
  <si>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</si>
  <si>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</si>
  <si>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</si>
  <si>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</si>
  <si>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</si>
  <si>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</si>
  <si>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</si>
  <si>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</si>
  <si>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</si>
  <si>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</si>
  <si>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</si>
  <si>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</si>
  <si>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</si>
  <si>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</si>
  <si>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</si>
  <si>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</si>
  <si>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</si>
  <si>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</si>
  <si>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</si>
  <si>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</si>
  <si>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</si>
  <si>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</si>
  <si>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</si>
  <si>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</si>
  <si>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</si>
  <si>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</si>
  <si>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</si>
  <si>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</si>
  <si>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</si>
  <si>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</si>
  <si>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</si>
  <si>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</si>
  <si>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</si>
  <si>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</si>
  <si>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</si>
  <si>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</si>
  <si>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</si>
  <si>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</si>
  <si>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</si>
  <si>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</si>
  <si>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</si>
  <si>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</si>
  <si>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</si>
  <si>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</si>
  <si>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</si>
  <si>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</si>
  <si>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</si>
  <si>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</si>
  <si>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</si>
  <si>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</si>
  <si>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</si>
  <si>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</si>
  <si>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</si>
  <si>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</si>
  <si>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</si>
  <si>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</si>
  <si>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</si>
  <si>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</si>
  <si>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</si>
  <si>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</si>
  <si>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</si>
  <si>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</si>
  <si>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</si>
  <si>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</si>
  <si>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</si>
  <si>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</si>
  <si>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</si>
  <si>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</si>
  <si>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</si>
  <si>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</si>
  <si>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</si>
  <si>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</si>
  <si>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</si>
  <si>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</si>
  <si>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</si>
  <si>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</si>
  <si>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</si>
  <si>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</si>
  <si>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</si>
  <si>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</si>
  <si>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</si>
  <si>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</si>
  <si>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</si>
  <si>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</si>
  <si>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</si>
  <si>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</si>
  <si>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</si>
  <si>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</si>
  <si>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</si>
  <si>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</si>
  <si>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</si>
  <si>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</si>
  <si>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</si>
  <si>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</si>
  <si>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</si>
  <si>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</si>
  <si>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</si>
  <si>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</si>
  <si>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</si>
  <si>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</si>
  <si>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</si>
  <si>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</si>
  <si>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</si>
  <si>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</si>
  <si>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</si>
  <si>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</si>
  <si>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</si>
  <si>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</si>
  <si>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</si>
  <si>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</si>
  <si>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</si>
  <si>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</si>
  <si>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</si>
  <si>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</si>
  <si>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</si>
  <si>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</si>
  <si>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</si>
  <si>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</si>
  <si>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</si>
  <si>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</si>
  <si>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</si>
  <si>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</si>
  <si>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</si>
  <si>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</si>
  <si>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</si>
  <si>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</si>
  <si>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</si>
  <si>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</si>
  <si>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</si>
  <si>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</si>
  <si>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</si>
  <si>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</si>
  <si>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</si>
  <si>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</si>
  <si>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</si>
  <si>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</si>
  <si>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</si>
  <si>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</si>
  <si>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</si>
  <si>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</si>
  <si>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</si>
  <si>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</si>
  <si>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</si>
  <si>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</si>
  <si>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</si>
  <si>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</si>
  <si>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</si>
  <si>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</si>
  <si>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</si>
  <si>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</si>
  <si>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</si>
  <si>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</si>
  <si>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</si>
  <si>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</si>
  <si>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</si>
  <si>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</si>
  <si>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</si>
  <si>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</si>
  <si>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</si>
  <si>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</si>
  <si>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</si>
  <si>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</si>
  <si>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</si>
  <si>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</si>
  <si>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</si>
  <si>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</si>
  <si>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</si>
  <si>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</si>
  <si>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</si>
  <si>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</si>
  <si>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</si>
  <si>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</si>
  <si>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</si>
  <si>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</si>
  <si>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</si>
  <si>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</si>
  <si>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</si>
  <si>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</si>
  <si>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</si>
  <si>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</si>
  <si>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</si>
  <si>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</si>
  <si>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</si>
  <si>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</si>
  <si>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</si>
  <si>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</si>
  <si>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</si>
  <si>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</si>
  <si>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</si>
  <si>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</si>
  <si>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</si>
  <si>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</si>
  <si>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</si>
  <si>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</si>
  <si>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</si>
  <si>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</si>
  <si>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</si>
  <si>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</si>
  <si>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</si>
  <si>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</si>
  <si>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</si>
  <si>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</si>
  <si>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</si>
  <si>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</si>
  <si>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</si>
  <si>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</si>
  <si>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</si>
  <si>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</si>
  <si>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</si>
  <si>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</si>
  <si>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</si>
  <si>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</si>
  <si>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</si>
  <si>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</si>
  <si>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</si>
  <si>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</si>
  <si>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</si>
  <si>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</si>
  <si>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</si>
  <si>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</si>
  <si>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</si>
  <si>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</si>
  <si>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</si>
  <si>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</si>
  <si>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</si>
  <si>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</si>
  <si>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</si>
  <si>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</si>
  <si>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</si>
  <si>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</si>
  <si>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</si>
  <si>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</si>
  <si>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</si>
  <si>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</si>
  <si>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</si>
  <si>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</si>
  <si>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</si>
  <si>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</si>
  <si>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</si>
  <si>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</si>
  <si>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</si>
  <si>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</si>
  <si>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</si>
  <si>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</si>
  <si>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</si>
  <si>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</si>
  <si>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</si>
  <si>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</si>
  <si>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</si>
  <si>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</si>
  <si>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</si>
  <si>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</si>
  <si>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</si>
  <si>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</si>
  <si>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</si>
  <si>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</si>
  <si>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</si>
  <si>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</si>
  <si>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</si>
  <si>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</si>
  <si>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</si>
  <si>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</si>
  <si>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</si>
  <si>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</si>
  <si>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</si>
  <si>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</si>
  <si>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</si>
  <si>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</si>
  <si>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</si>
  <si>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</si>
  <si>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</si>
  <si>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</si>
  <si>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</si>
  <si>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</si>
  <si>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</si>
  <si>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</si>
  <si>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</si>
  <si>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</si>
  <si>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</si>
  <si>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</si>
  <si>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</si>
  <si>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</si>
  <si>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</si>
  <si>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</si>
  <si>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</si>
  <si>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</si>
  <si>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</si>
  <si>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</si>
  <si>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</si>
  <si>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</si>
  <si>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</si>
  <si>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</si>
  <si>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</si>
  <si>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</si>
  <si>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</si>
  <si>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</si>
  <si>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</si>
  <si>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</si>
  <si>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</si>
  <si>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</si>
  <si>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</si>
  <si>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</si>
  <si>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</si>
  <si>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</si>
  <si>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</si>
  <si>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</si>
  <si>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</si>
  <si>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</si>
  <si>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</si>
  <si>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</si>
  <si>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</si>
  <si>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</si>
  <si>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</si>
  <si>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</si>
  <si>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</si>
  <si>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</si>
  <si>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</si>
  <si>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</si>
  <si>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</si>
  <si>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</si>
  <si>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</si>
  <si>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</si>
  <si>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</si>
  <si>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</si>
  <si>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</si>
  <si>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</si>
  <si>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</si>
  <si>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</si>
  <si>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</si>
  <si>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</si>
  <si>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</si>
  <si>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</si>
  <si>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</si>
  <si>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</si>
  <si>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</si>
  <si>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</si>
  <si>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</si>
  <si>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</si>
  <si>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</si>
  <si>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</si>
  <si>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</si>
  <si>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</si>
  <si>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</si>
  <si>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</si>
  <si>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</si>
  <si>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</si>
  <si>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</si>
  <si>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</si>
  <si>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</si>
  <si>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</si>
  <si>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</si>
  <si>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</si>
  <si>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</si>
  <si>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</si>
  <si>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</si>
  <si>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</si>
  <si>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</si>
  <si>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</si>
  <si>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</si>
  <si>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</si>
  <si>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</si>
  <si>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</si>
  <si>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</si>
  <si>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</si>
  <si>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</si>
  <si>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</si>
  <si>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</si>
  <si>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</si>
  <si>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</si>
  <si>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</si>
  <si>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</si>
  <si>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</si>
  <si>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</si>
  <si>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</si>
  <si>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</si>
  <si>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</si>
  <si>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</si>
  <si>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</si>
  <si>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</si>
  <si>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</si>
  <si>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</si>
  <si>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</si>
  <si>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</si>
  <si>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</si>
  <si>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</si>
  <si>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</si>
  <si>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</si>
  <si>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</si>
  <si>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</si>
  <si>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</si>
  <si>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</si>
  <si>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</si>
  <si>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</si>
  <si>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</si>
  <si>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</si>
  <si>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</si>
  <si>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</si>
  <si>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</si>
  <si>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</si>
  <si>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</si>
  <si>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</si>
  <si>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</si>
  <si>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</si>
  <si>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</si>
  <si>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</si>
  <si>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</si>
  <si>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</si>
  <si>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</si>
  <si>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</si>
  <si>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</si>
  <si>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</si>
  <si>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</si>
  <si>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</si>
  <si>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</si>
  <si>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</si>
  <si>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</si>
  <si>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</si>
  <si>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</si>
  <si>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</si>
  <si>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</si>
  <si>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</si>
  <si>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</si>
  <si>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</si>
  <si>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</si>
  <si>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</si>
  <si>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</si>
  <si>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</si>
  <si>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</si>
  <si>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</si>
  <si>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</si>
  <si>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</si>
  <si>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</si>
  <si>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</si>
  <si>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</si>
  <si>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</si>
  <si>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</si>
  <si>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</si>
  <si>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</si>
  <si>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</si>
  <si>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</si>
  <si>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</si>
  <si>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</si>
  <si>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</si>
  <si>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</si>
  <si>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</si>
  <si>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</si>
  <si>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</si>
  <si>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</si>
  <si>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</si>
  <si>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</si>
  <si>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</si>
  <si>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</si>
  <si>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</si>
  <si>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</si>
  <si>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</si>
  <si>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</si>
  <si>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</si>
  <si>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</si>
  <si>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</si>
  <si>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</si>
  <si>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</si>
  <si>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</si>
  <si>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</si>
  <si>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</si>
  <si>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</si>
  <si>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</si>
  <si>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</si>
  <si>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</si>
  <si>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</si>
  <si>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</si>
  <si>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</si>
  <si>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</si>
  <si>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</si>
  <si>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</si>
  <si>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</si>
  <si>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</si>
  <si>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</si>
  <si>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</si>
  <si>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</si>
  <si>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</si>
  <si>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</si>
  <si>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</si>
  <si>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</si>
  <si>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</si>
  <si>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</si>
  <si>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</si>
  <si>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</si>
  <si>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</si>
  <si>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</si>
  <si>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</si>
  <si>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</si>
  <si>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</si>
  <si>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</si>
  <si>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</si>
  <si>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</si>
  <si>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</si>
  <si>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</si>
  <si>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</si>
  <si>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</si>
  <si>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</si>
  <si>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</si>
  <si>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</si>
  <si>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</si>
  <si>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</si>
  <si>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</si>
  <si>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</si>
  <si>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</si>
  <si>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</si>
  <si>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</si>
  <si>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</si>
  <si>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</si>
  <si>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</si>
  <si>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</si>
  <si>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</si>
  <si>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</si>
  <si>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</si>
  <si>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</si>
  <si>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</si>
  <si>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</si>
  <si>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</si>
  <si>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</si>
  <si>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</si>
  <si>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</si>
  <si>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</si>
  <si>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</si>
  <si>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</si>
  <si>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</si>
  <si>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</si>
  <si>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</si>
  <si>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</si>
  <si>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</si>
  <si>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</si>
  <si>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</si>
  <si>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</si>
  <si>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</si>
  <si>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</si>
  <si>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</si>
  <si>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</si>
  <si>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</si>
  <si>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</si>
  <si>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</si>
  <si>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</si>
  <si>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</si>
  <si>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</si>
  <si>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</si>
  <si>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</si>
  <si>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</si>
  <si>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</si>
  <si>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</si>
  <si>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</si>
  <si>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</si>
  <si>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</si>
  <si>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</si>
  <si>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</si>
  <si>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</si>
  <si>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</si>
  <si>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</si>
  <si>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</si>
  <si>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</si>
  <si>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</si>
  <si>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</si>
  <si>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</si>
  <si>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</si>
  <si>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</si>
  <si>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</si>
  <si>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</si>
  <si>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</si>
  <si>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</si>
  <si>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</si>
  <si>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</si>
  <si>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</si>
  <si>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</si>
  <si>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</si>
  <si>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</si>
  <si>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</si>
  <si>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</si>
  <si>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</si>
  <si>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</si>
  <si>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</si>
  <si>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</si>
  <si>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</si>
  <si>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</si>
  <si>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</si>
  <si>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T510 - DE</t>
  </si>
  <si>
    <t>Lenovo T510 - FR FBA</t>
  </si>
  <si>
    <t>Lenovo T510 - IT</t>
  </si>
  <si>
    <t>Lenovo T510 - ES</t>
  </si>
  <si>
    <t>Lenovo T510 - UK FBA</t>
  </si>
  <si>
    <t>Lenovo T510 - NOR</t>
  </si>
  <si>
    <t>Lenovo T510 - BE</t>
  </si>
  <si>
    <t>Lenovo T510 - BG</t>
  </si>
  <si>
    <t>Lenovo T510 - CZ</t>
  </si>
  <si>
    <t>Lenovo T510 - DK</t>
  </si>
  <si>
    <t>Lenovo T510 - HU</t>
  </si>
  <si>
    <t>Lenovo T510 - NL</t>
  </si>
  <si>
    <t>Lenovo T510 - NO</t>
  </si>
  <si>
    <t>Lenovo T510 - PL</t>
  </si>
  <si>
    <t>Lenovo T510 - PT</t>
  </si>
  <si>
    <t>Lenovo T510 - SE/FI</t>
  </si>
  <si>
    <t>Lenovo T510 - CH</t>
  </si>
  <si>
    <t>Lenovo - US int</t>
  </si>
  <si>
    <t>Lenovo T510 - RUS</t>
  </si>
  <si>
    <t>Lenovo T510 - US FBA</t>
  </si>
  <si>
    <t>T520 T520i T420S T420 T420i T400S T410S T410 T410I T510 T510i W510 W520 X220T X220s X220i X220</t>
  </si>
  <si>
    <t>Lenovo T510 parent</t>
  </si>
  <si>
    <t>Lenovo/T510%20/RG/DE</t>
  </si>
  <si>
    <t>Lenovo/T510%20/RG/FR</t>
  </si>
  <si>
    <t>Lenovo/T510%20/RG/IT</t>
  </si>
  <si>
    <t>Lenovo/T510%20/RG/ES</t>
  </si>
  <si>
    <t>Lenovo/T510%20/RG/UK</t>
  </si>
  <si>
    <t>Lenovo/T510%20/RG/NOR</t>
  </si>
  <si>
    <t>Lenovo/T510%20/RG/USI</t>
  </si>
  <si>
    <t>Lenovo/T510%20/RG/US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</si>
</sst>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xf numFmtId="164" fontId="0" fillId="14" borderId="3" xfId="0" applyNumberFormat="1"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T510 parent</v>
      </c>
      <c r="C4" s="29" t="s">
        <v>345</v>
      </c>
      <c r="D4" s="30">
        <f>Values!B14</f>
        <v>5714401510222</v>
      </c>
      <c r="E4" s="31" t="s">
        <v>346</v>
      </c>
      <c r="F4" s="28" t="str">
        <f>SUBSTITUTE(Values!B1, "{language}", "") &amp; " " &amp; Values!B3</f>
        <v>ersättningsbakgrundsbelyst  tangentbord för Lenovo Thinkpad T520 T520i T420S T420 T420i T400S T410S T410 T410I T510 T510i W510 W520 X220T X220s X220i X220</v>
      </c>
      <c r="G4" s="29" t="s">
        <v>345</v>
      </c>
      <c r="H4" s="27" t="str">
        <f>Values!B16</f>
        <v>computer-keyboards</v>
      </c>
      <c r="I4" s="27" t="str">
        <f>IF(ISBLANK(Values!E3),"","4730574031")</f>
        <v>4730574031</v>
      </c>
      <c r="J4" s="32" t="str">
        <f>Values!B13</f>
        <v>Lenovo T510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17" x14ac:dyDescent="0.2">
      <c r="A5" s="27" t="str">
        <f>IF(ISBLANK(Values!E4),"",IF(Values!$B$37="EU","computercomponent","computer"))</f>
        <v>computer</v>
      </c>
      <c r="B5" s="38" t="str">
        <f>IF(ISBLANK(Values!E4),"",Values!F4)</f>
        <v>Lenovo T510 - DE</v>
      </c>
      <c r="C5" s="32" t="str">
        <f>IF(ISBLANK(Values!E4),"","TellusRem")</f>
        <v>TellusRem</v>
      </c>
      <c r="D5" s="30">
        <f>IF(ISBLANK(Values!E4),"",Values!E4)</f>
        <v>5714401510017</v>
      </c>
      <c r="E5" s="31" t="str">
        <f>IF(ISBLANK(Values!E4),"","EAN")</f>
        <v>EAN</v>
      </c>
      <c r="F5" s="28" t="str">
        <f>IF(ISBLANK(Values!E4),"",IF(Values!J4, SUBSTITUTE(Values!$B$1, "{language}", Values!H4) &amp; " " &amp;Values!$B$3, SUBSTITUTE(Values!$B$2, "{language}", Values!$H4) &amp; " " &amp;Values!$B$3))</f>
        <v>ersätter Tysk icke-bakgrundsbelyst tangentbord för Lenovo Thinkpad T520 T520i T420S T420 T420i T400S T410S T410 T410I T510 T510i W510 W520 X220T X220s X220i X220</v>
      </c>
      <c r="G5" s="32" t="str">
        <f>IF(ISBLANK(Values!E4),"",IF(Values!$B$20="PartialUpdate","","TellusRem"))</f>
        <v/>
      </c>
      <c r="H5" s="27" t="str">
        <f>IF(ISBLANK(Values!E4),"",Values!$B$16)</f>
        <v>computer-keyboards</v>
      </c>
      <c r="I5" s="27" t="str">
        <f>IF(ISBLANK(Values!E4),"","4730574031")</f>
        <v>4730574031</v>
      </c>
      <c r="J5" s="39" t="str">
        <f>IF(ISBLANK(Values!E4),"",Values!F4 )</f>
        <v>Lenovo T510 - DE</v>
      </c>
      <c r="K5" s="28" t="str">
        <f>IF(IF(ISBLANK(Values!E4),"",IF(Values!J4, Values!$B$4, Values!$B$5))=0,"",IF(ISBLANK(Values!E4),"",IF(Values!J4, Values!$B$4, Values!$B$5)))</f>
        <v/>
      </c>
      <c r="L5" s="40">
        <f>IF(ISBLANK(Values!E4),"",IF($CO5="DEFAULT", Values!$B$18, ""))</f>
        <v>5</v>
      </c>
      <c r="M5" s="28" t="str">
        <f>IF(ISBLANK(Values!E4),"",Values!$M4)</f>
        <v>https://raw.githubusercontent.com/PatrickVibild/TellusAmazonPictures/master/pictures/Lenovo/T510%20/RG/DE/1.jpg</v>
      </c>
      <c r="N5" s="28" t="str">
        <f>IF(ISBLANK(Values!$F4),"",Values!N4)</f>
        <v>https://raw.githubusercontent.com/PatrickVibild/TellusAmazonPictures/master/pictures/Lenovo/T510%20/RG/DE/2.jpg</v>
      </c>
      <c r="O5" s="28" t="str">
        <f>IF(ISBLANK(Values!$F4),"",Values!O4)</f>
        <v>https://raw.githubusercontent.com/PatrickVibild/TellusAmazonPictures/master/pictures/Lenovo/T510%20/RG/DE/3.jpg</v>
      </c>
      <c r="P5" s="28" t="str">
        <f>IF(ISBLANK(Values!$F4),"",Values!P4)</f>
        <v>https://raw.githubusercontent.com/PatrickVibild/TellusAmazonPictures/master/pictures/Lenovo/T510%20/RG/DE/4.jpg</v>
      </c>
      <c r="Q5" s="28" t="str">
        <f>IF(ISBLANK(Values!$F4),"",Values!Q4)</f>
        <v>https://raw.githubusercontent.com/PatrickVibild/TellusAmazonPictures/master/pictures/Lenovo/T510%20/RG/DE/5.jpg</v>
      </c>
      <c r="R5" s="28" t="str">
        <f>IF(ISBLANK(Values!$F4),"",Values!R4)</f>
        <v>https://raw.githubusercontent.com/PatrickVibild/TellusAmazonPictures/master/pictures/Lenovo/T510%20/RG/DE/6.jpg</v>
      </c>
      <c r="S5" s="28" t="str">
        <f>IF(ISBLANK(Values!$F4),"",Values!S4)</f>
        <v>https://raw.githubusercontent.com/PatrickVibild/TellusAmazonPictures/master/pictures/Lenovo/T510%20/RG/DE/7.jpg</v>
      </c>
      <c r="T5" s="28" t="str">
        <f>IF(ISBLANK(Values!$F4),"",Values!T4)</f>
        <v>https://raw.githubusercontent.com/PatrickVibild/TellusAmazonPictures/master/pictures/Lenovo/T510%20/RG/DE/8.jpg</v>
      </c>
      <c r="U5" s="28" t="str">
        <f>IF(ISBLANK(Values!$F4),"",Values!U4)</f>
        <v>https://raw.githubusercontent.com/PatrickVibild/TellusAmazonPictures/master/pictures/Lenovo/T510%20/RG/DE/9.jpg</v>
      </c>
      <c r="W5" s="32" t="str">
        <f>IF(ISBLANK(Values!E4),"","Child")</f>
        <v>Child</v>
      </c>
      <c r="X5" s="32" t="str">
        <f>IF(ISBLANK(Values!E4),"",Values!$B$13)</f>
        <v>Lenovo T510 parent</v>
      </c>
      <c r="Y5" s="39" t="str">
        <f>IF(ISBLANK(Values!E4),"","Size-Color")</f>
        <v>Size-Color</v>
      </c>
      <c r="Z5" s="32" t="str">
        <f>IF(ISBLANK(Values!E4),"","variation")</f>
        <v>variation</v>
      </c>
      <c r="AA5" s="36"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41"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4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5" s="28" t="str">
        <f>IF(ISBLANK(Values!E4),"",Values!H4)</f>
        <v>Tysk</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27" t="str">
        <f>IF(ISBLANK(Values!E4),"","Parts")</f>
        <v>Parts</v>
      </c>
      <c r="DP5" s="27" t="str">
        <f>IF(ISBLANK(Values!E4),"",Values!$B$31)</f>
        <v>6 månaders garanti efter leveransdatum. I händelse av fel på tangentbordet kommer en ny enhet eller en reservdel till produktens tangentbord att skickas. Vid brist på lager ges full återbetalning.</v>
      </c>
      <c r="DS5" s="31"/>
      <c r="DY5" t="str">
        <f>IF(ISBLANK(Values!$E4), "", "not_applicable")</f>
        <v>not_applicable</v>
      </c>
      <c r="DZ5" s="31"/>
      <c r="EA5" s="31"/>
      <c r="EB5" s="31"/>
      <c r="EC5" s="31"/>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27" t="str">
        <f>IF(ISBLANK(Values!E5),"",IF(Values!$B$37="EU","computercomponent","computer"))</f>
        <v>computer</v>
      </c>
      <c r="B6" s="38" t="str">
        <f>IF(ISBLANK(Values!E5),"",Values!F5)</f>
        <v>Lenovo T510 - FR FBA</v>
      </c>
      <c r="C6" s="32" t="str">
        <f>IF(ISBLANK(Values!E5),"","TellusRem")</f>
        <v>TellusRem</v>
      </c>
      <c r="D6" s="30">
        <f>IF(ISBLANK(Values!E5),"",Values!E5)</f>
        <v>5714401510024</v>
      </c>
      <c r="E6" s="31" t="str">
        <f>IF(ISBLANK(Values!E5),"","EAN")</f>
        <v>EAN</v>
      </c>
      <c r="F6" s="28" t="str">
        <f>IF(ISBLANK(Values!E5),"",IF(Values!J5, SUBSTITUTE(Values!$B$1, "{language}", Values!H5) &amp; " " &amp;Values!$B$3, SUBSTITUTE(Values!$B$2, "{language}", Values!$H5) &amp; " " &amp;Values!$B$3))</f>
        <v>ersätter Franska icke-bakgrundsbelyst tangentbord för Lenovo Thinkpad T520 T520i T420S T420 T420i T400S T410S T410 T410I T510 T510i W510 W520 X220T X220s X220i X220</v>
      </c>
      <c r="G6" s="32" t="str">
        <f>IF(ISBLANK(Values!E5),"",IF(Values!$B$20="PartialUpdate","","TellusRem"))</f>
        <v/>
      </c>
      <c r="H6" s="27" t="str">
        <f>IF(ISBLANK(Values!E5),"",Values!$B$16)</f>
        <v>computer-keyboards</v>
      </c>
      <c r="I6" s="27" t="str">
        <f>IF(ISBLANK(Values!E5),"","4730574031")</f>
        <v>4730574031</v>
      </c>
      <c r="J6" s="39" t="str">
        <f>IF(ISBLANK(Values!E5),"",Values!F5 )</f>
        <v>Lenovo T510 - FR FBA</v>
      </c>
      <c r="K6" s="29" t="str">
        <f>IF(IF(ISBLANK(Values!E5),"",IF(Values!J5, Values!$B$4, Values!$B$5))=0,"",IF(ISBLANK(Values!E5),"",IF(Values!J5, Values!$B$4, Values!$B$5)))</f>
        <v/>
      </c>
      <c r="L6" s="40">
        <f>IF(ISBLANK(Values!E5),"",IF($CO6="DEFAULT", Values!$B$18, ""))</f>
        <v>5</v>
      </c>
      <c r="M6" s="28" t="str">
        <f>IF(ISBLANK(Values!E5),"",Values!$M5)</f>
        <v>https://raw.githubusercontent.com/PatrickVibild/TellusAmazonPictures/master/pictures/Lenovo/T510%20/RG/FR/1.jpg</v>
      </c>
      <c r="N6" s="28" t="str">
        <f>IF(ISBLANK(Values!$F5),"",Values!N5)</f>
        <v>https://raw.githubusercontent.com/PatrickVibild/TellusAmazonPictures/master/pictures/Lenovo/T510%20/RG/FR/2.jpg</v>
      </c>
      <c r="O6" s="28" t="str">
        <f>IF(ISBLANK(Values!$F5),"",Values!O5)</f>
        <v>https://raw.githubusercontent.com/PatrickVibild/TellusAmazonPictures/master/pictures/Lenovo/T510%20/RG/FR/3.jpg</v>
      </c>
      <c r="P6" s="28" t="str">
        <f>IF(ISBLANK(Values!$F5),"",Values!P5)</f>
        <v>https://raw.githubusercontent.com/PatrickVibild/TellusAmazonPictures/master/pictures/Lenovo/T510%20/RG/FR/4.jpg</v>
      </c>
      <c r="Q6" s="28" t="str">
        <f>IF(ISBLANK(Values!$F5),"",Values!Q5)</f>
        <v>https://raw.githubusercontent.com/PatrickVibild/TellusAmazonPictures/master/pictures/Lenovo/T510%20/RG/FR/5.jpg</v>
      </c>
      <c r="R6" s="28" t="str">
        <f>IF(ISBLANK(Values!$F5),"",Values!R5)</f>
        <v>https://raw.githubusercontent.com/PatrickVibild/TellusAmazonPictures/master/pictures/Lenovo/T510%20/RG/FR/6.jpg</v>
      </c>
      <c r="S6" s="28" t="str">
        <f>IF(ISBLANK(Values!$F5),"",Values!S5)</f>
        <v>https://raw.githubusercontent.com/PatrickVibild/TellusAmazonPictures/master/pictures/Lenovo/T510%20/RG/FR/7.jpg</v>
      </c>
      <c r="T6" s="28" t="str">
        <f>IF(ISBLANK(Values!$F5),"",Values!T5)</f>
        <v>https://raw.githubusercontent.com/PatrickVibild/TellusAmazonPictures/master/pictures/Lenovo/T510%20/RG/FR/8.jpg</v>
      </c>
      <c r="U6" s="28" t="str">
        <f>IF(ISBLANK(Values!$F5),"",Values!U5)</f>
        <v>https://raw.githubusercontent.com/PatrickVibild/TellusAmazonPictures/master/pictures/Lenovo/T510%20/RG/FR/9.jpg</v>
      </c>
      <c r="W6" s="32" t="str">
        <f>IF(ISBLANK(Values!E5),"","Child")</f>
        <v>Child</v>
      </c>
      <c r="X6" s="32" t="str">
        <f>IF(ISBLANK(Values!E5),"",Values!$B$13)</f>
        <v>Lenovo T510 parent</v>
      </c>
      <c r="Y6" s="39" t="str">
        <f>IF(ISBLANK(Values!E5),"","Size-Color")</f>
        <v>Size-Color</v>
      </c>
      <c r="Z6" s="32" t="str">
        <f>IF(ISBLANK(Values!E5),"","variation")</f>
        <v>variation</v>
      </c>
      <c r="AA6" s="36"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41"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4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6" s="28" t="str">
        <f>IF(ISBLANK(Values!E5),"",Values!H5)</f>
        <v>Franska</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27" t="str">
        <f>IF(ISBLANK(Values!E5),"","Parts")</f>
        <v>Parts</v>
      </c>
      <c r="DP6" s="27" t="str">
        <f>IF(ISBLANK(Values!E5),"",Values!$B$31)</f>
        <v>6 månaders garanti efter leveransdatum. I händelse av fel på tangentbordet kommer en ny enhet eller en reservdel till produktens tangentbord att skickas. Vid brist på lager ges full återbetalning.</v>
      </c>
      <c r="DS6" s="31"/>
      <c r="DY6" t="str">
        <f>IF(ISBLANK(Values!$E5), "", "not_applicable")</f>
        <v>not_applicable</v>
      </c>
      <c r="DZ6" s="31"/>
      <c r="EA6" s="31"/>
      <c r="EB6" s="31"/>
      <c r="EC6" s="31"/>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9" t="str">
        <f>IF(IF(ISBLANK(Values!E5),"",IF(Values!J5, Values!$B$4, Values!$B$5))=0,"",IF(ISBLANK(Values!E5),"",IF(Values!J5, Values!$B$4, Values!$B$5)))</f>
        <v/>
      </c>
      <c r="FP6" s="36" t="str">
        <f>IF(IF(ISBLANK(Values!E5),"",IF(Values!J5, Values!$B$4, Values!$B$5))=0,"",IF(ISBLANK(Values!E5),"","Percent"))</f>
        <v/>
      </c>
      <c r="FQ6" s="36" t="str">
        <f>IF(IF(ISBLANK(Values!E5),"",IF(Values!J5, Values!$B$4, Values!$B$5))=0,"",IF(ISBLANK(Values!E5),"","2"))</f>
        <v/>
      </c>
      <c r="FR6" s="36" t="str">
        <f>IF(IF(ISBLANK(Values!E5),"",IF(Values!J5, Values!$B$4, Values!$B$5))=0,"",IF(ISBLANK(Values!E5),"","3"))</f>
        <v/>
      </c>
      <c r="FS6" s="36" t="str">
        <f>IF(IF(ISBLANK(Values!E5),"",IF(Values!J5, Values!$B$4, Values!$B$5))=0,"",IF(ISBLANK(Values!E5),"","5"))</f>
        <v/>
      </c>
      <c r="FT6" s="36" t="str">
        <f>IF(IF(ISBLANK(Values!E5),"",IF(Values!J5, Values!$B$4, Values!$B$5))=0,"",IF(ISBLANK(Values!E5),"","6"))</f>
        <v/>
      </c>
      <c r="FU6" s="36" t="str">
        <f>IF(IF(ISBLANK(Values!E5),"",IF(Values!J5, Values!$B$4, Values!$B$5))=0,"",IF(ISBLANK(Values!E5),"","10"))</f>
        <v/>
      </c>
      <c r="FV6" s="36" t="str">
        <f>IF(IF(ISBLANK(Values!E5),"",IF(Values!J5, Values!$B$4, Values!$B$5))=0,"",IF(ISBLANK(Values!E5),"","10"))</f>
        <v/>
      </c>
    </row>
    <row r="7" spans="1:192" ht="17" x14ac:dyDescent="0.2">
      <c r="A7" s="27" t="str">
        <f>IF(ISBLANK(Values!E6),"",IF(Values!$B$37="EU","computercomponent","computer"))</f>
        <v>computer</v>
      </c>
      <c r="B7" s="38" t="str">
        <f>IF(ISBLANK(Values!E6),"",Values!F6)</f>
        <v>Lenovo T510 - IT</v>
      </c>
      <c r="C7" s="32" t="str">
        <f>IF(ISBLANK(Values!E6),"","TellusRem")</f>
        <v>TellusRem</v>
      </c>
      <c r="D7" s="30">
        <f>IF(ISBLANK(Values!E6),"",Values!E6)</f>
        <v>5714401510031</v>
      </c>
      <c r="E7" s="31" t="str">
        <f>IF(ISBLANK(Values!E6),"","EAN")</f>
        <v>EAN</v>
      </c>
      <c r="F7" s="28" t="str">
        <f>IF(ISBLANK(Values!E6),"",IF(Values!J6, SUBSTITUTE(Values!$B$1, "{language}", Values!H6) &amp; " " &amp;Values!$B$3, SUBSTITUTE(Values!$B$2, "{language}", Values!$H6) &amp; " " &amp;Values!$B$3))</f>
        <v>ersätter Italienska icke-bakgrundsbelyst tangentbord för Lenovo Thinkpad T520 T520i T420S T420 T420i T400S T410S T410 T410I T510 T510i W510 W520 X220T X220s X220i X220</v>
      </c>
      <c r="G7" s="32" t="str">
        <f>IF(ISBLANK(Values!E6),"",IF(Values!$B$20="PartialUpdate","","TellusRem"))</f>
        <v/>
      </c>
      <c r="H7" s="27" t="str">
        <f>IF(ISBLANK(Values!E6),"",Values!$B$16)</f>
        <v>computer-keyboards</v>
      </c>
      <c r="I7" s="27" t="str">
        <f>IF(ISBLANK(Values!E6),"","4730574031")</f>
        <v>4730574031</v>
      </c>
      <c r="J7" s="39" t="str">
        <f>IF(ISBLANK(Values!E6),"",Values!F6 )</f>
        <v>Lenovo T510 - IT</v>
      </c>
      <c r="K7" s="29" t="str">
        <f>IF(IF(ISBLANK(Values!E6),"",IF(Values!J6, Values!$B$4, Values!$B$5))=0,"",IF(ISBLANK(Values!E6),"",IF(Values!J6, Values!$B$4, Values!$B$5)))</f>
        <v/>
      </c>
      <c r="L7" s="40">
        <f>IF(ISBLANK(Values!E6),"",IF($CO7="DEFAULT", Values!$B$18, ""))</f>
        <v>5</v>
      </c>
      <c r="M7" s="28" t="str">
        <f>IF(ISBLANK(Values!E6),"",Values!$M6)</f>
        <v>https://raw.githubusercontent.com/PatrickVibild/TellusAmazonPictures/master/pictures/Lenovo/T510%20/RG/IT/1.jpg</v>
      </c>
      <c r="N7" s="28" t="str">
        <f>IF(ISBLANK(Values!$F6),"",Values!N6)</f>
        <v>https://raw.githubusercontent.com/PatrickVibild/TellusAmazonPictures/master/pictures/Lenovo/T510%20/RG/IT/2.jpg</v>
      </c>
      <c r="O7" s="28" t="str">
        <f>IF(ISBLANK(Values!$F6),"",Values!O6)</f>
        <v>https://raw.githubusercontent.com/PatrickVibild/TellusAmazonPictures/master/pictures/Lenovo/T510%20/RG/IT/3.jpg</v>
      </c>
      <c r="P7" s="28" t="str">
        <f>IF(ISBLANK(Values!$F6),"",Values!P6)</f>
        <v>https://raw.githubusercontent.com/PatrickVibild/TellusAmazonPictures/master/pictures/Lenovo/T510%20/RG/IT/4.jpg</v>
      </c>
      <c r="Q7" s="28" t="str">
        <f>IF(ISBLANK(Values!$F6),"",Values!Q6)</f>
        <v>https://raw.githubusercontent.com/PatrickVibild/TellusAmazonPictures/master/pictures/Lenovo/T510%20/RG/IT/5.jpg</v>
      </c>
      <c r="R7" s="28" t="str">
        <f>IF(ISBLANK(Values!$F6),"",Values!R6)</f>
        <v>https://raw.githubusercontent.com/PatrickVibild/TellusAmazonPictures/master/pictures/Lenovo/T510%20/RG/IT/6.jpg</v>
      </c>
      <c r="S7" s="28" t="str">
        <f>IF(ISBLANK(Values!$F6),"",Values!S6)</f>
        <v>https://raw.githubusercontent.com/PatrickVibild/TellusAmazonPictures/master/pictures/Lenovo/T510%20/RG/IT/7.jpg</v>
      </c>
      <c r="T7" s="28" t="str">
        <f>IF(ISBLANK(Values!$F6),"",Values!T6)</f>
        <v>https://raw.githubusercontent.com/PatrickVibild/TellusAmazonPictures/master/pictures/Lenovo/T510%20/RG/IT/8.jpg</v>
      </c>
      <c r="U7" s="28" t="str">
        <f>IF(ISBLANK(Values!$F6),"",Values!U6)</f>
        <v>https://raw.githubusercontent.com/PatrickVibild/TellusAmazonPictures/master/pictures/Lenovo/T510%20/RG/IT/9.jpg</v>
      </c>
      <c r="W7" s="32" t="str">
        <f>IF(ISBLANK(Values!E6),"","Child")</f>
        <v>Child</v>
      </c>
      <c r="X7" s="32" t="str">
        <f>IF(ISBLANK(Values!E6),"",Values!$B$13)</f>
        <v>Lenovo T510 parent</v>
      </c>
      <c r="Y7" s="39" t="str">
        <f>IF(ISBLANK(Values!E6),"","Size-Color")</f>
        <v>Size-Color</v>
      </c>
      <c r="Z7" s="32" t="str">
        <f>IF(ISBLANK(Values!E6),"","variation")</f>
        <v>variation</v>
      </c>
      <c r="AA7" s="36"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41"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4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7" s="28" t="str">
        <f>IF(ISBLANK(Values!E6),"",Values!H6)</f>
        <v>Italienska</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27" t="str">
        <f>IF(ISBLANK(Values!E6),"","Parts")</f>
        <v>Parts</v>
      </c>
      <c r="DP7" s="27" t="str">
        <f>IF(ISBLANK(Values!E6),"",Values!$B$31)</f>
        <v>6 månaders garanti efter leveransdatum. I händelse av fel på tangentbordet kommer en ny enhet eller en reservdel till produktens tangentbord att skickas. Vid brist på lager ges full återbetalning.</v>
      </c>
      <c r="DS7" s="31"/>
      <c r="DY7" t="str">
        <f>IF(ISBLANK(Values!$E6), "", "not_applicable")</f>
        <v>not_applicable</v>
      </c>
      <c r="DZ7" s="31"/>
      <c r="EA7" s="31"/>
      <c r="EB7" s="31"/>
      <c r="EC7" s="31"/>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9" t="str">
        <f>IF(IF(ISBLANK(Values!E6),"",IF(Values!J6, Values!$B$4, Values!$B$5))=0,"",IF(ISBLANK(Values!E6),"",IF(Values!J6, Values!$B$4, Values!$B$5)))</f>
        <v/>
      </c>
      <c r="FP7" s="36" t="str">
        <f>IF(IF(ISBLANK(Values!E6),"",IF(Values!J6, Values!$B$4, Values!$B$5))=0,"",IF(ISBLANK(Values!E6),"","Percent"))</f>
        <v/>
      </c>
      <c r="FQ7" s="36" t="str">
        <f>IF(IF(ISBLANK(Values!E6),"",IF(Values!J6, Values!$B$4, Values!$B$5))=0,"",IF(ISBLANK(Values!E6),"","2"))</f>
        <v/>
      </c>
      <c r="FR7" s="36" t="str">
        <f>IF(IF(ISBLANK(Values!E6),"",IF(Values!J6, Values!$B$4, Values!$B$5))=0,"",IF(ISBLANK(Values!E6),"","3"))</f>
        <v/>
      </c>
      <c r="FS7" s="36" t="str">
        <f>IF(IF(ISBLANK(Values!E6),"",IF(Values!J6, Values!$B$4, Values!$B$5))=0,"",IF(ISBLANK(Values!E6),"","5"))</f>
        <v/>
      </c>
      <c r="FT7" s="36" t="str">
        <f>IF(IF(ISBLANK(Values!E6),"",IF(Values!J6, Values!$B$4, Values!$B$5))=0,"",IF(ISBLANK(Values!E6),"","6"))</f>
        <v/>
      </c>
      <c r="FU7" s="36" t="str">
        <f>IF(IF(ISBLANK(Values!E6),"",IF(Values!J6, Values!$B$4, Values!$B$5))=0,"",IF(ISBLANK(Values!E6),"","10"))</f>
        <v/>
      </c>
      <c r="FV7" s="36" t="str">
        <f>IF(IF(ISBLANK(Values!E6),"",IF(Values!J6, Values!$B$4, Values!$B$5))=0,"",IF(ISBLANK(Values!E6),"","10"))</f>
        <v/>
      </c>
    </row>
    <row r="8" spans="1:192" ht="17" x14ac:dyDescent="0.2">
      <c r="A8" s="27" t="str">
        <f>IF(ISBLANK(Values!E7),"",IF(Values!$B$37="EU","computercomponent","computer"))</f>
        <v>computer</v>
      </c>
      <c r="B8" s="38" t="str">
        <f>IF(ISBLANK(Values!E7),"",Values!F7)</f>
        <v>Lenovo T510 - ES</v>
      </c>
      <c r="C8" s="32" t="str">
        <f>IF(ISBLANK(Values!E7),"","TellusRem")</f>
        <v>TellusRem</v>
      </c>
      <c r="D8" s="30">
        <f>IF(ISBLANK(Values!E7),"",Values!E7)</f>
        <v>5714401510048</v>
      </c>
      <c r="E8" s="31" t="str">
        <f>IF(ISBLANK(Values!E7),"","EAN")</f>
        <v>EAN</v>
      </c>
      <c r="F8" s="28" t="str">
        <f>IF(ISBLANK(Values!E7),"",IF(Values!J7, SUBSTITUTE(Values!$B$1, "{language}", Values!H7) &amp; " " &amp;Values!$B$3, SUBSTITUTE(Values!$B$2, "{language}", Values!$H7) &amp; " " &amp;Values!$B$3))</f>
        <v>ersätter Spanska icke-bakgrundsbelyst tangentbord för Lenovo Thinkpad T520 T520i T420S T420 T420i T400S T410S T410 T410I T510 T510i W510 W520 X220T X220s X220i X220</v>
      </c>
      <c r="G8" s="32" t="str">
        <f>IF(ISBLANK(Values!E7),"",IF(Values!$B$20="PartialUpdate","","TellusRem"))</f>
        <v/>
      </c>
      <c r="H8" s="27" t="str">
        <f>IF(ISBLANK(Values!E7),"",Values!$B$16)</f>
        <v>computer-keyboards</v>
      </c>
      <c r="I8" s="27" t="str">
        <f>IF(ISBLANK(Values!E7),"","4730574031")</f>
        <v>4730574031</v>
      </c>
      <c r="J8" s="39" t="str">
        <f>IF(ISBLANK(Values!E7),"",Values!F7 )</f>
        <v>Lenovo T510 - ES</v>
      </c>
      <c r="K8" s="29" t="str">
        <f>IF(IF(ISBLANK(Values!E7),"",IF(Values!J7, Values!$B$4, Values!$B$5))=0,"",IF(ISBLANK(Values!E7),"",IF(Values!J7, Values!$B$4, Values!$B$5)))</f>
        <v/>
      </c>
      <c r="L8" s="40">
        <f>IF(ISBLANK(Values!E7),"",IF($CO8="DEFAULT", Values!$B$18, ""))</f>
        <v>5</v>
      </c>
      <c r="M8" s="28" t="str">
        <f>IF(ISBLANK(Values!E7),"",Values!$M7)</f>
        <v>https://raw.githubusercontent.com/PatrickVibild/TellusAmazonPictures/master/pictures/Lenovo/T510%20/RG/ES/1.jpg</v>
      </c>
      <c r="N8" s="28" t="str">
        <f>IF(ISBLANK(Values!$F7),"",Values!N7)</f>
        <v>https://raw.githubusercontent.com/PatrickVibild/TellusAmazonPictures/master/pictures/Lenovo/T510%20/RG/ES/2.jpg</v>
      </c>
      <c r="O8" s="28" t="str">
        <f>IF(ISBLANK(Values!$F7),"",Values!O7)</f>
        <v>https://raw.githubusercontent.com/PatrickVibild/TellusAmazonPictures/master/pictures/Lenovo/T510%20/RG/ES/3.jpg</v>
      </c>
      <c r="P8" s="28" t="str">
        <f>IF(ISBLANK(Values!$F7),"",Values!P7)</f>
        <v>https://raw.githubusercontent.com/PatrickVibild/TellusAmazonPictures/master/pictures/Lenovo/T510%20/RG/ES/4.jpg</v>
      </c>
      <c r="Q8" s="28" t="str">
        <f>IF(ISBLANK(Values!$F7),"",Values!Q7)</f>
        <v>https://raw.githubusercontent.com/PatrickVibild/TellusAmazonPictures/master/pictures/Lenovo/T510%20/RG/ES/5.jpg</v>
      </c>
      <c r="R8" s="28" t="str">
        <f>IF(ISBLANK(Values!$F7),"",Values!R7)</f>
        <v>https://raw.githubusercontent.com/PatrickVibild/TellusAmazonPictures/master/pictures/Lenovo/T510%20/RG/ES/6.jpg</v>
      </c>
      <c r="S8" s="28" t="str">
        <f>IF(ISBLANK(Values!$F7),"",Values!S7)</f>
        <v>https://raw.githubusercontent.com/PatrickVibild/TellusAmazonPictures/master/pictures/Lenovo/T510%20/RG/ES/7.jpg</v>
      </c>
      <c r="T8" s="28" t="str">
        <f>IF(ISBLANK(Values!$F7),"",Values!T7)</f>
        <v>https://raw.githubusercontent.com/PatrickVibild/TellusAmazonPictures/master/pictures/Lenovo/T510%20/RG/ES/8.jpg</v>
      </c>
      <c r="U8" s="28" t="str">
        <f>IF(ISBLANK(Values!$F7),"",Values!U7)</f>
        <v>https://raw.githubusercontent.com/PatrickVibild/TellusAmazonPictures/master/pictures/Lenovo/T510%20/RG/ES/9.jpg</v>
      </c>
      <c r="W8" s="32" t="str">
        <f>IF(ISBLANK(Values!E7),"","Child")</f>
        <v>Child</v>
      </c>
      <c r="X8" s="32" t="str">
        <f>IF(ISBLANK(Values!E7),"",Values!$B$13)</f>
        <v>Lenovo T510 parent</v>
      </c>
      <c r="Y8" s="39" t="str">
        <f>IF(ISBLANK(Values!E7),"","Size-Color")</f>
        <v>Size-Color</v>
      </c>
      <c r="Z8" s="32" t="str">
        <f>IF(ISBLANK(Values!E7),"","variation")</f>
        <v>variation</v>
      </c>
      <c r="AA8" s="36"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41"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4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8" s="28" t="str">
        <f>IF(ISBLANK(Values!E7),"",Values!H7)</f>
        <v>Spanska</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27" t="str">
        <f>IF(ISBLANK(Values!E7),"","Parts")</f>
        <v>Parts</v>
      </c>
      <c r="DP8" s="27" t="str">
        <f>IF(ISBLANK(Values!E7),"",Values!$B$31)</f>
        <v>6 månaders garanti efter leveransdatum. I händelse av fel på tangentbordet kommer en ny enhet eller en reservdel till produktens tangentbord att skickas. Vid brist på lager ges full återbetalning.</v>
      </c>
      <c r="DS8" s="31"/>
      <c r="DY8" t="str">
        <f>IF(ISBLANK(Values!$E7), "", "not_applicable")</f>
        <v>not_applicable</v>
      </c>
      <c r="DZ8" s="31"/>
      <c r="EA8" s="31"/>
      <c r="EB8" s="31"/>
      <c r="EC8" s="31"/>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9" t="str">
        <f>IF(IF(ISBLANK(Values!E7),"",IF(Values!J7, Values!$B$4, Values!$B$5))=0,"",IF(ISBLANK(Values!E7),"",IF(Values!J7, Values!$B$4, Values!$B$5)))</f>
        <v/>
      </c>
      <c r="FP8" s="36" t="str">
        <f>IF(IF(ISBLANK(Values!E7),"",IF(Values!J7, Values!$B$4, Values!$B$5))=0,"",IF(ISBLANK(Values!E7),"","Percent"))</f>
        <v/>
      </c>
      <c r="FQ8" s="36" t="str">
        <f>IF(IF(ISBLANK(Values!E7),"",IF(Values!J7, Values!$B$4, Values!$B$5))=0,"",IF(ISBLANK(Values!E7),"","2"))</f>
        <v/>
      </c>
      <c r="FR8" s="36" t="str">
        <f>IF(IF(ISBLANK(Values!E7),"",IF(Values!J7, Values!$B$4, Values!$B$5))=0,"",IF(ISBLANK(Values!E7),"","3"))</f>
        <v/>
      </c>
      <c r="FS8" s="36" t="str">
        <f>IF(IF(ISBLANK(Values!E7),"",IF(Values!J7, Values!$B$4, Values!$B$5))=0,"",IF(ISBLANK(Values!E7),"","5"))</f>
        <v/>
      </c>
      <c r="FT8" s="36" t="str">
        <f>IF(IF(ISBLANK(Values!E7),"",IF(Values!J7, Values!$B$4, Values!$B$5))=0,"",IF(ISBLANK(Values!E7),"","6"))</f>
        <v/>
      </c>
      <c r="FU8" s="36" t="str">
        <f>IF(IF(ISBLANK(Values!E7),"",IF(Values!J7, Values!$B$4, Values!$B$5))=0,"",IF(ISBLANK(Values!E7),"","10"))</f>
        <v/>
      </c>
      <c r="FV8" s="36" t="str">
        <f>IF(IF(ISBLANK(Values!E7),"",IF(Values!J7, Values!$B$4, Values!$B$5))=0,"",IF(ISBLANK(Values!E7),"","10"))</f>
        <v/>
      </c>
    </row>
    <row r="9" spans="1:192" ht="17" x14ac:dyDescent="0.2">
      <c r="A9" s="27" t="str">
        <f>IF(ISBLANK(Values!E8),"",IF(Values!$B$37="EU","computercomponent","computer"))</f>
        <v>computer</v>
      </c>
      <c r="B9" s="38" t="str">
        <f>IF(ISBLANK(Values!E8),"",Values!F8)</f>
        <v>Lenovo T510 - UK FBA</v>
      </c>
      <c r="C9" s="32" t="str">
        <f>IF(ISBLANK(Values!E8),"","TellusRem")</f>
        <v>TellusRem</v>
      </c>
      <c r="D9" s="30">
        <f>IF(ISBLANK(Values!E8),"",Values!E8)</f>
        <v>5714401510055</v>
      </c>
      <c r="E9" s="31" t="str">
        <f>IF(ISBLANK(Values!E8),"","EAN")</f>
        <v>EAN</v>
      </c>
      <c r="F9" s="28" t="str">
        <f>IF(ISBLANK(Values!E8),"",IF(Values!J8, SUBSTITUTE(Values!$B$1, "{language}", Values!H8) &amp; " " &amp;Values!$B$3, SUBSTITUTE(Values!$B$2, "{language}", Values!$H8) &amp; " " &amp;Values!$B$3))</f>
        <v>ersätter Storbritannien icke-bakgrundsbelyst tangentbord för Lenovo Thinkpad T520 T520i T420S T420 T420i T400S T410S T410 T410I T510 T510i W510 W520 X220T X220s X220i X220</v>
      </c>
      <c r="G9" s="32" t="str">
        <f>IF(ISBLANK(Values!E8),"",IF(Values!$B$20="PartialUpdate","","TellusRem"))</f>
        <v/>
      </c>
      <c r="H9" s="27" t="str">
        <f>IF(ISBLANK(Values!E8),"",Values!$B$16)</f>
        <v>computer-keyboards</v>
      </c>
      <c r="I9" s="27" t="str">
        <f>IF(ISBLANK(Values!E8),"","4730574031")</f>
        <v>4730574031</v>
      </c>
      <c r="J9" s="39" t="str">
        <f>IF(ISBLANK(Values!E8),"",Values!F8 )</f>
        <v>Lenovo T510 - UK FBA</v>
      </c>
      <c r="K9" s="29" t="str">
        <f>IF(IF(ISBLANK(Values!E8),"",IF(Values!J8, Values!$B$4, Values!$B$5))=0,"",IF(ISBLANK(Values!E8),"",IF(Values!J8, Values!$B$4, Values!$B$5)))</f>
        <v/>
      </c>
      <c r="L9" s="40">
        <f>IF(ISBLANK(Values!E8),"",IF($CO9="DEFAULT", Values!$B$18, ""))</f>
        <v>5</v>
      </c>
      <c r="M9" s="28" t="str">
        <f>IF(ISBLANK(Values!E8),"",Values!$M8)</f>
        <v>https://raw.githubusercontent.com/PatrickVibild/TellusAmazonPictures/master/pictures/Lenovo/T510%20/RG/UK/1.jpg</v>
      </c>
      <c r="N9" s="28" t="str">
        <f>IF(ISBLANK(Values!$F8),"",Values!N8)</f>
        <v>https://raw.githubusercontent.com/PatrickVibild/TellusAmazonPictures/master/pictures/Lenovo/T510%20/RG/UK/2.jpg</v>
      </c>
      <c r="O9" s="28" t="str">
        <f>IF(ISBLANK(Values!$F8),"",Values!O8)</f>
        <v>https://raw.githubusercontent.com/PatrickVibild/TellusAmazonPictures/master/pictures/Lenovo/T510%20/RG/UK/3.jpg</v>
      </c>
      <c r="P9" s="28" t="str">
        <f>IF(ISBLANK(Values!$F8),"",Values!P8)</f>
        <v>https://raw.githubusercontent.com/PatrickVibild/TellusAmazonPictures/master/pictures/Lenovo/T510%20/RG/UK/4.jpg</v>
      </c>
      <c r="Q9" s="28" t="str">
        <f>IF(ISBLANK(Values!$F8),"",Values!Q8)</f>
        <v>https://raw.githubusercontent.com/PatrickVibild/TellusAmazonPictures/master/pictures/Lenovo/T510%20/RG/UK/5.jpg</v>
      </c>
      <c r="R9" s="28" t="str">
        <f>IF(ISBLANK(Values!$F8),"",Values!R8)</f>
        <v>https://raw.githubusercontent.com/PatrickVibild/TellusAmazonPictures/master/pictures/Lenovo/T510%20/RG/UK/6.jpg</v>
      </c>
      <c r="S9" s="28" t="str">
        <f>IF(ISBLANK(Values!$F8),"",Values!S8)</f>
        <v>https://raw.githubusercontent.com/PatrickVibild/TellusAmazonPictures/master/pictures/Lenovo/T510%20/RG/UK/7.jpg</v>
      </c>
      <c r="T9" s="28" t="str">
        <f>IF(ISBLANK(Values!$F8),"",Values!T8)</f>
        <v>https://raw.githubusercontent.com/PatrickVibild/TellusAmazonPictures/master/pictures/Lenovo/T510%20/RG/UK/8.jpg</v>
      </c>
      <c r="U9" s="28" t="str">
        <f>IF(ISBLANK(Values!$F8),"",Values!U8)</f>
        <v>https://raw.githubusercontent.com/PatrickVibild/TellusAmazonPictures/master/pictures/Lenovo/T510%20/RG/UK/9.jpg</v>
      </c>
      <c r="W9" s="32" t="str">
        <f>IF(ISBLANK(Values!E8),"","Child")</f>
        <v>Child</v>
      </c>
      <c r="X9" s="32" t="str">
        <f>IF(ISBLANK(Values!E8),"",Values!$B$13)</f>
        <v>Lenovo T510 parent</v>
      </c>
      <c r="Y9" s="39" t="str">
        <f>IF(ISBLANK(Values!E8),"","Size-Color")</f>
        <v>Size-Color</v>
      </c>
      <c r="Z9" s="32" t="str">
        <f>IF(ISBLANK(Values!E8),"","variation")</f>
        <v>variation</v>
      </c>
      <c r="AA9" s="36"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41"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4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9" s="28" t="str">
        <f>IF(ISBLANK(Values!E8),"",Values!H8)</f>
        <v>Storbritannien</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27" t="str">
        <f>IF(ISBLANK(Values!E8),"","Parts")</f>
        <v>Parts</v>
      </c>
      <c r="DP9" s="27" t="str">
        <f>IF(ISBLANK(Values!E8),"",Values!$B$31)</f>
        <v>6 månaders garanti efter leveransdatum. I händelse av fel på tangentbordet kommer en ny enhet eller en reservdel till produktens tangentbord att skickas. Vid brist på lager ges full återbetalning.</v>
      </c>
      <c r="DS9" s="31"/>
      <c r="DY9" t="str">
        <f>IF(ISBLANK(Values!$E8), "", "not_applicable")</f>
        <v>not_applicable</v>
      </c>
      <c r="DZ9" s="31"/>
      <c r="EA9" s="31"/>
      <c r="EB9" s="31"/>
      <c r="EC9" s="31"/>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9" t="str">
        <f>IF(IF(ISBLANK(Values!E8),"",IF(Values!J8, Values!$B$4, Values!$B$5))=0,"",IF(ISBLANK(Values!E8),"",IF(Values!J8, Values!$B$4, Values!$B$5)))</f>
        <v/>
      </c>
      <c r="FP9" s="36" t="str">
        <f>IF(IF(ISBLANK(Values!E8),"",IF(Values!J8, Values!$B$4, Values!$B$5))=0,"",IF(ISBLANK(Values!E8),"","Percent"))</f>
        <v/>
      </c>
      <c r="FQ9" s="36" t="str">
        <f>IF(IF(ISBLANK(Values!E8),"",IF(Values!J8, Values!$B$4, Values!$B$5))=0,"",IF(ISBLANK(Values!E8),"","2"))</f>
        <v/>
      </c>
      <c r="FR9" s="36" t="str">
        <f>IF(IF(ISBLANK(Values!E8),"",IF(Values!J8, Values!$B$4, Values!$B$5))=0,"",IF(ISBLANK(Values!E8),"","3"))</f>
        <v/>
      </c>
      <c r="FS9" s="36" t="str">
        <f>IF(IF(ISBLANK(Values!E8),"",IF(Values!J8, Values!$B$4, Values!$B$5))=0,"",IF(ISBLANK(Values!E8),"","5"))</f>
        <v/>
      </c>
      <c r="FT9" s="36" t="str">
        <f>IF(IF(ISBLANK(Values!E8),"",IF(Values!J8, Values!$B$4, Values!$B$5))=0,"",IF(ISBLANK(Values!E8),"","6"))</f>
        <v/>
      </c>
      <c r="FU9" s="36" t="str">
        <f>IF(IF(ISBLANK(Values!E8),"",IF(Values!J8, Values!$B$4, Values!$B$5))=0,"",IF(ISBLANK(Values!E8),"","10"))</f>
        <v/>
      </c>
      <c r="FV9" s="36" t="str">
        <f>IF(IF(ISBLANK(Values!E8),"",IF(Values!J8, Values!$B$4, Values!$B$5))=0,"",IF(ISBLANK(Values!E8),"","10"))</f>
        <v/>
      </c>
    </row>
    <row r="10" spans="1:192" ht="17" x14ac:dyDescent="0.2">
      <c r="A10" s="27" t="str">
        <f>IF(ISBLANK(Values!E9),"",IF(Values!$B$37="EU","computercomponent","computer"))</f>
        <v>computer</v>
      </c>
      <c r="B10" s="38" t="str">
        <f>IF(ISBLANK(Values!E9),"",Values!F9)</f>
        <v>Lenovo T510 - NOR</v>
      </c>
      <c r="C10" s="32" t="str">
        <f>IF(ISBLANK(Values!E9),"","TellusRem")</f>
        <v>TellusRem</v>
      </c>
      <c r="D10" s="30">
        <f>IF(ISBLANK(Values!E9),"",Values!E9)</f>
        <v>5714401510062</v>
      </c>
      <c r="E10" s="31" t="str">
        <f>IF(ISBLANK(Values!E9),"","EAN")</f>
        <v>EAN</v>
      </c>
      <c r="F10" s="28" t="str">
        <f>IF(ISBLANK(Values!E9),"",IF(Values!J9, SUBSTITUTE(Values!$B$1, "{language}", Values!H9) &amp; " " &amp;Values!$B$3, SUBSTITUTE(Values!$B$2, "{language}", Values!$H9) &amp; " " &amp;Values!$B$3))</f>
        <v>ersätter Skandinavisk – nordisk icke-bakgrundsbelyst tangentbord för Lenovo Thinkpad T520 T520i T420S T420 T420i T400S T410S T410 T410I T510 T510i W510 W520 X220T X220s X220i X220</v>
      </c>
      <c r="G10" s="32" t="str">
        <f>IF(ISBLANK(Values!E9),"",IF(Values!$B$20="PartialUpdate","","TellusRem"))</f>
        <v/>
      </c>
      <c r="H10" s="27" t="str">
        <f>IF(ISBLANK(Values!E9),"",Values!$B$16)</f>
        <v>computer-keyboards</v>
      </c>
      <c r="I10" s="27" t="str">
        <f>IF(ISBLANK(Values!E9),"","4730574031")</f>
        <v>4730574031</v>
      </c>
      <c r="J10" s="39" t="str">
        <f>IF(ISBLANK(Values!E9),"",Values!F9 )</f>
        <v>Lenovo T510 -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https://raw.githubusercontent.com/PatrickVibild/TellusAmazonPictures/master/pictures/Lenovo/T510%20/RG/NOR/1.jpg</v>
      </c>
      <c r="N10" s="28" t="str">
        <f>IF(ISBLANK(Values!$F9),"",Values!N9)</f>
        <v>https://raw.githubusercontent.com/PatrickVibild/TellusAmazonPictures/master/pictures/Lenovo/T510%20/RG/NOR/2.jpg</v>
      </c>
      <c r="O10" s="28" t="str">
        <f>IF(ISBLANK(Values!$F9),"",Values!O9)</f>
        <v>https://raw.githubusercontent.com/PatrickVibild/TellusAmazonPictures/master/pictures/Lenovo/T510%20/RG/NOR/3.jpg</v>
      </c>
      <c r="P10" s="28" t="str">
        <f>IF(ISBLANK(Values!$F9),"",Values!P9)</f>
        <v>https://raw.githubusercontent.com/PatrickVibild/TellusAmazonPictures/master/pictures/Lenovo/T510%20/RG/NOR/4.jpg</v>
      </c>
      <c r="Q10" s="28" t="str">
        <f>IF(ISBLANK(Values!$F9),"",Values!Q9)</f>
        <v>https://raw.githubusercontent.com/PatrickVibild/TellusAmazonPictures/master/pictures/Lenovo/T510%20/RG/NOR/5.jpg</v>
      </c>
      <c r="R10" s="28" t="str">
        <f>IF(ISBLANK(Values!$F9),"",Values!R9)</f>
        <v>https://raw.githubusercontent.com/PatrickVibild/TellusAmazonPictures/master/pictures/Lenovo/T510%20/RG/NOR/6.jpg</v>
      </c>
      <c r="S10" s="28" t="str">
        <f>IF(ISBLANK(Values!$F9),"",Values!S9)</f>
        <v>https://raw.githubusercontent.com/PatrickVibild/TellusAmazonPictures/master/pictures/Lenovo/T510%20/RG/NOR/7.jpg</v>
      </c>
      <c r="T10" s="28" t="str">
        <f>IF(ISBLANK(Values!$F9),"",Values!T9)</f>
        <v>https://raw.githubusercontent.com/PatrickVibild/TellusAmazonPictures/master/pictures/Lenovo/T510%20/RG/NOR/8.jpg</v>
      </c>
      <c r="U10" s="28" t="str">
        <f>IF(ISBLANK(Values!$F9),"",Values!U9)</f>
        <v>https://raw.githubusercontent.com/PatrickVibild/TellusAmazonPictures/master/pictures/Lenovo/T510%20/RG/NOR/9.jpg</v>
      </c>
      <c r="W10" s="32" t="str">
        <f>IF(ISBLANK(Values!E9),"","Child")</f>
        <v>Child</v>
      </c>
      <c r="X10" s="32" t="str">
        <f>IF(ISBLANK(Values!E9),"",Values!$B$13)</f>
        <v>Lenovo T510 parent</v>
      </c>
      <c r="Y10" s="39" t="str">
        <f>IF(ISBLANK(Values!E9),"","Size-Color")</f>
        <v>Size-Color</v>
      </c>
      <c r="Z10" s="32" t="str">
        <f>IF(ISBLANK(Values!E9),"","variation")</f>
        <v>variation</v>
      </c>
      <c r="AA10" s="36"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41"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4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0" s="28" t="str">
        <f>IF(ISBLANK(Values!E9),"",Values!H9)</f>
        <v>Skandinavisk – nordisk</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27" t="str">
        <f>IF(ISBLANK(Values!E9),"","Parts")</f>
        <v>Parts</v>
      </c>
      <c r="DP10" s="27" t="str">
        <f>IF(ISBLANK(Values!E9),"",Values!$B$31)</f>
        <v>6 månaders garanti efter leveransdatum. I händelse av fel på tangentbordet kommer en ny enhet eller en reservdel till produktens tangentbord att skickas. Vid brist på lager ges full återbetalning.</v>
      </c>
      <c r="DS10" s="31"/>
      <c r="DY10" t="str">
        <f>IF(ISBLANK(Values!$E9), "", "not_applicable")</f>
        <v>not_applicable</v>
      </c>
      <c r="DZ10" s="31"/>
      <c r="EA10" s="31"/>
      <c r="EB10" s="31"/>
      <c r="EC10" s="31"/>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9" t="str">
        <f>IF(IF(ISBLANK(Values!E9),"",IF(Values!J9, Values!$B$4, Values!$B$5))=0,"",IF(ISBLANK(Values!E9),"",IF(Values!J9, Values!$B$4, Values!$B$5)))</f>
        <v/>
      </c>
      <c r="FP10" s="36" t="str">
        <f>IF(IF(ISBLANK(Values!E9),"",IF(Values!J9, Values!$B$4, Values!$B$5))=0,"",IF(ISBLANK(Values!E9),"","Percent"))</f>
        <v/>
      </c>
      <c r="FQ10" s="36" t="str">
        <f>IF(IF(ISBLANK(Values!E9),"",IF(Values!J9, Values!$B$4, Values!$B$5))=0,"",IF(ISBLANK(Values!E9),"","2"))</f>
        <v/>
      </c>
      <c r="FR10" s="36" t="str">
        <f>IF(IF(ISBLANK(Values!E9),"",IF(Values!J9, Values!$B$4, Values!$B$5))=0,"",IF(ISBLANK(Values!E9),"","3"))</f>
        <v/>
      </c>
      <c r="FS10" s="36" t="str">
        <f>IF(IF(ISBLANK(Values!E9),"",IF(Values!J9, Values!$B$4, Values!$B$5))=0,"",IF(ISBLANK(Values!E9),"","5"))</f>
        <v/>
      </c>
      <c r="FT10" s="36" t="str">
        <f>IF(IF(ISBLANK(Values!E9),"",IF(Values!J9, Values!$B$4, Values!$B$5))=0,"",IF(ISBLANK(Values!E9),"","6"))</f>
        <v/>
      </c>
      <c r="FU10" s="36" t="str">
        <f>IF(IF(ISBLANK(Values!E9),"",IF(Values!J9, Values!$B$4, Values!$B$5))=0,"",IF(ISBLANK(Values!E9),"","10"))</f>
        <v/>
      </c>
      <c r="FV10" s="36" t="str">
        <f>IF(IF(ISBLANK(Values!E9),"",IF(Values!J9, Values!$B$4, Values!$B$5))=0,"",IF(ISBLANK(Values!E9),"","10"))</f>
        <v/>
      </c>
    </row>
    <row r="11" spans="1:192" ht="17" x14ac:dyDescent="0.2">
      <c r="A11" s="27" t="str">
        <f>IF(ISBLANK(Values!E10),"",IF(Values!$B$37="EU","computercomponent","computer"))</f>
        <v>computer</v>
      </c>
      <c r="B11" s="38" t="str">
        <f>IF(ISBLANK(Values!E10),"",Values!F10)</f>
        <v>Lenovo T510 - BE</v>
      </c>
      <c r="C11" s="32" t="str">
        <f>IF(ISBLANK(Values!E10),"","TellusRem")</f>
        <v>TellusRem</v>
      </c>
      <c r="D11" s="30">
        <f>IF(ISBLANK(Values!E10),"",Values!E10)</f>
        <v>5714401510079</v>
      </c>
      <c r="E11" s="31" t="str">
        <f>IF(ISBLANK(Values!E10),"","EAN")</f>
        <v>EAN</v>
      </c>
      <c r="F11" s="28" t="str">
        <f>IF(ISBLANK(Values!E10),"",IF(Values!J10, SUBSTITUTE(Values!$B$1, "{language}", Values!H10) &amp; " " &amp;Values!$B$3, SUBSTITUTE(Values!$B$2, "{language}", Values!$H10) &amp; " " &amp;Values!$B$3))</f>
        <v>ersätter Belgiska icke-bakgrundsbelyst tangentbord för Lenovo Thinkpad T520 T520i T420S T420 T420i T400S T410S T410 T410I T510 T510i W510 W520 X220T X220s X220i X220</v>
      </c>
      <c r="G11" s="32" t="str">
        <f>IF(ISBLANK(Values!E10),"",IF(Values!$B$20="PartialUpdate","","TellusRem"))</f>
        <v/>
      </c>
      <c r="H11" s="27" t="str">
        <f>IF(ISBLANK(Values!E10),"",Values!$B$16)</f>
        <v>computer-keyboards</v>
      </c>
      <c r="I11" s="27" t="str">
        <f>IF(ISBLANK(Values!E10),"","4730574031")</f>
        <v>4730574031</v>
      </c>
      <c r="J11" s="39" t="str">
        <f>IF(ISBLANK(Values!E10),"",Values!F10 )</f>
        <v>Lenovo T510 - BE</v>
      </c>
      <c r="K11" s="29" t="str">
        <f>IF(IF(ISBLANK(Values!E10),"",IF(Values!J10, Values!$B$4, Values!$B$5))=0,"",IF(ISBLANK(Values!E10),"",IF(Values!J10, Values!$B$4, Values!$B$5)))</f>
        <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T510 parent</v>
      </c>
      <c r="Y11" s="39" t="str">
        <f>IF(ISBLANK(Values!E10),"","Size-Color")</f>
        <v>Size-Color</v>
      </c>
      <c r="Z11" s="32" t="str">
        <f>IF(ISBLANK(Values!E10),"","variation")</f>
        <v>variation</v>
      </c>
      <c r="AA11" s="36"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41"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4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1" s="28" t="str">
        <f>IF(ISBLANK(Values!E10),"",Values!H10)</f>
        <v>Belgiska</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27" t="str">
        <f>IF(ISBLANK(Values!E10),"","Parts")</f>
        <v>Parts</v>
      </c>
      <c r="DP11" s="27" t="str">
        <f>IF(ISBLANK(Values!E10),"",Values!$B$31)</f>
        <v>6 månaders garanti efter leveransdatum. I händelse av fel på tangentbordet kommer en ny enhet eller en reservdel till produktens tangentbord att skickas. Vid brist på lager ges full återbetalning.</v>
      </c>
      <c r="DS11" s="31"/>
      <c r="DY11" t="str">
        <f>IF(ISBLANK(Values!$E10), "", "not_applicable")</f>
        <v>not_applicable</v>
      </c>
      <c r="DZ11" s="31"/>
      <c r="EA11" s="31"/>
      <c r="EB11" s="31"/>
      <c r="EC11" s="31"/>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t="str">
        <f>IF(IF(ISBLANK(Values!E10),"",IF(Values!J10, Values!$B$4, Values!$B$5))=0,"",IF(ISBLANK(Values!E10),"",IF(Values!J10, Values!$B$4, Values!$B$5)))</f>
        <v/>
      </c>
      <c r="FP11" s="36" t="str">
        <f>IF(IF(ISBLANK(Values!E10),"",IF(Values!J10, Values!$B$4, Values!$B$5))=0,"",IF(ISBLANK(Values!E10),"","Percent"))</f>
        <v/>
      </c>
      <c r="FQ11" s="36" t="str">
        <f>IF(IF(ISBLANK(Values!E10),"",IF(Values!J10, Values!$B$4, Values!$B$5))=0,"",IF(ISBLANK(Values!E10),"","2"))</f>
        <v/>
      </c>
      <c r="FR11" s="36" t="str">
        <f>IF(IF(ISBLANK(Values!E10),"",IF(Values!J10, Values!$B$4, Values!$B$5))=0,"",IF(ISBLANK(Values!E10),"","3"))</f>
        <v/>
      </c>
      <c r="FS11" s="36" t="str">
        <f>IF(IF(ISBLANK(Values!E10),"",IF(Values!J10, Values!$B$4, Values!$B$5))=0,"",IF(ISBLANK(Values!E10),"","5"))</f>
        <v/>
      </c>
      <c r="FT11" s="36" t="str">
        <f>IF(IF(ISBLANK(Values!E10),"",IF(Values!J10, Values!$B$4, Values!$B$5))=0,"",IF(ISBLANK(Values!E10),"","6"))</f>
        <v/>
      </c>
      <c r="FU11" s="36" t="str">
        <f>IF(IF(ISBLANK(Values!E10),"",IF(Values!J10, Values!$B$4, Values!$B$5))=0,"",IF(ISBLANK(Values!E10),"","10"))</f>
        <v/>
      </c>
      <c r="FV11" s="36" t="str">
        <f>IF(IF(ISBLANK(Values!E10),"",IF(Values!J10, Values!$B$4, Values!$B$5))=0,"",IF(ISBLANK(Values!E10),"","10"))</f>
        <v/>
      </c>
    </row>
    <row r="12" spans="1:192" ht="17" x14ac:dyDescent="0.2">
      <c r="A12" s="27" t="str">
        <f>IF(ISBLANK(Values!E11),"",IF(Values!$B$37="EU","computercomponent","computer"))</f>
        <v>computer</v>
      </c>
      <c r="B12" s="38" t="str">
        <f>IF(ISBLANK(Values!E11),"",Values!F11)</f>
        <v>Lenovo T510 - BG</v>
      </c>
      <c r="C12" s="32" t="str">
        <f>IF(ISBLANK(Values!E11),"","TellusRem")</f>
        <v>TellusRem</v>
      </c>
      <c r="D12" s="30">
        <f>IF(ISBLANK(Values!E11),"",Values!E11)</f>
        <v>5714401510086</v>
      </c>
      <c r="E12" s="31" t="str">
        <f>IF(ISBLANK(Values!E11),"","EAN")</f>
        <v>EAN</v>
      </c>
      <c r="F12" s="28" t="str">
        <f>IF(ISBLANK(Values!E11),"",IF(Values!J11, SUBSTITUTE(Values!$B$1, "{language}", Values!H11) &amp; " " &amp;Values!$B$3, SUBSTITUTE(Values!$B$2, "{language}", Values!$H11) &amp; " " &amp;Values!$B$3))</f>
        <v>ersätter Bulgariska icke-bakgrundsbelyst tangentbord för Lenovo Thinkpad T520 T520i T420S T420 T420i T400S T410S T410 T410I T510 T510i W510 W520 X220T X220s X220i X220</v>
      </c>
      <c r="G12" s="32" t="str">
        <f>IF(ISBLANK(Values!E11),"",IF(Values!$B$20="PartialUpdate","","TellusRem"))</f>
        <v/>
      </c>
      <c r="H12" s="27" t="str">
        <f>IF(ISBLANK(Values!E11),"",Values!$B$16)</f>
        <v>computer-keyboards</v>
      </c>
      <c r="I12" s="27" t="str">
        <f>IF(ISBLANK(Values!E11),"","4730574031")</f>
        <v>4730574031</v>
      </c>
      <c r="J12" s="39" t="str">
        <f>IF(ISBLANK(Values!E11),"",Values!F11 )</f>
        <v>Lenovo T510 - BG</v>
      </c>
      <c r="K12" s="29" t="str">
        <f>IF(IF(ISBLANK(Values!E11),"",IF(Values!J11, Values!$B$4, Values!$B$5))=0,"",IF(ISBLANK(Values!E11),"",IF(Values!J11, Values!$B$4, Values!$B$5)))</f>
        <v/>
      </c>
      <c r="L12" s="40">
        <f>IF(ISBLANK(Values!E11),"",IF($CO12="DEFAULT", Values!$B$18, ""))</f>
        <v>5</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T510 parent</v>
      </c>
      <c r="Y12" s="39" t="str">
        <f>IF(ISBLANK(Values!E11),"","Size-Color")</f>
        <v>Size-Color</v>
      </c>
      <c r="Z12" s="32" t="str">
        <f>IF(ISBLANK(Values!E11),"","variation")</f>
        <v>variation</v>
      </c>
      <c r="AA12" s="36"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41"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4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2" s="28" t="str">
        <f>IF(ISBLANK(Values!E11),"",Values!H11)</f>
        <v>Bulgariska</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27" t="str">
        <f>IF(ISBLANK(Values!E11),"","Parts")</f>
        <v>Parts</v>
      </c>
      <c r="DP12" s="27" t="str">
        <f>IF(ISBLANK(Values!E11),"",Values!$B$31)</f>
        <v>6 månaders garanti efter leveransdatum. I händelse av fel på tangentbordet kommer en ny enhet eller en reservdel till produktens tangentbord att skickas. Vid brist på lager ges full återbetalning.</v>
      </c>
      <c r="DS12" s="31"/>
      <c r="DY12" t="str">
        <f>IF(ISBLANK(Values!$E11), "", "not_applicable")</f>
        <v>not_applicable</v>
      </c>
      <c r="DZ12" s="31"/>
      <c r="EA12" s="31"/>
      <c r="EB12" s="31"/>
      <c r="EC12" s="31"/>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t="str">
        <f>IF(IF(ISBLANK(Values!E11),"",IF(Values!J11, Values!$B$4, Values!$B$5))=0,"",IF(ISBLANK(Values!E11),"",IF(Values!J11, Values!$B$4, Values!$B$5)))</f>
        <v/>
      </c>
      <c r="FP12" s="36" t="str">
        <f>IF(IF(ISBLANK(Values!E11),"",IF(Values!J11, Values!$B$4, Values!$B$5))=0,"",IF(ISBLANK(Values!E11),"","Percent"))</f>
        <v/>
      </c>
      <c r="FQ12" s="36" t="str">
        <f>IF(IF(ISBLANK(Values!E11),"",IF(Values!J11, Values!$B$4, Values!$B$5))=0,"",IF(ISBLANK(Values!E11),"","2"))</f>
        <v/>
      </c>
      <c r="FR12" s="36" t="str">
        <f>IF(IF(ISBLANK(Values!E11),"",IF(Values!J11, Values!$B$4, Values!$B$5))=0,"",IF(ISBLANK(Values!E11),"","3"))</f>
        <v/>
      </c>
      <c r="FS12" s="36" t="str">
        <f>IF(IF(ISBLANK(Values!E11),"",IF(Values!J11, Values!$B$4, Values!$B$5))=0,"",IF(ISBLANK(Values!E11),"","5"))</f>
        <v/>
      </c>
      <c r="FT12" s="36" t="str">
        <f>IF(IF(ISBLANK(Values!E11),"",IF(Values!J11, Values!$B$4, Values!$B$5))=0,"",IF(ISBLANK(Values!E11),"","6"))</f>
        <v/>
      </c>
      <c r="FU12" s="36" t="str">
        <f>IF(IF(ISBLANK(Values!E11),"",IF(Values!J11, Values!$B$4, Values!$B$5))=0,"",IF(ISBLANK(Values!E11),"","10"))</f>
        <v/>
      </c>
      <c r="FV12" s="36" t="str">
        <f>IF(IF(ISBLANK(Values!E11),"",IF(Values!J11, Values!$B$4, Values!$B$5))=0,"",IF(ISBLANK(Values!E11),"","10"))</f>
        <v/>
      </c>
    </row>
    <row r="13" spans="1:192" ht="17" x14ac:dyDescent="0.2">
      <c r="A13" s="27" t="str">
        <f>IF(ISBLANK(Values!E12),"",IF(Values!$B$37="EU","computercomponent","computer"))</f>
        <v>computer</v>
      </c>
      <c r="B13" s="38" t="str">
        <f>IF(ISBLANK(Values!E12),"",Values!F12)</f>
        <v>Lenovo T510 - CZ</v>
      </c>
      <c r="C13" s="32" t="str">
        <f>IF(ISBLANK(Values!E12),"","TellusRem")</f>
        <v>TellusRem</v>
      </c>
      <c r="D13" s="30">
        <f>IF(ISBLANK(Values!E12),"",Values!E12)</f>
        <v>5714401510093</v>
      </c>
      <c r="E13" s="31" t="str">
        <f>IF(ISBLANK(Values!E12),"","EAN")</f>
        <v>EAN</v>
      </c>
      <c r="F13" s="28" t="str">
        <f>IF(ISBLANK(Values!E12),"",IF(Values!J12, SUBSTITUTE(Values!$B$1, "{language}", Values!H12) &amp; " " &amp;Values!$B$3, SUBSTITUTE(Values!$B$2, "{language}", Values!$H12) &amp; " " &amp;Values!$B$3))</f>
        <v>ersätter Tjeckiska icke-bakgrundsbelyst tangentbord för Lenovo Thinkpad T520 T520i T420S T420 T420i T400S T410S T410 T410I T510 T510i W510 W520 X220T X220s X220i X220</v>
      </c>
      <c r="G13" s="32" t="str">
        <f>IF(ISBLANK(Values!E12),"",IF(Values!$B$20="PartialUpdate","","TellusRem"))</f>
        <v/>
      </c>
      <c r="H13" s="27" t="str">
        <f>IF(ISBLANK(Values!E12),"",Values!$B$16)</f>
        <v>computer-keyboards</v>
      </c>
      <c r="I13" s="27" t="str">
        <f>IF(ISBLANK(Values!E12),"","4730574031")</f>
        <v>4730574031</v>
      </c>
      <c r="J13" s="39" t="str">
        <f>IF(ISBLANK(Values!E12),"",Values!F12 )</f>
        <v>Lenovo T510 - CZ</v>
      </c>
      <c r="K13" s="29" t="str">
        <f>IF(IF(ISBLANK(Values!E12),"",IF(Values!J12, Values!$B$4, Values!$B$5))=0,"",IF(ISBLANK(Values!E12),"",IF(Values!J12, Values!$B$4, Values!$B$5)))</f>
        <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T510 parent</v>
      </c>
      <c r="Y13" s="39" t="str">
        <f>IF(ISBLANK(Values!E12),"","Size-Color")</f>
        <v>Size-Color</v>
      </c>
      <c r="Z13" s="32" t="str">
        <f>IF(ISBLANK(Values!E12),"","variation")</f>
        <v>variation</v>
      </c>
      <c r="AA13" s="36"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41"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4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3" s="28" t="str">
        <f>IF(ISBLANK(Values!E12),"",Values!H12)</f>
        <v>Tjeckiska</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27" t="str">
        <f>IF(ISBLANK(Values!E12),"","Parts")</f>
        <v>Parts</v>
      </c>
      <c r="DP13" s="27" t="str">
        <f>IF(ISBLANK(Values!E12),"",Values!$B$31)</f>
        <v>6 månaders garanti efter leveransdatum. I händelse av fel på tangentbordet kommer en ny enhet eller en reservdel till produktens tangentbord att skickas. Vid brist på lager ges full återbetalning.</v>
      </c>
      <c r="DS13" s="31"/>
      <c r="DY13" t="str">
        <f>IF(ISBLANK(Values!$E12), "", "not_applicable")</f>
        <v>not_applicable</v>
      </c>
      <c r="DZ13" s="31"/>
      <c r="EA13" s="31"/>
      <c r="EB13" s="31"/>
      <c r="EC13" s="31"/>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t="str">
        <f>IF(IF(ISBLANK(Values!E12),"",IF(Values!J12, Values!$B$4, Values!$B$5))=0,"",IF(ISBLANK(Values!E12),"",IF(Values!J12, Values!$B$4, Values!$B$5)))</f>
        <v/>
      </c>
      <c r="FP13" s="36" t="str">
        <f>IF(IF(ISBLANK(Values!E12),"",IF(Values!J12, Values!$B$4, Values!$B$5))=0,"",IF(ISBLANK(Values!E12),"","Percent"))</f>
        <v/>
      </c>
      <c r="FQ13" s="36" t="str">
        <f>IF(IF(ISBLANK(Values!E12),"",IF(Values!J12, Values!$B$4, Values!$B$5))=0,"",IF(ISBLANK(Values!E12),"","2"))</f>
        <v/>
      </c>
      <c r="FR13" s="36" t="str">
        <f>IF(IF(ISBLANK(Values!E12),"",IF(Values!J12, Values!$B$4, Values!$B$5))=0,"",IF(ISBLANK(Values!E12),"","3"))</f>
        <v/>
      </c>
      <c r="FS13" s="36" t="str">
        <f>IF(IF(ISBLANK(Values!E12),"",IF(Values!J12, Values!$B$4, Values!$B$5))=0,"",IF(ISBLANK(Values!E12),"","5"))</f>
        <v/>
      </c>
      <c r="FT13" s="36" t="str">
        <f>IF(IF(ISBLANK(Values!E12),"",IF(Values!J12, Values!$B$4, Values!$B$5))=0,"",IF(ISBLANK(Values!E12),"","6"))</f>
        <v/>
      </c>
      <c r="FU13" s="36" t="str">
        <f>IF(IF(ISBLANK(Values!E12),"",IF(Values!J12, Values!$B$4, Values!$B$5))=0,"",IF(ISBLANK(Values!E12),"","10"))</f>
        <v/>
      </c>
      <c r="FV13" s="36" t="str">
        <f>IF(IF(ISBLANK(Values!E12),"",IF(Values!J12, Values!$B$4, Values!$B$5))=0,"",IF(ISBLANK(Values!E12),"","10"))</f>
        <v/>
      </c>
    </row>
    <row r="14" spans="1:192" ht="17" x14ac:dyDescent="0.2">
      <c r="A14" s="27" t="str">
        <f>IF(ISBLANK(Values!E13),"",IF(Values!$B$37="EU","computercomponent","computer"))</f>
        <v>computer</v>
      </c>
      <c r="B14" s="38" t="str">
        <f>IF(ISBLANK(Values!E13),"",Values!F13)</f>
        <v>Lenovo T510 - DK</v>
      </c>
      <c r="C14" s="32" t="str">
        <f>IF(ISBLANK(Values!E13),"","TellusRem")</f>
        <v>TellusRem</v>
      </c>
      <c r="D14" s="30">
        <f>IF(ISBLANK(Values!E13),"",Values!E13)</f>
        <v>5714401510109</v>
      </c>
      <c r="E14" s="31" t="str">
        <f>IF(ISBLANK(Values!E13),"","EAN")</f>
        <v>EAN</v>
      </c>
      <c r="F14" s="28" t="str">
        <f>IF(ISBLANK(Values!E13),"",IF(Values!J13, SUBSTITUTE(Values!$B$1, "{language}", Values!H13) &amp; " " &amp;Values!$B$3, SUBSTITUTE(Values!$B$2, "{language}", Values!$H13) &amp; " " &amp;Values!$B$3))</f>
        <v>ersätter Danska icke-bakgrundsbelyst tangentbord för Lenovo Thinkpad T520 T520i T420S T420 T420i T400S T410S T410 T410I T510 T510i W510 W520 X220T X220s X220i X220</v>
      </c>
      <c r="G14" s="32" t="str">
        <f>IF(ISBLANK(Values!E13),"",IF(Values!$B$20="PartialUpdate","","TellusRem"))</f>
        <v/>
      </c>
      <c r="H14" s="27" t="str">
        <f>IF(ISBLANK(Values!E13),"",Values!$B$16)</f>
        <v>computer-keyboards</v>
      </c>
      <c r="I14" s="27" t="str">
        <f>IF(ISBLANK(Values!E13),"","4730574031")</f>
        <v>4730574031</v>
      </c>
      <c r="J14" s="39" t="str">
        <f>IF(ISBLANK(Values!E13),"",Values!F13 )</f>
        <v>Lenovo T510 - DK</v>
      </c>
      <c r="K14" s="29" t="str">
        <f>IF(IF(ISBLANK(Values!E13),"",IF(Values!J13, Values!$B$4, Values!$B$5))=0,"",IF(ISBLANK(Values!E13),"",IF(Values!J13, Values!$B$4, Values!$B$5)))</f>
        <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T510 parent</v>
      </c>
      <c r="Y14" s="39" t="str">
        <f>IF(ISBLANK(Values!E13),"","Size-Color")</f>
        <v>Size-Color</v>
      </c>
      <c r="Z14" s="32" t="str">
        <f>IF(ISBLANK(Values!E13),"","variation")</f>
        <v>variation</v>
      </c>
      <c r="AA14" s="36"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41"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4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4" s="28" t="str">
        <f>IF(ISBLANK(Values!E13),"",Values!H13)</f>
        <v>Danska</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27" t="str">
        <f>IF(ISBLANK(Values!E13),"","Parts")</f>
        <v>Parts</v>
      </c>
      <c r="DP14" s="27" t="str">
        <f>IF(ISBLANK(Values!E13),"",Values!$B$31)</f>
        <v>6 månaders garanti efter leveransdatum. I händelse av fel på tangentbordet kommer en ny enhet eller en reservdel till produktens tangentbord att skickas. Vid brist på lager ges full återbetalning.</v>
      </c>
      <c r="DS14" s="31"/>
      <c r="DY14" t="str">
        <f>IF(ISBLANK(Values!$E13), "", "not_applicable")</f>
        <v>not_applicable</v>
      </c>
      <c r="DZ14" s="31"/>
      <c r="EA14" s="31"/>
      <c r="EB14" s="31"/>
      <c r="EC14" s="31"/>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t="str">
        <f>IF(IF(ISBLANK(Values!E13),"",IF(Values!J13, Values!$B$4, Values!$B$5))=0,"",IF(ISBLANK(Values!E13),"",IF(Values!J13, Values!$B$4, Values!$B$5)))</f>
        <v/>
      </c>
      <c r="FP14" s="36" t="str">
        <f>IF(IF(ISBLANK(Values!E13),"",IF(Values!J13, Values!$B$4, Values!$B$5))=0,"",IF(ISBLANK(Values!E13),"","Percent"))</f>
        <v/>
      </c>
      <c r="FQ14" s="36" t="str">
        <f>IF(IF(ISBLANK(Values!E13),"",IF(Values!J13, Values!$B$4, Values!$B$5))=0,"",IF(ISBLANK(Values!E13),"","2"))</f>
        <v/>
      </c>
      <c r="FR14" s="36" t="str">
        <f>IF(IF(ISBLANK(Values!E13),"",IF(Values!J13, Values!$B$4, Values!$B$5))=0,"",IF(ISBLANK(Values!E13),"","3"))</f>
        <v/>
      </c>
      <c r="FS14" s="36" t="str">
        <f>IF(IF(ISBLANK(Values!E13),"",IF(Values!J13, Values!$B$4, Values!$B$5))=0,"",IF(ISBLANK(Values!E13),"","5"))</f>
        <v/>
      </c>
      <c r="FT14" s="36" t="str">
        <f>IF(IF(ISBLANK(Values!E13),"",IF(Values!J13, Values!$B$4, Values!$B$5))=0,"",IF(ISBLANK(Values!E13),"","6"))</f>
        <v/>
      </c>
      <c r="FU14" s="36" t="str">
        <f>IF(IF(ISBLANK(Values!E13),"",IF(Values!J13, Values!$B$4, Values!$B$5))=0,"",IF(ISBLANK(Values!E13),"","10"))</f>
        <v/>
      </c>
      <c r="FV14" s="36" t="str">
        <f>IF(IF(ISBLANK(Values!E13),"",IF(Values!J13, Values!$B$4, Values!$B$5))=0,"",IF(ISBLANK(Values!E13),"","10"))</f>
        <v/>
      </c>
    </row>
    <row r="15" spans="1:192" ht="17" x14ac:dyDescent="0.2">
      <c r="A15" s="27" t="str">
        <f>IF(ISBLANK(Values!E14),"",IF(Values!$B$37="EU","computercomponent","computer"))</f>
        <v>computer</v>
      </c>
      <c r="B15" s="38" t="str">
        <f>IF(ISBLANK(Values!E14),"",Values!F14)</f>
        <v>Lenovo T510 - HU</v>
      </c>
      <c r="C15" s="32" t="str">
        <f>IF(ISBLANK(Values!E14),"","TellusRem")</f>
        <v>TellusRem</v>
      </c>
      <c r="D15" s="30">
        <f>IF(ISBLANK(Values!E14),"",Values!E14)</f>
        <v>5714401510116</v>
      </c>
      <c r="E15" s="31" t="str">
        <f>IF(ISBLANK(Values!E14),"","EAN")</f>
        <v>EAN</v>
      </c>
      <c r="F15" s="28" t="str">
        <f>IF(ISBLANK(Values!E14),"",IF(Values!J14, SUBSTITUTE(Values!$B$1, "{language}", Values!H14) &amp; " " &amp;Values!$B$3, SUBSTITUTE(Values!$B$2, "{language}", Values!$H14) &amp; " " &amp;Values!$B$3))</f>
        <v>ersätter Ungerska icke-bakgrundsbelyst tangentbord för Lenovo Thinkpad T520 T520i T420S T420 T420i T400S T410S T410 T410I T510 T510i W510 W520 X220T X220s X220i X220</v>
      </c>
      <c r="G15" s="32" t="str">
        <f>IF(ISBLANK(Values!E14),"",IF(Values!$B$20="PartialUpdate","","TellusRem"))</f>
        <v/>
      </c>
      <c r="H15" s="27" t="str">
        <f>IF(ISBLANK(Values!E14),"",Values!$B$16)</f>
        <v>computer-keyboards</v>
      </c>
      <c r="I15" s="27" t="str">
        <f>IF(ISBLANK(Values!E14),"","4730574031")</f>
        <v>4730574031</v>
      </c>
      <c r="J15" s="39" t="str">
        <f>IF(ISBLANK(Values!E14),"",Values!F14 )</f>
        <v>Lenovo T510 - HU</v>
      </c>
      <c r="K15" s="29" t="str">
        <f>IF(IF(ISBLANK(Values!E14),"",IF(Values!J14, Values!$B$4, Values!$B$5))=0,"",IF(ISBLANK(Values!E14),"",IF(Values!J14, Values!$B$4, Values!$B$5)))</f>
        <v/>
      </c>
      <c r="L15" s="40">
        <f>IF(ISBLANK(Values!E14),"",IF($CO15="DEFAULT", Values!$B$18, ""))</f>
        <v>5</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T510 parent</v>
      </c>
      <c r="Y15" s="39" t="str">
        <f>IF(ISBLANK(Values!E14),"","Size-Color")</f>
        <v>Size-Color</v>
      </c>
      <c r="Z15" s="32" t="str">
        <f>IF(ISBLANK(Values!E14),"","variation")</f>
        <v>variation</v>
      </c>
      <c r="AA15" s="36"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41"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4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5" s="28" t="str">
        <f>IF(ISBLANK(Values!E14),"",Values!H14)</f>
        <v>Ungerska</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27" t="str">
        <f>IF(ISBLANK(Values!E14),"","Parts")</f>
        <v>Parts</v>
      </c>
      <c r="DP15" s="27" t="str">
        <f>IF(ISBLANK(Values!E14),"",Values!$B$31)</f>
        <v>6 månaders garanti efter leveransdatum. I händelse av fel på tangentbordet kommer en ny enhet eller en reservdel till produktens tangentbord att skickas. Vid brist på lager ges full återbetalning.</v>
      </c>
      <c r="DS15" s="31"/>
      <c r="DY15" t="str">
        <f>IF(ISBLANK(Values!$E14), "", "not_applicable")</f>
        <v>not_applicable</v>
      </c>
      <c r="DZ15" s="31"/>
      <c r="EA15" s="31"/>
      <c r="EB15" s="31"/>
      <c r="EC15" s="31"/>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t="str">
        <f>IF(IF(ISBLANK(Values!E14),"",IF(Values!J14, Values!$B$4, Values!$B$5))=0,"",IF(ISBLANK(Values!E14),"",IF(Values!J14, Values!$B$4, Values!$B$5)))</f>
        <v/>
      </c>
      <c r="FP15" s="36" t="str">
        <f>IF(IF(ISBLANK(Values!E14),"",IF(Values!J14, Values!$B$4, Values!$B$5))=0,"",IF(ISBLANK(Values!E14),"","Percent"))</f>
        <v/>
      </c>
      <c r="FQ15" s="36" t="str">
        <f>IF(IF(ISBLANK(Values!E14),"",IF(Values!J14, Values!$B$4, Values!$B$5))=0,"",IF(ISBLANK(Values!E14),"","2"))</f>
        <v/>
      </c>
      <c r="FR15" s="36" t="str">
        <f>IF(IF(ISBLANK(Values!E14),"",IF(Values!J14, Values!$B$4, Values!$B$5))=0,"",IF(ISBLANK(Values!E14),"","3"))</f>
        <v/>
      </c>
      <c r="FS15" s="36" t="str">
        <f>IF(IF(ISBLANK(Values!E14),"",IF(Values!J14, Values!$B$4, Values!$B$5))=0,"",IF(ISBLANK(Values!E14),"","5"))</f>
        <v/>
      </c>
      <c r="FT15" s="36" t="str">
        <f>IF(IF(ISBLANK(Values!E14),"",IF(Values!J14, Values!$B$4, Values!$B$5))=0,"",IF(ISBLANK(Values!E14),"","6"))</f>
        <v/>
      </c>
      <c r="FU15" s="36" t="str">
        <f>IF(IF(ISBLANK(Values!E14),"",IF(Values!J14, Values!$B$4, Values!$B$5))=0,"",IF(ISBLANK(Values!E14),"","10"))</f>
        <v/>
      </c>
      <c r="FV15" s="36" t="str">
        <f>IF(IF(ISBLANK(Values!E14),"",IF(Values!J14, Values!$B$4, Values!$B$5))=0,"",IF(ISBLANK(Values!E14),"","10"))</f>
        <v/>
      </c>
    </row>
    <row r="16" spans="1:192" ht="17" x14ac:dyDescent="0.2">
      <c r="A16" s="27" t="str">
        <f>IF(ISBLANK(Values!E15),"",IF(Values!$B$37="EU","computercomponent","computer"))</f>
        <v>computer</v>
      </c>
      <c r="B16" s="38" t="str">
        <f>IF(ISBLANK(Values!E15),"",Values!F15)</f>
        <v>Lenovo T510 - NL</v>
      </c>
      <c r="C16" s="32" t="str">
        <f>IF(ISBLANK(Values!E15),"","TellusRem")</f>
        <v>TellusRem</v>
      </c>
      <c r="D16" s="30">
        <f>IF(ISBLANK(Values!E15),"",Values!E15)</f>
        <v>5714401510123</v>
      </c>
      <c r="E16" s="31" t="str">
        <f>IF(ISBLANK(Values!E15),"","EAN")</f>
        <v>EAN</v>
      </c>
      <c r="F16" s="28" t="str">
        <f>IF(ISBLANK(Values!E15),"",IF(Values!J15, SUBSTITUTE(Values!$B$1, "{language}", Values!H15) &amp; " " &amp;Values!$B$3, SUBSTITUTE(Values!$B$2, "{language}", Values!$H15) &amp; " " &amp;Values!$B$3))</f>
        <v>ersätter Holländska icke-bakgrundsbelyst tangentbord för Lenovo Thinkpad T520 T520i T420S T420 T420i T400S T410S T410 T410I T510 T510i W510 W520 X220T X220s X220i X220</v>
      </c>
      <c r="G16" s="32" t="str">
        <f>IF(ISBLANK(Values!E15),"",IF(Values!$B$20="PartialUpdate","","TellusRem"))</f>
        <v/>
      </c>
      <c r="H16" s="27" t="str">
        <f>IF(ISBLANK(Values!E15),"",Values!$B$16)</f>
        <v>computer-keyboards</v>
      </c>
      <c r="I16" s="27" t="str">
        <f>IF(ISBLANK(Values!E15),"","4730574031")</f>
        <v>4730574031</v>
      </c>
      <c r="J16" s="39" t="str">
        <f>IF(ISBLANK(Values!E15),"",Values!F15 )</f>
        <v>Lenovo T510 - NL</v>
      </c>
      <c r="K16" s="29" t="str">
        <f>IF(IF(ISBLANK(Values!E15),"",IF(Values!J15, Values!$B$4, Values!$B$5))=0,"",IF(ISBLANK(Values!E15),"",IF(Values!J15, Values!$B$4, Values!$B$5)))</f>
        <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T510 parent</v>
      </c>
      <c r="Y16" s="39" t="str">
        <f>IF(ISBLANK(Values!E15),"","Size-Color")</f>
        <v>Size-Color</v>
      </c>
      <c r="Z16" s="32" t="str">
        <f>IF(ISBLANK(Values!E15),"","variation")</f>
        <v>variation</v>
      </c>
      <c r="AA16" s="36"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41"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4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6" s="28" t="str">
        <f>IF(ISBLANK(Values!E15),"",Values!H15)</f>
        <v>Holländska</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27" t="str">
        <f>IF(ISBLANK(Values!E15),"","Parts")</f>
        <v>Parts</v>
      </c>
      <c r="DP16" s="27" t="str">
        <f>IF(ISBLANK(Values!E15),"",Values!$B$31)</f>
        <v>6 månaders garanti efter leveransdatum. I händelse av fel på tangentbordet kommer en ny enhet eller en reservdel till produktens tangentbord att skickas. Vid brist på lager ges full återbetalning.</v>
      </c>
      <c r="DS16" s="31"/>
      <c r="DY16" t="str">
        <f>IF(ISBLANK(Values!$E15), "", "not_applicable")</f>
        <v>not_applicable</v>
      </c>
      <c r="DZ16" s="31"/>
      <c r="EA16" s="31"/>
      <c r="EB16" s="31"/>
      <c r="EC16" s="31"/>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t="str">
        <f>IF(IF(ISBLANK(Values!E15),"",IF(Values!J15, Values!$B$4, Values!$B$5))=0,"",IF(ISBLANK(Values!E15),"",IF(Values!J15, Values!$B$4, Values!$B$5)))</f>
        <v/>
      </c>
      <c r="FP16" s="36" t="str">
        <f>IF(IF(ISBLANK(Values!E15),"",IF(Values!J15, Values!$B$4, Values!$B$5))=0,"",IF(ISBLANK(Values!E15),"","Percent"))</f>
        <v/>
      </c>
      <c r="FQ16" s="36" t="str">
        <f>IF(IF(ISBLANK(Values!E15),"",IF(Values!J15, Values!$B$4, Values!$B$5))=0,"",IF(ISBLANK(Values!E15),"","2"))</f>
        <v/>
      </c>
      <c r="FR16" s="36" t="str">
        <f>IF(IF(ISBLANK(Values!E15),"",IF(Values!J15, Values!$B$4, Values!$B$5))=0,"",IF(ISBLANK(Values!E15),"","3"))</f>
        <v/>
      </c>
      <c r="FS16" s="36" t="str">
        <f>IF(IF(ISBLANK(Values!E15),"",IF(Values!J15, Values!$B$4, Values!$B$5))=0,"",IF(ISBLANK(Values!E15),"","5"))</f>
        <v/>
      </c>
      <c r="FT16" s="36" t="str">
        <f>IF(IF(ISBLANK(Values!E15),"",IF(Values!J15, Values!$B$4, Values!$B$5))=0,"",IF(ISBLANK(Values!E15),"","6"))</f>
        <v/>
      </c>
      <c r="FU16" s="36" t="str">
        <f>IF(IF(ISBLANK(Values!E15),"",IF(Values!J15, Values!$B$4, Values!$B$5))=0,"",IF(ISBLANK(Values!E15),"","10"))</f>
        <v/>
      </c>
      <c r="FV16" s="36" t="str">
        <f>IF(IF(ISBLANK(Values!E15),"",IF(Values!J15, Values!$B$4, Values!$B$5))=0,"",IF(ISBLANK(Values!E15),"","10"))</f>
        <v/>
      </c>
    </row>
    <row r="17" spans="1:192" ht="17" x14ac:dyDescent="0.2">
      <c r="A17" s="27" t="str">
        <f>IF(ISBLANK(Values!E16),"",IF(Values!$B$37="EU","computercomponent","computer"))</f>
        <v>computer</v>
      </c>
      <c r="B17" s="38" t="str">
        <f>IF(ISBLANK(Values!E16),"",Values!F16)</f>
        <v>Lenovo T510 - NO</v>
      </c>
      <c r="C17" s="32" t="str">
        <f>IF(ISBLANK(Values!E16),"","TellusRem")</f>
        <v>TellusRem</v>
      </c>
      <c r="D17" s="30">
        <f>IF(ISBLANK(Values!E16),"",Values!E16)</f>
        <v>5714401510130</v>
      </c>
      <c r="E17" s="31" t="str">
        <f>IF(ISBLANK(Values!E16),"","EAN")</f>
        <v>EAN</v>
      </c>
      <c r="F17" s="28" t="str">
        <f>IF(ISBLANK(Values!E16),"",IF(Values!J16, SUBSTITUTE(Values!$B$1, "{language}", Values!H16) &amp; " " &amp;Values!$B$3, SUBSTITUTE(Values!$B$2, "{language}", Values!$H16) &amp; " " &amp;Values!$B$3))</f>
        <v>ersätter Norska icke-bakgrundsbelyst tangentbord för Lenovo Thinkpad T520 T520i T420S T420 T420i T400S T410S T410 T410I T510 T510i W510 W520 X220T X220s X220i X220</v>
      </c>
      <c r="G17" s="32" t="str">
        <f>IF(ISBLANK(Values!E16),"",IF(Values!$B$20="PartialUpdate","","TellusRem"))</f>
        <v/>
      </c>
      <c r="H17" s="27" t="str">
        <f>IF(ISBLANK(Values!E16),"",Values!$B$16)</f>
        <v>computer-keyboards</v>
      </c>
      <c r="I17" s="27" t="str">
        <f>IF(ISBLANK(Values!E16),"","4730574031")</f>
        <v>4730574031</v>
      </c>
      <c r="J17" s="39" t="str">
        <f>IF(ISBLANK(Values!E16),"",Values!F16 )</f>
        <v>Lenovo T510 - NO</v>
      </c>
      <c r="K17" s="29" t="str">
        <f>IF(IF(ISBLANK(Values!E16),"",IF(Values!J16, Values!$B$4, Values!$B$5))=0,"",IF(ISBLANK(Values!E16),"",IF(Values!J16, Values!$B$4, Values!$B$5)))</f>
        <v/>
      </c>
      <c r="L17" s="40">
        <f>IF(ISBLANK(Values!E16),"",IF($CO17="DEFAULT", Values!$B$18, ""))</f>
        <v>5</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T510 parent</v>
      </c>
      <c r="Y17" s="39" t="str">
        <f>IF(ISBLANK(Values!E16),"","Size-Color")</f>
        <v>Size-Color</v>
      </c>
      <c r="Z17" s="32" t="str">
        <f>IF(ISBLANK(Values!E16),"","variation")</f>
        <v>variation</v>
      </c>
      <c r="AA17" s="36"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41"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4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7" s="28" t="str">
        <f>IF(ISBLANK(Values!E16),"",Values!H16)</f>
        <v>Norska</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27" t="str">
        <f>IF(ISBLANK(Values!E16),"","Parts")</f>
        <v>Parts</v>
      </c>
      <c r="DP17" s="27" t="str">
        <f>IF(ISBLANK(Values!E16),"",Values!$B$31)</f>
        <v>6 månaders garanti efter leveransdatum. I händelse av fel på tangentbordet kommer en ny enhet eller en reservdel till produktens tangentbord att skickas. Vid brist på lager ges full återbetalning.</v>
      </c>
      <c r="DS17" s="31"/>
      <c r="DY17" t="str">
        <f>IF(ISBLANK(Values!$E16), "", "not_applicable")</f>
        <v>not_applicable</v>
      </c>
      <c r="DZ17" s="31"/>
      <c r="EA17" s="31"/>
      <c r="EB17" s="31"/>
      <c r="EC17" s="31"/>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t="str">
        <f>IF(IF(ISBLANK(Values!E16),"",IF(Values!J16, Values!$B$4, Values!$B$5))=0,"",IF(ISBLANK(Values!E16),"",IF(Values!J16, Values!$B$4, Values!$B$5)))</f>
        <v/>
      </c>
      <c r="FP17" s="36" t="str">
        <f>IF(IF(ISBLANK(Values!E16),"",IF(Values!J16, Values!$B$4, Values!$B$5))=0,"",IF(ISBLANK(Values!E16),"","Percent"))</f>
        <v/>
      </c>
      <c r="FQ17" s="36" t="str">
        <f>IF(IF(ISBLANK(Values!E16),"",IF(Values!J16, Values!$B$4, Values!$B$5))=0,"",IF(ISBLANK(Values!E16),"","2"))</f>
        <v/>
      </c>
      <c r="FR17" s="36" t="str">
        <f>IF(IF(ISBLANK(Values!E16),"",IF(Values!J16, Values!$B$4, Values!$B$5))=0,"",IF(ISBLANK(Values!E16),"","3"))</f>
        <v/>
      </c>
      <c r="FS17" s="36" t="str">
        <f>IF(IF(ISBLANK(Values!E16),"",IF(Values!J16, Values!$B$4, Values!$B$5))=0,"",IF(ISBLANK(Values!E16),"","5"))</f>
        <v/>
      </c>
      <c r="FT17" s="36" t="str">
        <f>IF(IF(ISBLANK(Values!E16),"",IF(Values!J16, Values!$B$4, Values!$B$5))=0,"",IF(ISBLANK(Values!E16),"","6"))</f>
        <v/>
      </c>
      <c r="FU17" s="36" t="str">
        <f>IF(IF(ISBLANK(Values!E16),"",IF(Values!J16, Values!$B$4, Values!$B$5))=0,"",IF(ISBLANK(Values!E16),"","10"))</f>
        <v/>
      </c>
      <c r="FV17" s="36" t="str">
        <f>IF(IF(ISBLANK(Values!E16),"",IF(Values!J16, Values!$B$4, Values!$B$5))=0,"",IF(ISBLANK(Values!E16),"","10"))</f>
        <v/>
      </c>
    </row>
    <row r="18" spans="1:192" ht="17" x14ac:dyDescent="0.2">
      <c r="A18" s="27" t="str">
        <f>IF(ISBLANK(Values!E17),"",IF(Values!$B$37="EU","computercomponent","computer"))</f>
        <v>computer</v>
      </c>
      <c r="B18" s="38" t="str">
        <f>IF(ISBLANK(Values!E17),"",Values!F17)</f>
        <v>Lenovo T510 - PL</v>
      </c>
      <c r="C18" s="32" t="str">
        <f>IF(ISBLANK(Values!E17),"","TellusRem")</f>
        <v>TellusRem</v>
      </c>
      <c r="D18" s="30">
        <f>IF(ISBLANK(Values!E17),"",Values!E17)</f>
        <v>5714401510147</v>
      </c>
      <c r="E18" s="31" t="str">
        <f>IF(ISBLANK(Values!E17),"","EAN")</f>
        <v>EAN</v>
      </c>
      <c r="F18" s="28" t="str">
        <f>IF(ISBLANK(Values!E17),"",IF(Values!J17, SUBSTITUTE(Values!$B$1, "{language}", Values!H17) &amp; " " &amp;Values!$B$3, SUBSTITUTE(Values!$B$2, "{language}", Values!$H17) &amp; " " &amp;Values!$B$3))</f>
        <v>ersätter Putsa icke-bakgrundsbelyst tangentbord för Lenovo Thinkpad T520 T520i T420S T420 T420i T400S T410S T410 T410I T510 T510i W510 W520 X220T X220s X220i X220</v>
      </c>
      <c r="G18" s="32" t="str">
        <f>IF(ISBLANK(Values!E17),"",IF(Values!$B$20="PartialUpdate","","TellusRem"))</f>
        <v/>
      </c>
      <c r="H18" s="27" t="str">
        <f>IF(ISBLANK(Values!E17),"",Values!$B$16)</f>
        <v>computer-keyboards</v>
      </c>
      <c r="I18" s="27" t="str">
        <f>IF(ISBLANK(Values!E17),"","4730574031")</f>
        <v>4730574031</v>
      </c>
      <c r="J18" s="39" t="str">
        <f>IF(ISBLANK(Values!E17),"",Values!F17 )</f>
        <v>Lenovo T510 - PL</v>
      </c>
      <c r="K18" s="29" t="str">
        <f>IF(IF(ISBLANK(Values!E17),"",IF(Values!J17, Values!$B$4, Values!$B$5))=0,"",IF(ISBLANK(Values!E17),"",IF(Values!J17, Values!$B$4, Values!$B$5)))</f>
        <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T510 parent</v>
      </c>
      <c r="Y18" s="39" t="str">
        <f>IF(ISBLANK(Values!E17),"","Size-Color")</f>
        <v>Size-Color</v>
      </c>
      <c r="Z18" s="32" t="str">
        <f>IF(ISBLANK(Values!E17),"","variation")</f>
        <v>variation</v>
      </c>
      <c r="AA18" s="36"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41"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4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8" s="28" t="str">
        <f>IF(ISBLANK(Values!E17),"",Values!H17)</f>
        <v>Putsa</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27" t="str">
        <f>IF(ISBLANK(Values!E17),"","Parts")</f>
        <v>Parts</v>
      </c>
      <c r="DP18" s="27" t="str">
        <f>IF(ISBLANK(Values!E17),"",Values!$B$31)</f>
        <v>6 månaders garanti efter leveransdatum. I händelse av fel på tangentbordet kommer en ny enhet eller en reservdel till produktens tangentbord att skickas. Vid brist på lager ges full återbetalning.</v>
      </c>
      <c r="DS18" s="31"/>
      <c r="DY18" t="str">
        <f>IF(ISBLANK(Values!$E17), "", "not_applicable")</f>
        <v>not_applicable</v>
      </c>
      <c r="DZ18" s="31"/>
      <c r="EA18" s="31"/>
      <c r="EB18" s="31"/>
      <c r="EC18" s="31"/>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t="str">
        <f>IF(IF(ISBLANK(Values!E17),"",IF(Values!J17, Values!$B$4, Values!$B$5))=0,"",IF(ISBLANK(Values!E17),"",IF(Values!J17, Values!$B$4, Values!$B$5)))</f>
        <v/>
      </c>
      <c r="FP18" s="36" t="str">
        <f>IF(IF(ISBLANK(Values!E17),"",IF(Values!J17, Values!$B$4, Values!$B$5))=0,"",IF(ISBLANK(Values!E17),"","Percent"))</f>
        <v/>
      </c>
      <c r="FQ18" s="36" t="str">
        <f>IF(IF(ISBLANK(Values!E17),"",IF(Values!J17, Values!$B$4, Values!$B$5))=0,"",IF(ISBLANK(Values!E17),"","2"))</f>
        <v/>
      </c>
      <c r="FR18" s="36" t="str">
        <f>IF(IF(ISBLANK(Values!E17),"",IF(Values!J17, Values!$B$4, Values!$B$5))=0,"",IF(ISBLANK(Values!E17),"","3"))</f>
        <v/>
      </c>
      <c r="FS18" s="36" t="str">
        <f>IF(IF(ISBLANK(Values!E17),"",IF(Values!J17, Values!$B$4, Values!$B$5))=0,"",IF(ISBLANK(Values!E17),"","5"))</f>
        <v/>
      </c>
      <c r="FT18" s="36" t="str">
        <f>IF(IF(ISBLANK(Values!E17),"",IF(Values!J17, Values!$B$4, Values!$B$5))=0,"",IF(ISBLANK(Values!E17),"","6"))</f>
        <v/>
      </c>
      <c r="FU18" s="36" t="str">
        <f>IF(IF(ISBLANK(Values!E17),"",IF(Values!J17, Values!$B$4, Values!$B$5))=0,"",IF(ISBLANK(Values!E17),"","10"))</f>
        <v/>
      </c>
      <c r="FV18" s="36" t="str">
        <f>IF(IF(ISBLANK(Values!E17),"",IF(Values!J17, Values!$B$4, Values!$B$5))=0,"",IF(ISBLANK(Values!E17),"","10"))</f>
        <v/>
      </c>
    </row>
    <row r="19" spans="1:192" ht="17" x14ac:dyDescent="0.2">
      <c r="A19" s="27" t="str">
        <f>IF(ISBLANK(Values!E18),"",IF(Values!$B$37="EU","computercomponent","computer"))</f>
        <v>computer</v>
      </c>
      <c r="B19" s="38" t="str">
        <f>IF(ISBLANK(Values!E18),"",Values!F18)</f>
        <v>Lenovo T510 - PT</v>
      </c>
      <c r="C19" s="32" t="str">
        <f>IF(ISBLANK(Values!E18),"","TellusRem")</f>
        <v>TellusRem</v>
      </c>
      <c r="D19" s="30">
        <f>IF(ISBLANK(Values!E18),"",Values!E18)</f>
        <v>5714401510154</v>
      </c>
      <c r="E19" s="31" t="str">
        <f>IF(ISBLANK(Values!E18),"","EAN")</f>
        <v>EAN</v>
      </c>
      <c r="F19" s="28" t="str">
        <f>IF(ISBLANK(Values!E18),"",IF(Values!J18, SUBSTITUTE(Values!$B$1, "{language}", Values!H18) &amp; " " &amp;Values!$B$3, SUBSTITUTE(Values!$B$2, "{language}", Values!$H18) &amp; " " &amp;Values!$B$3))</f>
        <v>ersätter Portugisiska icke-bakgrundsbelyst tangentbord för Lenovo Thinkpad T520 T520i T420S T420 T420i T400S T410S T410 T410I T510 T510i W510 W520 X220T X220s X220i X220</v>
      </c>
      <c r="G19" s="32" t="str">
        <f>IF(ISBLANK(Values!E18),"",IF(Values!$B$20="PartialUpdate","","TellusRem"))</f>
        <v/>
      </c>
      <c r="H19" s="27" t="str">
        <f>IF(ISBLANK(Values!E18),"",Values!$B$16)</f>
        <v>computer-keyboards</v>
      </c>
      <c r="I19" s="27" t="str">
        <f>IF(ISBLANK(Values!E18),"","4730574031")</f>
        <v>4730574031</v>
      </c>
      <c r="J19" s="39" t="str">
        <f>IF(ISBLANK(Values!E18),"",Values!F18 )</f>
        <v>Lenovo T510 - PT</v>
      </c>
      <c r="K19" s="29" t="str">
        <f>IF(IF(ISBLANK(Values!E18),"",IF(Values!J18, Values!$B$4, Values!$B$5))=0,"",IF(ISBLANK(Values!E18),"",IF(Values!J18, Values!$B$4, Values!$B$5)))</f>
        <v/>
      </c>
      <c r="L19" s="40">
        <f>IF(ISBLANK(Values!E18),"",IF($CO19="DEFAULT", Values!$B$18, ""))</f>
        <v>5</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T510 parent</v>
      </c>
      <c r="Y19" s="39" t="str">
        <f>IF(ISBLANK(Values!E18),"","Size-Color")</f>
        <v>Size-Color</v>
      </c>
      <c r="Z19" s="32" t="str">
        <f>IF(ISBLANK(Values!E18),"","variation")</f>
        <v>variation</v>
      </c>
      <c r="AA19" s="36"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41"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4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19" s="28" t="str">
        <f>IF(ISBLANK(Values!E18),"",Values!H18)</f>
        <v>Portugisiska</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27" t="str">
        <f>IF(ISBLANK(Values!E18),"","Parts")</f>
        <v>Parts</v>
      </c>
      <c r="DP19" s="27" t="str">
        <f>IF(ISBLANK(Values!E18),"",Values!$B$31)</f>
        <v>6 månaders garanti efter leveransdatum. I händelse av fel på tangentbordet kommer en ny enhet eller en reservdel till produktens tangentbord att skickas. Vid brist på lager ges full återbetalning.</v>
      </c>
      <c r="DS19" s="31"/>
      <c r="DY19" t="str">
        <f>IF(ISBLANK(Values!$E18), "", "not_applicable")</f>
        <v>not_applicable</v>
      </c>
      <c r="DZ19" s="31"/>
      <c r="EA19" s="31"/>
      <c r="EB19" s="31"/>
      <c r="EC19" s="31"/>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t="str">
        <f>IF(IF(ISBLANK(Values!E18),"",IF(Values!J18, Values!$B$4, Values!$B$5))=0,"",IF(ISBLANK(Values!E18),"",IF(Values!J18, Values!$B$4, Values!$B$5)))</f>
        <v/>
      </c>
      <c r="FP19" s="36" t="str">
        <f>IF(IF(ISBLANK(Values!E18),"",IF(Values!J18, Values!$B$4, Values!$B$5))=0,"",IF(ISBLANK(Values!E18),"","Percent"))</f>
        <v/>
      </c>
      <c r="FQ19" s="36" t="str">
        <f>IF(IF(ISBLANK(Values!E18),"",IF(Values!J18, Values!$B$4, Values!$B$5))=0,"",IF(ISBLANK(Values!E18),"","2"))</f>
        <v/>
      </c>
      <c r="FR19" s="36" t="str">
        <f>IF(IF(ISBLANK(Values!E18),"",IF(Values!J18, Values!$B$4, Values!$B$5))=0,"",IF(ISBLANK(Values!E18),"","3"))</f>
        <v/>
      </c>
      <c r="FS19" s="36" t="str">
        <f>IF(IF(ISBLANK(Values!E18),"",IF(Values!J18, Values!$B$4, Values!$B$5))=0,"",IF(ISBLANK(Values!E18),"","5"))</f>
        <v/>
      </c>
      <c r="FT19" s="36" t="str">
        <f>IF(IF(ISBLANK(Values!E18),"",IF(Values!J18, Values!$B$4, Values!$B$5))=0,"",IF(ISBLANK(Values!E18),"","6"))</f>
        <v/>
      </c>
      <c r="FU19" s="36" t="str">
        <f>IF(IF(ISBLANK(Values!E18),"",IF(Values!J18, Values!$B$4, Values!$B$5))=0,"",IF(ISBLANK(Values!E18),"","10"))</f>
        <v/>
      </c>
      <c r="FV19" s="36" t="str">
        <f>IF(IF(ISBLANK(Values!E18),"",IF(Values!J18, Values!$B$4, Values!$B$5))=0,"",IF(ISBLANK(Values!E18),"","10"))</f>
        <v/>
      </c>
    </row>
    <row r="20" spans="1:192" ht="17" x14ac:dyDescent="0.2">
      <c r="A20" s="27" t="str">
        <f>IF(ISBLANK(Values!E19),"",IF(Values!$B$37="EU","computercomponent","computer"))</f>
        <v>computer</v>
      </c>
      <c r="B20" s="38" t="str">
        <f>IF(ISBLANK(Values!E19),"",Values!F19)</f>
        <v>Lenovo T510 - SE/FI</v>
      </c>
      <c r="C20" s="32" t="str">
        <f>IF(ISBLANK(Values!E19),"","TellusRem")</f>
        <v>TellusRem</v>
      </c>
      <c r="D20" s="30">
        <f>IF(ISBLANK(Values!E19),"",Values!E19)</f>
        <v>5714401510161</v>
      </c>
      <c r="E20" s="31" t="str">
        <f>IF(ISBLANK(Values!E19),"","EAN")</f>
        <v>EAN</v>
      </c>
      <c r="F20" s="28" t="str">
        <f>IF(ISBLANK(Values!E19),"",IF(Values!J19, SUBSTITUTE(Values!$B$1, "{language}", Values!H19) &amp; " " &amp;Values!$B$3, SUBSTITUTE(Values!$B$2, "{language}", Values!$H19) &amp; " " &amp;Values!$B$3))</f>
        <v>ersätter Svenska – finska icke-bakgrundsbelyst tangentbord för Lenovo Thinkpad T520 T520i T420S T420 T420i T400S T410S T410 T410I T510 T510i W510 W520 X220T X220s X220i X220</v>
      </c>
      <c r="G20" s="32" t="str">
        <f>IF(ISBLANK(Values!E19),"",IF(Values!$B$20="PartialUpdate","","TellusRem"))</f>
        <v/>
      </c>
      <c r="H20" s="27" t="str">
        <f>IF(ISBLANK(Values!E19),"",Values!$B$16)</f>
        <v>computer-keyboards</v>
      </c>
      <c r="I20" s="27" t="str">
        <f>IF(ISBLANK(Values!E19),"","4730574031")</f>
        <v>4730574031</v>
      </c>
      <c r="J20" s="39" t="str">
        <f>IF(ISBLANK(Values!E19),"",Values!F19 )</f>
        <v>Lenovo T510 - SE/FI</v>
      </c>
      <c r="K20" s="29" t="str">
        <f>IF(IF(ISBLANK(Values!E19),"",IF(Values!J19, Values!$B$4, Values!$B$5))=0,"",IF(ISBLANK(Values!E19),"",IF(Values!J19, Values!$B$4, Values!$B$5)))</f>
        <v/>
      </c>
      <c r="L20" s="40">
        <f>IF(ISBLANK(Values!E19),"",IF($CO20="DEFAULT", Values!$B$18, ""))</f>
        <v>5</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T510 parent</v>
      </c>
      <c r="Y20" s="39" t="str">
        <f>IF(ISBLANK(Values!E19),"","Size-Color")</f>
        <v>Size-Color</v>
      </c>
      <c r="Z20" s="32" t="str">
        <f>IF(ISBLANK(Values!E19),"","variation")</f>
        <v>variation</v>
      </c>
      <c r="AA20" s="36"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41"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4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20" s="28" t="str">
        <f>IF(ISBLANK(Values!E19),"",Values!H19)</f>
        <v>Svenska – finska</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27" t="str">
        <f>IF(ISBLANK(Values!E19),"","Parts")</f>
        <v>Parts</v>
      </c>
      <c r="DP20" s="27" t="str">
        <f>IF(ISBLANK(Values!E19),"",Values!$B$31)</f>
        <v>6 månaders garanti efter leveransdatum. I händelse av fel på tangentbordet kommer en ny enhet eller en reservdel till produktens tangentbord att skickas. Vid brist på lager ges full återbetalning.</v>
      </c>
      <c r="DS20" s="31"/>
      <c r="DY20" t="str">
        <f>IF(ISBLANK(Values!$E19), "", "not_applicable")</f>
        <v>not_applicable</v>
      </c>
      <c r="DZ20" s="31"/>
      <c r="EA20" s="31"/>
      <c r="EB20" s="31"/>
      <c r="EC20" s="31"/>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t="str">
        <f>IF(IF(ISBLANK(Values!E19),"",IF(Values!J19, Values!$B$4, Values!$B$5))=0,"",IF(ISBLANK(Values!E19),"",IF(Values!J19, Values!$B$4, Values!$B$5)))</f>
        <v/>
      </c>
      <c r="FP20" s="36" t="str">
        <f>IF(IF(ISBLANK(Values!E19),"",IF(Values!J19, Values!$B$4, Values!$B$5))=0,"",IF(ISBLANK(Values!E19),"","Percent"))</f>
        <v/>
      </c>
      <c r="FQ20" s="36" t="str">
        <f>IF(IF(ISBLANK(Values!E19),"",IF(Values!J19, Values!$B$4, Values!$B$5))=0,"",IF(ISBLANK(Values!E19),"","2"))</f>
        <v/>
      </c>
      <c r="FR20" s="36" t="str">
        <f>IF(IF(ISBLANK(Values!E19),"",IF(Values!J19, Values!$B$4, Values!$B$5))=0,"",IF(ISBLANK(Values!E19),"","3"))</f>
        <v/>
      </c>
      <c r="FS20" s="36" t="str">
        <f>IF(IF(ISBLANK(Values!E19),"",IF(Values!J19, Values!$B$4, Values!$B$5))=0,"",IF(ISBLANK(Values!E19),"","5"))</f>
        <v/>
      </c>
      <c r="FT20" s="36" t="str">
        <f>IF(IF(ISBLANK(Values!E19),"",IF(Values!J19, Values!$B$4, Values!$B$5))=0,"",IF(ISBLANK(Values!E19),"","6"))</f>
        <v/>
      </c>
      <c r="FU20" s="36" t="str">
        <f>IF(IF(ISBLANK(Values!E19),"",IF(Values!J19, Values!$B$4, Values!$B$5))=0,"",IF(ISBLANK(Values!E19),"","10"))</f>
        <v/>
      </c>
      <c r="FV20" s="36" t="str">
        <f>IF(IF(ISBLANK(Values!E19),"",IF(Values!J19, Values!$B$4, Values!$B$5))=0,"",IF(ISBLANK(Values!E19),"","10"))</f>
        <v/>
      </c>
    </row>
    <row r="21" spans="1:192" ht="17" x14ac:dyDescent="0.2">
      <c r="A21" s="27" t="str">
        <f>IF(ISBLANK(Values!E20),"",IF(Values!$B$37="EU","computercomponent","computer"))</f>
        <v>computer</v>
      </c>
      <c r="B21" s="38" t="str">
        <f>IF(ISBLANK(Values!E20),"",Values!F20)</f>
        <v>Lenovo T510 - CH</v>
      </c>
      <c r="C21" s="32" t="str">
        <f>IF(ISBLANK(Values!E20),"","TellusRem")</f>
        <v>TellusRem</v>
      </c>
      <c r="D21" s="30">
        <f>IF(ISBLANK(Values!E20),"",Values!E20)</f>
        <v>5714401510178</v>
      </c>
      <c r="E21" s="31" t="str">
        <f>IF(ISBLANK(Values!E20),"","EAN")</f>
        <v>EAN</v>
      </c>
      <c r="F21" s="28" t="str">
        <f>IF(ISBLANK(Values!E20),"",IF(Values!J20, SUBSTITUTE(Values!$B$1, "{language}", Values!H20) &amp; " " &amp;Values!$B$3, SUBSTITUTE(Values!$B$2, "{language}", Values!$H20) &amp; " " &amp;Values!$B$3))</f>
        <v>ersätter Schweiziska icke-bakgrundsbelyst tangentbord för Lenovo Thinkpad T520 T520i T420S T420 T420i T400S T410S T410 T410I T510 T510i W510 W520 X220T X220s X220i X220</v>
      </c>
      <c r="G21" s="32" t="str">
        <f>IF(ISBLANK(Values!E20),"",IF(Values!$B$20="PartialUpdate","","TellusRem"))</f>
        <v/>
      </c>
      <c r="H21" s="27" t="str">
        <f>IF(ISBLANK(Values!E20),"",Values!$B$16)</f>
        <v>computer-keyboards</v>
      </c>
      <c r="I21" s="27" t="str">
        <f>IF(ISBLANK(Values!E20),"","4730574031")</f>
        <v>4730574031</v>
      </c>
      <c r="J21" s="39" t="str">
        <f>IF(ISBLANK(Values!E20),"",Values!F20 )</f>
        <v>Lenovo T510 - CH</v>
      </c>
      <c r="K21" s="29" t="str">
        <f>IF(IF(ISBLANK(Values!E20),"",IF(Values!J20, Values!$B$4, Values!$B$5))=0,"",IF(ISBLANK(Values!E20),"",IF(Values!J20, Values!$B$4, Values!$B$5)))</f>
        <v/>
      </c>
      <c r="L21" s="40">
        <f>IF(ISBLANK(Values!E20),"",IF($CO21="DEFAULT", Values!$B$18, ""))</f>
        <v>5</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T510 parent</v>
      </c>
      <c r="Y21" s="39" t="str">
        <f>IF(ISBLANK(Values!E20),"","Size-Color")</f>
        <v>Size-Color</v>
      </c>
      <c r="Z21" s="32" t="str">
        <f>IF(ISBLANK(Values!E20),"","variation")</f>
        <v>variation</v>
      </c>
      <c r="AA21" s="36"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41"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4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21" s="28" t="str">
        <f>IF(ISBLANK(Values!E20),"",Values!H20)</f>
        <v>Schweiziska</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27" t="str">
        <f>IF(ISBLANK(Values!E20),"","Parts")</f>
        <v>Parts</v>
      </c>
      <c r="DP21" s="27" t="str">
        <f>IF(ISBLANK(Values!E20),"",Values!$B$31)</f>
        <v>6 månaders garanti efter leveransdatum. I händelse av fel på tangentbordet kommer en ny enhet eller en reservdel till produktens tangentbord att skickas. Vid brist på lager ges full återbetalning.</v>
      </c>
      <c r="DS21" s="31"/>
      <c r="DY21" t="str">
        <f>IF(ISBLANK(Values!$E20), "", "not_applicable")</f>
        <v>not_applicable</v>
      </c>
      <c r="DZ21" s="31"/>
      <c r="EA21" s="31"/>
      <c r="EB21" s="31"/>
      <c r="EC21" s="31"/>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t="str">
        <f>IF(IF(ISBLANK(Values!E20),"",IF(Values!J20, Values!$B$4, Values!$B$5))=0,"",IF(ISBLANK(Values!E20),"",IF(Values!J20, Values!$B$4, Values!$B$5)))</f>
        <v/>
      </c>
      <c r="FP21" s="36" t="str">
        <f>IF(IF(ISBLANK(Values!E20),"",IF(Values!J20, Values!$B$4, Values!$B$5))=0,"",IF(ISBLANK(Values!E20),"","Percent"))</f>
        <v/>
      </c>
      <c r="FQ21" s="36" t="str">
        <f>IF(IF(ISBLANK(Values!E20),"",IF(Values!J20, Values!$B$4, Values!$B$5))=0,"",IF(ISBLANK(Values!E20),"","2"))</f>
        <v/>
      </c>
      <c r="FR21" s="36" t="str">
        <f>IF(IF(ISBLANK(Values!E20),"",IF(Values!J20, Values!$B$4, Values!$B$5))=0,"",IF(ISBLANK(Values!E20),"","3"))</f>
        <v/>
      </c>
      <c r="FS21" s="36" t="str">
        <f>IF(IF(ISBLANK(Values!E20),"",IF(Values!J20, Values!$B$4, Values!$B$5))=0,"",IF(ISBLANK(Values!E20),"","5"))</f>
        <v/>
      </c>
      <c r="FT21" s="36" t="str">
        <f>IF(IF(ISBLANK(Values!E20),"",IF(Values!J20, Values!$B$4, Values!$B$5))=0,"",IF(ISBLANK(Values!E20),"","6"))</f>
        <v/>
      </c>
      <c r="FU21" s="36" t="str">
        <f>IF(IF(ISBLANK(Values!E20),"",IF(Values!J20, Values!$B$4, Values!$B$5))=0,"",IF(ISBLANK(Values!E20),"","10"))</f>
        <v/>
      </c>
      <c r="FV21" s="36" t="str">
        <f>IF(IF(ISBLANK(Values!E20),"",IF(Values!J20, Values!$B$4, Values!$B$5))=0,"",IF(ISBLANK(Values!E20),"","10"))</f>
        <v/>
      </c>
    </row>
    <row r="22" spans="1:192" ht="17" x14ac:dyDescent="0.2">
      <c r="A22" s="27" t="str">
        <f>IF(ISBLANK(Values!E21),"",IF(Values!$B$37="EU","computercomponent","computer"))</f>
        <v>computer</v>
      </c>
      <c r="B22" s="38" t="str">
        <f>IF(ISBLANK(Values!E21),"",Values!F21)</f>
        <v>Lenovo - US int</v>
      </c>
      <c r="C22" s="32" t="str">
        <f>IF(ISBLANK(Values!E21),"","TellusRem")</f>
        <v>TellusRem</v>
      </c>
      <c r="D22" s="30">
        <f>IF(ISBLANK(Values!E21),"",Values!E21)</f>
        <v>5714401510185</v>
      </c>
      <c r="E22" s="31" t="str">
        <f>IF(ISBLANK(Values!E21),"","EAN")</f>
        <v>EAN</v>
      </c>
      <c r="F22" s="28" t="str">
        <f>IF(ISBLANK(Values!E21),"",IF(Values!J21, SUBSTITUTE(Values!$B$1, "{language}", Values!H21) &amp; " " &amp;Values!$B$3, SUBSTITUTE(Values!$B$2, "{language}", Values!$H21) &amp; " " &amp;Values!$B$3))</f>
        <v>ersätter US International icke-bakgrundsbelyst tangentbord för Lenovo Thinkpad T520 T520i T420S T420 T420i T400S T410S T410 T410I T510 T510i W510 W520 X220T X220s X220i X220</v>
      </c>
      <c r="G22" s="32" t="str">
        <f>IF(ISBLANK(Values!E21),"",IF(Values!$B$20="PartialUpdate","","TellusRem"))</f>
        <v/>
      </c>
      <c r="H22" s="27" t="str">
        <f>IF(ISBLANK(Values!E21),"",Values!$B$16)</f>
        <v>computer-keyboards</v>
      </c>
      <c r="I22" s="27" t="str">
        <f>IF(ISBLANK(Values!E21),"","4730574031")</f>
        <v>4730574031</v>
      </c>
      <c r="J22" s="39" t="str">
        <f>IF(ISBLANK(Values!E21),"",Values!F21 )</f>
        <v>Lenovo - US int</v>
      </c>
      <c r="K22" s="29" t="str">
        <f>IF(IF(ISBLANK(Values!E21),"",IF(Values!J21, Values!$B$4, Values!$B$5))=0,"",IF(ISBLANK(Values!E21),"",IF(Values!J21, Values!$B$4, Values!$B$5)))</f>
        <v/>
      </c>
      <c r="L22" s="40">
        <f>IF(ISBLANK(Values!E21),"",IF($CO22="DEFAULT", Values!$B$18, ""))</f>
        <v>5</v>
      </c>
      <c r="M22" s="28" t="str">
        <f>IF(ISBLANK(Values!E21),"",Values!$M21)</f>
        <v>https://raw.githubusercontent.com/PatrickVibild/TellusAmazonPictures/master/pictures/Lenovo/T510%20/RG/USI/1.jpg</v>
      </c>
      <c r="N22" s="28" t="str">
        <f>IF(ISBLANK(Values!$F21),"",Values!N21)</f>
        <v>https://raw.githubusercontent.com/PatrickVibild/TellusAmazonPictures/master/pictures/Lenovo/T510%20/RG/USI/2.jpg</v>
      </c>
      <c r="O22" s="28" t="str">
        <f>IF(ISBLANK(Values!$F21),"",Values!O21)</f>
        <v>https://raw.githubusercontent.com/PatrickVibild/TellusAmazonPictures/master/pictures/Lenovo/T510%20/RG/USI/3.jpg</v>
      </c>
      <c r="P22" s="28" t="str">
        <f>IF(ISBLANK(Values!$F21),"",Values!P21)</f>
        <v>https://raw.githubusercontent.com/PatrickVibild/TellusAmazonPictures/master/pictures/Lenovo/T510%20/RG/USI/4.jpg</v>
      </c>
      <c r="Q22" s="28" t="str">
        <f>IF(ISBLANK(Values!$F21),"",Values!Q21)</f>
        <v>https://raw.githubusercontent.com/PatrickVibild/TellusAmazonPictures/master/pictures/Lenovo/T510%20/RG/USI/5.jpg</v>
      </c>
      <c r="R22" s="28" t="str">
        <f>IF(ISBLANK(Values!$F21),"",Values!R21)</f>
        <v>https://raw.githubusercontent.com/PatrickVibild/TellusAmazonPictures/master/pictures/Lenovo/T510%20/RG/USI/6.jpg</v>
      </c>
      <c r="S22" s="28" t="str">
        <f>IF(ISBLANK(Values!$F21),"",Values!S21)</f>
        <v>https://raw.githubusercontent.com/PatrickVibild/TellusAmazonPictures/master/pictures/Lenovo/T510%20/RG/USI/7.jpg</v>
      </c>
      <c r="T22" s="28" t="str">
        <f>IF(ISBLANK(Values!$F21),"",Values!T21)</f>
        <v>https://raw.githubusercontent.com/PatrickVibild/TellusAmazonPictures/master/pictures/Lenovo/T510%20/RG/USI/8.jpg</v>
      </c>
      <c r="U22" s="28" t="str">
        <f>IF(ISBLANK(Values!$F21),"",Values!U21)</f>
        <v>https://raw.githubusercontent.com/PatrickVibild/TellusAmazonPictures/master/pictures/Lenovo/T510%20/RG/USI/9.jpg</v>
      </c>
      <c r="W22" s="32" t="str">
        <f>IF(ISBLANK(Values!E21),"","Child")</f>
        <v>Child</v>
      </c>
      <c r="X22" s="32" t="str">
        <f>IF(ISBLANK(Values!E21),"",Values!$B$13)</f>
        <v>Lenovo T510 parent</v>
      </c>
      <c r="Y22" s="39" t="str">
        <f>IF(ISBLANK(Values!E21),"","Size-Color")</f>
        <v>Size-Color</v>
      </c>
      <c r="Z22" s="32" t="str">
        <f>IF(ISBLANK(Values!E21),"","variation")</f>
        <v>variation</v>
      </c>
      <c r="AA22" s="36"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41"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4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27" t="str">
        <f>IF(ISBLANK(Values!E21),"","Parts")</f>
        <v>Parts</v>
      </c>
      <c r="DP22" s="27" t="str">
        <f>IF(ISBLANK(Values!E21),"",Values!$B$31)</f>
        <v>6 månaders garanti efter leveransdatum. I händelse av fel på tangentbordet kommer en ny enhet eller en reservdel till produktens tangentbord att skickas. Vid brist på lager ges full återbetalning.</v>
      </c>
      <c r="DS22" s="31"/>
      <c r="DY22" t="str">
        <f>IF(ISBLANK(Values!$E21), "", "not_applicable")</f>
        <v>not_applicable</v>
      </c>
      <c r="DZ22" s="31"/>
      <c r="EA22" s="31"/>
      <c r="EB22" s="31"/>
      <c r="EC22" s="31"/>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t="str">
        <f>IF(IF(ISBLANK(Values!E21),"",IF(Values!J21, Values!$B$4, Values!$B$5))=0,"",IF(ISBLANK(Values!E21),"",IF(Values!J21, Values!$B$4, Values!$B$5)))</f>
        <v/>
      </c>
      <c r="FP22" s="36" t="str">
        <f>IF(IF(ISBLANK(Values!E21),"",IF(Values!J21, Values!$B$4, Values!$B$5))=0,"",IF(ISBLANK(Values!E21),"","Percent"))</f>
        <v/>
      </c>
      <c r="FQ22" s="36" t="str">
        <f>IF(IF(ISBLANK(Values!E21),"",IF(Values!J21, Values!$B$4, Values!$B$5))=0,"",IF(ISBLANK(Values!E21),"","2"))</f>
        <v/>
      </c>
      <c r="FR22" s="36" t="str">
        <f>IF(IF(ISBLANK(Values!E21),"",IF(Values!J21, Values!$B$4, Values!$B$5))=0,"",IF(ISBLANK(Values!E21),"","3"))</f>
        <v/>
      </c>
      <c r="FS22" s="36" t="str">
        <f>IF(IF(ISBLANK(Values!E21),"",IF(Values!J21, Values!$B$4, Values!$B$5))=0,"",IF(ISBLANK(Values!E21),"","5"))</f>
        <v/>
      </c>
      <c r="FT22" s="36" t="str">
        <f>IF(IF(ISBLANK(Values!E21),"",IF(Values!J21, Values!$B$4, Values!$B$5))=0,"",IF(ISBLANK(Values!E21),"","6"))</f>
        <v/>
      </c>
      <c r="FU22" s="36" t="str">
        <f>IF(IF(ISBLANK(Values!E21),"",IF(Values!J21, Values!$B$4, Values!$B$5))=0,"",IF(ISBLANK(Values!E21),"","10"))</f>
        <v/>
      </c>
      <c r="FV22" s="36" t="str">
        <f>IF(IF(ISBLANK(Values!E21),"",IF(Values!J21, Values!$B$4, Values!$B$5))=0,"",IF(ISBLANK(Values!E21),"","10"))</f>
        <v/>
      </c>
    </row>
    <row r="23" spans="1:192" s="43" customFormat="1" ht="17" x14ac:dyDescent="0.2">
      <c r="A23" s="27" t="str">
        <f>IF(ISBLANK(Values!E22),"",IF(Values!$B$37="EU","computercomponent","computer"))</f>
        <v>computer</v>
      </c>
      <c r="B23" s="38" t="str">
        <f>IF(ISBLANK(Values!E22),"",Values!F22)</f>
        <v>Lenovo T510 - RUS</v>
      </c>
      <c r="C23" s="32" t="str">
        <f>IF(ISBLANK(Values!E22),"","TellusRem")</f>
        <v>TellusRem</v>
      </c>
      <c r="D23" s="30">
        <f>IF(ISBLANK(Values!E22),"",Values!E22)</f>
        <v>5714401510192</v>
      </c>
      <c r="E23" s="31" t="str">
        <f>IF(ISBLANK(Values!E22),"","EAN")</f>
        <v>EAN</v>
      </c>
      <c r="F23" s="28" t="str">
        <f>IF(ISBLANK(Values!E22),"",IF(Values!J22, SUBSTITUTE(Values!$B$1, "{language}", Values!H22) &amp; " " &amp;Values!$B$3, SUBSTITUTE(Values!$B$2, "{language}", Values!$H22) &amp; " " &amp;Values!$B$3))</f>
        <v>ersätter Ryska icke-bakgrundsbelyst tangentbord för Lenovo Thinkpad T520 T520i T420S T420 T420i T400S T410S T410 T410I T510 T510i W510 W520 X220T X220s X220i X220</v>
      </c>
      <c r="G23" s="32" t="str">
        <f>IF(ISBLANK(Values!E22),"",IF(Values!$B$20="PartialUpdate","","TellusRem"))</f>
        <v/>
      </c>
      <c r="H23" s="27" t="str">
        <f>IF(ISBLANK(Values!E22),"",Values!$B$16)</f>
        <v>computer-keyboards</v>
      </c>
      <c r="I23" s="27" t="str">
        <f>IF(ISBLANK(Values!E22),"","4730574031")</f>
        <v>4730574031</v>
      </c>
      <c r="J23" s="39" t="str">
        <f>IF(ISBLANK(Values!E22),"",Values!F22 )</f>
        <v>Lenovo T510 - RUS</v>
      </c>
      <c r="K23" s="29" t="str">
        <f>IF(IF(ISBLANK(Values!E22),"",IF(Values!J22, Values!$B$4, Values!$B$5))=0,"",IF(ISBLANK(Values!E22),"",IF(Values!J22, Values!$B$4, Values!$B$5)))</f>
        <v/>
      </c>
      <c r="L23" s="40">
        <f>IF(ISBLANK(Values!E22),"",IF($CO23="DEFAULT", Values!$B$18, ""))</f>
        <v>5</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T510 parent</v>
      </c>
      <c r="Y23" s="39" t="str">
        <f>IF(ISBLANK(Values!E22),"","Size-Color")</f>
        <v>Size-Color</v>
      </c>
      <c r="Z23" s="32" t="str">
        <f>IF(ISBLANK(Values!E22),"","variation")</f>
        <v>variation</v>
      </c>
      <c r="AA23" s="36"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41"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4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N23" s="1"/>
      <c r="AO23" s="1"/>
      <c r="AP23" s="1"/>
      <c r="AQ23" s="1"/>
      <c r="AR23" s="1"/>
      <c r="AS23" s="1"/>
      <c r="AT23" s="28" t="str">
        <f>IF(ISBLANK(Values!E22),"",Values!H22)</f>
        <v>Ryska</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månaders garanti efter leveransdatum. I händelse av fel på tangentbordet kommer en ny enhet eller en reservdel till produktens tangentbord att skickas. Vid brist på lager ges full återbetalning.</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t="str">
        <f>IF(IF(ISBLANK(Values!E22),"",IF(Values!J22, Values!$B$4, Values!$B$5))=0,"",IF(ISBLANK(Values!E22),"",IF(Values!J22, Values!$B$4, Values!$B$5)))</f>
        <v/>
      </c>
      <c r="FP23" s="36" t="str">
        <f>IF(IF(ISBLANK(Values!E22),"",IF(Values!J22, Values!$B$4, Values!$B$5))=0,"",IF(ISBLANK(Values!E22),"","Percent"))</f>
        <v/>
      </c>
      <c r="FQ23" s="36" t="str">
        <f>IF(IF(ISBLANK(Values!E22),"",IF(Values!J22, Values!$B$4, Values!$B$5))=0,"",IF(ISBLANK(Values!E22),"","2"))</f>
        <v/>
      </c>
      <c r="FR23" s="36" t="str">
        <f>IF(IF(ISBLANK(Values!E22),"",IF(Values!J22, Values!$B$4, Values!$B$5))=0,"",IF(ISBLANK(Values!E22),"","3"))</f>
        <v/>
      </c>
      <c r="FS23" s="36" t="str">
        <f>IF(IF(ISBLANK(Values!E22),"",IF(Values!J22, Values!$B$4, Values!$B$5))=0,"",IF(ISBLANK(Values!E22),"","5"))</f>
        <v/>
      </c>
      <c r="FT23" s="36" t="str">
        <f>IF(IF(ISBLANK(Values!E22),"",IF(Values!J22, Values!$B$4, Values!$B$5))=0,"",IF(ISBLANK(Values!E22),"","6"))</f>
        <v/>
      </c>
      <c r="FU23" s="36" t="str">
        <f>IF(IF(ISBLANK(Values!E22),"",IF(Values!J22, Values!$B$4, Values!$B$5))=0,"",IF(ISBLANK(Values!E22),"","10"))</f>
        <v/>
      </c>
      <c r="FV23" s="36" t="str">
        <f>IF(IF(ISBLANK(Values!E22),"",IF(Values!J22, Values!$B$4, Values!$B$5))=0,"",IF(ISBLANK(Values!E22),"","10"))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computer</v>
      </c>
      <c r="B24" s="38" t="str">
        <f>IF(ISBLANK(Values!E23),"",Values!F23)</f>
        <v>Lenovo T510 - US FBA</v>
      </c>
      <c r="C24" s="32" t="str">
        <f>IF(ISBLANK(Values!E23),"","TellusRem")</f>
        <v>TellusRem</v>
      </c>
      <c r="D24" s="30">
        <f>IF(ISBLANK(Values!E23),"",Values!E23)</f>
        <v>5714401510208</v>
      </c>
      <c r="E24" s="31" t="str">
        <f>IF(ISBLANK(Values!E23),"","EAN")</f>
        <v>EAN</v>
      </c>
      <c r="F24" s="28" t="str">
        <f>IF(ISBLANK(Values!E23),"",IF(Values!J23, SUBSTITUTE(Values!$B$1, "{language}", Values!H23) &amp; " " &amp;Values!$B$3, SUBSTITUTE(Values!$B$2, "{language}", Values!$H23) &amp; " " &amp;Values!$B$3))</f>
        <v>ersätter USA icke-bakgrundsbelyst tangentbord för Lenovo Thinkpad T520 T520i T420S T420 T420i T400S T410S T410 T410I T510 T510i W510 W520 X220T X220s X220i X220</v>
      </c>
      <c r="G24" s="32" t="str">
        <f>IF(ISBLANK(Values!E23),"",IF(Values!$B$20="PartialUpdate","","TellusRem"))</f>
        <v/>
      </c>
      <c r="H24" s="27" t="str">
        <f>IF(ISBLANK(Values!E23),"",Values!$B$16)</f>
        <v>computer-keyboards</v>
      </c>
      <c r="I24" s="27" t="str">
        <f>IF(ISBLANK(Values!E23),"","4730574031")</f>
        <v>4730574031</v>
      </c>
      <c r="J24" s="39" t="str">
        <f>IF(ISBLANK(Values!E23),"",Values!F23 )</f>
        <v>Lenovo T510 - US FBA</v>
      </c>
      <c r="K24" s="29" t="str">
        <f>IF(IF(ISBLANK(Values!E23),"",IF(Values!J23, Values!$B$4, Values!$B$5))=0,"",IF(ISBLANK(Values!E23),"",IF(Values!J23, Values!$B$4, Values!$B$5)))</f>
        <v/>
      </c>
      <c r="L24" s="40" t="str">
        <f>IF(ISBLANK(Values!E23),"",IF($CO24="DEFAULT", Values!$B$18, ""))</f>
        <v/>
      </c>
      <c r="M24" s="28" t="str">
        <f>IF(ISBLANK(Values!E23),"",Values!$M23)</f>
        <v>https://raw.githubusercontent.com/PatrickVibild/TellusAmazonPictures/master/pictures/Lenovo/T510%20/RG/US/1.jpg</v>
      </c>
      <c r="N24" s="28" t="str">
        <f>IF(ISBLANK(Values!$F23),"",Values!N23)</f>
        <v>https://raw.githubusercontent.com/PatrickVibild/TellusAmazonPictures/master/pictures/Lenovo/T510%20/RG/US/2.jpg</v>
      </c>
      <c r="O24" s="28" t="str">
        <f>IF(ISBLANK(Values!$F23),"",Values!O23)</f>
        <v>https://raw.githubusercontent.com/PatrickVibild/TellusAmazonPictures/master/pictures/Lenovo/T510%20/RG/US/3.jpg</v>
      </c>
      <c r="P24" s="28" t="str">
        <f>IF(ISBLANK(Values!$F23),"",Values!P23)</f>
        <v>https://raw.githubusercontent.com/PatrickVibild/TellusAmazonPictures/master/pictures/Lenovo/T510%20/RG/US/4.jpg</v>
      </c>
      <c r="Q24" s="28" t="str">
        <f>IF(ISBLANK(Values!$F23),"",Values!Q23)</f>
        <v>https://raw.githubusercontent.com/PatrickVibild/TellusAmazonPictures/master/pictures/Lenovo/T510%20/RG/US/5.jpg</v>
      </c>
      <c r="R24" s="28" t="str">
        <f>IF(ISBLANK(Values!$F23),"",Values!R23)</f>
        <v>https://raw.githubusercontent.com/PatrickVibild/TellusAmazonPictures/master/pictures/Lenovo/T510%20/RG/US/6.jpg</v>
      </c>
      <c r="S24" s="28" t="str">
        <f>IF(ISBLANK(Values!$F23),"",Values!S23)</f>
        <v>https://raw.githubusercontent.com/PatrickVibild/TellusAmazonPictures/master/pictures/Lenovo/T510%20/RG/US/7.jpg</v>
      </c>
      <c r="T24" s="28" t="str">
        <f>IF(ISBLANK(Values!$F23),"",Values!T23)</f>
        <v>https://raw.githubusercontent.com/PatrickVibild/TellusAmazonPictures/master/pictures/Lenovo/T510%20/RG/US/8.jpg</v>
      </c>
      <c r="U24" s="28" t="str">
        <f>IF(ISBLANK(Values!$F23),"",Values!U23)</f>
        <v>https://raw.githubusercontent.com/PatrickVibild/TellusAmazonPictures/master/pictures/Lenovo/T510%20/RG/US/9.jpg</v>
      </c>
      <c r="V24" s="1"/>
      <c r="W24" s="32" t="str">
        <f>IF(ISBLANK(Values!E23),"","Child")</f>
        <v>Child</v>
      </c>
      <c r="X24" s="32" t="str">
        <f>IF(ISBLANK(Values!E23),"",Values!$B$13)</f>
        <v>Lenovo T510 parent</v>
      </c>
      <c r="Y24" s="39" t="str">
        <f>IF(ISBLANK(Values!E23),"","Size-Color")</f>
        <v>Size-Color</v>
      </c>
      <c r="Z24" s="32" t="str">
        <f>IF(ISBLANK(Values!E23),"","variation")</f>
        <v>variation</v>
      </c>
      <c r="AA24" s="36"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41"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4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T520 T520i T420S T420 T420i T400S T410S T410 T410I T510 T510i W510 W520 X220T X220s X220i X220</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T520 T520i T420S T420 T420i T400S T410S T410 T410I T510 T510i W510 W520 X220T X220s X220i X220. Vänligen kontrollera bilden och beskrivningen noggrant innan du köper något tangentbord. Detta säkerställer att du får rätt laptoptangentbord för din dator. Superenkel installation.</v>
      </c>
      <c r="AN24" s="1"/>
      <c r="AO24" s="1"/>
      <c r="AP24" s="1"/>
      <c r="AQ24" s="1"/>
      <c r="AR24" s="1"/>
      <c r="AS24" s="1"/>
      <c r="AT24" s="28" t="str">
        <f>IF(ISBLANK(Values!E23),"",Values!H23)</f>
        <v>USA</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månaders garanti efter leveransdatum. I händelse av fel på tangentbordet kommer en ny enhet eller en reservdel till produktens tangentbord att skickas. Vid brist på lager ges full återbetalning.</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9" t="str">
        <f>IF(IF(ISBLANK(Values!E23),"",IF(Values!J23, Values!$B$4, Values!$B$5))=0,"",IF(ISBLANK(Values!E23),"",IF(Values!J23, Values!$B$4, Values!$B$5)))</f>
        <v/>
      </c>
      <c r="FP24" s="36" t="str">
        <f>IF(IF(ISBLANK(Values!E23),"",IF(Values!J23, Values!$B$4, Values!$B$5))=0,"",IF(ISBLANK(Values!E23),"","Percent"))</f>
        <v/>
      </c>
      <c r="FQ24" s="36" t="str">
        <f>IF(IF(ISBLANK(Values!E23),"",IF(Values!J23, Values!$B$4, Values!$B$5))=0,"",IF(ISBLANK(Values!E23),"","2"))</f>
        <v/>
      </c>
      <c r="FR24" s="36" t="str">
        <f>IF(IF(ISBLANK(Values!E23),"",IF(Values!J23, Values!$B$4, Values!$B$5))=0,"",IF(ISBLANK(Values!E23),"","3"))</f>
        <v/>
      </c>
      <c r="FS24" s="36" t="str">
        <f>IF(IF(ISBLANK(Values!E23),"",IF(Values!J23, Values!$B$4, Values!$B$5))=0,"",IF(ISBLANK(Values!E23),"","5"))</f>
        <v/>
      </c>
      <c r="FT24" s="36" t="str">
        <f>IF(IF(ISBLANK(Values!E23),"",IF(Values!J23, Values!$B$4, Values!$B$5))=0,"",IF(ISBLANK(Values!E23),"","6"))</f>
        <v/>
      </c>
      <c r="FU24" s="36" t="str">
        <f>IF(IF(ISBLANK(Values!E23),"",IF(Values!J23, Values!$B$4, Values!$B$5))=0,"",IF(ISBLANK(Values!E23),"","10"))</f>
        <v/>
      </c>
      <c r="FV24" s="36" t="str">
        <f>IF(IF(ISBLANK(Values!E23),"",IF(Values!J23, Values!$B$4, Values!$B$5))=0,"",IF(ISBLANK(Values!E23),"","10"))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IF(ISBLANK(Values!E24),"",IF(Values!$B$20="PartialUpdate","","TellusRem"))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9" t="str">
        <f>IF(IF(ISBLANK(Values!E24),"",IF(Values!J24, Values!$B$4, Values!$B$5))=0,"",IF(ISBLANK(Values!E24),"",IF(Values!J24, Values!$B$4, Values!$B$5)))</f>
        <v/>
      </c>
      <c r="FP25" s="36" t="str">
        <f>IF(IF(ISBLANK(Values!E24),"",IF(Values!J24, Values!$B$4, Values!$B$5))=0,"",IF(ISBLANK(Values!E24),"","Percent"))</f>
        <v/>
      </c>
      <c r="FQ25" s="36" t="str">
        <f>IF(IF(ISBLANK(Values!E24),"",IF(Values!J24, Values!$B$4, Values!$B$5))=0,"",IF(ISBLANK(Values!E24),"","2"))</f>
        <v/>
      </c>
      <c r="FR25" s="36" t="str">
        <f>IF(IF(ISBLANK(Values!E24),"",IF(Values!J24, Values!$B$4, Values!$B$5))=0,"",IF(ISBLANK(Values!E24),"","3"))</f>
        <v/>
      </c>
      <c r="FS25" s="36" t="str">
        <f>IF(IF(ISBLANK(Values!E24),"",IF(Values!J24, Values!$B$4, Values!$B$5))=0,"",IF(ISBLANK(Values!E24),"","5"))</f>
        <v/>
      </c>
      <c r="FT25" s="36" t="str">
        <f>IF(IF(ISBLANK(Values!E24),"",IF(Values!J24, Values!$B$4, Values!$B$5))=0,"",IF(ISBLANK(Values!E24),"","6"))</f>
        <v/>
      </c>
      <c r="FU25" s="36" t="str">
        <f>IF(IF(ISBLANK(Values!E24),"",IF(Values!J24, Values!$B$4, Values!$B$5))=0,"",IF(ISBLANK(Values!E24),"","10"))</f>
        <v/>
      </c>
      <c r="FV25" s="36" t="str">
        <f>IF(IF(ISBLANK(Values!E24),"",IF(Values!J24, Values!$B$4, Values!$B$5))=0,"",IF(ISBLANK(Values!E24),"","10"))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IF(ISBLANK(Values!E25),"",IF(Values!$B$20="PartialUpdate","","TellusRem"))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9" t="str">
        <f>IF(IF(ISBLANK(Values!E25),"",IF(Values!J25, Values!$B$4, Values!$B$5))=0,"",IF(ISBLANK(Values!E25),"",IF(Values!J25, Values!$B$4, Values!$B$5)))</f>
        <v/>
      </c>
      <c r="FP26" s="36" t="str">
        <f>IF(IF(ISBLANK(Values!E25),"",IF(Values!J25, Values!$B$4, Values!$B$5))=0,"",IF(ISBLANK(Values!E25),"","Percent"))</f>
        <v/>
      </c>
      <c r="FQ26" s="36" t="str">
        <f>IF(IF(ISBLANK(Values!E25),"",IF(Values!J25, Values!$B$4, Values!$B$5))=0,"",IF(ISBLANK(Values!E25),"","2"))</f>
        <v/>
      </c>
      <c r="FR26" s="36" t="str">
        <f>IF(IF(ISBLANK(Values!E25),"",IF(Values!J25, Values!$B$4, Values!$B$5))=0,"",IF(ISBLANK(Values!E25),"","3"))</f>
        <v/>
      </c>
      <c r="FS26" s="36" t="str">
        <f>IF(IF(ISBLANK(Values!E25),"",IF(Values!J25, Values!$B$4, Values!$B$5))=0,"",IF(ISBLANK(Values!E25),"","5"))</f>
        <v/>
      </c>
      <c r="FT26" s="36" t="str">
        <f>IF(IF(ISBLANK(Values!E25),"",IF(Values!J25, Values!$B$4, Values!$B$5))=0,"",IF(ISBLANK(Values!E25),"","6"))</f>
        <v/>
      </c>
      <c r="FU26" s="36" t="str">
        <f>IF(IF(ISBLANK(Values!E25),"",IF(Values!J25, Values!$B$4, Values!$B$5))=0,"",IF(ISBLANK(Values!E25),"","10"))</f>
        <v/>
      </c>
      <c r="FV26" s="36" t="str">
        <f>IF(IF(ISBLANK(Values!E25),"",IF(Values!J25, Values!$B$4, Values!$B$5))=0,"",IF(ISBLANK(Values!E25),"","10"))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IF(ISBLANK(Values!E26),"",IF(Values!$B$20="PartialUpdate","","TellusRem"))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9" t="str">
        <f>IF(IF(ISBLANK(Values!E26),"",IF(Values!J26, Values!$B$4, Values!$B$5))=0,"",IF(ISBLANK(Values!E26),"",IF(Values!J26, Values!$B$4, Values!$B$5)))</f>
        <v/>
      </c>
      <c r="FP27" s="36" t="str">
        <f>IF(IF(ISBLANK(Values!E26),"",IF(Values!J26, Values!$B$4, Values!$B$5))=0,"",IF(ISBLANK(Values!E26),"","Percent"))</f>
        <v/>
      </c>
      <c r="FQ27" s="36" t="str">
        <f>IF(IF(ISBLANK(Values!E26),"",IF(Values!J26, Values!$B$4, Values!$B$5))=0,"",IF(ISBLANK(Values!E26),"","2"))</f>
        <v/>
      </c>
      <c r="FR27" s="36" t="str">
        <f>IF(IF(ISBLANK(Values!E26),"",IF(Values!J26, Values!$B$4, Values!$B$5))=0,"",IF(ISBLANK(Values!E26),"","3"))</f>
        <v/>
      </c>
      <c r="FS27" s="36" t="str">
        <f>IF(IF(ISBLANK(Values!E26),"",IF(Values!J26, Values!$B$4, Values!$B$5))=0,"",IF(ISBLANK(Values!E26),"","5"))</f>
        <v/>
      </c>
      <c r="FT27" s="36" t="str">
        <f>IF(IF(ISBLANK(Values!E26),"",IF(Values!J26, Values!$B$4, Values!$B$5))=0,"",IF(ISBLANK(Values!E26),"","6"))</f>
        <v/>
      </c>
      <c r="FU27" s="36" t="str">
        <f>IF(IF(ISBLANK(Values!E26),"",IF(Values!J26, Values!$B$4, Values!$B$5))=0,"",IF(ISBLANK(Values!E26),"","10"))</f>
        <v/>
      </c>
      <c r="FV27" s="36" t="str">
        <f>IF(IF(ISBLANK(Values!E26),"",IF(Values!J26, Values!$B$4, Values!$B$5))=0,"",IF(ISBLANK(Values!E26),"","10"))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IF(ISBLANK(Values!E27),"",IF(Values!$B$20="PartialUpdate","","TellusRem"))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9" t="str">
        <f>IF(IF(ISBLANK(Values!E27),"",IF(Values!J27, Values!$B$4, Values!$B$5))=0,"",IF(ISBLANK(Values!E27),"",IF(Values!J27, Values!$B$4, Values!$B$5)))</f>
        <v/>
      </c>
      <c r="FP28" s="36" t="str">
        <f>IF(IF(ISBLANK(Values!E27),"",IF(Values!J27, Values!$B$4, Values!$B$5))=0,"",IF(ISBLANK(Values!E27),"","Percent"))</f>
        <v/>
      </c>
      <c r="FQ28" s="36" t="str">
        <f>IF(IF(ISBLANK(Values!E27),"",IF(Values!J27, Values!$B$4, Values!$B$5))=0,"",IF(ISBLANK(Values!E27),"","2"))</f>
        <v/>
      </c>
      <c r="FR28" s="36" t="str">
        <f>IF(IF(ISBLANK(Values!E27),"",IF(Values!J27, Values!$B$4, Values!$B$5))=0,"",IF(ISBLANK(Values!E27),"","3"))</f>
        <v/>
      </c>
      <c r="FS28" s="36" t="str">
        <f>IF(IF(ISBLANK(Values!E27),"",IF(Values!J27, Values!$B$4, Values!$B$5))=0,"",IF(ISBLANK(Values!E27),"","5"))</f>
        <v/>
      </c>
      <c r="FT28" s="36" t="str">
        <f>IF(IF(ISBLANK(Values!E27),"",IF(Values!J27, Values!$B$4, Values!$B$5))=0,"",IF(ISBLANK(Values!E27),"","6"))</f>
        <v/>
      </c>
      <c r="FU28" s="36" t="str">
        <f>IF(IF(ISBLANK(Values!E27),"",IF(Values!J27, Values!$B$4, Values!$B$5))=0,"",IF(ISBLANK(Values!E27),"","10"))</f>
        <v/>
      </c>
      <c r="FV28" s="36" t="str">
        <f>IF(IF(ISBLANK(Values!E27),"",IF(Values!J27, Values!$B$4, Values!$B$5))=0,"",IF(ISBLANK(Values!E27),"","10"))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IF(ISBLANK(Values!E28),"",IF(Values!$B$20="PartialUpdate","","TellusRem"))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9" t="str">
        <f>IF(IF(ISBLANK(Values!E28),"",IF(Values!J28, Values!$B$4, Values!$B$5))=0,"",IF(ISBLANK(Values!E28),"",IF(Values!J28, Values!$B$4, Values!$B$5)))</f>
        <v/>
      </c>
      <c r="FP29" s="36" t="str">
        <f>IF(IF(ISBLANK(Values!E28),"",IF(Values!J28, Values!$B$4, Values!$B$5))=0,"",IF(ISBLANK(Values!E28),"","Percent"))</f>
        <v/>
      </c>
      <c r="FQ29" s="36" t="str">
        <f>IF(IF(ISBLANK(Values!E28),"",IF(Values!J28, Values!$B$4, Values!$B$5))=0,"",IF(ISBLANK(Values!E28),"","2"))</f>
        <v/>
      </c>
      <c r="FR29" s="36" t="str">
        <f>IF(IF(ISBLANK(Values!E28),"",IF(Values!J28, Values!$B$4, Values!$B$5))=0,"",IF(ISBLANK(Values!E28),"","3"))</f>
        <v/>
      </c>
      <c r="FS29" s="36" t="str">
        <f>IF(IF(ISBLANK(Values!E28),"",IF(Values!J28, Values!$B$4, Values!$B$5))=0,"",IF(ISBLANK(Values!E28),"","5"))</f>
        <v/>
      </c>
      <c r="FT29" s="36" t="str">
        <f>IF(IF(ISBLANK(Values!E28),"",IF(Values!J28, Values!$B$4, Values!$B$5))=0,"",IF(ISBLANK(Values!E28),"","6"))</f>
        <v/>
      </c>
      <c r="FU29" s="36" t="str">
        <f>IF(IF(ISBLANK(Values!E28),"",IF(Values!J28, Values!$B$4, Values!$B$5))=0,"",IF(ISBLANK(Values!E28),"","10"))</f>
        <v/>
      </c>
      <c r="FV29" s="36" t="str">
        <f>IF(IF(ISBLANK(Values!E28),"",IF(Values!J28, Values!$B$4, Values!$B$5))=0,"",IF(ISBLANK(Values!E28),"","10"))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IF(ISBLANK(Values!E29),"",IF(Values!$B$20="PartialUpdate","","TellusRem"))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9" t="str">
        <f>IF(IF(ISBLANK(Values!E29),"",IF(Values!J29, Values!$B$4, Values!$B$5))=0,"",IF(ISBLANK(Values!E29),"",IF(Values!J29, Values!$B$4, Values!$B$5)))</f>
        <v/>
      </c>
      <c r="FP30" s="36" t="str">
        <f>IF(IF(ISBLANK(Values!E29),"",IF(Values!J29, Values!$B$4, Values!$B$5))=0,"",IF(ISBLANK(Values!E29),"","Percent"))</f>
        <v/>
      </c>
      <c r="FQ30" s="36" t="str">
        <f>IF(IF(ISBLANK(Values!E29),"",IF(Values!J29, Values!$B$4, Values!$B$5))=0,"",IF(ISBLANK(Values!E29),"","2"))</f>
        <v/>
      </c>
      <c r="FR30" s="36" t="str">
        <f>IF(IF(ISBLANK(Values!E29),"",IF(Values!J29, Values!$B$4, Values!$B$5))=0,"",IF(ISBLANK(Values!E29),"","3"))</f>
        <v/>
      </c>
      <c r="FS30" s="36" t="str">
        <f>IF(IF(ISBLANK(Values!E29),"",IF(Values!J29, Values!$B$4, Values!$B$5))=0,"",IF(ISBLANK(Values!E29),"","5"))</f>
        <v/>
      </c>
      <c r="FT30" s="36" t="str">
        <f>IF(IF(ISBLANK(Values!E29),"",IF(Values!J29, Values!$B$4, Values!$B$5))=0,"",IF(ISBLANK(Values!E29),"","6"))</f>
        <v/>
      </c>
      <c r="FU30" s="36" t="str">
        <f>IF(IF(ISBLANK(Values!E29),"",IF(Values!J29, Values!$B$4, Values!$B$5))=0,"",IF(ISBLANK(Values!E29),"","10"))</f>
        <v/>
      </c>
      <c r="FV30" s="36" t="str">
        <f>IF(IF(ISBLANK(Values!E29),"",IF(Values!J29, Values!$B$4, Values!$B$5))=0,"",IF(ISBLANK(Values!E29),"","10"))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IF(ISBLANK(Values!E30),"",IF(Values!$B$20="PartialUpdate","","TellusRem"))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9" t="str">
        <f>IF(IF(ISBLANK(Values!E30),"",IF(Values!J30, Values!$B$4, Values!$B$5))=0,"",IF(ISBLANK(Values!E30),"",IF(Values!J30, Values!$B$4, Values!$B$5)))</f>
        <v/>
      </c>
      <c r="FP31" s="36" t="str">
        <f>IF(IF(ISBLANK(Values!E30),"",IF(Values!J30, Values!$B$4, Values!$B$5))=0,"",IF(ISBLANK(Values!E30),"","Percent"))</f>
        <v/>
      </c>
      <c r="FQ31" s="36" t="str">
        <f>IF(IF(ISBLANK(Values!E30),"",IF(Values!J30, Values!$B$4, Values!$B$5))=0,"",IF(ISBLANK(Values!E30),"","2"))</f>
        <v/>
      </c>
      <c r="FR31" s="36" t="str">
        <f>IF(IF(ISBLANK(Values!E30),"",IF(Values!J30, Values!$B$4, Values!$B$5))=0,"",IF(ISBLANK(Values!E30),"","3"))</f>
        <v/>
      </c>
      <c r="FS31" s="36" t="str">
        <f>IF(IF(ISBLANK(Values!E30),"",IF(Values!J30, Values!$B$4, Values!$B$5))=0,"",IF(ISBLANK(Values!E30),"","5"))</f>
        <v/>
      </c>
      <c r="FT31" s="36" t="str">
        <f>IF(IF(ISBLANK(Values!E30),"",IF(Values!J30, Values!$B$4, Values!$B$5))=0,"",IF(ISBLANK(Values!E30),"","6"))</f>
        <v/>
      </c>
      <c r="FU31" s="36" t="str">
        <f>IF(IF(ISBLANK(Values!E30),"",IF(Values!J30, Values!$B$4, Values!$B$5))=0,"",IF(ISBLANK(Values!E30),"","10"))</f>
        <v/>
      </c>
      <c r="FV31" s="36" t="str">
        <f>IF(IF(ISBLANK(Values!E30),"",IF(Values!J30, Values!$B$4, Values!$B$5))=0,"",IF(ISBLANK(Values!E30),"","10"))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IF(ISBLANK(Values!E31),"",IF(Values!$B$20="PartialUpdate","","TellusRem"))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9" t="str">
        <f>IF(IF(ISBLANK(Values!E31),"",IF(Values!J31, Values!$B$4, Values!$B$5))=0,"",IF(ISBLANK(Values!E31),"",IF(Values!J31, Values!$B$4, Values!$B$5)))</f>
        <v/>
      </c>
      <c r="FP32" s="36" t="str">
        <f>IF(IF(ISBLANK(Values!E31),"",IF(Values!J31, Values!$B$4, Values!$B$5))=0,"",IF(ISBLANK(Values!E31),"","Percent"))</f>
        <v/>
      </c>
      <c r="FQ32" s="36" t="str">
        <f>IF(IF(ISBLANK(Values!E31),"",IF(Values!J31, Values!$B$4, Values!$B$5))=0,"",IF(ISBLANK(Values!E31),"","2"))</f>
        <v/>
      </c>
      <c r="FR32" s="36" t="str">
        <f>IF(IF(ISBLANK(Values!E31),"",IF(Values!J31, Values!$B$4, Values!$B$5))=0,"",IF(ISBLANK(Values!E31),"","3"))</f>
        <v/>
      </c>
      <c r="FS32" s="36" t="str">
        <f>IF(IF(ISBLANK(Values!E31),"",IF(Values!J31, Values!$B$4, Values!$B$5))=0,"",IF(ISBLANK(Values!E31),"","5"))</f>
        <v/>
      </c>
      <c r="FT32" s="36" t="str">
        <f>IF(IF(ISBLANK(Values!E31),"",IF(Values!J31, Values!$B$4, Values!$B$5))=0,"",IF(ISBLANK(Values!E31),"","6"))</f>
        <v/>
      </c>
      <c r="FU32" s="36" t="str">
        <f>IF(IF(ISBLANK(Values!E31),"",IF(Values!J31, Values!$B$4, Values!$B$5))=0,"",IF(ISBLANK(Values!E31),"","10"))</f>
        <v/>
      </c>
      <c r="FV32" s="36" t="str">
        <f>IF(IF(ISBLANK(Values!E31),"",IF(Values!J31, Values!$B$4, Values!$B$5))=0,"",IF(ISBLANK(Values!E31),"","10"))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IF(ISBLANK(Values!E32),"",IF(Values!$B$20="PartialUpdate","","TellusRem"))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9" t="str">
        <f>IF(IF(ISBLANK(Values!E32),"",IF(Values!J32, Values!$B$4, Values!$B$5))=0,"",IF(ISBLANK(Values!E32),"",IF(Values!J32, Values!$B$4, Values!$B$5)))</f>
        <v/>
      </c>
      <c r="FP33" s="36" t="str">
        <f>IF(IF(ISBLANK(Values!E32),"",IF(Values!J32, Values!$B$4, Values!$B$5))=0,"",IF(ISBLANK(Values!E32),"","Percent"))</f>
        <v/>
      </c>
      <c r="FQ33" s="36" t="str">
        <f>IF(IF(ISBLANK(Values!E32),"",IF(Values!J32, Values!$B$4, Values!$B$5))=0,"",IF(ISBLANK(Values!E32),"","2"))</f>
        <v/>
      </c>
      <c r="FR33" s="36" t="str">
        <f>IF(IF(ISBLANK(Values!E32),"",IF(Values!J32, Values!$B$4, Values!$B$5))=0,"",IF(ISBLANK(Values!E32),"","3"))</f>
        <v/>
      </c>
      <c r="FS33" s="36" t="str">
        <f>IF(IF(ISBLANK(Values!E32),"",IF(Values!J32, Values!$B$4, Values!$B$5))=0,"",IF(ISBLANK(Values!E32),"","5"))</f>
        <v/>
      </c>
      <c r="FT33" s="36" t="str">
        <f>IF(IF(ISBLANK(Values!E32),"",IF(Values!J32, Values!$B$4, Values!$B$5))=0,"",IF(ISBLANK(Values!E32),"","6"))</f>
        <v/>
      </c>
      <c r="FU33" s="36" t="str">
        <f>IF(IF(ISBLANK(Values!E32),"",IF(Values!J32, Values!$B$4, Values!$B$5))=0,"",IF(ISBLANK(Values!E32),"","10"))</f>
        <v/>
      </c>
      <c r="FV33" s="36" t="str">
        <f>IF(IF(ISBLANK(Values!E32),"",IF(Values!J32, Values!$B$4, Values!$B$5))=0,"",IF(ISBLANK(Values!E32),"","10"))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IF(ISBLANK(Values!E33),"",IF(Values!$B$20="PartialUpdate","","TellusRem"))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9" t="str">
        <f>IF(IF(ISBLANK(Values!E33),"",IF(Values!J33, Values!$B$4, Values!$B$5))=0,"",IF(ISBLANK(Values!E33),"",IF(Values!J33, Values!$B$4, Values!$B$5)))</f>
        <v/>
      </c>
      <c r="FP34" s="36" t="str">
        <f>IF(IF(ISBLANK(Values!E33),"",IF(Values!J33, Values!$B$4, Values!$B$5))=0,"",IF(ISBLANK(Values!E33),"","Percent"))</f>
        <v/>
      </c>
      <c r="FQ34" s="36" t="str">
        <f>IF(IF(ISBLANK(Values!E33),"",IF(Values!J33, Values!$B$4, Values!$B$5))=0,"",IF(ISBLANK(Values!E33),"","2"))</f>
        <v/>
      </c>
      <c r="FR34" s="36" t="str">
        <f>IF(IF(ISBLANK(Values!E33),"",IF(Values!J33, Values!$B$4, Values!$B$5))=0,"",IF(ISBLANK(Values!E33),"","3"))</f>
        <v/>
      </c>
      <c r="FS34" s="36" t="str">
        <f>IF(IF(ISBLANK(Values!E33),"",IF(Values!J33, Values!$B$4, Values!$B$5))=0,"",IF(ISBLANK(Values!E33),"","5"))</f>
        <v/>
      </c>
      <c r="FT34" s="36" t="str">
        <f>IF(IF(ISBLANK(Values!E33),"",IF(Values!J33, Values!$B$4, Values!$B$5))=0,"",IF(ISBLANK(Values!E33),"","6"))</f>
        <v/>
      </c>
      <c r="FU34" s="36" t="str">
        <f>IF(IF(ISBLANK(Values!E33),"",IF(Values!J33, Values!$B$4, Values!$B$5))=0,"",IF(ISBLANK(Values!E33),"","10"))</f>
        <v/>
      </c>
      <c r="FV34" s="36" t="str">
        <f>IF(IF(ISBLANK(Values!E33),"",IF(Values!J33, Values!$B$4, Values!$B$5))=0,"",IF(ISBLANK(Values!E33),"","10"))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IF(ISBLANK(Values!E34),"",IF(Values!$B$20="PartialUpdate","","TellusRem"))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9" t="str">
        <f>IF(IF(ISBLANK(Values!E34),"",IF(Values!J34, Values!$B$4, Values!$B$5))=0,"",IF(ISBLANK(Values!E34),"",IF(Values!J34, Values!$B$4, Values!$B$5)))</f>
        <v/>
      </c>
      <c r="FP35" s="36" t="str">
        <f>IF(IF(ISBLANK(Values!E34),"",IF(Values!J34, Values!$B$4, Values!$B$5))=0,"",IF(ISBLANK(Values!E34),"","Percent"))</f>
        <v/>
      </c>
      <c r="FQ35" s="36" t="str">
        <f>IF(IF(ISBLANK(Values!E34),"",IF(Values!J34, Values!$B$4, Values!$B$5))=0,"",IF(ISBLANK(Values!E34),"","2"))</f>
        <v/>
      </c>
      <c r="FR35" s="36" t="str">
        <f>IF(IF(ISBLANK(Values!E34),"",IF(Values!J34, Values!$B$4, Values!$B$5))=0,"",IF(ISBLANK(Values!E34),"","3"))</f>
        <v/>
      </c>
      <c r="FS35" s="36" t="str">
        <f>IF(IF(ISBLANK(Values!E34),"",IF(Values!J34, Values!$B$4, Values!$B$5))=0,"",IF(ISBLANK(Values!E34),"","5"))</f>
        <v/>
      </c>
      <c r="FT35" s="36" t="str">
        <f>IF(IF(ISBLANK(Values!E34),"",IF(Values!J34, Values!$B$4, Values!$B$5))=0,"",IF(ISBLANK(Values!E34),"","6"))</f>
        <v/>
      </c>
      <c r="FU35" s="36" t="str">
        <f>IF(IF(ISBLANK(Values!E34),"",IF(Values!J34, Values!$B$4, Values!$B$5))=0,"",IF(ISBLANK(Values!E34),"","10"))</f>
        <v/>
      </c>
      <c r="FV35" s="36" t="str">
        <f>IF(IF(ISBLANK(Values!E34),"",IF(Values!J34, Values!$B$4, Values!$B$5))=0,"",IF(ISBLANK(Values!E34),"","10"))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IF(ISBLANK(Values!E35),"",IF(Values!$B$20="PartialUpdate","","TellusRem"))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9" t="str">
        <f>IF(IF(ISBLANK(Values!E35),"",IF(Values!J35, Values!$B$4, Values!$B$5))=0,"",IF(ISBLANK(Values!E35),"",IF(Values!J35, Values!$B$4, Values!$B$5)))</f>
        <v/>
      </c>
      <c r="FP36" s="36" t="str">
        <f>IF(IF(ISBLANK(Values!E35),"",IF(Values!J35, Values!$B$4, Values!$B$5))=0,"",IF(ISBLANK(Values!E35),"","Percent"))</f>
        <v/>
      </c>
      <c r="FQ36" s="36" t="str">
        <f>IF(IF(ISBLANK(Values!E35),"",IF(Values!J35, Values!$B$4, Values!$B$5))=0,"",IF(ISBLANK(Values!E35),"","2"))</f>
        <v/>
      </c>
      <c r="FR36" s="36" t="str">
        <f>IF(IF(ISBLANK(Values!E35),"",IF(Values!J35, Values!$B$4, Values!$B$5))=0,"",IF(ISBLANK(Values!E35),"","3"))</f>
        <v/>
      </c>
      <c r="FS36" s="36" t="str">
        <f>IF(IF(ISBLANK(Values!E35),"",IF(Values!J35, Values!$B$4, Values!$B$5))=0,"",IF(ISBLANK(Values!E35),"","5"))</f>
        <v/>
      </c>
      <c r="FT36" s="36" t="str">
        <f>IF(IF(ISBLANK(Values!E35),"",IF(Values!J35, Values!$B$4, Values!$B$5))=0,"",IF(ISBLANK(Values!E35),"","6"))</f>
        <v/>
      </c>
      <c r="FU36" s="36" t="str">
        <f>IF(IF(ISBLANK(Values!E35),"",IF(Values!J35, Values!$B$4, Values!$B$5))=0,"",IF(ISBLANK(Values!E35),"","10"))</f>
        <v/>
      </c>
      <c r="FV36" s="36" t="str">
        <f>IF(IF(ISBLANK(Values!E35),"",IF(Values!J35, Values!$B$4, Values!$B$5))=0,"",IF(ISBLANK(Values!E35),"","10"))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IF(ISBLANK(Values!E36),"",IF(Values!$B$20="PartialUpdate","","TellusRem"))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9" t="str">
        <f>IF(IF(ISBLANK(Values!E36),"",IF(Values!J36, Values!$B$4, Values!$B$5))=0,"",IF(ISBLANK(Values!E36),"",IF(Values!J36, Values!$B$4, Values!$B$5)))</f>
        <v/>
      </c>
      <c r="FP37" s="36" t="str">
        <f>IF(IF(ISBLANK(Values!E36),"",IF(Values!J36, Values!$B$4, Values!$B$5))=0,"",IF(ISBLANK(Values!E36),"","Percent"))</f>
        <v/>
      </c>
      <c r="FQ37" s="36" t="str">
        <f>IF(IF(ISBLANK(Values!E36),"",IF(Values!J36, Values!$B$4, Values!$B$5))=0,"",IF(ISBLANK(Values!E36),"","2"))</f>
        <v/>
      </c>
      <c r="FR37" s="36" t="str">
        <f>IF(IF(ISBLANK(Values!E36),"",IF(Values!J36, Values!$B$4, Values!$B$5))=0,"",IF(ISBLANK(Values!E36),"","3"))</f>
        <v/>
      </c>
      <c r="FS37" s="36" t="str">
        <f>IF(IF(ISBLANK(Values!E36),"",IF(Values!J36, Values!$B$4, Values!$B$5))=0,"",IF(ISBLANK(Values!E36),"","5"))</f>
        <v/>
      </c>
      <c r="FT37" s="36" t="str">
        <f>IF(IF(ISBLANK(Values!E36),"",IF(Values!J36, Values!$B$4, Values!$B$5))=0,"",IF(ISBLANK(Values!E36),"","6"))</f>
        <v/>
      </c>
      <c r="FU37" s="36" t="str">
        <f>IF(IF(ISBLANK(Values!E36),"",IF(Values!J36, Values!$B$4, Values!$B$5))=0,"",IF(ISBLANK(Values!E36),"","10"))</f>
        <v/>
      </c>
      <c r="FV37" s="36" t="str">
        <f>IF(IF(ISBLANK(Values!E36),"",IF(Values!J36, Values!$B$4, Values!$B$5))=0,"",IF(ISBLANK(Values!E36),"","10"))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IF(ISBLANK(Values!E37),"",IF(Values!$B$20="PartialUpdate","","TellusRem"))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9" t="str">
        <f>IF(IF(ISBLANK(Values!E37),"",IF(Values!J37, Values!$B$4, Values!$B$5))=0,"",IF(ISBLANK(Values!E37),"",IF(Values!J37, Values!$B$4, Values!$B$5)))</f>
        <v/>
      </c>
      <c r="FP38" s="36" t="str">
        <f>IF(IF(ISBLANK(Values!E37),"",IF(Values!J37, Values!$B$4, Values!$B$5))=0,"",IF(ISBLANK(Values!E37),"","Percent"))</f>
        <v/>
      </c>
      <c r="FQ38" s="36" t="str">
        <f>IF(IF(ISBLANK(Values!E37),"",IF(Values!J37, Values!$B$4, Values!$B$5))=0,"",IF(ISBLANK(Values!E37),"","2"))</f>
        <v/>
      </c>
      <c r="FR38" s="36" t="str">
        <f>IF(IF(ISBLANK(Values!E37),"",IF(Values!J37, Values!$B$4, Values!$B$5))=0,"",IF(ISBLANK(Values!E37),"","3"))</f>
        <v/>
      </c>
      <c r="FS38" s="36" t="str">
        <f>IF(IF(ISBLANK(Values!E37),"",IF(Values!J37, Values!$B$4, Values!$B$5))=0,"",IF(ISBLANK(Values!E37),"","5"))</f>
        <v/>
      </c>
      <c r="FT38" s="36" t="str">
        <f>IF(IF(ISBLANK(Values!E37),"",IF(Values!J37, Values!$B$4, Values!$B$5))=0,"",IF(ISBLANK(Values!E37),"","6"))</f>
        <v/>
      </c>
      <c r="FU38" s="36" t="str">
        <f>IF(IF(ISBLANK(Values!E37),"",IF(Values!J37, Values!$B$4, Values!$B$5))=0,"",IF(ISBLANK(Values!E37),"","10"))</f>
        <v/>
      </c>
      <c r="FV38" s="36" t="str">
        <f>IF(IF(ISBLANK(Values!E37),"",IF(Values!J37, Values!$B$4, Values!$B$5))=0,"",IF(ISBLANK(Values!E37),"","10"))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IF(ISBLANK(Values!E38),"",IF(Values!$B$20="PartialUpdate","","TellusRem"))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9" t="str">
        <f>IF(IF(ISBLANK(Values!E38),"",IF(Values!J38, Values!$B$4, Values!$B$5))=0,"",IF(ISBLANK(Values!E38),"",IF(Values!J38, Values!$B$4, Values!$B$5)))</f>
        <v/>
      </c>
      <c r="FP39" s="36" t="str">
        <f>IF(IF(ISBLANK(Values!E38),"",IF(Values!J38, Values!$B$4, Values!$B$5))=0,"",IF(ISBLANK(Values!E38),"","Percent"))</f>
        <v/>
      </c>
      <c r="FQ39" s="36" t="str">
        <f>IF(IF(ISBLANK(Values!E38),"",IF(Values!J38, Values!$B$4, Values!$B$5))=0,"",IF(ISBLANK(Values!E38),"","2"))</f>
        <v/>
      </c>
      <c r="FR39" s="36" t="str">
        <f>IF(IF(ISBLANK(Values!E38),"",IF(Values!J38, Values!$B$4, Values!$B$5))=0,"",IF(ISBLANK(Values!E38),"","3"))</f>
        <v/>
      </c>
      <c r="FS39" s="36" t="str">
        <f>IF(IF(ISBLANK(Values!E38),"",IF(Values!J38, Values!$B$4, Values!$B$5))=0,"",IF(ISBLANK(Values!E38),"","5"))</f>
        <v/>
      </c>
      <c r="FT39" s="36" t="str">
        <f>IF(IF(ISBLANK(Values!E38),"",IF(Values!J38, Values!$B$4, Values!$B$5))=0,"",IF(ISBLANK(Values!E38),"","6"))</f>
        <v/>
      </c>
      <c r="FU39" s="36" t="str">
        <f>IF(IF(ISBLANK(Values!E38),"",IF(Values!J38, Values!$B$4, Values!$B$5))=0,"",IF(ISBLANK(Values!E38),"","10"))</f>
        <v/>
      </c>
      <c r="FV39" s="36" t="str">
        <f>IF(IF(ISBLANK(Values!E38),"",IF(Values!J38, Values!$B$4, Values!$B$5))=0,"",IF(ISBLANK(Values!E38),"","10"))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IF(ISBLANK(Values!E39),"",IF(Values!$B$20="PartialUpdate","","TellusRem"))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9" t="str">
        <f>IF(IF(ISBLANK(Values!E39),"",IF(Values!J39, Values!$B$4, Values!$B$5))=0,"",IF(ISBLANK(Values!E39),"",IF(Values!J39, Values!$B$4, Values!$B$5)))</f>
        <v/>
      </c>
      <c r="FP40" s="36" t="str">
        <f>IF(IF(ISBLANK(Values!E39),"",IF(Values!J39, Values!$B$4, Values!$B$5))=0,"",IF(ISBLANK(Values!E39),"","Percent"))</f>
        <v/>
      </c>
      <c r="FQ40" s="36" t="str">
        <f>IF(IF(ISBLANK(Values!E39),"",IF(Values!J39, Values!$B$4, Values!$B$5))=0,"",IF(ISBLANK(Values!E39),"","2"))</f>
        <v/>
      </c>
      <c r="FR40" s="36" t="str">
        <f>IF(IF(ISBLANK(Values!E39),"",IF(Values!J39, Values!$B$4, Values!$B$5))=0,"",IF(ISBLANK(Values!E39),"","3"))</f>
        <v/>
      </c>
      <c r="FS40" s="36" t="str">
        <f>IF(IF(ISBLANK(Values!E39),"",IF(Values!J39, Values!$B$4, Values!$B$5))=0,"",IF(ISBLANK(Values!E39),"","5"))</f>
        <v/>
      </c>
      <c r="FT40" s="36" t="str">
        <f>IF(IF(ISBLANK(Values!E39),"",IF(Values!J39, Values!$B$4, Values!$B$5))=0,"",IF(ISBLANK(Values!E39),"","6"))</f>
        <v/>
      </c>
      <c r="FU40" s="36" t="str">
        <f>IF(IF(ISBLANK(Values!E39),"",IF(Values!J39, Values!$B$4, Values!$B$5))=0,"",IF(ISBLANK(Values!E39),"","10"))</f>
        <v/>
      </c>
      <c r="FV40" s="36" t="str">
        <f>IF(IF(ISBLANK(Values!E39),"",IF(Values!J39, Values!$B$4, Values!$B$5))=0,"",IF(ISBLANK(Values!E39),"","10"))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IF(ISBLANK(Values!E40),"",IF(Values!$B$20="PartialUpdate","","TellusRem"))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9" t="str">
        <f>IF(IF(ISBLANK(Values!E40),"",IF(Values!J40, Values!$B$4, Values!$B$5))=0,"",IF(ISBLANK(Values!E40),"",IF(Values!J40, Values!$B$4, Values!$B$5)))</f>
        <v/>
      </c>
      <c r="FP41" s="36" t="str">
        <f>IF(IF(ISBLANK(Values!E40),"",IF(Values!J40, Values!$B$4, Values!$B$5))=0,"",IF(ISBLANK(Values!E40),"","Percent"))</f>
        <v/>
      </c>
      <c r="FQ41" s="36" t="str">
        <f>IF(IF(ISBLANK(Values!E40),"",IF(Values!J40, Values!$B$4, Values!$B$5))=0,"",IF(ISBLANK(Values!E40),"","2"))</f>
        <v/>
      </c>
      <c r="FR41" s="36" t="str">
        <f>IF(IF(ISBLANK(Values!E40),"",IF(Values!J40, Values!$B$4, Values!$B$5))=0,"",IF(ISBLANK(Values!E40),"","3"))</f>
        <v/>
      </c>
      <c r="FS41" s="36" t="str">
        <f>IF(IF(ISBLANK(Values!E40),"",IF(Values!J40, Values!$B$4, Values!$B$5))=0,"",IF(ISBLANK(Values!E40),"","5"))</f>
        <v/>
      </c>
      <c r="FT41" s="36" t="str">
        <f>IF(IF(ISBLANK(Values!E40),"",IF(Values!J40, Values!$B$4, Values!$B$5))=0,"",IF(ISBLANK(Values!E40),"","6"))</f>
        <v/>
      </c>
      <c r="FU41" s="36" t="str">
        <f>IF(IF(ISBLANK(Values!E40),"",IF(Values!J40, Values!$B$4, Values!$B$5))=0,"",IF(ISBLANK(Values!E40),"","10"))</f>
        <v/>
      </c>
      <c r="FV41" s="36"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IF(ISBLANK(Values!E41),"",IF(Values!$B$20="PartialUpdate","","TellusRem"))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9" t="str">
        <f>IF(IF(ISBLANK(Values!E41),"",IF(Values!J41, Values!$B$4, Values!$B$5))=0,"",IF(ISBLANK(Values!E41),"",IF(Values!J41, Values!$B$4, Values!$B$5)))</f>
        <v/>
      </c>
      <c r="FP42" s="36" t="str">
        <f>IF(IF(ISBLANK(Values!E41),"",IF(Values!J41, Values!$B$4, Values!$B$5))=0,"",IF(ISBLANK(Values!E41),"","Percent"))</f>
        <v/>
      </c>
      <c r="FQ42" s="36" t="str">
        <f>IF(IF(ISBLANK(Values!E41),"",IF(Values!J41, Values!$B$4, Values!$B$5))=0,"",IF(ISBLANK(Values!E41),"","2"))</f>
        <v/>
      </c>
      <c r="FR42" s="36" t="str">
        <f>IF(IF(ISBLANK(Values!E41),"",IF(Values!J41, Values!$B$4, Values!$B$5))=0,"",IF(ISBLANK(Values!E41),"","3"))</f>
        <v/>
      </c>
      <c r="FS42" s="36" t="str">
        <f>IF(IF(ISBLANK(Values!E41),"",IF(Values!J41, Values!$B$4, Values!$B$5))=0,"",IF(ISBLANK(Values!E41),"","5"))</f>
        <v/>
      </c>
      <c r="FT42" s="36" t="str">
        <f>IF(IF(ISBLANK(Values!E41),"",IF(Values!J41, Values!$B$4, Values!$B$5))=0,"",IF(ISBLANK(Values!E41),"","6"))</f>
        <v/>
      </c>
      <c r="FU42" s="36" t="str">
        <f>IF(IF(ISBLANK(Values!E41),"",IF(Values!J41, Values!$B$4, Values!$B$5))=0,"",IF(ISBLANK(Values!E41),"","10"))</f>
        <v/>
      </c>
      <c r="FV42" s="36" t="str">
        <f>IF(IF(ISBLANK(Values!E41),"",IF(Values!J41, Values!$B$4, Values!$B$5))=0,"",IF(ISBLANK(Values!E41),"","10"))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IF(ISBLANK(Values!E42),"",IF(Values!$B$20="PartialUpdate","","TellusRem"))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9" t="str">
        <f>IF(IF(ISBLANK(Values!E42),"",IF(Values!J42, Values!$B$4, Values!$B$5))=0,"",IF(ISBLANK(Values!E42),"",IF(Values!J42, Values!$B$4, Values!$B$5)))</f>
        <v/>
      </c>
      <c r="FP43" s="36" t="str">
        <f>IF(IF(ISBLANK(Values!E42),"",IF(Values!J42, Values!$B$4, Values!$B$5))=0,"",IF(ISBLANK(Values!E42),"","Percent"))</f>
        <v/>
      </c>
      <c r="FQ43" s="36" t="str">
        <f>IF(IF(ISBLANK(Values!E42),"",IF(Values!J42, Values!$B$4, Values!$B$5))=0,"",IF(ISBLANK(Values!E42),"","2"))</f>
        <v/>
      </c>
      <c r="FR43" s="36" t="str">
        <f>IF(IF(ISBLANK(Values!E42),"",IF(Values!J42, Values!$B$4, Values!$B$5))=0,"",IF(ISBLANK(Values!E42),"","3"))</f>
        <v/>
      </c>
      <c r="FS43" s="36" t="str">
        <f>IF(IF(ISBLANK(Values!E42),"",IF(Values!J42, Values!$B$4, Values!$B$5))=0,"",IF(ISBLANK(Values!E42),"","5"))</f>
        <v/>
      </c>
      <c r="FT43" s="36" t="str">
        <f>IF(IF(ISBLANK(Values!E42),"",IF(Values!J42, Values!$B$4, Values!$B$5))=0,"",IF(ISBLANK(Values!E42),"","6"))</f>
        <v/>
      </c>
      <c r="FU43" s="36" t="str">
        <f>IF(IF(ISBLANK(Values!E42),"",IF(Values!J42, Values!$B$4, Values!$B$5))=0,"",IF(ISBLANK(Values!E42),"","10"))</f>
        <v/>
      </c>
      <c r="FV43" s="36" t="str">
        <f>IF(IF(ISBLANK(Values!E42),"",IF(Values!J42, Values!$B$4, Values!$B$5))=0,"",IF(ISBLANK(Values!E42),"","10"))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IF(ISBLANK(Values!E43),"",IF(Values!$B$20="PartialUpdate","","TellusRem"))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9" t="str">
        <f>IF(IF(ISBLANK(Values!E43),"",IF(Values!J43, Values!$B$4, Values!$B$5))=0,"",IF(ISBLANK(Values!E43),"",IF(Values!J43, Values!$B$4, Values!$B$5)))</f>
        <v/>
      </c>
      <c r="FP44" s="36" t="str">
        <f>IF(IF(ISBLANK(Values!E43),"",IF(Values!J43, Values!$B$4, Values!$B$5))=0,"",IF(ISBLANK(Values!E43),"","Percent"))</f>
        <v/>
      </c>
      <c r="FQ44" s="36" t="str">
        <f>IF(IF(ISBLANK(Values!E43),"",IF(Values!J43, Values!$B$4, Values!$B$5))=0,"",IF(ISBLANK(Values!E43),"","2"))</f>
        <v/>
      </c>
      <c r="FR44" s="36" t="str">
        <f>IF(IF(ISBLANK(Values!E43),"",IF(Values!J43, Values!$B$4, Values!$B$5))=0,"",IF(ISBLANK(Values!E43),"","3"))</f>
        <v/>
      </c>
      <c r="FS44" s="36" t="str">
        <f>IF(IF(ISBLANK(Values!E43),"",IF(Values!J43, Values!$B$4, Values!$B$5))=0,"",IF(ISBLANK(Values!E43),"","5"))</f>
        <v/>
      </c>
      <c r="FT44" s="36" t="str">
        <f>IF(IF(ISBLANK(Values!E43),"",IF(Values!J43, Values!$B$4, Values!$B$5))=0,"",IF(ISBLANK(Values!E43),"","6"))</f>
        <v/>
      </c>
      <c r="FU44" s="36" t="str">
        <f>IF(IF(ISBLANK(Values!E43),"",IF(Values!J43, Values!$B$4, Values!$B$5))=0,"",IF(ISBLANK(Values!E43),"","10"))</f>
        <v/>
      </c>
      <c r="FV44" s="36" t="str">
        <f>IF(IF(ISBLANK(Values!E43),"",IF(Values!J43, Values!$B$4, Values!$B$5))=0,"",IF(ISBLANK(Values!E43),"","10"))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5" zoomScaleNormal="100" workbookViewId="0">
      <selection activeCell="B37" sqref="B37"/>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72" t="s">
        <v>352</v>
      </c>
      <c r="F1" s="72"/>
      <c r="G1" s="72"/>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ht="28" x14ac:dyDescent="0.15">
      <c r="A3" s="45" t="s">
        <v>354</v>
      </c>
      <c r="B3" s="70" t="s">
        <v>696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t="b">
        <f>TRUE()</f>
        <v>1</v>
      </c>
      <c r="E4" s="44">
        <v>5714401510017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73" t="b">
        <f>TRUE()</f>
        <v>1</v>
      </c>
      <c r="J4" s="53" t="b">
        <f>FALSE()</f>
        <v>0</v>
      </c>
      <c r="K4" s="44" t="s">
        <v>698</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https://raw.githubusercontent.com/PatrickVibild/TellusAmazonPictures/master/pictures/Lenovo/T510%20/RG/DE/1.jpg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https://raw.githubusercontent.com/PatrickVibild/TellusAmazonPictures/master/pictures/Lenovo/T510%20/RG/DE/2.jpg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https://raw.githubusercontent.com/PatrickVibild/TellusAmazonPictures/master/pictures/Lenovo/T510%20/RG/DE/3.jpg</v>
      </c>
      <c r="P4" t="str">
        <f t="shared" ref="P4:P35" si="3">IF(ISBLANK(K4),"",IF(L4, "https://raw.githubusercontent.com/PatrickVibild/TellusAmazonPictures/master/pictures/"&amp;K4&amp;"/4.jpg", ""))</f>
        <v>https://raw.githubusercontent.com/PatrickVibild/TellusAmazonPictures/master/pictures/Lenovo/T510%20/RG/DE/4.jpg</v>
      </c>
      <c r="Q4" t="str">
        <f t="shared" ref="Q4:Q35" si="4">IF(ISBLANK(K4),"",IF(L4, "https://raw.githubusercontent.com/PatrickVibild/TellusAmazonPictures/master/pictures/"&amp;K4&amp;"/5.jpg", ""))</f>
        <v>https://raw.githubusercontent.com/PatrickVibild/TellusAmazonPictures/master/pictures/Lenovo/T510%20/RG/DE/5.jpg</v>
      </c>
      <c r="R4" t="str">
        <f t="shared" ref="R4:R35" si="5">IF(ISBLANK(K4),"",IF(L4, "https://raw.githubusercontent.com/PatrickVibild/TellusAmazonPictures/master/pictures/"&amp;K4&amp;"/6.jpg", ""))</f>
        <v>https://raw.githubusercontent.com/PatrickVibild/TellusAmazonPictures/master/pictures/Lenovo/T510%20/RG/DE/6.jpg</v>
      </c>
      <c r="S4" t="str">
        <f t="shared" ref="S4:S35" si="6">IF(ISBLANK(K4),"",IF(L4, "https://raw.githubusercontent.com/PatrickVibild/TellusAmazonPictures/master/pictures/"&amp;K4&amp;"/7.jpg", ""))</f>
        <v>https://raw.githubusercontent.com/PatrickVibild/TellusAmazonPictures/master/pictures/Lenovo/T510%20/RG/DE/7.jpg</v>
      </c>
      <c r="T4" t="str">
        <f t="shared" ref="T4:T35" si="7">IF(ISBLANK(K4),"",IF(L4, "https://raw.githubusercontent.com/PatrickVibild/TellusAmazonPictures/master/pictures/"&amp;K4&amp;"/8.jpg",""))</f>
        <v>https://raw.githubusercontent.com/PatrickVibild/TellusAmazonPictures/master/pictures/Lenovo/T510%20/RG/DE/8.jpg</v>
      </c>
      <c r="U4" t="str">
        <f t="shared" ref="U4:U35" si="8">IF(ISBLANK(K4),"",IF(L4, "https://raw.githubusercontent.com/PatrickVibild/TellusAmazonPictures/master/pictures/"&amp;K4&amp;"/9.jpg", ""))</f>
        <v>https://raw.githubusercontent.com/PatrickVibild/TellusAmazonPictures/master/pictures/Lenovo/T510%20/RG/DE/9.jpg</v>
      </c>
      <c r="V4" s="57">
        <f>MATCH(G4,options!$D$1:$D$20,0)</f>
        <v>1</v>
      </c>
    </row>
    <row r="5" spans="1:22" ht="28" x14ac:dyDescent="0.15">
      <c r="A5" s="45" t="s">
        <v>371</v>
      </c>
      <c r="B5" s="49"/>
      <c r="C5" s="50" t="b">
        <f>FALSE()</f>
        <v>0</v>
      </c>
      <c r="D5" s="50" t="b">
        <f>TRUE()</f>
        <v>1</v>
      </c>
      <c r="E5" s="44">
        <v>5714401510024</v>
      </c>
      <c r="F5" s="44" t="s">
        <v>677</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73" t="b">
        <f>TRUE()</f>
        <v>1</v>
      </c>
      <c r="J5" s="53" t="b">
        <f>FALSE()</f>
        <v>0</v>
      </c>
      <c r="K5" s="44" t="s">
        <v>699</v>
      </c>
      <c r="L5" s="54" t="b">
        <f>TRUE()</f>
        <v>1</v>
      </c>
      <c r="M5" s="55" t="str">
        <f t="shared" si="0"/>
        <v>https://raw.githubusercontent.com/PatrickVibild/TellusAmazonPictures/master/pictures/Lenovo/T510%20/RG/FR/1.jpg</v>
      </c>
      <c r="N5" s="55" t="str">
        <f t="shared" si="1"/>
        <v>https://raw.githubusercontent.com/PatrickVibild/TellusAmazonPictures/master/pictures/Lenovo/T510%20/RG/FR/2.jpg</v>
      </c>
      <c r="O5" s="56" t="str">
        <f t="shared" si="2"/>
        <v>https://raw.githubusercontent.com/PatrickVibild/TellusAmazonPictures/master/pictures/Lenovo/T510%20/RG/FR/3.jpg</v>
      </c>
      <c r="P5" t="str">
        <f t="shared" si="3"/>
        <v>https://raw.githubusercontent.com/PatrickVibild/TellusAmazonPictures/master/pictures/Lenovo/T510%20/RG/FR/4.jpg</v>
      </c>
      <c r="Q5" t="str">
        <f t="shared" si="4"/>
        <v>https://raw.githubusercontent.com/PatrickVibild/TellusAmazonPictures/master/pictures/Lenovo/T510%20/RG/FR/5.jpg</v>
      </c>
      <c r="R5" t="str">
        <f t="shared" si="5"/>
        <v>https://raw.githubusercontent.com/PatrickVibild/TellusAmazonPictures/master/pictures/Lenovo/T510%20/RG/FR/6.jpg</v>
      </c>
      <c r="S5" t="str">
        <f t="shared" si="6"/>
        <v>https://raw.githubusercontent.com/PatrickVibild/TellusAmazonPictures/master/pictures/Lenovo/T510%20/RG/FR/7.jpg</v>
      </c>
      <c r="T5" t="str">
        <f t="shared" si="7"/>
        <v>https://raw.githubusercontent.com/PatrickVibild/TellusAmazonPictures/master/pictures/Lenovo/T510%20/RG/FR/8.jpg</v>
      </c>
      <c r="U5" t="str">
        <f t="shared" si="8"/>
        <v>https://raw.githubusercontent.com/PatrickVibild/TellusAmazonPictures/master/pictures/Lenovo/T510%20/RG/FR/9.jpg</v>
      </c>
      <c r="V5" s="57">
        <f>MATCH(G5,options!$D$1:$D$20,0)</f>
        <v>2</v>
      </c>
    </row>
    <row r="6" spans="1:22" ht="28" x14ac:dyDescent="0.15">
      <c r="A6" s="45" t="s">
        <v>373</v>
      </c>
      <c r="B6" s="58" t="s">
        <v>414</v>
      </c>
      <c r="C6" s="50" t="b">
        <f>FALSE()</f>
        <v>0</v>
      </c>
      <c r="D6" s="50" t="b">
        <f>TRUE()</f>
        <v>1</v>
      </c>
      <c r="E6" s="44">
        <v>5714401510031</v>
      </c>
      <c r="F6" s="44" t="s">
        <v>678</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73" t="b">
        <f>TRUE()</f>
        <v>1</v>
      </c>
      <c r="J6" s="53" t="b">
        <f>FALSE()</f>
        <v>0</v>
      </c>
      <c r="K6" s="44" t="s">
        <v>700</v>
      </c>
      <c r="L6" s="54" t="b">
        <f>TRUE()</f>
        <v>1</v>
      </c>
      <c r="M6" s="55" t="str">
        <f t="shared" si="0"/>
        <v>https://raw.githubusercontent.com/PatrickVibild/TellusAmazonPictures/master/pictures/Lenovo/T510%20/RG/IT/1.jpg</v>
      </c>
      <c r="N6" s="55" t="str">
        <f t="shared" si="1"/>
        <v>https://raw.githubusercontent.com/PatrickVibild/TellusAmazonPictures/master/pictures/Lenovo/T510%20/RG/IT/2.jpg</v>
      </c>
      <c r="O6" s="56" t="str">
        <f t="shared" si="2"/>
        <v>https://raw.githubusercontent.com/PatrickVibild/TellusAmazonPictures/master/pictures/Lenovo/T510%20/RG/IT/3.jpg</v>
      </c>
      <c r="P6" t="str">
        <f t="shared" si="3"/>
        <v>https://raw.githubusercontent.com/PatrickVibild/TellusAmazonPictures/master/pictures/Lenovo/T510%20/RG/IT/4.jpg</v>
      </c>
      <c r="Q6" t="str">
        <f t="shared" si="4"/>
        <v>https://raw.githubusercontent.com/PatrickVibild/TellusAmazonPictures/master/pictures/Lenovo/T510%20/RG/IT/5.jpg</v>
      </c>
      <c r="R6" t="str">
        <f t="shared" si="5"/>
        <v>https://raw.githubusercontent.com/PatrickVibild/TellusAmazonPictures/master/pictures/Lenovo/T510%20/RG/IT/6.jpg</v>
      </c>
      <c r="S6" t="str">
        <f t="shared" si="6"/>
        <v>https://raw.githubusercontent.com/PatrickVibild/TellusAmazonPictures/master/pictures/Lenovo/T510%20/RG/IT/7.jpg</v>
      </c>
      <c r="T6" t="str">
        <f t="shared" si="7"/>
        <v>https://raw.githubusercontent.com/PatrickVibild/TellusAmazonPictures/master/pictures/Lenovo/T510%20/RG/IT/8.jpg</v>
      </c>
      <c r="U6" t="str">
        <f t="shared" si="8"/>
        <v>https://raw.githubusercontent.com/PatrickVibild/TellusAmazonPictures/master/pictures/Lenovo/T510%20/RG/IT/9.jpg</v>
      </c>
      <c r="V6" s="57">
        <f>MATCH(G6,options!$D$1:$D$20,0)</f>
        <v>3</v>
      </c>
    </row>
    <row r="7" spans="1:22" ht="28" x14ac:dyDescent="0.15">
      <c r="A7" s="45" t="s">
        <v>376</v>
      </c>
      <c r="B7" s="59" t="str">
        <f>IF(B6=options!C1,"32","41")</f>
        <v>32</v>
      </c>
      <c r="C7" s="50" t="b">
        <f>FALSE()</f>
        <v>0</v>
      </c>
      <c r="D7" s="50" t="b">
        <f>TRUE()</f>
        <v>1</v>
      </c>
      <c r="E7" s="44">
        <v>5714401510048</v>
      </c>
      <c r="F7" s="44" t="s">
        <v>679</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73" t="b">
        <f>TRUE()</f>
        <v>1</v>
      </c>
      <c r="J7" s="53" t="b">
        <f>FALSE()</f>
        <v>0</v>
      </c>
      <c r="K7" s="44" t="s">
        <v>701</v>
      </c>
      <c r="L7" s="54" t="b">
        <f>TRUE()</f>
        <v>1</v>
      </c>
      <c r="M7" s="55" t="str">
        <f t="shared" si="0"/>
        <v>https://raw.githubusercontent.com/PatrickVibild/TellusAmazonPictures/master/pictures/Lenovo/T510%20/RG/ES/1.jpg</v>
      </c>
      <c r="N7" s="55" t="str">
        <f t="shared" si="1"/>
        <v>https://raw.githubusercontent.com/PatrickVibild/TellusAmazonPictures/master/pictures/Lenovo/T510%20/RG/ES/2.jpg</v>
      </c>
      <c r="O7" s="56" t="str">
        <f t="shared" si="2"/>
        <v>https://raw.githubusercontent.com/PatrickVibild/TellusAmazonPictures/master/pictures/Lenovo/T510%20/RG/ES/3.jpg</v>
      </c>
      <c r="P7" t="str">
        <f t="shared" si="3"/>
        <v>https://raw.githubusercontent.com/PatrickVibild/TellusAmazonPictures/master/pictures/Lenovo/T510%20/RG/ES/4.jpg</v>
      </c>
      <c r="Q7" t="str">
        <f t="shared" si="4"/>
        <v>https://raw.githubusercontent.com/PatrickVibild/TellusAmazonPictures/master/pictures/Lenovo/T510%20/RG/ES/5.jpg</v>
      </c>
      <c r="R7" t="str">
        <f t="shared" si="5"/>
        <v>https://raw.githubusercontent.com/PatrickVibild/TellusAmazonPictures/master/pictures/Lenovo/T510%20/RG/ES/6.jpg</v>
      </c>
      <c r="S7" t="str">
        <f t="shared" si="6"/>
        <v>https://raw.githubusercontent.com/PatrickVibild/TellusAmazonPictures/master/pictures/Lenovo/T510%20/RG/ES/7.jpg</v>
      </c>
      <c r="T7" t="str">
        <f t="shared" si="7"/>
        <v>https://raw.githubusercontent.com/PatrickVibild/TellusAmazonPictures/master/pictures/Lenovo/T510%20/RG/ES/8.jpg</v>
      </c>
      <c r="U7" t="str">
        <f t="shared" si="8"/>
        <v>https://raw.githubusercontent.com/PatrickVibild/TellusAmazonPictures/master/pictures/Lenovo/T510%20/RG/ES/9.jpg</v>
      </c>
      <c r="V7" s="57">
        <f>MATCH(G7,options!$D$1:$D$20,0)</f>
        <v>4</v>
      </c>
    </row>
    <row r="8" spans="1:22" ht="28" x14ac:dyDescent="0.15">
      <c r="A8" s="45" t="s">
        <v>378</v>
      </c>
      <c r="B8" s="59" t="str">
        <f>IF(B6=options!C1,"18","17")</f>
        <v>18</v>
      </c>
      <c r="C8" s="50" t="b">
        <f>FALSE()</f>
        <v>0</v>
      </c>
      <c r="D8" s="50" t="b">
        <f>TRUE()</f>
        <v>1</v>
      </c>
      <c r="E8" s="44">
        <v>5714401510055</v>
      </c>
      <c r="F8" s="44" t="s">
        <v>680</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73" t="b">
        <f>TRUE()</f>
        <v>1</v>
      </c>
      <c r="J8" s="53" t="b">
        <f>FALSE()</f>
        <v>0</v>
      </c>
      <c r="K8" s="44" t="s">
        <v>702</v>
      </c>
      <c r="L8" s="54" t="b">
        <f>TRUE()</f>
        <v>1</v>
      </c>
      <c r="M8" s="55" t="str">
        <f t="shared" si="0"/>
        <v>https://raw.githubusercontent.com/PatrickVibild/TellusAmazonPictures/master/pictures/Lenovo/T510%20/RG/UK/1.jpg</v>
      </c>
      <c r="N8" s="55" t="str">
        <f t="shared" si="1"/>
        <v>https://raw.githubusercontent.com/PatrickVibild/TellusAmazonPictures/master/pictures/Lenovo/T510%20/RG/UK/2.jpg</v>
      </c>
      <c r="O8" s="56" t="str">
        <f t="shared" si="2"/>
        <v>https://raw.githubusercontent.com/PatrickVibild/TellusAmazonPictures/master/pictures/Lenovo/T510%20/RG/UK/3.jpg</v>
      </c>
      <c r="P8" t="str">
        <f t="shared" si="3"/>
        <v>https://raw.githubusercontent.com/PatrickVibild/TellusAmazonPictures/master/pictures/Lenovo/T510%20/RG/UK/4.jpg</v>
      </c>
      <c r="Q8" t="str">
        <f t="shared" si="4"/>
        <v>https://raw.githubusercontent.com/PatrickVibild/TellusAmazonPictures/master/pictures/Lenovo/T510%20/RG/UK/5.jpg</v>
      </c>
      <c r="R8" t="str">
        <f t="shared" si="5"/>
        <v>https://raw.githubusercontent.com/PatrickVibild/TellusAmazonPictures/master/pictures/Lenovo/T510%20/RG/UK/6.jpg</v>
      </c>
      <c r="S8" t="str">
        <f t="shared" si="6"/>
        <v>https://raw.githubusercontent.com/PatrickVibild/TellusAmazonPictures/master/pictures/Lenovo/T510%20/RG/UK/7.jpg</v>
      </c>
      <c r="T8" t="str">
        <f t="shared" si="7"/>
        <v>https://raw.githubusercontent.com/PatrickVibild/TellusAmazonPictures/master/pictures/Lenovo/T510%20/RG/UK/8.jpg</v>
      </c>
      <c r="U8" t="str">
        <f t="shared" si="8"/>
        <v>https://raw.githubusercontent.com/PatrickVibild/TellusAmazonPictures/master/pictures/Lenovo/T510%20/RG/UK/9.jpg</v>
      </c>
      <c r="V8" s="57">
        <f>MATCH(G8,options!$D$1:$D$20,0)</f>
        <v>5</v>
      </c>
    </row>
    <row r="9" spans="1:22" ht="28" x14ac:dyDescent="0.15">
      <c r="A9" s="45" t="s">
        <v>380</v>
      </c>
      <c r="B9" s="59" t="str">
        <f>IF(B6=options!C1,"2","5")</f>
        <v>2</v>
      </c>
      <c r="C9" t="b">
        <f>FALSE()</f>
        <v>0</v>
      </c>
      <c r="D9" t="b">
        <f>FALSE()</f>
        <v>0</v>
      </c>
      <c r="E9" s="44">
        <v>5714401510062</v>
      </c>
      <c r="F9" s="44" t="s">
        <v>681</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73" t="b">
        <f>TRUE()</f>
        <v>1</v>
      </c>
      <c r="J9" s="53" t="b">
        <f>FALSE()</f>
        <v>0</v>
      </c>
      <c r="K9" s="44" t="s">
        <v>703</v>
      </c>
      <c r="L9" s="54" t="b">
        <f>TRUE()</f>
        <v>1</v>
      </c>
      <c r="M9" s="55" t="str">
        <f t="shared" si="0"/>
        <v>https://raw.githubusercontent.com/PatrickVibild/TellusAmazonPictures/master/pictures/Lenovo/T510%20/RG/NOR/1.jpg</v>
      </c>
      <c r="N9" s="55" t="str">
        <f t="shared" si="1"/>
        <v>https://raw.githubusercontent.com/PatrickVibild/TellusAmazonPictures/master/pictures/Lenovo/T510%20/RG/NOR/2.jpg</v>
      </c>
      <c r="O9" s="56" t="str">
        <f t="shared" si="2"/>
        <v>https://raw.githubusercontent.com/PatrickVibild/TellusAmazonPictures/master/pictures/Lenovo/T510%20/RG/NOR/3.jpg</v>
      </c>
      <c r="P9" t="str">
        <f t="shared" si="3"/>
        <v>https://raw.githubusercontent.com/PatrickVibild/TellusAmazonPictures/master/pictures/Lenovo/T510%20/RG/NOR/4.jpg</v>
      </c>
      <c r="Q9" t="str">
        <f t="shared" si="4"/>
        <v>https://raw.githubusercontent.com/PatrickVibild/TellusAmazonPictures/master/pictures/Lenovo/T510%20/RG/NOR/5.jpg</v>
      </c>
      <c r="R9" t="str">
        <f t="shared" si="5"/>
        <v>https://raw.githubusercontent.com/PatrickVibild/TellusAmazonPictures/master/pictures/Lenovo/T510%20/RG/NOR/6.jpg</v>
      </c>
      <c r="S9" t="str">
        <f t="shared" si="6"/>
        <v>https://raw.githubusercontent.com/PatrickVibild/TellusAmazonPictures/master/pictures/Lenovo/T510%20/RG/NOR/7.jpg</v>
      </c>
      <c r="T9" t="str">
        <f t="shared" si="7"/>
        <v>https://raw.githubusercontent.com/PatrickVibild/TellusAmazonPictures/master/pictures/Lenovo/T510%20/RG/NOR/8.jpg</v>
      </c>
      <c r="U9" t="str">
        <f t="shared" si="8"/>
        <v>https://raw.githubusercontent.com/PatrickVibild/TellusAmazonPictures/master/pictures/Lenovo/T510%20/RG/NOR/9.jpg</v>
      </c>
      <c r="V9" s="57">
        <f>MATCH(G9,options!$D$1:$D$20,0)</f>
        <v>6</v>
      </c>
    </row>
    <row r="10" spans="1:22" ht="14" x14ac:dyDescent="0.15">
      <c r="A10" t="s">
        <v>382</v>
      </c>
      <c r="B10" s="60"/>
      <c r="C10" s="50" t="b">
        <f>FALSE()</f>
        <v>0</v>
      </c>
      <c r="D10" s="50" t="b">
        <f>FALSE()</f>
        <v>0</v>
      </c>
      <c r="E10" s="44">
        <v>5714401510079</v>
      </c>
      <c r="F10" s="44" t="s">
        <v>682</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73" t="b">
        <f>TRUE()</f>
        <v>1</v>
      </c>
      <c r="J10" s="53" t="b">
        <f>FALSE()</f>
        <v>0</v>
      </c>
      <c r="K10" s="44"/>
      <c r="L10" s="54" t="b">
        <f>TRUE()</f>
        <v>1</v>
      </c>
      <c r="M10" s="55" t="str">
        <f t="shared" si="0"/>
        <v/>
      </c>
      <c r="N10" s="55" t="str">
        <f t="shared" si="1"/>
        <v/>
      </c>
      <c r="O10" s="56" t="str">
        <f t="shared" si="2"/>
        <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5714401510086</v>
      </c>
      <c r="F11" s="44" t="s">
        <v>683</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73" t="b">
        <f>TRUE()</f>
        <v>1</v>
      </c>
      <c r="J11" s="53" t="b">
        <f>FALSE()</f>
        <v>0</v>
      </c>
      <c r="K11" s="44"/>
      <c r="L11" s="54" t="b">
        <f>TRUE()</f>
        <v>1</v>
      </c>
      <c r="M11" s="55" t="str">
        <f t="shared" si="0"/>
        <v/>
      </c>
      <c r="N11" s="55" t="str">
        <f t="shared" si="1"/>
        <v/>
      </c>
      <c r="O11" s="56" t="str">
        <f t="shared" si="2"/>
        <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5714401510093</v>
      </c>
      <c r="F12" s="44" t="s">
        <v>684</v>
      </c>
      <c r="G12" s="51"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73" t="b">
        <f>TRUE()</f>
        <v>1</v>
      </c>
      <c r="J12" s="53" t="b">
        <f>FALSE()</f>
        <v>0</v>
      </c>
      <c r="K12" s="44"/>
      <c r="L12" s="54" t="b">
        <f>TRUE()</f>
        <v>1</v>
      </c>
      <c r="M12" s="55" t="str">
        <f t="shared" si="0"/>
        <v/>
      </c>
      <c r="N12" s="55" t="str">
        <f t="shared" si="1"/>
        <v/>
      </c>
      <c r="O12" s="56" t="str">
        <f t="shared" si="2"/>
        <v/>
      </c>
      <c r="P12" t="str">
        <f t="shared" si="3"/>
        <v/>
      </c>
      <c r="Q12" t="str">
        <f t="shared" si="4"/>
        <v/>
      </c>
      <c r="R12" t="str">
        <f t="shared" si="5"/>
        <v/>
      </c>
      <c r="S12" t="str">
        <f t="shared" si="6"/>
        <v/>
      </c>
      <c r="T12" t="str">
        <f t="shared" si="7"/>
        <v/>
      </c>
      <c r="U12" t="str">
        <f t="shared" si="8"/>
        <v/>
      </c>
      <c r="V12" s="57">
        <f>MATCH(G12,options!$D$1:$D$20,0)</f>
        <v>20</v>
      </c>
    </row>
    <row r="13" spans="1:22" ht="14" x14ac:dyDescent="0.15">
      <c r="A13" s="45" t="s">
        <v>387</v>
      </c>
      <c r="B13" s="44" t="s">
        <v>697</v>
      </c>
      <c r="C13" s="50" t="b">
        <f>FALSE()</f>
        <v>0</v>
      </c>
      <c r="D13" s="50" t="b">
        <f>FALSE()</f>
        <v>0</v>
      </c>
      <c r="E13" s="44">
        <v>5714401510109</v>
      </c>
      <c r="F13" s="44" t="s">
        <v>685</v>
      </c>
      <c r="G13" s="51"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73" t="b">
        <f>TRUE()</f>
        <v>1</v>
      </c>
      <c r="J13" s="53" t="b">
        <f>FALSE()</f>
        <v>0</v>
      </c>
      <c r="K13" s="44"/>
      <c r="L13" s="54" t="b">
        <f>TRUE()</f>
        <v>1</v>
      </c>
      <c r="M13" s="55" t="str">
        <f t="shared" si="0"/>
        <v/>
      </c>
      <c r="N13" s="55" t="str">
        <f t="shared" si="1"/>
        <v/>
      </c>
      <c r="O13" s="56" t="str">
        <f t="shared" si="2"/>
        <v/>
      </c>
      <c r="P13" t="str">
        <f t="shared" si="3"/>
        <v/>
      </c>
      <c r="Q13" t="str">
        <f t="shared" si="4"/>
        <v/>
      </c>
      <c r="R13" t="str">
        <f t="shared" si="5"/>
        <v/>
      </c>
      <c r="S13" t="str">
        <f t="shared" si="6"/>
        <v/>
      </c>
      <c r="T13" t="str">
        <f t="shared" si="7"/>
        <v/>
      </c>
      <c r="U13" t="str">
        <f t="shared" si="8"/>
        <v/>
      </c>
      <c r="V13" s="57">
        <f>MATCH(G13,options!$D$1:$D$20,0)</f>
        <v>9</v>
      </c>
    </row>
    <row r="14" spans="1:22" ht="14" x14ac:dyDescent="0.15">
      <c r="A14" s="45" t="s">
        <v>389</v>
      </c>
      <c r="B14" s="44">
        <v>5714401510222</v>
      </c>
      <c r="C14" s="50" t="b">
        <f>FALSE()</f>
        <v>0</v>
      </c>
      <c r="D14" s="50" t="b">
        <f>FALSE()</f>
        <v>0</v>
      </c>
      <c r="E14" s="44">
        <v>5714401510116</v>
      </c>
      <c r="F14" s="44" t="s">
        <v>686</v>
      </c>
      <c r="G14" s="51"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73" t="b">
        <f>TRUE()</f>
        <v>1</v>
      </c>
      <c r="J14" s="53" t="b">
        <f>FALSE()</f>
        <v>0</v>
      </c>
      <c r="K14" s="44"/>
      <c r="L14" s="54" t="b">
        <f>TRUE()</f>
        <v>1</v>
      </c>
      <c r="M14" s="55" t="str">
        <f t="shared" si="0"/>
        <v/>
      </c>
      <c r="N14" s="55" t="str">
        <f t="shared" si="1"/>
        <v/>
      </c>
      <c r="O14" s="56" t="str">
        <f t="shared" si="2"/>
        <v/>
      </c>
      <c r="P14" t="str">
        <f t="shared" si="3"/>
        <v/>
      </c>
      <c r="Q14" t="str">
        <f t="shared" si="4"/>
        <v/>
      </c>
      <c r="R14" t="str">
        <f t="shared" si="5"/>
        <v/>
      </c>
      <c r="S14" t="str">
        <f t="shared" si="6"/>
        <v/>
      </c>
      <c r="T14" t="str">
        <f t="shared" si="7"/>
        <v/>
      </c>
      <c r="U14" t="str">
        <f t="shared" si="8"/>
        <v/>
      </c>
      <c r="V14" s="57">
        <f>MATCH(G14,options!$D$1:$D$20,0)</f>
        <v>19</v>
      </c>
    </row>
    <row r="15" spans="1:22" ht="14" x14ac:dyDescent="0.15">
      <c r="B15" s="60"/>
      <c r="C15" s="50" t="b">
        <f>FALSE()</f>
        <v>0</v>
      </c>
      <c r="D15" s="50" t="b">
        <f>FALSE()</f>
        <v>0</v>
      </c>
      <c r="E15" s="44">
        <v>5714401510123</v>
      </c>
      <c r="F15" s="44" t="s">
        <v>687</v>
      </c>
      <c r="G15" s="51"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73" t="b">
        <f>TRUE()</f>
        <v>1</v>
      </c>
      <c r="J15" s="53" t="b">
        <f>FALSE()</f>
        <v>0</v>
      </c>
      <c r="K15" s="44"/>
      <c r="L15" s="54" t="b">
        <f>TRUE()</f>
        <v>1</v>
      </c>
      <c r="M15" s="55" t="str">
        <f t="shared" si="0"/>
        <v/>
      </c>
      <c r="N15" s="55" t="str">
        <f t="shared" si="1"/>
        <v/>
      </c>
      <c r="O15" s="56" t="str">
        <f t="shared" si="2"/>
        <v/>
      </c>
      <c r="P15" t="str">
        <f t="shared" si="3"/>
        <v/>
      </c>
      <c r="Q15" t="str">
        <f t="shared" si="4"/>
        <v/>
      </c>
      <c r="R15" t="str">
        <f t="shared" si="5"/>
        <v/>
      </c>
      <c r="S15" t="str">
        <f t="shared" si="6"/>
        <v/>
      </c>
      <c r="T15" t="str">
        <f t="shared" si="7"/>
        <v/>
      </c>
      <c r="U15" t="str">
        <f t="shared" si="8"/>
        <v/>
      </c>
      <c r="V15" s="57">
        <f>MATCH(G15,options!$D$1:$D$20,0)</f>
        <v>10</v>
      </c>
    </row>
    <row r="16" spans="1:22" ht="14" x14ac:dyDescent="0.15">
      <c r="A16" s="45" t="s">
        <v>392</v>
      </c>
      <c r="B16" s="70" t="s">
        <v>589</v>
      </c>
      <c r="C16" s="50" t="b">
        <f>FALSE()</f>
        <v>0</v>
      </c>
      <c r="D16" s="50" t="b">
        <f>FALSE()</f>
        <v>0</v>
      </c>
      <c r="E16" s="44">
        <v>5714401510130</v>
      </c>
      <c r="F16" s="44" t="s">
        <v>688</v>
      </c>
      <c r="G16" s="51"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73" t="b">
        <f>TRUE()</f>
        <v>1</v>
      </c>
      <c r="J16" s="53" t="b">
        <f>FALSE()</f>
        <v>0</v>
      </c>
      <c r="K16" s="44"/>
      <c r="L16" s="54" t="b">
        <f>TRUE()</f>
        <v>1</v>
      </c>
      <c r="M16" s="55" t="str">
        <f t="shared" si="0"/>
        <v/>
      </c>
      <c r="N16" s="55" t="str">
        <f t="shared" si="1"/>
        <v/>
      </c>
      <c r="O16" s="56" t="str">
        <f t="shared" si="2"/>
        <v/>
      </c>
      <c r="P16" t="str">
        <f t="shared" si="3"/>
        <v/>
      </c>
      <c r="Q16" t="str">
        <f t="shared" si="4"/>
        <v/>
      </c>
      <c r="R16" t="str">
        <f t="shared" si="5"/>
        <v/>
      </c>
      <c r="S16" t="str">
        <f t="shared" si="6"/>
        <v/>
      </c>
      <c r="T16" t="str">
        <f t="shared" si="7"/>
        <v/>
      </c>
      <c r="U16" t="str">
        <f t="shared" si="8"/>
        <v/>
      </c>
      <c r="V16" s="57">
        <f>MATCH(G16,options!$D$1:$D$20,0)</f>
        <v>11</v>
      </c>
    </row>
    <row r="17" spans="1:22" ht="14" x14ac:dyDescent="0.15">
      <c r="B17" s="60"/>
      <c r="C17" s="50" t="b">
        <f>FALSE()</f>
        <v>0</v>
      </c>
      <c r="D17" s="50" t="b">
        <f>FALSE()</f>
        <v>0</v>
      </c>
      <c r="E17" s="44">
        <v>5714401510147</v>
      </c>
      <c r="F17" s="44" t="s">
        <v>689</v>
      </c>
      <c r="G17" s="51"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73" t="b">
        <f>TRUE()</f>
        <v>1</v>
      </c>
      <c r="J17" s="53" t="b">
        <f>FALSE()</f>
        <v>0</v>
      </c>
      <c r="K17" s="44"/>
      <c r="L17" s="54" t="b">
        <f>TRUE()</f>
        <v>1</v>
      </c>
      <c r="M17" s="55" t="str">
        <f t="shared" si="0"/>
        <v/>
      </c>
      <c r="N17" s="55" t="str">
        <f t="shared" si="1"/>
        <v/>
      </c>
      <c r="O17" s="56" t="str">
        <f t="shared" si="2"/>
        <v/>
      </c>
      <c r="P17" t="str">
        <f t="shared" si="3"/>
        <v/>
      </c>
      <c r="Q17" t="str">
        <f t="shared" si="4"/>
        <v/>
      </c>
      <c r="R17" t="str">
        <f t="shared" si="5"/>
        <v/>
      </c>
      <c r="S17" t="str">
        <f t="shared" si="6"/>
        <v/>
      </c>
      <c r="T17" t="str">
        <f t="shared" si="7"/>
        <v/>
      </c>
      <c r="U17" t="str">
        <f t="shared" si="8"/>
        <v/>
      </c>
      <c r="V17" s="57">
        <f>MATCH(G17,options!$D$1:$D$20,0)</f>
        <v>12</v>
      </c>
    </row>
    <row r="18" spans="1:22" ht="14" x14ac:dyDescent="0.15">
      <c r="A18" s="45" t="s">
        <v>395</v>
      </c>
      <c r="B18" s="61">
        <v>5</v>
      </c>
      <c r="C18" s="50" t="b">
        <f>FALSE()</f>
        <v>0</v>
      </c>
      <c r="D18" s="50" t="b">
        <f>FALSE()</f>
        <v>0</v>
      </c>
      <c r="E18" s="44">
        <v>5714401510154</v>
      </c>
      <c r="F18" s="44" t="s">
        <v>690</v>
      </c>
      <c r="G18" s="51"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73" t="b">
        <f>TRUE()</f>
        <v>1</v>
      </c>
      <c r="J18" s="53" t="b">
        <f>FALSE()</f>
        <v>0</v>
      </c>
      <c r="K18" s="44"/>
      <c r="L18" s="54" t="b">
        <f>TRUE()</f>
        <v>1</v>
      </c>
      <c r="M18" s="55" t="str">
        <f t="shared" si="0"/>
        <v/>
      </c>
      <c r="N18" s="55" t="str">
        <f t="shared" si="1"/>
        <v/>
      </c>
      <c r="O18" s="56" t="str">
        <f t="shared" si="2"/>
        <v/>
      </c>
      <c r="P18" t="str">
        <f t="shared" si="3"/>
        <v/>
      </c>
      <c r="Q18" t="str">
        <f t="shared" si="4"/>
        <v/>
      </c>
      <c r="R18" t="str">
        <f t="shared" si="5"/>
        <v/>
      </c>
      <c r="S18" t="str">
        <f t="shared" si="6"/>
        <v/>
      </c>
      <c r="T18" t="str">
        <f t="shared" si="7"/>
        <v/>
      </c>
      <c r="U18" t="str">
        <f t="shared" si="8"/>
        <v/>
      </c>
      <c r="V18" s="57">
        <f>MATCH(G18,options!$D$1:$D$20,0)</f>
        <v>13</v>
      </c>
    </row>
    <row r="19" spans="1:22" ht="14" x14ac:dyDescent="0.15">
      <c r="B19" s="60"/>
      <c r="C19" s="50" t="b">
        <f>FALSE()</f>
        <v>0</v>
      </c>
      <c r="D19" s="50" t="b">
        <f>FALSE()</f>
        <v>0</v>
      </c>
      <c r="E19" s="44">
        <v>5714401510161</v>
      </c>
      <c r="F19" s="44" t="s">
        <v>691</v>
      </c>
      <c r="G19" s="51"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73" t="b">
        <f>TRUE()</f>
        <v>1</v>
      </c>
      <c r="J19" s="53" t="b">
        <f>FALSE()</f>
        <v>0</v>
      </c>
      <c r="K19" s="44"/>
      <c r="L19" s="54" t="b">
        <f>TRUE()</f>
        <v>1</v>
      </c>
      <c r="M19" s="55" t="str">
        <f t="shared" si="0"/>
        <v/>
      </c>
      <c r="N19" s="55" t="str">
        <f t="shared" si="1"/>
        <v/>
      </c>
      <c r="O19" s="56" t="str">
        <f t="shared" si="2"/>
        <v/>
      </c>
      <c r="P19" t="str">
        <f t="shared" si="3"/>
        <v/>
      </c>
      <c r="Q19" t="str">
        <f t="shared" si="4"/>
        <v/>
      </c>
      <c r="R19" t="str">
        <f t="shared" si="5"/>
        <v/>
      </c>
      <c r="S19" t="str">
        <f t="shared" si="6"/>
        <v/>
      </c>
      <c r="T19" t="str">
        <f t="shared" si="7"/>
        <v/>
      </c>
      <c r="U19" t="str">
        <f t="shared" si="8"/>
        <v/>
      </c>
      <c r="V19" s="57">
        <f>MATCH(G19,options!$D$1:$D$20,0)</f>
        <v>14</v>
      </c>
    </row>
    <row r="20" spans="1:22" ht="14" x14ac:dyDescent="0.15">
      <c r="A20" s="45" t="s">
        <v>398</v>
      </c>
      <c r="B20" s="62" t="s">
        <v>417</v>
      </c>
      <c r="C20" s="50" t="b">
        <f>FALSE()</f>
        <v>0</v>
      </c>
      <c r="D20" s="50" t="b">
        <f>FALSE()</f>
        <v>0</v>
      </c>
      <c r="E20" s="44">
        <v>5714401510178</v>
      </c>
      <c r="F20" s="44" t="s">
        <v>692</v>
      </c>
      <c r="G20" s="51"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73" t="b">
        <f>TRUE()</f>
        <v>1</v>
      </c>
      <c r="J20" s="53" t="b">
        <f>FALSE()</f>
        <v>0</v>
      </c>
      <c r="K20" s="44"/>
      <c r="L20" s="54" t="b">
        <f>TRUE()</f>
        <v>1</v>
      </c>
      <c r="M20" s="55" t="str">
        <f t="shared" si="0"/>
        <v/>
      </c>
      <c r="N20" s="55" t="str">
        <f t="shared" si="1"/>
        <v/>
      </c>
      <c r="O20" s="56" t="str">
        <f t="shared" si="2"/>
        <v/>
      </c>
      <c r="P20" t="str">
        <f t="shared" si="3"/>
        <v/>
      </c>
      <c r="Q20" t="str">
        <f t="shared" si="4"/>
        <v/>
      </c>
      <c r="R20" t="str">
        <f t="shared" si="5"/>
        <v/>
      </c>
      <c r="S20" t="str">
        <f t="shared" si="6"/>
        <v/>
      </c>
      <c r="T20" t="str">
        <f t="shared" si="7"/>
        <v/>
      </c>
      <c r="U20" t="str">
        <f t="shared" si="8"/>
        <v/>
      </c>
      <c r="V20" s="57">
        <f>MATCH(G20,options!$D$1:$D$20,0)</f>
        <v>15</v>
      </c>
    </row>
    <row r="21" spans="1:22" ht="28" x14ac:dyDescent="0.15">
      <c r="B21" s="60"/>
      <c r="C21" s="50" t="b">
        <f>FALSE()</f>
        <v>0</v>
      </c>
      <c r="D21" s="50" t="b">
        <f>FALSE()</f>
        <v>0</v>
      </c>
      <c r="E21" s="44">
        <v>5714401510185</v>
      </c>
      <c r="F21" s="44" t="s">
        <v>693</v>
      </c>
      <c r="G21" s="51"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73" t="b">
        <f>TRUE()</f>
        <v>1</v>
      </c>
      <c r="J21" s="53" t="b">
        <f>FALSE()</f>
        <v>0</v>
      </c>
      <c r="K21" s="44" t="s">
        <v>704</v>
      </c>
      <c r="L21" s="54" t="b">
        <f>TRUE()</f>
        <v>1</v>
      </c>
      <c r="M21" s="55" t="str">
        <f t="shared" si="0"/>
        <v>https://raw.githubusercontent.com/PatrickVibild/TellusAmazonPictures/master/pictures/Lenovo/T510%20/RG/USI/1.jpg</v>
      </c>
      <c r="N21" s="55" t="str">
        <f t="shared" si="1"/>
        <v>https://raw.githubusercontent.com/PatrickVibild/TellusAmazonPictures/master/pictures/Lenovo/T510%20/RG/USI/2.jpg</v>
      </c>
      <c r="O21" s="56" t="str">
        <f t="shared" si="2"/>
        <v>https://raw.githubusercontent.com/PatrickVibild/TellusAmazonPictures/master/pictures/Lenovo/T510%20/RG/USI/3.jpg</v>
      </c>
      <c r="P21" t="str">
        <f t="shared" si="3"/>
        <v>https://raw.githubusercontent.com/PatrickVibild/TellusAmazonPictures/master/pictures/Lenovo/T510%20/RG/USI/4.jpg</v>
      </c>
      <c r="Q21" t="str">
        <f t="shared" si="4"/>
        <v>https://raw.githubusercontent.com/PatrickVibild/TellusAmazonPictures/master/pictures/Lenovo/T510%20/RG/USI/5.jpg</v>
      </c>
      <c r="R21" t="str">
        <f t="shared" si="5"/>
        <v>https://raw.githubusercontent.com/PatrickVibild/TellusAmazonPictures/master/pictures/Lenovo/T510%20/RG/USI/6.jpg</v>
      </c>
      <c r="S21" t="str">
        <f t="shared" si="6"/>
        <v>https://raw.githubusercontent.com/PatrickVibild/TellusAmazonPictures/master/pictures/Lenovo/T510%20/RG/USI/7.jpg</v>
      </c>
      <c r="T21" t="str">
        <f t="shared" si="7"/>
        <v>https://raw.githubusercontent.com/PatrickVibild/TellusAmazonPictures/master/pictures/Lenovo/T510%20/RG/USI/8.jpg</v>
      </c>
      <c r="U21" t="str">
        <f t="shared" si="8"/>
        <v>https://raw.githubusercontent.com/PatrickVibild/TellusAmazonPictures/master/pictures/Lenovo/T510%20/RG/USI/9.jpg</v>
      </c>
      <c r="V21" s="57">
        <f>MATCH(G21,options!$D$1:$D$20,0)</f>
        <v>16</v>
      </c>
    </row>
    <row r="22" spans="1:22" ht="14" x14ac:dyDescent="0.15">
      <c r="B22" s="60"/>
      <c r="C22" s="50" t="b">
        <f>FALSE()</f>
        <v>0</v>
      </c>
      <c r="D22" s="50" t="b">
        <f>FALSE()</f>
        <v>0</v>
      </c>
      <c r="E22" s="44">
        <v>5714401510192</v>
      </c>
      <c r="F22" s="44" t="s">
        <v>694</v>
      </c>
      <c r="G22" s="51"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73" t="b">
        <f>TRUE()</f>
        <v>1</v>
      </c>
      <c r="J22" s="53" t="b">
        <f>FALSE()</f>
        <v>0</v>
      </c>
      <c r="K22" s="44"/>
      <c r="L22" s="54" t="b">
        <f>TRUE()</f>
        <v>1</v>
      </c>
      <c r="M22" s="55" t="str">
        <f t="shared" si="0"/>
        <v/>
      </c>
      <c r="N22" s="55" t="str">
        <f t="shared" si="1"/>
        <v/>
      </c>
      <c r="O22" s="56" t="str">
        <f t="shared" si="2"/>
        <v/>
      </c>
      <c r="P22" t="str">
        <f t="shared" si="3"/>
        <v/>
      </c>
      <c r="Q22" t="str">
        <f t="shared" si="4"/>
        <v/>
      </c>
      <c r="R22" t="str">
        <f t="shared" si="5"/>
        <v/>
      </c>
      <c r="S22" t="str">
        <f t="shared" si="6"/>
        <v/>
      </c>
      <c r="T22" t="str">
        <f t="shared" si="7"/>
        <v/>
      </c>
      <c r="U22" t="str">
        <f t="shared" si="8"/>
        <v/>
      </c>
      <c r="V22" s="57">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50" t="b">
        <v>1</v>
      </c>
      <c r="D23" s="50" t="b">
        <f>FALSE()</f>
        <v>0</v>
      </c>
      <c r="E23" s="44">
        <v>5714401510208</v>
      </c>
      <c r="F23" s="44" t="s">
        <v>695</v>
      </c>
      <c r="G23" s="51"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73" t="b">
        <f>TRUE()</f>
        <v>1</v>
      </c>
      <c r="J23" s="53" t="b">
        <f>FALSE()</f>
        <v>0</v>
      </c>
      <c r="K23" s="44" t="s">
        <v>705</v>
      </c>
      <c r="L23" s="54" t="b">
        <f>TRUE()</f>
        <v>1</v>
      </c>
      <c r="M23" s="55" t="str">
        <f t="shared" si="0"/>
        <v>https://raw.githubusercontent.com/PatrickVibild/TellusAmazonPictures/master/pictures/Lenovo/T510%20/RG/US/1.jpg</v>
      </c>
      <c r="N23" s="55" t="str">
        <f t="shared" si="1"/>
        <v>https://raw.githubusercontent.com/PatrickVibild/TellusAmazonPictures/master/pictures/Lenovo/T510%20/RG/US/2.jpg</v>
      </c>
      <c r="O23" s="56" t="str">
        <f t="shared" si="2"/>
        <v>https://raw.githubusercontent.com/PatrickVibild/TellusAmazonPictures/master/pictures/Lenovo/T510%20/RG/US/3.jpg</v>
      </c>
      <c r="P23" t="str">
        <f t="shared" si="3"/>
        <v>https://raw.githubusercontent.com/PatrickVibild/TellusAmazonPictures/master/pictures/Lenovo/T510%20/RG/US/4.jpg</v>
      </c>
      <c r="Q23" t="str">
        <f t="shared" si="4"/>
        <v>https://raw.githubusercontent.com/PatrickVibild/TellusAmazonPictures/master/pictures/Lenovo/T510%20/RG/US/5.jpg</v>
      </c>
      <c r="R23" t="str">
        <f t="shared" si="5"/>
        <v>https://raw.githubusercontent.com/PatrickVibild/TellusAmazonPictures/master/pictures/Lenovo/T510%20/RG/US/6.jpg</v>
      </c>
      <c r="S23" t="str">
        <f t="shared" si="6"/>
        <v>https://raw.githubusercontent.com/PatrickVibild/TellusAmazonPictures/master/pictures/Lenovo/T510%20/RG/US/7.jpg</v>
      </c>
      <c r="T23" t="str">
        <f t="shared" si="7"/>
        <v>https://raw.githubusercontent.com/PatrickVibild/TellusAmazonPictures/master/pictures/Lenovo/T510%20/RG/US/8.jpg</v>
      </c>
      <c r="U23" t="str">
        <f t="shared" si="8"/>
        <v>https://raw.githubusercontent.com/PatrickVibild/TellusAmazonPictures/master/pictures/Lenovo/T510%20/RG/US/9.jpg</v>
      </c>
      <c r="V23" s="57">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50" t="b">
        <f>FALSE()</f>
        <v>0</v>
      </c>
      <c r="D24" s="50" t="b">
        <f>TRUE()</f>
        <v>1</v>
      </c>
      <c r="E24" s="44"/>
      <c r="F24" s="44"/>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52"/>
      <c r="J24" s="53" t="b">
        <f>TRUE()</f>
        <v>1</v>
      </c>
      <c r="K24" s="44"/>
      <c r="L24" s="54"/>
      <c r="M24" s="55" t="str">
        <f t="shared" si="0"/>
        <v/>
      </c>
      <c r="N24" s="55" t="str">
        <f t="shared" si="1"/>
        <v/>
      </c>
      <c r="O24" s="56" t="str">
        <f t="shared" si="2"/>
        <v/>
      </c>
      <c r="P24" t="str">
        <f t="shared" si="3"/>
        <v/>
      </c>
      <c r="Q24" t="str">
        <f t="shared" si="4"/>
        <v/>
      </c>
      <c r="R24" t="str">
        <f t="shared" si="5"/>
        <v/>
      </c>
      <c r="S24" t="str">
        <f t="shared" si="6"/>
        <v/>
      </c>
      <c r="T24" t="str">
        <f t="shared" si="7"/>
        <v/>
      </c>
      <c r="U24" t="str">
        <f t="shared" si="8"/>
        <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50" t="b">
        <f>FALSE()</f>
        <v>0</v>
      </c>
      <c r="D25" s="50" t="b">
        <f>TRUE()</f>
        <v>1</v>
      </c>
      <c r="E25" s="44"/>
      <c r="F25" s="44"/>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52"/>
      <c r="J25" s="53" t="b">
        <f>TRUE()</f>
        <v>1</v>
      </c>
      <c r="K25" s="44"/>
      <c r="L25" s="54"/>
      <c r="M25" s="55" t="str">
        <f t="shared" si="0"/>
        <v/>
      </c>
      <c r="N25" s="55" t="str">
        <f t="shared" si="1"/>
        <v/>
      </c>
      <c r="O25" s="56" t="str">
        <f t="shared" si="2"/>
        <v/>
      </c>
      <c r="P25" t="str">
        <f t="shared" si="3"/>
        <v/>
      </c>
      <c r="Q25" t="str">
        <f t="shared" si="4"/>
        <v/>
      </c>
      <c r="R25" t="str">
        <f t="shared" si="5"/>
        <v/>
      </c>
      <c r="S25" t="str">
        <f t="shared" si="6"/>
        <v/>
      </c>
      <c r="T25" t="str">
        <f t="shared" si="7"/>
        <v/>
      </c>
      <c r="U25" t="str">
        <f t="shared" si="8"/>
        <v/>
      </c>
      <c r="V25" s="57">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50" t="b">
        <f>FALSE()</f>
        <v>0</v>
      </c>
      <c r="D26" s="50" t="b">
        <f>TRUE()</f>
        <v>1</v>
      </c>
      <c r="E26" s="44"/>
      <c r="F26" s="44"/>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52"/>
      <c r="J26" s="53" t="b">
        <f>TRUE()</f>
        <v>1</v>
      </c>
      <c r="K26" s="44"/>
      <c r="L26" s="54"/>
      <c r="M26" s="55" t="str">
        <f t="shared" si="0"/>
        <v/>
      </c>
      <c r="N26" s="55" t="str">
        <f t="shared" si="1"/>
        <v/>
      </c>
      <c r="O26" s="56" t="str">
        <f t="shared" si="2"/>
        <v/>
      </c>
      <c r="P26" t="str">
        <f t="shared" si="3"/>
        <v/>
      </c>
      <c r="Q26" t="str">
        <f t="shared" si="4"/>
        <v/>
      </c>
      <c r="R26" t="str">
        <f t="shared" si="5"/>
        <v/>
      </c>
      <c r="S26" t="str">
        <f t="shared" si="6"/>
        <v/>
      </c>
      <c r="T26" t="str">
        <f t="shared" si="7"/>
        <v/>
      </c>
      <c r="U26" t="str">
        <f t="shared" si="8"/>
        <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50" t="b">
        <f>FALSE()</f>
        <v>0</v>
      </c>
      <c r="D27" s="50" t="b">
        <f>TRUE()</f>
        <v>1</v>
      </c>
      <c r="E27" s="44"/>
      <c r="F27" s="44"/>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52"/>
      <c r="J27" s="53" t="b">
        <f>TRUE()</f>
        <v>1</v>
      </c>
      <c r="K27" s="44"/>
      <c r="L27" s="54"/>
      <c r="M27" s="55" t="str">
        <f t="shared" si="0"/>
        <v/>
      </c>
      <c r="N27" s="55" t="str">
        <f t="shared" si="1"/>
        <v/>
      </c>
      <c r="O27" s="56" t="str">
        <f t="shared" si="2"/>
        <v/>
      </c>
      <c r="P27" t="str">
        <f t="shared" si="3"/>
        <v/>
      </c>
      <c r="Q27" t="str">
        <f t="shared" si="4"/>
        <v/>
      </c>
      <c r="R27" t="str">
        <f t="shared" si="5"/>
        <v/>
      </c>
      <c r="S27" t="str">
        <f t="shared" si="6"/>
        <v/>
      </c>
      <c r="T27" t="str">
        <f t="shared" si="7"/>
        <v/>
      </c>
      <c r="U27" t="str">
        <f t="shared" si="8"/>
        <v/>
      </c>
      <c r="V27" s="57">
        <f>MATCH(G27,options!$D$1:$D$20,0)</f>
        <v>4</v>
      </c>
    </row>
    <row r="28" spans="1:22" x14ac:dyDescent="0.15">
      <c r="B28" s="63"/>
      <c r="C28" s="50" t="b">
        <f>FALSE()</f>
        <v>0</v>
      </c>
      <c r="D28" s="50" t="b">
        <f>TRUE()</f>
        <v>1</v>
      </c>
      <c r="E28" s="44"/>
      <c r="F28" s="44"/>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52"/>
      <c r="J28" s="53" t="b">
        <f>TRUE()</f>
        <v>1</v>
      </c>
      <c r="K28" s="44"/>
      <c r="L28" s="54"/>
      <c r="M28" s="55" t="str">
        <f t="shared" si="0"/>
        <v/>
      </c>
      <c r="N28" s="55" t="str">
        <f t="shared" si="1"/>
        <v/>
      </c>
      <c r="O28" s="56" t="str">
        <f t="shared" si="2"/>
        <v/>
      </c>
      <c r="P28" t="str">
        <f t="shared" si="3"/>
        <v/>
      </c>
      <c r="Q28" t="str">
        <f t="shared" si="4"/>
        <v/>
      </c>
      <c r="R28" t="str">
        <f t="shared" si="5"/>
        <v/>
      </c>
      <c r="S28" t="str">
        <f t="shared" si="6"/>
        <v/>
      </c>
      <c r="T28" t="str">
        <f t="shared" si="7"/>
        <v/>
      </c>
      <c r="U28" t="str">
        <f t="shared" si="8"/>
        <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50" t="b">
        <f>FALSE()</f>
        <v>0</v>
      </c>
      <c r="D29" s="50" t="b">
        <f>FALSE()</f>
        <v>0</v>
      </c>
      <c r="E29" s="44"/>
      <c r="F29" s="44"/>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52"/>
      <c r="J29" s="53" t="b">
        <f>TRUE()</f>
        <v>1</v>
      </c>
      <c r="K29" s="44"/>
      <c r="L29" s="54"/>
      <c r="M29" s="55" t="str">
        <f t="shared" si="0"/>
        <v/>
      </c>
      <c r="N29" s="55" t="str">
        <f t="shared" si="1"/>
        <v/>
      </c>
      <c r="O29" s="56" t="str">
        <f t="shared" si="2"/>
        <v/>
      </c>
      <c r="P29" t="str">
        <f t="shared" si="3"/>
        <v/>
      </c>
      <c r="Q29" t="str">
        <f t="shared" si="4"/>
        <v/>
      </c>
      <c r="R29" t="str">
        <f t="shared" si="5"/>
        <v/>
      </c>
      <c r="S29" t="str">
        <f t="shared" si="6"/>
        <v/>
      </c>
      <c r="T29" t="str">
        <f t="shared" si="7"/>
        <v/>
      </c>
      <c r="U29" t="str">
        <f t="shared" si="8"/>
        <v/>
      </c>
      <c r="V29" s="57">
        <f>MATCH(G29,options!$D$1:$D$20,0)</f>
        <v>6</v>
      </c>
    </row>
    <row r="30" spans="1:22" x14ac:dyDescent="0.15">
      <c r="B30" s="63"/>
      <c r="C30" s="50" t="b">
        <f>FALSE()</f>
        <v>0</v>
      </c>
      <c r="D30" s="50" t="b">
        <f>FALSE()</f>
        <v>0</v>
      </c>
      <c r="E30" s="44"/>
      <c r="F30" s="44"/>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52"/>
      <c r="J30" s="53" t="b">
        <f>TRUE()</f>
        <v>1</v>
      </c>
      <c r="K30" s="44"/>
      <c r="L30" s="54"/>
      <c r="M30" s="55" t="str">
        <f t="shared" si="0"/>
        <v/>
      </c>
      <c r="N30" s="55" t="str">
        <f t="shared" si="1"/>
        <v/>
      </c>
      <c r="O30" s="56" t="str">
        <f t="shared" si="2"/>
        <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50" t="b">
        <f>FALSE()</f>
        <v>0</v>
      </c>
      <c r="D31" s="50" t="b">
        <f>FALSE()</f>
        <v>0</v>
      </c>
      <c r="E31" s="44"/>
      <c r="F31" s="44"/>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52"/>
      <c r="J31" s="53" t="b">
        <f>TRUE()</f>
        <v>1</v>
      </c>
      <c r="L31" s="54"/>
      <c r="M31" s="55" t="str">
        <f t="shared" si="0"/>
        <v/>
      </c>
      <c r="N31" s="55" t="str">
        <f t="shared" si="1"/>
        <v/>
      </c>
      <c r="O31" s="56" t="str">
        <f t="shared" si="2"/>
        <v/>
      </c>
      <c r="P31" t="str">
        <f t="shared" si="3"/>
        <v/>
      </c>
      <c r="Q31" t="str">
        <f t="shared" si="4"/>
        <v/>
      </c>
      <c r="R31" t="str">
        <f t="shared" si="5"/>
        <v/>
      </c>
      <c r="S31" t="str">
        <f t="shared" si="6"/>
        <v/>
      </c>
      <c r="T31" t="str">
        <f t="shared" si="7"/>
        <v/>
      </c>
      <c r="U31" t="str">
        <f t="shared" si="8"/>
        <v/>
      </c>
      <c r="V31" s="57">
        <f>MATCH(G31,options!$D$1:$D$20,0)</f>
        <v>8</v>
      </c>
    </row>
    <row r="32" spans="1:22" x14ac:dyDescent="0.15">
      <c r="C32" s="50" t="b">
        <f>FALSE()</f>
        <v>0</v>
      </c>
      <c r="D32" s="50" t="b">
        <f>FALSE()</f>
        <v>0</v>
      </c>
      <c r="E32" s="44"/>
      <c r="F32" s="44"/>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52"/>
      <c r="J32" s="53" t="b">
        <f>TRUE()</f>
        <v>1</v>
      </c>
      <c r="K32" s="44"/>
      <c r="L32" s="54"/>
      <c r="M32" s="55" t="str">
        <f t="shared" si="0"/>
        <v/>
      </c>
      <c r="N32" s="55" t="str">
        <f t="shared" si="1"/>
        <v/>
      </c>
      <c r="O32" s="56" t="str">
        <f t="shared" si="2"/>
        <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50" t="b">
        <f>FALSE()</f>
        <v>0</v>
      </c>
      <c r="D33" s="50" t="b">
        <f>FALSE()</f>
        <v>0</v>
      </c>
      <c r="E33" s="44"/>
      <c r="F33" s="44"/>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52"/>
      <c r="J33" s="53" t="b">
        <f>TRUE()</f>
        <v>1</v>
      </c>
      <c r="K33" s="44"/>
      <c r="L33" s="54"/>
      <c r="M33" s="55" t="str">
        <f t="shared" si="0"/>
        <v/>
      </c>
      <c r="N33" s="55" t="str">
        <f t="shared" si="1"/>
        <v/>
      </c>
      <c r="O33" s="56" t="str">
        <f t="shared" si="2"/>
        <v/>
      </c>
      <c r="P33" t="str">
        <f t="shared" si="3"/>
        <v/>
      </c>
      <c r="Q33" t="str">
        <f t="shared" si="4"/>
        <v/>
      </c>
      <c r="R33" t="str">
        <f t="shared" si="5"/>
        <v/>
      </c>
      <c r="S33" t="str">
        <f t="shared" si="6"/>
        <v/>
      </c>
      <c r="T33" t="str">
        <f t="shared" si="7"/>
        <v/>
      </c>
      <c r="U33" t="str">
        <f t="shared" si="8"/>
        <v/>
      </c>
      <c r="V33" s="57">
        <f>MATCH(G33,options!$D$1:$D$20,0)</f>
        <v>9</v>
      </c>
    </row>
    <row r="34" spans="1:22" x14ac:dyDescent="0.15">
      <c r="C34" s="50" t="b">
        <f>FALSE()</f>
        <v>0</v>
      </c>
      <c r="D34" s="50" t="b">
        <f>FALSE()</f>
        <v>0</v>
      </c>
      <c r="E34" s="44"/>
      <c r="F34" s="44"/>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52"/>
      <c r="J34" s="53" t="b">
        <f>TRUE()</f>
        <v>1</v>
      </c>
      <c r="K34" s="44"/>
      <c r="L34" s="54"/>
      <c r="M34" s="55" t="str">
        <f t="shared" si="0"/>
        <v/>
      </c>
      <c r="N34" s="55" t="str">
        <f t="shared" si="1"/>
        <v/>
      </c>
      <c r="O34" s="56" t="str">
        <f t="shared" si="2"/>
        <v/>
      </c>
      <c r="P34" t="str">
        <f t="shared" si="3"/>
        <v/>
      </c>
      <c r="Q34" t="str">
        <f t="shared" si="4"/>
        <v/>
      </c>
      <c r="R34" t="str">
        <f t="shared" si="5"/>
        <v/>
      </c>
      <c r="S34" t="str">
        <f t="shared" si="6"/>
        <v/>
      </c>
      <c r="T34" t="str">
        <f t="shared" si="7"/>
        <v/>
      </c>
      <c r="U34" t="str">
        <f t="shared" si="8"/>
        <v/>
      </c>
      <c r="V34" s="57">
        <f>MATCH(G34,options!$D$1:$D$20,0)</f>
        <v>19</v>
      </c>
    </row>
    <row r="35" spans="1:22" x14ac:dyDescent="0.15">
      <c r="C35" s="50" t="b">
        <f>FALSE()</f>
        <v>0</v>
      </c>
      <c r="D35" s="50" t="b">
        <f>FALSE()</f>
        <v>0</v>
      </c>
      <c r="E35" s="44"/>
      <c r="F35" s="44"/>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52"/>
      <c r="J35" s="53" t="b">
        <f>TRUE()</f>
        <v>1</v>
      </c>
      <c r="K35" s="44"/>
      <c r="L35" s="54"/>
      <c r="M35" s="55" t="str">
        <f t="shared" si="0"/>
        <v/>
      </c>
      <c r="N35" s="55" t="str">
        <f t="shared" si="1"/>
        <v/>
      </c>
      <c r="O35" s="56" t="str">
        <f t="shared" si="2"/>
        <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590</v>
      </c>
      <c r="C36" s="50" t="b">
        <f>FALSE()</f>
        <v>0</v>
      </c>
      <c r="D36" s="50" t="b">
        <f>FALSE()</f>
        <v>0</v>
      </c>
      <c r="E36" s="44"/>
      <c r="F36" s="44"/>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52"/>
      <c r="J36" s="53" t="b">
        <f>TRUE()</f>
        <v>1</v>
      </c>
      <c r="K36" s="44"/>
      <c r="L36" s="54"/>
      <c r="M36" s="55" t="str">
        <f t="shared" ref="M36:M67" si="9">IF(ISBLANK(K36),"",IF(L36, "https://raw.githubusercontent.com/PatrickVibild/TellusAmazonPictures/master/pictures/"&amp;K36&amp;"/1.jpg","https://download.lenovo.com/Images/Parts/"&amp;K36&amp;"/"&amp;K36&amp;"_A.jpg"))</f>
        <v/>
      </c>
      <c r="N36" s="55" t="str">
        <f t="shared" ref="N36:N67" si="10">IF(ISBLANK(K36),"",IF(L36, "https://raw.githubusercontent.com/PatrickVibild/TellusAmazonPictures/master/pictures/"&amp;K36&amp;"/2.jpg","https://download.lenovo.com/Images/Parts/"&amp;K36&amp;"/"&amp;K36&amp;"_B.jpg"))</f>
        <v/>
      </c>
      <c r="O36" s="56"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50" t="b">
        <f>FALSE()</f>
        <v>0</v>
      </c>
      <c r="D37" s="50" t="b">
        <f>FALSE()</f>
        <v>0</v>
      </c>
      <c r="E37" s="44"/>
      <c r="F37" s="44"/>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52"/>
      <c r="J37" s="53" t="b">
        <f>TRUE()</f>
        <v>1</v>
      </c>
      <c r="L37" s="54"/>
      <c r="M37" s="55" t="str">
        <f t="shared" si="9"/>
        <v/>
      </c>
      <c r="N37" s="55" t="str">
        <f t="shared" si="10"/>
        <v/>
      </c>
      <c r="O37" s="56" t="str">
        <f t="shared" si="11"/>
        <v/>
      </c>
      <c r="P37" t="str">
        <f t="shared" si="12"/>
        <v/>
      </c>
      <c r="Q37" t="str">
        <f t="shared" si="13"/>
        <v/>
      </c>
      <c r="R37" t="str">
        <f t="shared" si="14"/>
        <v/>
      </c>
      <c r="S37" t="str">
        <f t="shared" si="15"/>
        <v/>
      </c>
      <c r="T37" t="str">
        <f t="shared" si="16"/>
        <v/>
      </c>
      <c r="U37" t="str">
        <f t="shared" si="17"/>
        <v/>
      </c>
      <c r="V37" s="57">
        <f>MATCH(G37,options!$D$1:$D$20,0)</f>
        <v>12</v>
      </c>
    </row>
    <row r="38" spans="1:22" x14ac:dyDescent="0.15">
      <c r="C38" s="50" t="b">
        <f>FALSE()</f>
        <v>0</v>
      </c>
      <c r="D38" s="50" t="b">
        <f>FALSE()</f>
        <v>0</v>
      </c>
      <c r="E38" s="44"/>
      <c r="F38" s="44"/>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52"/>
      <c r="J38" s="53" t="b">
        <f>TRUE()</f>
        <v>1</v>
      </c>
      <c r="K38" s="44"/>
      <c r="L38" s="54"/>
      <c r="M38" s="55" t="str">
        <f t="shared" si="9"/>
        <v/>
      </c>
      <c r="N38" s="55" t="str">
        <f t="shared" si="10"/>
        <v/>
      </c>
      <c r="O38" s="56" t="str">
        <f t="shared" si="11"/>
        <v/>
      </c>
      <c r="P38" t="str">
        <f t="shared" si="12"/>
        <v/>
      </c>
      <c r="Q38" t="str">
        <f t="shared" si="13"/>
        <v/>
      </c>
      <c r="R38" t="str">
        <f t="shared" si="14"/>
        <v/>
      </c>
      <c r="S38" t="str">
        <f t="shared" si="15"/>
        <v/>
      </c>
      <c r="T38" t="str">
        <f t="shared" si="16"/>
        <v/>
      </c>
      <c r="U38" t="str">
        <f t="shared" si="17"/>
        <v/>
      </c>
      <c r="V38" s="57">
        <f>MATCH(G38,options!$D$1:$D$20,0)</f>
        <v>13</v>
      </c>
    </row>
    <row r="39" spans="1:22" x14ac:dyDescent="0.15">
      <c r="C39" s="50" t="b">
        <f>FALSE()</f>
        <v>0</v>
      </c>
      <c r="D39" s="50" t="b">
        <f>FALSE()</f>
        <v>0</v>
      </c>
      <c r="E39" s="44"/>
      <c r="F39" s="44"/>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52"/>
      <c r="J39" s="53" t="b">
        <f>TRUE()</f>
        <v>1</v>
      </c>
      <c r="K39" s="44"/>
      <c r="L39" s="54"/>
      <c r="M39" s="55" t="str">
        <f t="shared" si="9"/>
        <v/>
      </c>
      <c r="N39" s="55" t="str">
        <f t="shared" si="10"/>
        <v/>
      </c>
      <c r="O39" s="56" t="str">
        <f t="shared" si="11"/>
        <v/>
      </c>
      <c r="P39" t="str">
        <f t="shared" si="12"/>
        <v/>
      </c>
      <c r="Q39" t="str">
        <f t="shared" si="13"/>
        <v/>
      </c>
      <c r="R39" t="str">
        <f t="shared" si="14"/>
        <v/>
      </c>
      <c r="S39" t="str">
        <f t="shared" si="15"/>
        <v/>
      </c>
      <c r="T39" t="str">
        <f t="shared" si="16"/>
        <v/>
      </c>
      <c r="U39" t="str">
        <f t="shared" si="17"/>
        <v/>
      </c>
      <c r="V39" s="57">
        <f>MATCH(G39,options!$D$1:$D$20,0)</f>
        <v>14</v>
      </c>
    </row>
    <row r="40" spans="1:22" x14ac:dyDescent="0.15">
      <c r="C40" s="50" t="b">
        <f>FALSE()</f>
        <v>0</v>
      </c>
      <c r="D40" s="50" t="b">
        <f>FALSE()</f>
        <v>0</v>
      </c>
      <c r="E40" s="44"/>
      <c r="F40" s="44"/>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52"/>
      <c r="J40" s="53" t="b">
        <f>TRUE()</f>
        <v>1</v>
      </c>
      <c r="K40" s="44"/>
      <c r="L40" s="54"/>
      <c r="M40" s="55" t="str">
        <f t="shared" si="9"/>
        <v/>
      </c>
      <c r="N40" s="55" t="str">
        <f t="shared" si="10"/>
        <v/>
      </c>
      <c r="O40" s="56" t="str">
        <f t="shared" si="11"/>
        <v/>
      </c>
      <c r="P40" t="str">
        <f t="shared" si="12"/>
        <v/>
      </c>
      <c r="Q40" t="str">
        <f t="shared" si="13"/>
        <v/>
      </c>
      <c r="R40" t="str">
        <f t="shared" si="14"/>
        <v/>
      </c>
      <c r="S40" t="str">
        <f t="shared" si="15"/>
        <v/>
      </c>
      <c r="T40" t="str">
        <f t="shared" si="16"/>
        <v/>
      </c>
      <c r="U40" t="str">
        <f t="shared" si="17"/>
        <v/>
      </c>
      <c r="V40" s="57">
        <f>MATCH(G40,options!$D$1:$D$20,0)</f>
        <v>15</v>
      </c>
    </row>
    <row r="41" spans="1:22" x14ac:dyDescent="0.15">
      <c r="C41" s="50" t="b">
        <f>FALSE()</f>
        <v>0</v>
      </c>
      <c r="D41" s="50" t="b">
        <f>FALSE()</f>
        <v>0</v>
      </c>
      <c r="E41" s="44"/>
      <c r="F41" s="44"/>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f>TRUE()</f>
        <v>1</v>
      </c>
      <c r="K41" s="44"/>
      <c r="L41" s="54"/>
      <c r="M41" s="55" t="str">
        <f t="shared" si="9"/>
        <v/>
      </c>
      <c r="N41" s="55" t="str">
        <f t="shared" si="10"/>
        <v/>
      </c>
      <c r="O41" s="56" t="str">
        <f t="shared" si="11"/>
        <v/>
      </c>
      <c r="P41" t="str">
        <f t="shared" si="12"/>
        <v/>
      </c>
      <c r="Q41" t="str">
        <f t="shared" si="13"/>
        <v/>
      </c>
      <c r="R41" t="str">
        <f t="shared" si="14"/>
        <v/>
      </c>
      <c r="S41" t="str">
        <f t="shared" si="15"/>
        <v/>
      </c>
      <c r="T41" t="str">
        <f t="shared" si="16"/>
        <v/>
      </c>
      <c r="U41" t="str">
        <f t="shared" si="17"/>
        <v/>
      </c>
      <c r="V41" s="57">
        <f>MATCH(G41,options!$D$1:$D$20,0)</f>
        <v>16</v>
      </c>
    </row>
    <row r="42" spans="1:22" x14ac:dyDescent="0.15">
      <c r="C42" s="50" t="b">
        <f>FALSE()</f>
        <v>0</v>
      </c>
      <c r="D42" s="50" t="b">
        <f>FALSE()</f>
        <v>0</v>
      </c>
      <c r="E42" s="44"/>
      <c r="F42" s="44"/>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52"/>
      <c r="J42" s="53" t="b">
        <f>TRUE()</f>
        <v>1</v>
      </c>
      <c r="K42" s="44"/>
      <c r="L42" s="54"/>
      <c r="M42" s="55" t="str">
        <f t="shared" si="9"/>
        <v/>
      </c>
      <c r="N42" s="55" t="str">
        <f t="shared" si="10"/>
        <v/>
      </c>
      <c r="O42" s="56" t="str">
        <f t="shared" si="11"/>
        <v/>
      </c>
      <c r="P42" t="str">
        <f t="shared" si="12"/>
        <v/>
      </c>
      <c r="Q42" t="str">
        <f t="shared" si="13"/>
        <v/>
      </c>
      <c r="R42" t="str">
        <f t="shared" si="14"/>
        <v/>
      </c>
      <c r="S42" t="str">
        <f t="shared" si="15"/>
        <v/>
      </c>
      <c r="T42" t="str">
        <f t="shared" si="16"/>
        <v/>
      </c>
      <c r="U42" t="str">
        <f t="shared" si="17"/>
        <v/>
      </c>
      <c r="V42" s="57">
        <f>MATCH(G42,options!$D$1:$D$20,0)</f>
        <v>17</v>
      </c>
    </row>
    <row r="43" spans="1:22" x14ac:dyDescent="0.15">
      <c r="C43" s="50" t="b">
        <f>TRUE()</f>
        <v>1</v>
      </c>
      <c r="D43" s="50" t="b">
        <f>FALSE()</f>
        <v>0</v>
      </c>
      <c r="E43" s="44"/>
      <c r="F43" s="44"/>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52"/>
      <c r="J43" s="53" t="b">
        <f>TRUE()</f>
        <v>1</v>
      </c>
      <c r="K43" s="44"/>
      <c r="L43" s="54"/>
      <c r="M43" s="55" t="str">
        <f t="shared" si="9"/>
        <v/>
      </c>
      <c r="N43" s="55" t="str">
        <f t="shared" si="10"/>
        <v/>
      </c>
      <c r="O43" s="56" t="str">
        <f t="shared" si="11"/>
        <v/>
      </c>
      <c r="P43" t="str">
        <f t="shared" si="12"/>
        <v/>
      </c>
      <c r="Q43" t="str">
        <f t="shared" si="13"/>
        <v/>
      </c>
      <c r="R43" t="str">
        <f t="shared" si="14"/>
        <v/>
      </c>
      <c r="S43" t="str">
        <f t="shared" si="15"/>
        <v/>
      </c>
      <c r="T43" t="str">
        <f t="shared" si="16"/>
        <v/>
      </c>
      <c r="U43" t="str">
        <f t="shared" si="17"/>
        <v/>
      </c>
      <c r="V43" s="57">
        <f>MATCH(G43,options!$D$1:$D$20,0)</f>
        <v>18</v>
      </c>
    </row>
    <row r="44" spans="1:22" x14ac:dyDescent="0.15">
      <c r="E44" s="64"/>
      <c r="F44" s="65"/>
      <c r="G44" s="6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I24:I104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2022-08-28T06:47:48Z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