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Lenovo/T570/"/>
    </mc:Choice>
  </mc:AlternateContent>
  <xr:revisionPtr revIDLastSave="0" documentId="13_ncr:1_{7EF754AC-1D60-1E44-BEE8-9AAFCE07D11A}"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I8" i="2" l="1"/>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D43" i="2"/>
  <c r="D42" i="2"/>
  <c r="D41" i="2"/>
  <c r="D40" i="2"/>
  <c r="D39" i="2"/>
  <c r="D38" i="2"/>
  <c r="D37" i="2"/>
  <c r="D36" i="2"/>
  <c r="D35" i="2"/>
  <c r="D34" i="2"/>
  <c r="D33" i="2"/>
  <c r="D32" i="2"/>
  <c r="D31" i="2"/>
  <c r="D30" i="2"/>
  <c r="D23" i="2"/>
  <c r="D22" i="2"/>
  <c r="C22" i="2"/>
  <c r="D21" i="2"/>
  <c r="D20" i="2"/>
  <c r="C20" i="2"/>
  <c r="D19" i="2"/>
  <c r="C19" i="2"/>
  <c r="D18" i="2"/>
  <c r="C18" i="2"/>
  <c r="D17" i="2"/>
  <c r="C17" i="2"/>
  <c r="D16" i="2"/>
  <c r="C16" i="2"/>
  <c r="D15" i="2"/>
  <c r="C15" i="2"/>
  <c r="D14" i="2"/>
  <c r="C14" i="2"/>
  <c r="D13" i="2"/>
  <c r="C13" i="2"/>
  <c r="D12" i="2"/>
  <c r="C12" i="2"/>
  <c r="D11" i="2"/>
  <c r="C11" i="2"/>
  <c r="D10" i="2"/>
  <c r="C10" i="2"/>
  <c r="C9" i="2"/>
  <c r="C8" i="2"/>
  <c r="C7" i="2"/>
  <c r="C6" i="2"/>
  <c r="C5" i="2"/>
  <c r="C4" i="2"/>
  <c r="G6" i="1" l="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O6" i="1"/>
  <c r="FP6" i="1"/>
  <c r="FQ6" i="1"/>
  <c r="FR6" i="1"/>
  <c r="FS6" i="1"/>
  <c r="FT6" i="1"/>
  <c r="FU6" i="1"/>
  <c r="FV6" i="1"/>
  <c r="FO7" i="1"/>
  <c r="FP7" i="1"/>
  <c r="FQ7" i="1"/>
  <c r="FR7" i="1"/>
  <c r="FS7" i="1"/>
  <c r="FT7" i="1"/>
  <c r="FU7" i="1"/>
  <c r="FV7" i="1"/>
  <c r="FO8" i="1"/>
  <c r="FP8" i="1"/>
  <c r="FQ8" i="1"/>
  <c r="FR8" i="1"/>
  <c r="FS8" i="1"/>
  <c r="FT8" i="1"/>
  <c r="FU8" i="1"/>
  <c r="FV8" i="1"/>
  <c r="FO9" i="1"/>
  <c r="FP9" i="1"/>
  <c r="FQ9" i="1"/>
  <c r="FR9" i="1"/>
  <c r="FS9" i="1"/>
  <c r="FT9" i="1"/>
  <c r="FU9" i="1"/>
  <c r="FV9" i="1"/>
  <c r="FO10" i="1"/>
  <c r="FP10" i="1"/>
  <c r="FQ10" i="1"/>
  <c r="FR10" i="1"/>
  <c r="FS10" i="1"/>
  <c r="FT10" i="1"/>
  <c r="FU10" i="1"/>
  <c r="FV10" i="1"/>
  <c r="FO11" i="1"/>
  <c r="FP11" i="1"/>
  <c r="FQ11" i="1"/>
  <c r="FR11" i="1"/>
  <c r="FS11" i="1"/>
  <c r="FT11" i="1"/>
  <c r="FU11" i="1"/>
  <c r="FV11" i="1"/>
  <c r="FO12" i="1"/>
  <c r="FP12" i="1"/>
  <c r="FQ12" i="1"/>
  <c r="FR12" i="1"/>
  <c r="FS12" i="1"/>
  <c r="FT12" i="1"/>
  <c r="FU12" i="1"/>
  <c r="FV12" i="1"/>
  <c r="FO13" i="1"/>
  <c r="FP13" i="1"/>
  <c r="FQ13" i="1"/>
  <c r="FR13" i="1"/>
  <c r="FS13" i="1"/>
  <c r="FT13" i="1"/>
  <c r="FU13" i="1"/>
  <c r="FV13" i="1"/>
  <c r="FO14" i="1"/>
  <c r="FP14" i="1"/>
  <c r="FQ14" i="1"/>
  <c r="FR14" i="1"/>
  <c r="FS14" i="1"/>
  <c r="FT14" i="1"/>
  <c r="FU14" i="1"/>
  <c r="FV14" i="1"/>
  <c r="FO15" i="1"/>
  <c r="FP15" i="1"/>
  <c r="FQ15" i="1"/>
  <c r="FR15" i="1"/>
  <c r="FS15" i="1"/>
  <c r="FT15" i="1"/>
  <c r="FU15" i="1"/>
  <c r="FV15" i="1"/>
  <c r="FO16" i="1"/>
  <c r="FP16" i="1"/>
  <c r="FQ16" i="1"/>
  <c r="FR16" i="1"/>
  <c r="FS16" i="1"/>
  <c r="FT16" i="1"/>
  <c r="FU16" i="1"/>
  <c r="FV16" i="1"/>
  <c r="FO17" i="1"/>
  <c r="FP17" i="1"/>
  <c r="FQ17" i="1"/>
  <c r="FR17" i="1"/>
  <c r="FS17" i="1"/>
  <c r="FT17" i="1"/>
  <c r="FU17" i="1"/>
  <c r="FV17" i="1"/>
  <c r="FO18" i="1"/>
  <c r="FP18" i="1"/>
  <c r="FQ18" i="1"/>
  <c r="FR18" i="1"/>
  <c r="FS18" i="1"/>
  <c r="FT18" i="1"/>
  <c r="FU18" i="1"/>
  <c r="FV18" i="1"/>
  <c r="FO19" i="1"/>
  <c r="FP19" i="1"/>
  <c r="FQ19" i="1"/>
  <c r="FR19" i="1"/>
  <c r="FS19" i="1"/>
  <c r="FT19" i="1"/>
  <c r="FU19" i="1"/>
  <c r="FV19" i="1"/>
  <c r="FO20" i="1"/>
  <c r="FP20" i="1"/>
  <c r="FQ20" i="1"/>
  <c r="FR20" i="1"/>
  <c r="FS20" i="1"/>
  <c r="FT20" i="1"/>
  <c r="FU20" i="1"/>
  <c r="FV20" i="1"/>
  <c r="FO21" i="1"/>
  <c r="FP21" i="1"/>
  <c r="FQ21" i="1"/>
  <c r="FR21" i="1"/>
  <c r="FS21" i="1"/>
  <c r="FT21" i="1"/>
  <c r="FU21" i="1"/>
  <c r="FV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O27" i="1"/>
  <c r="FP27" i="1"/>
  <c r="FQ27" i="1"/>
  <c r="FR27" i="1"/>
  <c r="FS27" i="1"/>
  <c r="FT27" i="1"/>
  <c r="FU27" i="1"/>
  <c r="FV27" i="1"/>
  <c r="FO28" i="1"/>
  <c r="FP28" i="1"/>
  <c r="FQ28" i="1"/>
  <c r="FR28" i="1"/>
  <c r="FS28" i="1"/>
  <c r="FT28" i="1"/>
  <c r="FU28" i="1"/>
  <c r="FV28" i="1"/>
  <c r="FO29" i="1"/>
  <c r="FP29" i="1"/>
  <c r="FQ29" i="1"/>
  <c r="FR29" i="1"/>
  <c r="FS29"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O34" i="1"/>
  <c r="FP34" i="1"/>
  <c r="FQ34" i="1"/>
  <c r="FR34" i="1"/>
  <c r="FS34" i="1"/>
  <c r="FT34" i="1"/>
  <c r="FU34" i="1"/>
  <c r="FV34" i="1"/>
  <c r="FO35" i="1"/>
  <c r="FP35" i="1"/>
  <c r="FQ35" i="1"/>
  <c r="FR35" i="1"/>
  <c r="FS35" i="1"/>
  <c r="FT35" i="1"/>
  <c r="FU35"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O39" i="1"/>
  <c r="FP39" i="1"/>
  <c r="FQ39" i="1"/>
  <c r="FR39" i="1"/>
  <c r="FS39" i="1"/>
  <c r="FT39" i="1"/>
  <c r="FU39" i="1"/>
  <c r="FV39" i="1"/>
  <c r="FO40" i="1"/>
  <c r="FP40" i="1"/>
  <c r="FQ40" i="1"/>
  <c r="FR40" i="1"/>
  <c r="FS40" i="1"/>
  <c r="FT40" i="1"/>
  <c r="FU40"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5" i="1"/>
  <c r="FP45" i="1"/>
  <c r="FQ45" i="1"/>
  <c r="FR45" i="1"/>
  <c r="FS45" i="1"/>
  <c r="FT45" i="1"/>
  <c r="FU45" i="1"/>
  <c r="FV45" i="1"/>
  <c r="FO46" i="1"/>
  <c r="FP46" i="1"/>
  <c r="FQ46" i="1"/>
  <c r="FR46" i="1"/>
  <c r="FS46" i="1"/>
  <c r="FT46" i="1"/>
  <c r="FU46" i="1"/>
  <c r="FV46" i="1"/>
  <c r="FO47" i="1"/>
  <c r="FP47" i="1"/>
  <c r="FQ47" i="1"/>
  <c r="FR47" i="1"/>
  <c r="FS47" i="1"/>
  <c r="FT47" i="1"/>
  <c r="FU47" i="1"/>
  <c r="FV47" i="1"/>
  <c r="FO48" i="1"/>
  <c r="FP48" i="1"/>
  <c r="FQ48" i="1"/>
  <c r="FR48" i="1"/>
  <c r="FS48" i="1"/>
  <c r="FT48" i="1"/>
  <c r="FU48" i="1"/>
  <c r="FV48" i="1"/>
  <c r="FO49" i="1"/>
  <c r="FP49" i="1"/>
  <c r="FQ49" i="1"/>
  <c r="FR49" i="1"/>
  <c r="FS49" i="1"/>
  <c r="FT49" i="1"/>
  <c r="FU49" i="1"/>
  <c r="FV49" i="1"/>
  <c r="FO50" i="1"/>
  <c r="FP50" i="1"/>
  <c r="FQ50" i="1"/>
  <c r="FR50" i="1"/>
  <c r="FS50" i="1"/>
  <c r="FT50" i="1"/>
  <c r="FU50" i="1"/>
  <c r="FV50" i="1"/>
  <c r="FO51" i="1"/>
  <c r="FP51" i="1"/>
  <c r="FQ51" i="1"/>
  <c r="FR51" i="1"/>
  <c r="FS51" i="1"/>
  <c r="FT51" i="1"/>
  <c r="FU51" i="1"/>
  <c r="FV51" i="1"/>
  <c r="FO52" i="1"/>
  <c r="FP52" i="1"/>
  <c r="FQ52" i="1"/>
  <c r="FR52" i="1"/>
  <c r="FS52" i="1"/>
  <c r="FT52" i="1"/>
  <c r="FU52" i="1"/>
  <c r="FV52" i="1"/>
  <c r="FO53" i="1"/>
  <c r="FP53" i="1"/>
  <c r="FQ53" i="1"/>
  <c r="FR53" i="1"/>
  <c r="FS53" i="1"/>
  <c r="FT53" i="1"/>
  <c r="FU53" i="1"/>
  <c r="FV53" i="1"/>
  <c r="FO54" i="1"/>
  <c r="FP54" i="1"/>
  <c r="FQ54" i="1"/>
  <c r="FR54" i="1"/>
  <c r="FS54" i="1"/>
  <c r="FT54" i="1"/>
  <c r="FU54" i="1"/>
  <c r="FV54" i="1"/>
  <c r="FO55" i="1"/>
  <c r="FP55" i="1"/>
  <c r="FQ55" i="1"/>
  <c r="FR55" i="1"/>
  <c r="FS55" i="1"/>
  <c r="FT55" i="1"/>
  <c r="FU55" i="1"/>
  <c r="FV55" i="1"/>
  <c r="FO56" i="1"/>
  <c r="FP56" i="1"/>
  <c r="FQ56" i="1"/>
  <c r="FR56" i="1"/>
  <c r="FS56" i="1"/>
  <c r="FT56" i="1"/>
  <c r="FU56" i="1"/>
  <c r="FV56" i="1"/>
  <c r="FO57" i="1"/>
  <c r="FP57" i="1"/>
  <c r="FQ57" i="1"/>
  <c r="FR57" i="1"/>
  <c r="FS57" i="1"/>
  <c r="FT57" i="1"/>
  <c r="FU57" i="1"/>
  <c r="FV57" i="1"/>
  <c r="FO58" i="1"/>
  <c r="FP58" i="1"/>
  <c r="FQ58" i="1"/>
  <c r="FR58" i="1"/>
  <c r="FS58" i="1"/>
  <c r="FT58" i="1"/>
  <c r="FU58" i="1"/>
  <c r="FV58" i="1"/>
  <c r="FO59" i="1"/>
  <c r="FP59" i="1"/>
  <c r="FQ59" i="1"/>
  <c r="FR59" i="1"/>
  <c r="FS59" i="1"/>
  <c r="FT59" i="1"/>
  <c r="FU59" i="1"/>
  <c r="FV59" i="1"/>
  <c r="FO60" i="1"/>
  <c r="FP60" i="1"/>
  <c r="FQ60" i="1"/>
  <c r="FR60" i="1"/>
  <c r="FS60" i="1"/>
  <c r="FT60" i="1"/>
  <c r="FU60" i="1"/>
  <c r="FV60" i="1"/>
  <c r="FO61" i="1"/>
  <c r="FP61" i="1"/>
  <c r="FQ61" i="1"/>
  <c r="FR61" i="1"/>
  <c r="FS61" i="1"/>
  <c r="FT61" i="1"/>
  <c r="FU61" i="1"/>
  <c r="FV61" i="1"/>
  <c r="FO62" i="1"/>
  <c r="FP62" i="1"/>
  <c r="FQ62" i="1"/>
  <c r="FR62" i="1"/>
  <c r="FS62" i="1"/>
  <c r="FT62" i="1"/>
  <c r="FU62" i="1"/>
  <c r="FV62" i="1"/>
  <c r="FO63" i="1"/>
  <c r="FP63" i="1"/>
  <c r="FQ63" i="1"/>
  <c r="FR63" i="1"/>
  <c r="FS63" i="1"/>
  <c r="FT63" i="1"/>
  <c r="FU63" i="1"/>
  <c r="FV63" i="1"/>
  <c r="FO64" i="1"/>
  <c r="FP64" i="1"/>
  <c r="FQ64" i="1"/>
  <c r="FR64" i="1"/>
  <c r="FS64" i="1"/>
  <c r="FT64" i="1"/>
  <c r="FU64" i="1"/>
  <c r="FV64" i="1"/>
  <c r="FO65" i="1"/>
  <c r="FP65" i="1"/>
  <c r="FQ65" i="1"/>
  <c r="FR65" i="1"/>
  <c r="FS65" i="1"/>
  <c r="FT65" i="1"/>
  <c r="FU65" i="1"/>
  <c r="FV65" i="1"/>
  <c r="FO66" i="1"/>
  <c r="FP66" i="1"/>
  <c r="FQ66" i="1"/>
  <c r="FR66" i="1"/>
  <c r="FS66" i="1"/>
  <c r="FT66" i="1"/>
  <c r="FU66" i="1"/>
  <c r="FV66" i="1"/>
  <c r="FO67" i="1"/>
  <c r="FP67" i="1"/>
  <c r="FQ67" i="1"/>
  <c r="FR67" i="1"/>
  <c r="FS67" i="1"/>
  <c r="FT67" i="1"/>
  <c r="FU67" i="1"/>
  <c r="FV67" i="1"/>
  <c r="FO68" i="1"/>
  <c r="FP68" i="1"/>
  <c r="FQ68" i="1"/>
  <c r="FR68" i="1"/>
  <c r="FS68" i="1"/>
  <c r="FT68" i="1"/>
  <c r="FU68" i="1"/>
  <c r="FV68" i="1"/>
  <c r="FO69" i="1"/>
  <c r="FP69" i="1"/>
  <c r="FQ69" i="1"/>
  <c r="FR69" i="1"/>
  <c r="FS69" i="1"/>
  <c r="FT69" i="1"/>
  <c r="FU69" i="1"/>
  <c r="FV69" i="1"/>
  <c r="FO70" i="1"/>
  <c r="FP70" i="1"/>
  <c r="FQ70" i="1"/>
  <c r="FR70" i="1"/>
  <c r="FS70" i="1"/>
  <c r="FT70" i="1"/>
  <c r="FU70" i="1"/>
  <c r="FV70" i="1"/>
  <c r="FO71" i="1"/>
  <c r="FP71" i="1"/>
  <c r="FQ71" i="1"/>
  <c r="FR71" i="1"/>
  <c r="FS71" i="1"/>
  <c r="FT71" i="1"/>
  <c r="FU71" i="1"/>
  <c r="FV71" i="1"/>
  <c r="FO72" i="1"/>
  <c r="FP72" i="1"/>
  <c r="FQ72" i="1"/>
  <c r="FR72" i="1"/>
  <c r="FS72" i="1"/>
  <c r="FT72" i="1"/>
  <c r="FU72" i="1"/>
  <c r="FV72" i="1"/>
  <c r="FO73" i="1"/>
  <c r="FP73" i="1"/>
  <c r="FQ73" i="1"/>
  <c r="FR73" i="1"/>
  <c r="FS73" i="1"/>
  <c r="FT73" i="1"/>
  <c r="FU73" i="1"/>
  <c r="FV73" i="1"/>
  <c r="FO74" i="1"/>
  <c r="FP74" i="1"/>
  <c r="FQ74" i="1"/>
  <c r="FR74" i="1"/>
  <c r="FS74" i="1"/>
  <c r="FT74" i="1"/>
  <c r="FU74" i="1"/>
  <c r="FV74" i="1"/>
  <c r="FO75" i="1"/>
  <c r="FP75" i="1"/>
  <c r="FQ75" i="1"/>
  <c r="FR75" i="1"/>
  <c r="FS75" i="1"/>
  <c r="FT75" i="1"/>
  <c r="FU75" i="1"/>
  <c r="FV75" i="1"/>
  <c r="FO76" i="1"/>
  <c r="FP76" i="1"/>
  <c r="FQ76" i="1"/>
  <c r="FR76" i="1"/>
  <c r="FS76" i="1"/>
  <c r="FT76" i="1"/>
  <c r="FU76" i="1"/>
  <c r="FV76" i="1"/>
  <c r="FO77" i="1"/>
  <c r="FP77" i="1"/>
  <c r="FQ77" i="1"/>
  <c r="FR77" i="1"/>
  <c r="FS77" i="1"/>
  <c r="FT77" i="1"/>
  <c r="FU77" i="1"/>
  <c r="FV77" i="1"/>
  <c r="FO78" i="1"/>
  <c r="FP78" i="1"/>
  <c r="FQ78" i="1"/>
  <c r="FR78" i="1"/>
  <c r="FS78" i="1"/>
  <c r="FT78" i="1"/>
  <c r="FU78" i="1"/>
  <c r="FV78" i="1"/>
  <c r="FO79" i="1"/>
  <c r="FP79" i="1"/>
  <c r="FQ79" i="1"/>
  <c r="FR79" i="1"/>
  <c r="FS79" i="1"/>
  <c r="FT79" i="1"/>
  <c r="FU79" i="1"/>
  <c r="FV79" i="1"/>
  <c r="FO80" i="1"/>
  <c r="FP80" i="1"/>
  <c r="FQ80" i="1"/>
  <c r="FR80" i="1"/>
  <c r="FS80" i="1"/>
  <c r="FT80" i="1"/>
  <c r="FU80" i="1"/>
  <c r="FV80" i="1"/>
  <c r="FO81" i="1"/>
  <c r="FP81" i="1"/>
  <c r="FQ81" i="1"/>
  <c r="FR81" i="1"/>
  <c r="FS81" i="1"/>
  <c r="FT81" i="1"/>
  <c r="FU81" i="1"/>
  <c r="FV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H5" i="2"/>
  <c r="H6" i="2"/>
  <c r="AT7" i="1" s="1"/>
  <c r="H7" i="2"/>
  <c r="H8" i="2"/>
  <c r="H9" i="2"/>
  <c r="H10" i="2"/>
  <c r="AT11" i="1" s="1"/>
  <c r="H11" i="2"/>
  <c r="AT12" i="1" s="1"/>
  <c r="H12" i="2"/>
  <c r="H13" i="2"/>
  <c r="H14" i="2"/>
  <c r="H15" i="2"/>
  <c r="AT16" i="1" s="1"/>
  <c r="H16" i="2"/>
  <c r="AT17" i="1" s="1"/>
  <c r="H17" i="2"/>
  <c r="AT18" i="1" s="1"/>
  <c r="H18" i="2"/>
  <c r="H19" i="2"/>
  <c r="H20" i="2"/>
  <c r="H21" i="2"/>
  <c r="H22" i="2"/>
  <c r="AT23" i="1" s="1"/>
  <c r="H23" i="2"/>
  <c r="H24" i="2"/>
  <c r="AT25" i="1" s="1"/>
  <c r="H25" i="2"/>
  <c r="H26" i="2"/>
  <c r="AT27" i="1" s="1"/>
  <c r="H27" i="2"/>
  <c r="AT28" i="1" s="1"/>
  <c r="H28" i="2"/>
  <c r="H29" i="2"/>
  <c r="H30" i="2"/>
  <c r="H31" i="2"/>
  <c r="H32" i="2"/>
  <c r="H33" i="2"/>
  <c r="AT34" i="1" s="1"/>
  <c r="H34" i="2"/>
  <c r="AT35" i="1" s="1"/>
  <c r="H35" i="2"/>
  <c r="H36" i="2"/>
  <c r="H37" i="2"/>
  <c r="H38" i="2"/>
  <c r="H39" i="2"/>
  <c r="H40" i="2"/>
  <c r="H41" i="2"/>
  <c r="H42" i="2"/>
  <c r="H43" i="2"/>
  <c r="AT44" i="1" s="1"/>
  <c r="H4" i="2"/>
  <c r="B33" i="2"/>
  <c r="B31" i="2"/>
  <c r="DP38" i="1" s="1"/>
  <c r="B29" i="2"/>
  <c r="AB32"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U44" i="1" s="1"/>
  <c r="T43" i="2"/>
  <c r="T44" i="1" s="1"/>
  <c r="S43" i="2"/>
  <c r="S44" i="1" s="1"/>
  <c r="R43" i="2"/>
  <c r="Q43" i="2"/>
  <c r="P43" i="2"/>
  <c r="O43" i="2"/>
  <c r="N43" i="2"/>
  <c r="N44" i="1" s="1"/>
  <c r="M43" i="2"/>
  <c r="M44" i="1" s="1"/>
  <c r="V42" i="2"/>
  <c r="U42" i="2"/>
  <c r="U43" i="1" s="1"/>
  <c r="T42" i="2"/>
  <c r="S42" i="2"/>
  <c r="R42" i="2"/>
  <c r="Q42" i="2"/>
  <c r="P42" i="2"/>
  <c r="O42" i="2"/>
  <c r="N42" i="2"/>
  <c r="M42" i="2"/>
  <c r="V41" i="2"/>
  <c r="U41" i="2"/>
  <c r="U42" i="1" s="1"/>
  <c r="T41" i="2"/>
  <c r="T42" i="1" s="1"/>
  <c r="S41" i="2"/>
  <c r="S42" i="1" s="1"/>
  <c r="R41" i="2"/>
  <c r="R42" i="1" s="1"/>
  <c r="Q41" i="2"/>
  <c r="Q42" i="1" s="1"/>
  <c r="P41" i="2"/>
  <c r="P42" i="1" s="1"/>
  <c r="O41" i="2"/>
  <c r="O42" i="1" s="1"/>
  <c r="N41" i="2"/>
  <c r="N42" i="1" s="1"/>
  <c r="M41" i="2"/>
  <c r="M42" i="1" s="1"/>
  <c r="V40" i="2"/>
  <c r="U40" i="2"/>
  <c r="U41" i="1" s="1"/>
  <c r="T40" i="2"/>
  <c r="T41" i="1" s="1"/>
  <c r="S40" i="2"/>
  <c r="R40" i="2"/>
  <c r="Q40" i="2"/>
  <c r="P40" i="2"/>
  <c r="O40" i="2"/>
  <c r="N40" i="2"/>
  <c r="M40" i="2"/>
  <c r="M41" i="1" s="1"/>
  <c r="V39" i="2"/>
  <c r="U39" i="2"/>
  <c r="U40" i="1" s="1"/>
  <c r="T39" i="2"/>
  <c r="S39" i="2"/>
  <c r="R39" i="2"/>
  <c r="Q39" i="2"/>
  <c r="P39" i="2"/>
  <c r="O39" i="2"/>
  <c r="N39" i="2"/>
  <c r="M39" i="2"/>
  <c r="M40" i="1" s="1"/>
  <c r="V38" i="2"/>
  <c r="U38" i="2"/>
  <c r="U39" i="1" s="1"/>
  <c r="T38" i="2"/>
  <c r="T39" i="1" s="1"/>
  <c r="S38" i="2"/>
  <c r="R38" i="2"/>
  <c r="Q38" i="2"/>
  <c r="P38" i="2"/>
  <c r="O38" i="2"/>
  <c r="N38" i="2"/>
  <c r="M38" i="2"/>
  <c r="V37" i="2"/>
  <c r="U37" i="2"/>
  <c r="U38" i="1" s="1"/>
  <c r="T37" i="2"/>
  <c r="T38" i="1" s="1"/>
  <c r="S37" i="2"/>
  <c r="R37" i="2"/>
  <c r="Q37" i="2"/>
  <c r="P37" i="2"/>
  <c r="O37" i="2"/>
  <c r="N37" i="2"/>
  <c r="M37" i="2"/>
  <c r="V36" i="2"/>
  <c r="U36" i="2"/>
  <c r="U37" i="1" s="1"/>
  <c r="T36" i="2"/>
  <c r="T37" i="1" s="1"/>
  <c r="S36" i="2"/>
  <c r="R36" i="2"/>
  <c r="Q36" i="2"/>
  <c r="P36" i="2"/>
  <c r="O36" i="2"/>
  <c r="N36" i="2"/>
  <c r="M36" i="2"/>
  <c r="M37" i="1" s="1"/>
  <c r="V35" i="2"/>
  <c r="U35" i="2"/>
  <c r="U36" i="1" s="1"/>
  <c r="T35" i="2"/>
  <c r="T36" i="1" s="1"/>
  <c r="S35" i="2"/>
  <c r="R35" i="2"/>
  <c r="Q35" i="2"/>
  <c r="P35" i="2"/>
  <c r="O35" i="2"/>
  <c r="N35" i="2"/>
  <c r="M35" i="2"/>
  <c r="M36" i="1" s="1"/>
  <c r="V34" i="2"/>
  <c r="U34" i="2"/>
  <c r="T34" i="2"/>
  <c r="S34" i="2"/>
  <c r="R34" i="2"/>
  <c r="Q34" i="2"/>
  <c r="P34" i="2"/>
  <c r="O34" i="2"/>
  <c r="N34" i="2"/>
  <c r="N35" i="1" s="1"/>
  <c r="M34" i="2"/>
  <c r="M35" i="1" s="1"/>
  <c r="V33" i="2"/>
  <c r="U33" i="2"/>
  <c r="U34" i="1" s="1"/>
  <c r="T33" i="2"/>
  <c r="T34" i="1" s="1"/>
  <c r="S33" i="2"/>
  <c r="R33" i="2"/>
  <c r="Q33" i="2"/>
  <c r="P33" i="2"/>
  <c r="O33" i="2"/>
  <c r="N33" i="2"/>
  <c r="N34" i="1" s="1"/>
  <c r="M33" i="2"/>
  <c r="M34" i="1" s="1"/>
  <c r="V32" i="2"/>
  <c r="U32" i="2"/>
  <c r="U33" i="1" s="1"/>
  <c r="T32" i="2"/>
  <c r="T33" i="1" s="1"/>
  <c r="S32" i="2"/>
  <c r="R32" i="2"/>
  <c r="Q32" i="2"/>
  <c r="P32" i="2"/>
  <c r="O32" i="2"/>
  <c r="N32" i="2"/>
  <c r="N33" i="1" s="1"/>
  <c r="M32" i="2"/>
  <c r="M33" i="1" s="1"/>
  <c r="V31" i="2"/>
  <c r="U31" i="2"/>
  <c r="U32" i="1" s="1"/>
  <c r="T31" i="2"/>
  <c r="T32" i="1" s="1"/>
  <c r="S31" i="2"/>
  <c r="R31" i="2"/>
  <c r="Q31" i="2"/>
  <c r="P31" i="2"/>
  <c r="O31" i="2"/>
  <c r="N31" i="2"/>
  <c r="N32" i="1" s="1"/>
  <c r="M31" i="2"/>
  <c r="V30" i="2"/>
  <c r="U30" i="2"/>
  <c r="U31" i="1" s="1"/>
  <c r="T30" i="2"/>
  <c r="T31" i="1" s="1"/>
  <c r="S30" i="2"/>
  <c r="R30" i="2"/>
  <c r="Q30" i="2"/>
  <c r="P30" i="2"/>
  <c r="O30" i="2"/>
  <c r="N30" i="2"/>
  <c r="M30" i="2"/>
  <c r="V29" i="2"/>
  <c r="U29" i="2"/>
  <c r="U30" i="1" s="1"/>
  <c r="T29" i="2"/>
  <c r="T30" i="1" s="1"/>
  <c r="S29" i="2"/>
  <c r="S30" i="1" s="1"/>
  <c r="R29" i="2"/>
  <c r="Q29" i="2"/>
  <c r="P29" i="2"/>
  <c r="O29" i="2"/>
  <c r="N29" i="2"/>
  <c r="N30" i="1" s="1"/>
  <c r="M29" i="2"/>
  <c r="M30" i="1" s="1"/>
  <c r="V28" i="2"/>
  <c r="U28" i="2"/>
  <c r="U29" i="1" s="1"/>
  <c r="T28" i="2"/>
  <c r="T29" i="1" s="1"/>
  <c r="S28" i="2"/>
  <c r="S29" i="1" s="1"/>
  <c r="R28" i="2"/>
  <c r="Q28" i="2"/>
  <c r="P28" i="2"/>
  <c r="O28" i="2"/>
  <c r="N28" i="2"/>
  <c r="N29" i="1" s="1"/>
  <c r="M28" i="2"/>
  <c r="M29" i="1" s="1"/>
  <c r="V27" i="2"/>
  <c r="U27" i="2"/>
  <c r="U28" i="1" s="1"/>
  <c r="T27" i="2"/>
  <c r="T28" i="1" s="1"/>
  <c r="S27" i="2"/>
  <c r="S28" i="1" s="1"/>
  <c r="R27" i="2"/>
  <c r="Q27" i="2"/>
  <c r="P27" i="2"/>
  <c r="O27" i="2"/>
  <c r="N27" i="2"/>
  <c r="N28" i="1" s="1"/>
  <c r="M27" i="2"/>
  <c r="M28" i="1" s="1"/>
  <c r="V26" i="2"/>
  <c r="U26" i="2"/>
  <c r="U27" i="1" s="1"/>
  <c r="T26" i="2"/>
  <c r="T27" i="1" s="1"/>
  <c r="S26" i="2"/>
  <c r="R26" i="2"/>
  <c r="Q26" i="2"/>
  <c r="P26" i="2"/>
  <c r="O26" i="2"/>
  <c r="N26" i="2"/>
  <c r="N27" i="1" s="1"/>
  <c r="M26" i="2"/>
  <c r="M27" i="1" s="1"/>
  <c r="V25" i="2"/>
  <c r="U25" i="2"/>
  <c r="U26" i="1" s="1"/>
  <c r="T25" i="2"/>
  <c r="T26" i="1" s="1"/>
  <c r="S25" i="2"/>
  <c r="S26" i="1" s="1"/>
  <c r="R25" i="2"/>
  <c r="Q25" i="2"/>
  <c r="P25" i="2"/>
  <c r="O25" i="2"/>
  <c r="N25" i="2"/>
  <c r="N26" i="1" s="1"/>
  <c r="M25" i="2"/>
  <c r="M26" i="1" s="1"/>
  <c r="V24" i="2"/>
  <c r="U24" i="2"/>
  <c r="U25" i="1" s="1"/>
  <c r="T24" i="2"/>
  <c r="T25" i="1" s="1"/>
  <c r="S24" i="2"/>
  <c r="R24" i="2"/>
  <c r="Q24" i="2"/>
  <c r="P24" i="2"/>
  <c r="O24" i="2"/>
  <c r="N24" i="2"/>
  <c r="N25" i="1" s="1"/>
  <c r="M24" i="2"/>
  <c r="M25" i="1" s="1"/>
  <c r="V23" i="2"/>
  <c r="R23" i="2"/>
  <c r="R24" i="1" s="1"/>
  <c r="Q23" i="2"/>
  <c r="Q24" i="1" s="1"/>
  <c r="M23" i="2"/>
  <c r="M24" i="1" s="1"/>
  <c r="P23" i="2"/>
  <c r="P24" i="1" s="1"/>
  <c r="V22" i="2"/>
  <c r="T22" i="2"/>
  <c r="S22" i="2"/>
  <c r="S23" i="1" s="1"/>
  <c r="R22" i="2"/>
  <c r="R23" i="1" s="1"/>
  <c r="Q22" i="2"/>
  <c r="O22" i="2"/>
  <c r="O23" i="1" s="1"/>
  <c r="N22" i="2"/>
  <c r="N23" i="1" s="1"/>
  <c r="M22" i="2"/>
  <c r="M23" i="1" s="1"/>
  <c r="V21" i="2"/>
  <c r="U21" i="2"/>
  <c r="T21" i="2"/>
  <c r="T22" i="1" s="1"/>
  <c r="S21" i="2"/>
  <c r="S22" i="1" s="1"/>
  <c r="R21" i="2"/>
  <c r="R22" i="1" s="1"/>
  <c r="Q21" i="2"/>
  <c r="Q22" i="1" s="1"/>
  <c r="P21" i="2"/>
  <c r="P22" i="1" s="1"/>
  <c r="O21" i="2"/>
  <c r="O22" i="1" s="1"/>
  <c r="N21" i="2"/>
  <c r="N22" i="1" s="1"/>
  <c r="M21" i="2"/>
  <c r="M22" i="1" s="1"/>
  <c r="V20" i="2"/>
  <c r="U20" i="2"/>
  <c r="T20" i="2"/>
  <c r="T21" i="1" s="1"/>
  <c r="S20" i="2"/>
  <c r="S21" i="1" s="1"/>
  <c r="R20" i="2"/>
  <c r="P20" i="2"/>
  <c r="P21" i="1" s="1"/>
  <c r="O20" i="2"/>
  <c r="O21" i="1" s="1"/>
  <c r="N20" i="2"/>
  <c r="N21" i="1" s="1"/>
  <c r="V19" i="2"/>
  <c r="U19" i="2"/>
  <c r="U20" i="1" s="1"/>
  <c r="T19" i="2"/>
  <c r="T20" i="1" s="1"/>
  <c r="V18" i="2"/>
  <c r="R18" i="2"/>
  <c r="Q18" i="2"/>
  <c r="M18" i="2"/>
  <c r="P18" i="2"/>
  <c r="P19" i="1" s="1"/>
  <c r="CO19" i="1"/>
  <c r="V17" i="2"/>
  <c r="T17" i="2"/>
  <c r="T18" i="1" s="1"/>
  <c r="S17" i="2"/>
  <c r="S18" i="1" s="1"/>
  <c r="R17" i="2"/>
  <c r="Q17" i="2"/>
  <c r="P17" i="2"/>
  <c r="P18" i="1" s="1"/>
  <c r="N17" i="2"/>
  <c r="N18" i="1" s="1"/>
  <c r="M17" i="2"/>
  <c r="U17" i="2"/>
  <c r="U18" i="1" s="1"/>
  <c r="V16" i="2"/>
  <c r="U16" i="2"/>
  <c r="T16" i="2"/>
  <c r="T17" i="1" s="1"/>
  <c r="S16" i="2"/>
  <c r="S17" i="1" s="1"/>
  <c r="R16" i="2"/>
  <c r="Q16" i="2"/>
  <c r="Q17" i="1" s="1"/>
  <c r="P16" i="2"/>
  <c r="P17" i="1" s="1"/>
  <c r="O16" i="2"/>
  <c r="N16" i="2"/>
  <c r="M16" i="2"/>
  <c r="CO17" i="1"/>
  <c r="V15" i="2"/>
  <c r="U15" i="2"/>
  <c r="T15" i="2"/>
  <c r="S15" i="2"/>
  <c r="S16" i="1" s="1"/>
  <c r="R15" i="2"/>
  <c r="R16" i="1" s="1"/>
  <c r="Q15" i="2"/>
  <c r="P15" i="2"/>
  <c r="O15" i="2"/>
  <c r="N15" i="2"/>
  <c r="N16" i="1" s="1"/>
  <c r="M15" i="2"/>
  <c r="M16" i="1" s="1"/>
  <c r="V14" i="2"/>
  <c r="U14" i="2"/>
  <c r="T14" i="2"/>
  <c r="T15" i="1" s="1"/>
  <c r="P14" i="2"/>
  <c r="P15" i="1" s="1"/>
  <c r="O14" i="2"/>
  <c r="N14" i="2"/>
  <c r="M14" i="2"/>
  <c r="S14" i="2"/>
  <c r="S15" i="1" s="1"/>
  <c r="V13" i="2"/>
  <c r="Q13" i="2"/>
  <c r="P13" i="2"/>
  <c r="P14" i="1" s="1"/>
  <c r="O13" i="2"/>
  <c r="O14" i="1" s="1"/>
  <c r="V12" i="2"/>
  <c r="U12" i="2"/>
  <c r="U13" i="1" s="1"/>
  <c r="V11" i="2"/>
  <c r="U11" i="2"/>
  <c r="T11" i="2"/>
  <c r="S11" i="2"/>
  <c r="R11" i="2"/>
  <c r="Q11" i="2"/>
  <c r="Q12" i="1" s="1"/>
  <c r="P11" i="2"/>
  <c r="P12" i="1" s="1"/>
  <c r="O11" i="2"/>
  <c r="N11" i="2"/>
  <c r="M11" i="2"/>
  <c r="CO12" i="1"/>
  <c r="V10" i="2"/>
  <c r="T10" i="2"/>
  <c r="S10" i="2"/>
  <c r="R10" i="2"/>
  <c r="R11" i="1" s="1"/>
  <c r="Q10" i="2"/>
  <c r="Q11" i="1" s="1"/>
  <c r="O10" i="2"/>
  <c r="N10" i="2"/>
  <c r="M10" i="2"/>
  <c r="M11" i="1" s="1"/>
  <c r="V9" i="2"/>
  <c r="U9" i="2"/>
  <c r="U10" i="1" s="1"/>
  <c r="T9" i="2"/>
  <c r="T10" i="1" s="1"/>
  <c r="S9" i="2"/>
  <c r="S10" i="1" s="1"/>
  <c r="R9" i="2"/>
  <c r="R10" i="1" s="1"/>
  <c r="Q9" i="2"/>
  <c r="Q10" i="1" s="1"/>
  <c r="P9" i="2"/>
  <c r="P10" i="1" s="1"/>
  <c r="O9" i="2"/>
  <c r="O10" i="1" s="1"/>
  <c r="N9" i="2"/>
  <c r="N10" i="1" s="1"/>
  <c r="M9" i="2"/>
  <c r="M10" i="1" s="1"/>
  <c r="V8" i="2"/>
  <c r="Q8" i="2"/>
  <c r="Q9" i="1" s="1"/>
  <c r="P8" i="2"/>
  <c r="P9" i="1" s="1"/>
  <c r="O8" i="2"/>
  <c r="O9" i="1" s="1"/>
  <c r="CQ23" i="1"/>
  <c r="V7" i="2"/>
  <c r="T7" i="2"/>
  <c r="T8" i="1" s="1"/>
  <c r="S7" i="2"/>
  <c r="S8" i="1" s="1"/>
  <c r="R7" i="2"/>
  <c r="R8" i="1" s="1"/>
  <c r="Q7" i="2"/>
  <c r="Q8" i="1" s="1"/>
  <c r="P7" i="2"/>
  <c r="P8" i="1" s="1"/>
  <c r="N7" i="2"/>
  <c r="N8" i="1" s="1"/>
  <c r="M7" i="2"/>
  <c r="M8" i="1" s="1"/>
  <c r="U7" i="2"/>
  <c r="U8" i="1" s="1"/>
  <c r="I7" i="2"/>
  <c r="V6" i="2"/>
  <c r="U6" i="2"/>
  <c r="T6" i="2"/>
  <c r="T7" i="1" s="1"/>
  <c r="Q6" i="2"/>
  <c r="Q7" i="1" s="1"/>
  <c r="P6" i="2"/>
  <c r="P7" i="1" s="1"/>
  <c r="O6" i="2"/>
  <c r="O7" i="1" s="1"/>
  <c r="N6" i="2"/>
  <c r="N7" i="1" s="1"/>
  <c r="M6" i="2"/>
  <c r="M7" i="1" s="1"/>
  <c r="S6" i="2"/>
  <c r="S7" i="1" s="1"/>
  <c r="I6" i="2"/>
  <c r="CO7" i="1"/>
  <c r="V5" i="2"/>
  <c r="Q5" i="2"/>
  <c r="P5" i="2"/>
  <c r="P6" i="1" s="1"/>
  <c r="M5" i="2"/>
  <c r="M6" i="1" s="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J84" i="1"/>
  <c r="I84" i="1"/>
  <c r="H84" i="1"/>
  <c r="F84" i="1"/>
  <c r="E84" i="1"/>
  <c r="D84" i="1"/>
  <c r="C84" i="1"/>
  <c r="B84" i="1"/>
  <c r="A84"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J83" i="1"/>
  <c r="I83" i="1"/>
  <c r="H83" i="1"/>
  <c r="F83" i="1"/>
  <c r="E83" i="1"/>
  <c r="D83" i="1"/>
  <c r="C83" i="1"/>
  <c r="B83" i="1"/>
  <c r="A83"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J82" i="1"/>
  <c r="I82" i="1"/>
  <c r="H82" i="1"/>
  <c r="F82" i="1"/>
  <c r="E82" i="1"/>
  <c r="D82" i="1"/>
  <c r="C82" i="1"/>
  <c r="B82" i="1"/>
  <c r="A82"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J81" i="1"/>
  <c r="I81" i="1"/>
  <c r="H81" i="1"/>
  <c r="F81" i="1"/>
  <c r="E81" i="1"/>
  <c r="D81" i="1"/>
  <c r="C81" i="1"/>
  <c r="B81" i="1"/>
  <c r="A81"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J80" i="1"/>
  <c r="I80" i="1"/>
  <c r="H80" i="1"/>
  <c r="F80" i="1"/>
  <c r="E80" i="1"/>
  <c r="D80" i="1"/>
  <c r="C80" i="1"/>
  <c r="B80" i="1"/>
  <c r="A80"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J79" i="1"/>
  <c r="I79" i="1"/>
  <c r="H79" i="1"/>
  <c r="F79" i="1"/>
  <c r="E79" i="1"/>
  <c r="D79" i="1"/>
  <c r="C79" i="1"/>
  <c r="B79" i="1"/>
  <c r="A79"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J78" i="1"/>
  <c r="I78" i="1"/>
  <c r="H78" i="1"/>
  <c r="F78" i="1"/>
  <c r="E78" i="1"/>
  <c r="D78" i="1"/>
  <c r="C78" i="1"/>
  <c r="B78" i="1"/>
  <c r="A78"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J77" i="1"/>
  <c r="I77" i="1"/>
  <c r="H77" i="1"/>
  <c r="F77" i="1"/>
  <c r="E77" i="1"/>
  <c r="D77" i="1"/>
  <c r="C77" i="1"/>
  <c r="B77" i="1"/>
  <c r="A77"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J76" i="1"/>
  <c r="I76" i="1"/>
  <c r="H76" i="1"/>
  <c r="F76" i="1"/>
  <c r="E76" i="1"/>
  <c r="D76" i="1"/>
  <c r="C76" i="1"/>
  <c r="B76" i="1"/>
  <c r="A76"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J75" i="1"/>
  <c r="I75" i="1"/>
  <c r="H75" i="1"/>
  <c r="F75" i="1"/>
  <c r="E75" i="1"/>
  <c r="D75" i="1"/>
  <c r="C75" i="1"/>
  <c r="B75" i="1"/>
  <c r="A75"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J74" i="1"/>
  <c r="I74" i="1"/>
  <c r="H74" i="1"/>
  <c r="F74" i="1"/>
  <c r="E74" i="1"/>
  <c r="D74" i="1"/>
  <c r="C74" i="1"/>
  <c r="B74" i="1"/>
  <c r="A74"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J73" i="1"/>
  <c r="I73" i="1"/>
  <c r="H73" i="1"/>
  <c r="F73" i="1"/>
  <c r="E73" i="1"/>
  <c r="D73" i="1"/>
  <c r="C73" i="1"/>
  <c r="B73" i="1"/>
  <c r="A73"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J72" i="1"/>
  <c r="I72" i="1"/>
  <c r="H72" i="1"/>
  <c r="F72" i="1"/>
  <c r="E72" i="1"/>
  <c r="D72" i="1"/>
  <c r="C72" i="1"/>
  <c r="B72" i="1"/>
  <c r="A72"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J71" i="1"/>
  <c r="I71" i="1"/>
  <c r="H71" i="1"/>
  <c r="F71" i="1"/>
  <c r="E71" i="1"/>
  <c r="D71" i="1"/>
  <c r="C71" i="1"/>
  <c r="B71" i="1"/>
  <c r="A71"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J70" i="1"/>
  <c r="I70" i="1"/>
  <c r="H70" i="1"/>
  <c r="F70" i="1"/>
  <c r="E70" i="1"/>
  <c r="D70" i="1"/>
  <c r="C70" i="1"/>
  <c r="B70" i="1"/>
  <c r="A70"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J69" i="1"/>
  <c r="I69" i="1"/>
  <c r="H69" i="1"/>
  <c r="F69" i="1"/>
  <c r="E69" i="1"/>
  <c r="D69" i="1"/>
  <c r="C69" i="1"/>
  <c r="B69" i="1"/>
  <c r="A69"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J68" i="1"/>
  <c r="I68" i="1"/>
  <c r="H68" i="1"/>
  <c r="F68" i="1"/>
  <c r="E68" i="1"/>
  <c r="D68" i="1"/>
  <c r="C68" i="1"/>
  <c r="B68" i="1"/>
  <c r="A68"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J67" i="1"/>
  <c r="I67" i="1"/>
  <c r="H67" i="1"/>
  <c r="F67" i="1"/>
  <c r="E67" i="1"/>
  <c r="D67" i="1"/>
  <c r="C67" i="1"/>
  <c r="B67" i="1"/>
  <c r="A67" i="1"/>
  <c r="FM66" i="1"/>
  <c r="FJ66" i="1"/>
  <c r="FI66" i="1"/>
  <c r="FH66" i="1"/>
  <c r="FE66" i="1"/>
  <c r="EV66" i="1"/>
  <c r="ES66" i="1"/>
  <c r="EI66" i="1"/>
  <c r="DY66" i="1"/>
  <c r="DP66" i="1"/>
  <c r="DO66" i="1"/>
  <c r="DA66" i="1"/>
  <c r="CZ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J66" i="1"/>
  <c r="I66" i="1"/>
  <c r="H66" i="1"/>
  <c r="F66" i="1"/>
  <c r="E66" i="1"/>
  <c r="D66" i="1"/>
  <c r="C66" i="1"/>
  <c r="B66" i="1"/>
  <c r="A66" i="1"/>
  <c r="FM65" i="1"/>
  <c r="FJ65" i="1"/>
  <c r="FI65" i="1"/>
  <c r="FH65" i="1"/>
  <c r="FE65" i="1"/>
  <c r="EV65" i="1"/>
  <c r="ES65" i="1"/>
  <c r="EI65" i="1"/>
  <c r="DY65" i="1"/>
  <c r="DP65" i="1"/>
  <c r="DO65" i="1"/>
  <c r="DA65" i="1"/>
  <c r="CZ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J65" i="1"/>
  <c r="I65" i="1"/>
  <c r="H65" i="1"/>
  <c r="F65" i="1"/>
  <c r="E65" i="1"/>
  <c r="D65" i="1"/>
  <c r="C65" i="1"/>
  <c r="B65" i="1"/>
  <c r="A65" i="1"/>
  <c r="FM64" i="1"/>
  <c r="FJ64" i="1"/>
  <c r="FI64" i="1"/>
  <c r="FH64" i="1"/>
  <c r="FE64" i="1"/>
  <c r="EV64" i="1"/>
  <c r="ES64" i="1"/>
  <c r="EI64" i="1"/>
  <c r="DY64" i="1"/>
  <c r="DP64" i="1"/>
  <c r="DO64" i="1"/>
  <c r="DA64" i="1"/>
  <c r="CZ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J63" i="1"/>
  <c r="I63" i="1"/>
  <c r="H63" i="1"/>
  <c r="F63" i="1"/>
  <c r="E63" i="1"/>
  <c r="D63" i="1"/>
  <c r="C63" i="1"/>
  <c r="B63" i="1"/>
  <c r="A63" i="1"/>
  <c r="FM62" i="1"/>
  <c r="FJ62" i="1"/>
  <c r="FI62" i="1"/>
  <c r="FH62" i="1"/>
  <c r="FE62" i="1"/>
  <c r="EV62" i="1"/>
  <c r="ES62" i="1"/>
  <c r="EI62" i="1"/>
  <c r="DY62" i="1"/>
  <c r="DP62" i="1"/>
  <c r="DO62" i="1"/>
  <c r="DA62" i="1"/>
  <c r="CZ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J62" i="1"/>
  <c r="I62" i="1"/>
  <c r="H62" i="1"/>
  <c r="F62" i="1"/>
  <c r="E62" i="1"/>
  <c r="D62" i="1"/>
  <c r="C62" i="1"/>
  <c r="B62" i="1"/>
  <c r="A62" i="1"/>
  <c r="FM61" i="1"/>
  <c r="FJ61" i="1"/>
  <c r="FI61" i="1"/>
  <c r="FH61" i="1"/>
  <c r="FE61" i="1"/>
  <c r="EV61" i="1"/>
  <c r="ES61" i="1"/>
  <c r="EI61" i="1"/>
  <c r="DY61" i="1"/>
  <c r="DP61" i="1"/>
  <c r="DO61" i="1"/>
  <c r="DA61" i="1"/>
  <c r="CZ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J61" i="1"/>
  <c r="I61" i="1"/>
  <c r="H61" i="1"/>
  <c r="F61" i="1"/>
  <c r="E61" i="1"/>
  <c r="D61" i="1"/>
  <c r="C61" i="1"/>
  <c r="B61" i="1"/>
  <c r="A61" i="1"/>
  <c r="FM60" i="1"/>
  <c r="FJ60" i="1"/>
  <c r="FI60" i="1"/>
  <c r="FH60" i="1"/>
  <c r="FE60" i="1"/>
  <c r="EV60" i="1"/>
  <c r="ES60" i="1"/>
  <c r="EI60" i="1"/>
  <c r="DY60" i="1"/>
  <c r="DP60" i="1"/>
  <c r="DO60" i="1"/>
  <c r="DA60" i="1"/>
  <c r="CZ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J60" i="1"/>
  <c r="I60" i="1"/>
  <c r="H60" i="1"/>
  <c r="F60" i="1"/>
  <c r="E60" i="1"/>
  <c r="D60" i="1"/>
  <c r="C60" i="1"/>
  <c r="B60" i="1"/>
  <c r="A60" i="1"/>
  <c r="FM59" i="1"/>
  <c r="FJ59" i="1"/>
  <c r="FI59" i="1"/>
  <c r="FH59" i="1"/>
  <c r="FE59" i="1"/>
  <c r="EV59" i="1"/>
  <c r="ES59" i="1"/>
  <c r="EI59" i="1"/>
  <c r="DY59" i="1"/>
  <c r="DP59" i="1"/>
  <c r="DO59" i="1"/>
  <c r="DA59" i="1"/>
  <c r="CZ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J59" i="1"/>
  <c r="I59" i="1"/>
  <c r="H59" i="1"/>
  <c r="F59" i="1"/>
  <c r="E59" i="1"/>
  <c r="D59" i="1"/>
  <c r="C59" i="1"/>
  <c r="B59" i="1"/>
  <c r="A59" i="1"/>
  <c r="FM58" i="1"/>
  <c r="FJ58" i="1"/>
  <c r="FI58" i="1"/>
  <c r="FH58" i="1"/>
  <c r="FE58" i="1"/>
  <c r="EV58" i="1"/>
  <c r="ES58" i="1"/>
  <c r="EI58" i="1"/>
  <c r="DY58" i="1"/>
  <c r="DP58" i="1"/>
  <c r="DO58" i="1"/>
  <c r="DA58" i="1"/>
  <c r="CZ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J58" i="1"/>
  <c r="I58" i="1"/>
  <c r="H58" i="1"/>
  <c r="F58" i="1"/>
  <c r="E58" i="1"/>
  <c r="D58" i="1"/>
  <c r="C58" i="1"/>
  <c r="B58" i="1"/>
  <c r="A58" i="1"/>
  <c r="FM57" i="1"/>
  <c r="FJ57" i="1"/>
  <c r="FI57" i="1"/>
  <c r="FH57" i="1"/>
  <c r="FE57" i="1"/>
  <c r="EV57" i="1"/>
  <c r="ES57" i="1"/>
  <c r="EI57" i="1"/>
  <c r="DY57" i="1"/>
  <c r="DP57" i="1"/>
  <c r="DO57" i="1"/>
  <c r="DA57" i="1"/>
  <c r="CZ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J57" i="1"/>
  <c r="I57" i="1"/>
  <c r="H57" i="1"/>
  <c r="F57" i="1"/>
  <c r="E57" i="1"/>
  <c r="D57" i="1"/>
  <c r="C57" i="1"/>
  <c r="B57" i="1"/>
  <c r="A57" i="1"/>
  <c r="FM56" i="1"/>
  <c r="FJ56" i="1"/>
  <c r="FI56" i="1"/>
  <c r="FH56" i="1"/>
  <c r="FE56" i="1"/>
  <c r="EV56" i="1"/>
  <c r="ES56" i="1"/>
  <c r="EI56" i="1"/>
  <c r="DY56" i="1"/>
  <c r="DP56" i="1"/>
  <c r="DO56" i="1"/>
  <c r="DA56" i="1"/>
  <c r="CZ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J56" i="1"/>
  <c r="I56" i="1"/>
  <c r="H56" i="1"/>
  <c r="F56" i="1"/>
  <c r="E56" i="1"/>
  <c r="D56" i="1"/>
  <c r="C56" i="1"/>
  <c r="B56" i="1"/>
  <c r="A56" i="1"/>
  <c r="FM55" i="1"/>
  <c r="FJ55" i="1"/>
  <c r="FI55" i="1"/>
  <c r="FH55" i="1"/>
  <c r="FE55" i="1"/>
  <c r="EV55" i="1"/>
  <c r="ES55" i="1"/>
  <c r="EI55" i="1"/>
  <c r="DY55" i="1"/>
  <c r="DP55" i="1"/>
  <c r="DO55" i="1"/>
  <c r="DA55" i="1"/>
  <c r="CZ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J55" i="1"/>
  <c r="I55" i="1"/>
  <c r="H55" i="1"/>
  <c r="F55" i="1"/>
  <c r="E55" i="1"/>
  <c r="D55" i="1"/>
  <c r="C55" i="1"/>
  <c r="B55" i="1"/>
  <c r="A55" i="1"/>
  <c r="FM54" i="1"/>
  <c r="FJ54" i="1"/>
  <c r="FI54" i="1"/>
  <c r="FH54" i="1"/>
  <c r="FE54" i="1"/>
  <c r="EV54" i="1"/>
  <c r="ES54" i="1"/>
  <c r="EI54" i="1"/>
  <c r="DY54" i="1"/>
  <c r="DP54" i="1"/>
  <c r="DO54" i="1"/>
  <c r="DA54" i="1"/>
  <c r="CZ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J54" i="1"/>
  <c r="I54" i="1"/>
  <c r="H54" i="1"/>
  <c r="F54" i="1"/>
  <c r="E54" i="1"/>
  <c r="D54" i="1"/>
  <c r="C54" i="1"/>
  <c r="B54" i="1"/>
  <c r="A54" i="1"/>
  <c r="FM53" i="1"/>
  <c r="FJ53" i="1"/>
  <c r="FI53" i="1"/>
  <c r="FH53" i="1"/>
  <c r="FE53" i="1"/>
  <c r="EV53" i="1"/>
  <c r="ES53" i="1"/>
  <c r="EI53" i="1"/>
  <c r="DY53" i="1"/>
  <c r="DP53" i="1"/>
  <c r="DO53" i="1"/>
  <c r="DA53" i="1"/>
  <c r="CZ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J53" i="1"/>
  <c r="I53" i="1"/>
  <c r="H53" i="1"/>
  <c r="F53" i="1"/>
  <c r="E53" i="1"/>
  <c r="D53" i="1"/>
  <c r="C53" i="1"/>
  <c r="B53" i="1"/>
  <c r="A53" i="1"/>
  <c r="FM52" i="1"/>
  <c r="FJ52" i="1"/>
  <c r="FI52" i="1"/>
  <c r="FH52" i="1"/>
  <c r="FE52" i="1"/>
  <c r="EV52" i="1"/>
  <c r="ES52" i="1"/>
  <c r="EI52" i="1"/>
  <c r="DY52" i="1"/>
  <c r="DP52" i="1"/>
  <c r="DO52" i="1"/>
  <c r="DA52" i="1"/>
  <c r="CZ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J52" i="1"/>
  <c r="I52" i="1"/>
  <c r="H52" i="1"/>
  <c r="F52" i="1"/>
  <c r="E52" i="1"/>
  <c r="D52" i="1"/>
  <c r="C52" i="1"/>
  <c r="B52" i="1"/>
  <c r="A52" i="1"/>
  <c r="FM51" i="1"/>
  <c r="FJ51" i="1"/>
  <c r="FI51" i="1"/>
  <c r="FH51" i="1"/>
  <c r="FE51" i="1"/>
  <c r="EV51" i="1"/>
  <c r="ES51" i="1"/>
  <c r="EI51" i="1"/>
  <c r="DY51" i="1"/>
  <c r="DP51" i="1"/>
  <c r="DO51" i="1"/>
  <c r="DA51" i="1"/>
  <c r="CZ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J51" i="1"/>
  <c r="I51" i="1"/>
  <c r="H51" i="1"/>
  <c r="F51" i="1"/>
  <c r="E51" i="1"/>
  <c r="D51" i="1"/>
  <c r="C51" i="1"/>
  <c r="B51" i="1"/>
  <c r="A51" i="1"/>
  <c r="FM50" i="1"/>
  <c r="FJ50" i="1"/>
  <c r="FI50" i="1"/>
  <c r="FH50" i="1"/>
  <c r="FE50" i="1"/>
  <c r="EV50" i="1"/>
  <c r="ES50" i="1"/>
  <c r="EI50" i="1"/>
  <c r="DY50" i="1"/>
  <c r="DP50" i="1"/>
  <c r="DO50" i="1"/>
  <c r="DA50" i="1"/>
  <c r="CZ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J50" i="1"/>
  <c r="I50" i="1"/>
  <c r="H50" i="1"/>
  <c r="F50" i="1"/>
  <c r="E50" i="1"/>
  <c r="D50" i="1"/>
  <c r="C50" i="1"/>
  <c r="B50" i="1"/>
  <c r="A50" i="1"/>
  <c r="FM49" i="1"/>
  <c r="FJ49" i="1"/>
  <c r="FI49" i="1"/>
  <c r="FH49" i="1"/>
  <c r="FE49" i="1"/>
  <c r="EV49" i="1"/>
  <c r="ES49" i="1"/>
  <c r="EI49" i="1"/>
  <c r="DY49" i="1"/>
  <c r="DP49" i="1"/>
  <c r="DO49" i="1"/>
  <c r="DA49" i="1"/>
  <c r="CZ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J49" i="1"/>
  <c r="I49" i="1"/>
  <c r="H49" i="1"/>
  <c r="F49" i="1"/>
  <c r="E49" i="1"/>
  <c r="D49" i="1"/>
  <c r="C49" i="1"/>
  <c r="B49" i="1"/>
  <c r="A49" i="1"/>
  <c r="FM48" i="1"/>
  <c r="FJ48" i="1"/>
  <c r="FI48" i="1"/>
  <c r="FH48" i="1"/>
  <c r="FE48" i="1"/>
  <c r="EV48" i="1"/>
  <c r="ES48" i="1"/>
  <c r="EI48" i="1"/>
  <c r="DY48" i="1"/>
  <c r="DP48" i="1"/>
  <c r="DO48" i="1"/>
  <c r="DA48" i="1"/>
  <c r="CZ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J48" i="1"/>
  <c r="I48" i="1"/>
  <c r="H48" i="1"/>
  <c r="F48" i="1"/>
  <c r="E48" i="1"/>
  <c r="D48" i="1"/>
  <c r="C48" i="1"/>
  <c r="B48" i="1"/>
  <c r="A48" i="1"/>
  <c r="FM47" i="1"/>
  <c r="FJ47" i="1"/>
  <c r="FI47" i="1"/>
  <c r="FH47" i="1"/>
  <c r="FE47" i="1"/>
  <c r="EV47" i="1"/>
  <c r="ES47" i="1"/>
  <c r="EI47" i="1"/>
  <c r="DY47" i="1"/>
  <c r="DP47" i="1"/>
  <c r="DO47" i="1"/>
  <c r="DA47" i="1"/>
  <c r="CZ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J47" i="1"/>
  <c r="I47" i="1"/>
  <c r="H47" i="1"/>
  <c r="F47" i="1"/>
  <c r="E47" i="1"/>
  <c r="D47" i="1"/>
  <c r="C47" i="1"/>
  <c r="B47" i="1"/>
  <c r="A47" i="1"/>
  <c r="FM46" i="1"/>
  <c r="FJ46" i="1"/>
  <c r="FI46" i="1"/>
  <c r="FH46" i="1"/>
  <c r="FE46" i="1"/>
  <c r="EV46" i="1"/>
  <c r="ES46" i="1"/>
  <c r="EI46" i="1"/>
  <c r="DY46" i="1"/>
  <c r="DP46" i="1"/>
  <c r="DO46" i="1"/>
  <c r="DA46" i="1"/>
  <c r="CZ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J46" i="1"/>
  <c r="I46" i="1"/>
  <c r="H46" i="1"/>
  <c r="F46" i="1"/>
  <c r="E46" i="1"/>
  <c r="D46" i="1"/>
  <c r="C46" i="1"/>
  <c r="B46" i="1"/>
  <c r="A46" i="1"/>
  <c r="FM45" i="1"/>
  <c r="FJ45" i="1"/>
  <c r="FI45" i="1"/>
  <c r="FH45" i="1"/>
  <c r="FE45" i="1"/>
  <c r="EV45" i="1"/>
  <c r="ES45" i="1"/>
  <c r="EI45" i="1"/>
  <c r="DY45" i="1"/>
  <c r="DP45" i="1"/>
  <c r="DO45" i="1"/>
  <c r="DA45" i="1"/>
  <c r="CZ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J45" i="1"/>
  <c r="I45" i="1"/>
  <c r="H45" i="1"/>
  <c r="F45" i="1"/>
  <c r="E45" i="1"/>
  <c r="D45" i="1"/>
  <c r="C45" i="1"/>
  <c r="B45" i="1"/>
  <c r="A45" i="1"/>
  <c r="FM44" i="1"/>
  <c r="FJ44" i="1"/>
  <c r="FI44" i="1"/>
  <c r="FH44" i="1"/>
  <c r="EV44" i="1"/>
  <c r="ES44" i="1"/>
  <c r="DY44" i="1"/>
  <c r="DO44" i="1"/>
  <c r="DA44" i="1"/>
  <c r="CZ44" i="1"/>
  <c r="CU44" i="1"/>
  <c r="CT44" i="1"/>
  <c r="CS44" i="1"/>
  <c r="CR44" i="1"/>
  <c r="CQ44" i="1"/>
  <c r="CP44" i="1"/>
  <c r="CO44" i="1"/>
  <c r="FE44" i="1" s="1"/>
  <c r="CL44" i="1"/>
  <c r="CK44" i="1"/>
  <c r="CJ44" i="1"/>
  <c r="CI44" i="1"/>
  <c r="CH44" i="1"/>
  <c r="CG44" i="1"/>
  <c r="BH44" i="1"/>
  <c r="BG44" i="1"/>
  <c r="BF44" i="1"/>
  <c r="BE44" i="1"/>
  <c r="AV44" i="1"/>
  <c r="AK44" i="1"/>
  <c r="AJ44" i="1"/>
  <c r="AB44" i="1"/>
  <c r="AA44" i="1"/>
  <c r="Z44" i="1"/>
  <c r="Y44" i="1"/>
  <c r="X44" i="1"/>
  <c r="W44" i="1"/>
  <c r="R44" i="1"/>
  <c r="Q44" i="1"/>
  <c r="P44" i="1"/>
  <c r="O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K43" i="1"/>
  <c r="AJ43" i="1"/>
  <c r="AA43" i="1"/>
  <c r="Z43" i="1"/>
  <c r="Y43" i="1"/>
  <c r="X43" i="1"/>
  <c r="W43" i="1"/>
  <c r="T43" i="1"/>
  <c r="S43" i="1"/>
  <c r="R43" i="1"/>
  <c r="Q43" i="1"/>
  <c r="P43" i="1"/>
  <c r="O43" i="1"/>
  <c r="N43" i="1"/>
  <c r="M43" i="1"/>
  <c r="L43" i="1"/>
  <c r="J43" i="1"/>
  <c r="I43" i="1"/>
  <c r="H43" i="1"/>
  <c r="F43" i="1"/>
  <c r="E43" i="1"/>
  <c r="D43" i="1"/>
  <c r="C43" i="1"/>
  <c r="B43" i="1"/>
  <c r="A43" i="1"/>
  <c r="FM42" i="1"/>
  <c r="FJ42" i="1"/>
  <c r="FI42" i="1"/>
  <c r="FH42" i="1"/>
  <c r="EV42" i="1"/>
  <c r="ES42" i="1"/>
  <c r="DY42" i="1"/>
  <c r="DO42" i="1"/>
  <c r="DA42" i="1"/>
  <c r="CZ42" i="1"/>
  <c r="CU42" i="1"/>
  <c r="CT42" i="1"/>
  <c r="CS42" i="1"/>
  <c r="CR42" i="1"/>
  <c r="CQ42" i="1"/>
  <c r="CP42" i="1"/>
  <c r="CO42" i="1"/>
  <c r="FE42" i="1" s="1"/>
  <c r="CL42" i="1"/>
  <c r="CK42" i="1"/>
  <c r="CJ42" i="1"/>
  <c r="CI42" i="1"/>
  <c r="CH42" i="1"/>
  <c r="CG42" i="1"/>
  <c r="BH42" i="1"/>
  <c r="BG42" i="1"/>
  <c r="BF42" i="1"/>
  <c r="BE42" i="1"/>
  <c r="AV42" i="1"/>
  <c r="AT42" i="1"/>
  <c r="AL42" i="1"/>
  <c r="AK42" i="1"/>
  <c r="AJ42" i="1"/>
  <c r="AA42" i="1"/>
  <c r="Z42" i="1"/>
  <c r="Y42" i="1"/>
  <c r="X42" i="1"/>
  <c r="W42" i="1"/>
  <c r="L42" i="1"/>
  <c r="J42" i="1"/>
  <c r="I42" i="1"/>
  <c r="H42" i="1"/>
  <c r="E42" i="1"/>
  <c r="D42" i="1"/>
  <c r="C42" i="1"/>
  <c r="B42" i="1"/>
  <c r="A42" i="1"/>
  <c r="FM41" i="1"/>
  <c r="FJ41" i="1"/>
  <c r="FI41" i="1"/>
  <c r="FH41" i="1"/>
  <c r="EV41" i="1"/>
  <c r="ES41" i="1"/>
  <c r="DY41" i="1"/>
  <c r="DO41" i="1"/>
  <c r="DA41" i="1"/>
  <c r="CZ41" i="1"/>
  <c r="CU41" i="1"/>
  <c r="CT41" i="1"/>
  <c r="CS41" i="1"/>
  <c r="CR41" i="1"/>
  <c r="CQ41" i="1"/>
  <c r="CP41" i="1"/>
  <c r="CO41" i="1"/>
  <c r="FE41" i="1" s="1"/>
  <c r="CL41" i="1"/>
  <c r="CK41" i="1"/>
  <c r="CJ41" i="1"/>
  <c r="CI41" i="1"/>
  <c r="CH41" i="1"/>
  <c r="CG41" i="1"/>
  <c r="BH41" i="1"/>
  <c r="BG41" i="1"/>
  <c r="BF41" i="1"/>
  <c r="BE41" i="1"/>
  <c r="AV41" i="1"/>
  <c r="AT41" i="1"/>
  <c r="AL41" i="1"/>
  <c r="AK41" i="1"/>
  <c r="AJ41" i="1"/>
  <c r="AA41" i="1"/>
  <c r="Z41" i="1"/>
  <c r="Y41" i="1"/>
  <c r="X41" i="1"/>
  <c r="W41" i="1"/>
  <c r="S41" i="1"/>
  <c r="R41" i="1"/>
  <c r="Q41" i="1"/>
  <c r="P41" i="1"/>
  <c r="O41" i="1"/>
  <c r="N41" i="1"/>
  <c r="J41" i="1"/>
  <c r="I41" i="1"/>
  <c r="H41" i="1"/>
  <c r="E41" i="1"/>
  <c r="D41" i="1"/>
  <c r="C41" i="1"/>
  <c r="B41" i="1"/>
  <c r="A41" i="1"/>
  <c r="FM40" i="1"/>
  <c r="FJ40" i="1"/>
  <c r="FI40" i="1"/>
  <c r="FH40" i="1"/>
  <c r="EV40" i="1"/>
  <c r="ES40" i="1"/>
  <c r="DY40" i="1"/>
  <c r="DO40" i="1"/>
  <c r="DA40" i="1"/>
  <c r="CZ40" i="1"/>
  <c r="CU40" i="1"/>
  <c r="CT40" i="1"/>
  <c r="CS40" i="1"/>
  <c r="CR40" i="1"/>
  <c r="CQ40" i="1"/>
  <c r="CP40" i="1"/>
  <c r="CO40" i="1"/>
  <c r="FE40" i="1" s="1"/>
  <c r="CL40" i="1"/>
  <c r="CK40" i="1"/>
  <c r="CJ40" i="1"/>
  <c r="CI40" i="1"/>
  <c r="CH40" i="1"/>
  <c r="CG40" i="1"/>
  <c r="BH40" i="1"/>
  <c r="BG40" i="1"/>
  <c r="BF40" i="1"/>
  <c r="BE40" i="1"/>
  <c r="AV40" i="1"/>
  <c r="AT40" i="1"/>
  <c r="AL40" i="1"/>
  <c r="AK40" i="1"/>
  <c r="AJ40" i="1"/>
  <c r="AA40" i="1"/>
  <c r="Z40" i="1"/>
  <c r="Y40" i="1"/>
  <c r="X40" i="1"/>
  <c r="W40" i="1"/>
  <c r="T40" i="1"/>
  <c r="S40" i="1"/>
  <c r="R40" i="1"/>
  <c r="Q40" i="1"/>
  <c r="P40" i="1"/>
  <c r="O40" i="1"/>
  <c r="N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K39" i="1"/>
  <c r="AJ39" i="1"/>
  <c r="AI39" i="1"/>
  <c r="AB39" i="1"/>
  <c r="AA39" i="1"/>
  <c r="Z39" i="1"/>
  <c r="Y39" i="1"/>
  <c r="X39" i="1"/>
  <c r="W39" i="1"/>
  <c r="S39" i="1"/>
  <c r="R39" i="1"/>
  <c r="Q39" i="1"/>
  <c r="P39" i="1"/>
  <c r="O39" i="1"/>
  <c r="N39" i="1"/>
  <c r="M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K38" i="1"/>
  <c r="AB38" i="1"/>
  <c r="AA38" i="1"/>
  <c r="Z38" i="1"/>
  <c r="Y38" i="1"/>
  <c r="X38" i="1"/>
  <c r="W38" i="1"/>
  <c r="S38" i="1"/>
  <c r="R38" i="1"/>
  <c r="Q38" i="1"/>
  <c r="P38" i="1"/>
  <c r="O38" i="1"/>
  <c r="N38" i="1"/>
  <c r="M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K37" i="1"/>
  <c r="AJ37" i="1"/>
  <c r="AI37" i="1"/>
  <c r="AA37" i="1"/>
  <c r="Z37" i="1"/>
  <c r="Y37" i="1"/>
  <c r="X37" i="1"/>
  <c r="W37" i="1"/>
  <c r="S37" i="1"/>
  <c r="R37" i="1"/>
  <c r="Q37" i="1"/>
  <c r="P37" i="1"/>
  <c r="O37" i="1"/>
  <c r="N37" i="1"/>
  <c r="J37" i="1"/>
  <c r="I37" i="1"/>
  <c r="H37" i="1"/>
  <c r="E37" i="1"/>
  <c r="D37" i="1"/>
  <c r="C37" i="1"/>
  <c r="B37" i="1"/>
  <c r="A37" i="1"/>
  <c r="FM36" i="1"/>
  <c r="FJ36" i="1"/>
  <c r="FI36" i="1"/>
  <c r="FH36" i="1"/>
  <c r="EV36" i="1"/>
  <c r="ES36" i="1"/>
  <c r="DY36" i="1"/>
  <c r="DO36" i="1"/>
  <c r="DA36" i="1"/>
  <c r="CZ36" i="1"/>
  <c r="CU36" i="1"/>
  <c r="CT36" i="1"/>
  <c r="CS36" i="1"/>
  <c r="CR36" i="1"/>
  <c r="CQ36" i="1"/>
  <c r="CP36" i="1"/>
  <c r="CO36" i="1"/>
  <c r="L36" i="1" s="1"/>
  <c r="CL36" i="1"/>
  <c r="CK36" i="1"/>
  <c r="CJ36" i="1"/>
  <c r="CI36" i="1"/>
  <c r="CH36" i="1"/>
  <c r="CG36" i="1"/>
  <c r="BH36" i="1"/>
  <c r="BG36" i="1"/>
  <c r="BF36" i="1"/>
  <c r="BE36" i="1"/>
  <c r="AV36" i="1"/>
  <c r="AK36" i="1"/>
  <c r="AA36" i="1"/>
  <c r="Z36" i="1"/>
  <c r="Y36" i="1"/>
  <c r="X36" i="1"/>
  <c r="W36" i="1"/>
  <c r="S36" i="1"/>
  <c r="R36" i="1"/>
  <c r="Q36" i="1"/>
  <c r="P36" i="1"/>
  <c r="O36" i="1"/>
  <c r="N36" i="1"/>
  <c r="J36" i="1"/>
  <c r="I36" i="1"/>
  <c r="H36" i="1"/>
  <c r="E36" i="1"/>
  <c r="D36" i="1"/>
  <c r="C36" i="1"/>
  <c r="B36" i="1"/>
  <c r="A36" i="1"/>
  <c r="FM35" i="1"/>
  <c r="FJ35" i="1"/>
  <c r="FI35" i="1"/>
  <c r="FH35" i="1"/>
  <c r="FE35" i="1"/>
  <c r="EV35" i="1"/>
  <c r="ES35" i="1"/>
  <c r="DY35" i="1"/>
  <c r="DO35" i="1"/>
  <c r="DA35" i="1"/>
  <c r="CZ35" i="1"/>
  <c r="CU35" i="1"/>
  <c r="CT35" i="1"/>
  <c r="CS35" i="1"/>
  <c r="CR35" i="1"/>
  <c r="CQ35" i="1"/>
  <c r="CP35" i="1"/>
  <c r="CO35" i="1"/>
  <c r="L35" i="1" s="1"/>
  <c r="CL35" i="1"/>
  <c r="CK35" i="1"/>
  <c r="CJ35" i="1"/>
  <c r="CI35" i="1"/>
  <c r="CH35" i="1"/>
  <c r="CG35" i="1"/>
  <c r="BH35" i="1"/>
  <c r="BG35" i="1"/>
  <c r="BF35" i="1"/>
  <c r="BE35" i="1"/>
  <c r="AV35" i="1"/>
  <c r="AM35" i="1"/>
  <c r="AK35" i="1"/>
  <c r="AJ35" i="1"/>
  <c r="AA35" i="1"/>
  <c r="Z35" i="1"/>
  <c r="Y35" i="1"/>
  <c r="X35" i="1"/>
  <c r="W35" i="1"/>
  <c r="U35" i="1"/>
  <c r="T35" i="1"/>
  <c r="S35" i="1"/>
  <c r="R35" i="1"/>
  <c r="Q35" i="1"/>
  <c r="P35" i="1"/>
  <c r="O35" i="1"/>
  <c r="J35" i="1"/>
  <c r="I35" i="1"/>
  <c r="H35" i="1"/>
  <c r="E35" i="1"/>
  <c r="D35" i="1"/>
  <c r="C35" i="1"/>
  <c r="B35" i="1"/>
  <c r="A35" i="1"/>
  <c r="FM34" i="1"/>
  <c r="FJ34" i="1"/>
  <c r="FI34" i="1"/>
  <c r="FH34" i="1"/>
  <c r="EV34" i="1"/>
  <c r="ES34" i="1"/>
  <c r="DY34" i="1"/>
  <c r="DO34" i="1"/>
  <c r="DA34" i="1"/>
  <c r="CZ34" i="1"/>
  <c r="CU34" i="1"/>
  <c r="CT34" i="1"/>
  <c r="CS34" i="1"/>
  <c r="CR34" i="1"/>
  <c r="CQ34" i="1"/>
  <c r="CP34" i="1"/>
  <c r="CO34" i="1"/>
  <c r="FE34" i="1" s="1"/>
  <c r="CL34" i="1"/>
  <c r="CK34" i="1"/>
  <c r="CJ34" i="1"/>
  <c r="CI34" i="1"/>
  <c r="CH34" i="1"/>
  <c r="CG34" i="1"/>
  <c r="BH34" i="1"/>
  <c r="BG34" i="1"/>
  <c r="BF34" i="1"/>
  <c r="BE34" i="1"/>
  <c r="AV34" i="1"/>
  <c r="AK34" i="1"/>
  <c r="AA34" i="1"/>
  <c r="Z34" i="1"/>
  <c r="Y34" i="1"/>
  <c r="X34" i="1"/>
  <c r="W34" i="1"/>
  <c r="S34" i="1"/>
  <c r="R34" i="1"/>
  <c r="Q34" i="1"/>
  <c r="P34" i="1"/>
  <c r="O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K33" i="1"/>
  <c r="AJ33" i="1"/>
  <c r="AA33" i="1"/>
  <c r="Z33" i="1"/>
  <c r="Y33" i="1"/>
  <c r="X33" i="1"/>
  <c r="W33" i="1"/>
  <c r="S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O32" i="1"/>
  <c r="FE32" i="1" s="1"/>
  <c r="CL32" i="1"/>
  <c r="CK32" i="1"/>
  <c r="CJ32" i="1"/>
  <c r="CI32" i="1"/>
  <c r="CH32" i="1"/>
  <c r="CG32" i="1"/>
  <c r="BH32" i="1"/>
  <c r="BG32" i="1"/>
  <c r="BF32" i="1"/>
  <c r="BE32" i="1"/>
  <c r="AV32" i="1"/>
  <c r="AT32" i="1"/>
  <c r="AK32" i="1"/>
  <c r="AA32" i="1"/>
  <c r="Z32" i="1"/>
  <c r="Y32" i="1"/>
  <c r="X32" i="1"/>
  <c r="W32" i="1"/>
  <c r="S32" i="1"/>
  <c r="R32" i="1"/>
  <c r="Q32" i="1"/>
  <c r="P32" i="1"/>
  <c r="O32" i="1"/>
  <c r="M32" i="1"/>
  <c r="L32" i="1"/>
  <c r="J32" i="1"/>
  <c r="I32" i="1"/>
  <c r="H32" i="1"/>
  <c r="E32" i="1"/>
  <c r="D32" i="1"/>
  <c r="C32" i="1"/>
  <c r="B32" i="1"/>
  <c r="A32" i="1"/>
  <c r="FM31" i="1"/>
  <c r="FJ31" i="1"/>
  <c r="FI31" i="1"/>
  <c r="FH31" i="1"/>
  <c r="FE31" i="1"/>
  <c r="EV31" i="1"/>
  <c r="ES31" i="1"/>
  <c r="DY31" i="1"/>
  <c r="DO31" i="1"/>
  <c r="DA31" i="1"/>
  <c r="CZ31" i="1"/>
  <c r="CU31" i="1"/>
  <c r="CT31" i="1"/>
  <c r="CS31" i="1"/>
  <c r="CR31" i="1"/>
  <c r="CQ31" i="1"/>
  <c r="CP31" i="1"/>
  <c r="CO31" i="1"/>
  <c r="CL31" i="1"/>
  <c r="CK31" i="1"/>
  <c r="CJ31" i="1"/>
  <c r="CI31" i="1"/>
  <c r="CH31" i="1"/>
  <c r="CG31" i="1"/>
  <c r="BH31" i="1"/>
  <c r="BG31" i="1"/>
  <c r="BF31" i="1"/>
  <c r="BE31" i="1"/>
  <c r="AV31" i="1"/>
  <c r="AT31" i="1"/>
  <c r="AL31" i="1"/>
  <c r="AK31" i="1"/>
  <c r="AA31" i="1"/>
  <c r="Z31" i="1"/>
  <c r="Y31" i="1"/>
  <c r="X31" i="1"/>
  <c r="W31" i="1"/>
  <c r="S31" i="1"/>
  <c r="R31" i="1"/>
  <c r="Q31" i="1"/>
  <c r="P31" i="1"/>
  <c r="O31" i="1"/>
  <c r="N31" i="1"/>
  <c r="M31" i="1"/>
  <c r="L31" i="1"/>
  <c r="J31" i="1"/>
  <c r="I31" i="1"/>
  <c r="H31" i="1"/>
  <c r="E31" i="1"/>
  <c r="D31" i="1"/>
  <c r="C31" i="1"/>
  <c r="B31" i="1"/>
  <c r="A31" i="1"/>
  <c r="FM30" i="1"/>
  <c r="FJ30" i="1"/>
  <c r="FI30" i="1"/>
  <c r="FH30" i="1"/>
  <c r="EV30" i="1"/>
  <c r="ES30" i="1"/>
  <c r="DY30" i="1"/>
  <c r="DO30" i="1"/>
  <c r="DA30" i="1"/>
  <c r="CZ30" i="1"/>
  <c r="CU30" i="1"/>
  <c r="CT30" i="1"/>
  <c r="CS30" i="1"/>
  <c r="CR30" i="1"/>
  <c r="CQ30" i="1"/>
  <c r="CP30" i="1"/>
  <c r="CO30" i="1"/>
  <c r="FE30" i="1" s="1"/>
  <c r="CL30" i="1"/>
  <c r="CK30" i="1"/>
  <c r="CJ30" i="1"/>
  <c r="CI30" i="1"/>
  <c r="CH30" i="1"/>
  <c r="CG30" i="1"/>
  <c r="BH30" i="1"/>
  <c r="BG30" i="1"/>
  <c r="BF30" i="1"/>
  <c r="BE30" i="1"/>
  <c r="AV30" i="1"/>
  <c r="AT30" i="1"/>
  <c r="AL30" i="1"/>
  <c r="AK30" i="1"/>
  <c r="AJ30" i="1"/>
  <c r="AI30" i="1"/>
  <c r="AA30" i="1"/>
  <c r="Z30" i="1"/>
  <c r="Y30" i="1"/>
  <c r="X30" i="1"/>
  <c r="W30" i="1"/>
  <c r="R30" i="1"/>
  <c r="Q30" i="1"/>
  <c r="P30" i="1"/>
  <c r="O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V29" i="1"/>
  <c r="AM29" i="1"/>
  <c r="AK29" i="1"/>
  <c r="AJ29" i="1"/>
  <c r="AA29" i="1"/>
  <c r="Z29" i="1"/>
  <c r="Y29" i="1"/>
  <c r="X29" i="1"/>
  <c r="W29" i="1"/>
  <c r="R29" i="1"/>
  <c r="Q29" i="1"/>
  <c r="P29" i="1"/>
  <c r="O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K28" i="1"/>
  <c r="AJ28" i="1"/>
  <c r="AB28" i="1"/>
  <c r="AA28" i="1"/>
  <c r="Z28" i="1"/>
  <c r="Y28" i="1"/>
  <c r="X28" i="1"/>
  <c r="W28" i="1"/>
  <c r="R28" i="1"/>
  <c r="Q28" i="1"/>
  <c r="P28" i="1"/>
  <c r="O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V27" i="1"/>
  <c r="AK27" i="1"/>
  <c r="AJ27" i="1"/>
  <c r="AA27" i="1"/>
  <c r="Z27" i="1"/>
  <c r="Y27" i="1"/>
  <c r="X27" i="1"/>
  <c r="W27" i="1"/>
  <c r="S27" i="1"/>
  <c r="R27" i="1"/>
  <c r="Q27" i="1"/>
  <c r="P27" i="1"/>
  <c r="O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K26" i="1"/>
  <c r="AJ26" i="1"/>
  <c r="AB26" i="1"/>
  <c r="AA26" i="1"/>
  <c r="Z26" i="1"/>
  <c r="Y26" i="1"/>
  <c r="X26" i="1"/>
  <c r="W26" i="1"/>
  <c r="R26" i="1"/>
  <c r="Q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O25" i="1"/>
  <c r="L25" i="1" s="1"/>
  <c r="CL25" i="1"/>
  <c r="CK25" i="1"/>
  <c r="CJ25" i="1"/>
  <c r="CI25" i="1"/>
  <c r="CH25" i="1"/>
  <c r="CG25" i="1"/>
  <c r="BH25" i="1"/>
  <c r="BG25" i="1"/>
  <c r="BF25" i="1"/>
  <c r="BE25" i="1"/>
  <c r="AV25" i="1"/>
  <c r="AL25" i="1"/>
  <c r="AK25" i="1"/>
  <c r="AJ25" i="1"/>
  <c r="AA25" i="1"/>
  <c r="Z25" i="1"/>
  <c r="Y25" i="1"/>
  <c r="X25" i="1"/>
  <c r="W25" i="1"/>
  <c r="S25" i="1"/>
  <c r="R25" i="1"/>
  <c r="Q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I23" i="1"/>
  <c r="AA23" i="1"/>
  <c r="Z23" i="1"/>
  <c r="Y23" i="1"/>
  <c r="X23" i="1"/>
  <c r="W23" i="1"/>
  <c r="T23" i="1"/>
  <c r="Q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U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J21" i="1"/>
  <c r="AA21" i="1"/>
  <c r="Z21" i="1"/>
  <c r="Y21" i="1"/>
  <c r="X21" i="1"/>
  <c r="W21" i="1"/>
  <c r="U21" i="1"/>
  <c r="R21" i="1"/>
  <c r="J21" i="1"/>
  <c r="I21" i="1"/>
  <c r="H21" i="1"/>
  <c r="E21" i="1"/>
  <c r="D21" i="1"/>
  <c r="C21" i="1"/>
  <c r="B21" i="1"/>
  <c r="A21" i="1"/>
  <c r="FM20" i="1"/>
  <c r="FJ20" i="1"/>
  <c r="FI20" i="1"/>
  <c r="FH20" i="1"/>
  <c r="EV20" i="1"/>
  <c r="ES20" i="1"/>
  <c r="DY20" i="1"/>
  <c r="DO20" i="1"/>
  <c r="DA20" i="1"/>
  <c r="CZ20" i="1"/>
  <c r="CU20" i="1"/>
  <c r="CT20" i="1"/>
  <c r="CS20" i="1"/>
  <c r="CR20" i="1"/>
  <c r="CQ20" i="1"/>
  <c r="CP20" i="1"/>
  <c r="CO20" i="1"/>
  <c r="L20" i="1" s="1"/>
  <c r="CL20" i="1"/>
  <c r="CK20" i="1"/>
  <c r="CI20" i="1"/>
  <c r="CH20" i="1"/>
  <c r="CG20" i="1"/>
  <c r="BH20" i="1"/>
  <c r="BG20" i="1"/>
  <c r="BF20" i="1"/>
  <c r="BE20" i="1"/>
  <c r="AV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R19" i="1"/>
  <c r="Q19" i="1"/>
  <c r="M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U17" i="1"/>
  <c r="R17" i="1"/>
  <c r="O17" i="1"/>
  <c r="N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V16" i="1"/>
  <c r="AA16" i="1"/>
  <c r="Z16" i="1"/>
  <c r="Y16" i="1"/>
  <c r="X16" i="1"/>
  <c r="W16" i="1"/>
  <c r="U16" i="1"/>
  <c r="T16" i="1"/>
  <c r="Q16" i="1"/>
  <c r="P16" i="1"/>
  <c r="O16" i="1"/>
  <c r="J16" i="1"/>
  <c r="I16" i="1"/>
  <c r="H16" i="1"/>
  <c r="E16" i="1"/>
  <c r="D16" i="1"/>
  <c r="C16" i="1"/>
  <c r="B16" i="1"/>
  <c r="A16" i="1"/>
  <c r="FM15" i="1"/>
  <c r="FJ15" i="1"/>
  <c r="FI15" i="1"/>
  <c r="FH15" i="1"/>
  <c r="EV15" i="1"/>
  <c r="ES15" i="1"/>
  <c r="DY15" i="1"/>
  <c r="DO15" i="1"/>
  <c r="DA15" i="1"/>
  <c r="CZ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O15" i="1"/>
  <c r="N15" i="1"/>
  <c r="M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U12" i="1"/>
  <c r="T12" i="1"/>
  <c r="S12" i="1"/>
  <c r="R12" i="1"/>
  <c r="O12" i="1"/>
  <c r="N12" i="1"/>
  <c r="M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V11" i="1"/>
  <c r="AB11" i="1"/>
  <c r="AA11" i="1"/>
  <c r="Z11" i="1"/>
  <c r="Y11" i="1"/>
  <c r="X11" i="1"/>
  <c r="W11" i="1"/>
  <c r="T11" i="1"/>
  <c r="S11" i="1"/>
  <c r="O11" i="1"/>
  <c r="N11" i="1"/>
  <c r="J11" i="1"/>
  <c r="I11" i="1"/>
  <c r="H11" i="1"/>
  <c r="E11" i="1"/>
  <c r="D11" i="1"/>
  <c r="C11" i="1"/>
  <c r="B11" i="1"/>
  <c r="A11" i="1"/>
  <c r="FM10" i="1"/>
  <c r="FJ10" i="1"/>
  <c r="FI10" i="1"/>
  <c r="FH10" i="1"/>
  <c r="EV10" i="1"/>
  <c r="ES10" i="1"/>
  <c r="DY10" i="1"/>
  <c r="DO10" i="1"/>
  <c r="DA10" i="1"/>
  <c r="CZ10" i="1"/>
  <c r="CU10" i="1"/>
  <c r="CT10" i="1"/>
  <c r="CS10" i="1"/>
  <c r="CR10" i="1"/>
  <c r="CQ10" i="1"/>
  <c r="CP10" i="1"/>
  <c r="CO10" i="1"/>
  <c r="FE10" i="1" s="1"/>
  <c r="CL10" i="1"/>
  <c r="CK10" i="1"/>
  <c r="CI10" i="1"/>
  <c r="CH10" i="1"/>
  <c r="CG10" i="1"/>
  <c r="BH10" i="1"/>
  <c r="BG10" i="1"/>
  <c r="BF10" i="1"/>
  <c r="BE10" i="1"/>
  <c r="AV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V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U7" i="1"/>
  <c r="J7" i="1"/>
  <c r="I7" i="1"/>
  <c r="H7" i="1"/>
  <c r="E7" i="1"/>
  <c r="D7" i="1"/>
  <c r="C7" i="1"/>
  <c r="B7" i="1"/>
  <c r="A7" i="1"/>
  <c r="FM6" i="1"/>
  <c r="FJ6" i="1"/>
  <c r="FI6" i="1"/>
  <c r="FH6" i="1"/>
  <c r="EV6" i="1"/>
  <c r="ES6" i="1"/>
  <c r="DY6" i="1"/>
  <c r="DO6" i="1"/>
  <c r="DA6" i="1"/>
  <c r="CZ6" i="1"/>
  <c r="CU6" i="1"/>
  <c r="CT6" i="1"/>
  <c r="CS6" i="1"/>
  <c r="CR6" i="1"/>
  <c r="CP6" i="1"/>
  <c r="CO6" i="1"/>
  <c r="FE6" i="1" s="1"/>
  <c r="CL6" i="1"/>
  <c r="CK6" i="1"/>
  <c r="CI6" i="1"/>
  <c r="CH6" i="1"/>
  <c r="CG6" i="1"/>
  <c r="BH6" i="1"/>
  <c r="BG6" i="1"/>
  <c r="BF6" i="1"/>
  <c r="BE6" i="1"/>
  <c r="AV6" i="1"/>
  <c r="AI6" i="1"/>
  <c r="AA6" i="1"/>
  <c r="Z6" i="1"/>
  <c r="Y6" i="1"/>
  <c r="X6" i="1"/>
  <c r="W6" i="1"/>
  <c r="Q6" i="1"/>
  <c r="J6" i="1"/>
  <c r="I6" i="1"/>
  <c r="H6" i="1"/>
  <c r="E6" i="1"/>
  <c r="D6" i="1"/>
  <c r="C6" i="1"/>
  <c r="B6" i="1"/>
  <c r="A6" i="1"/>
  <c r="FM5" i="1"/>
  <c r="FJ5" i="1"/>
  <c r="FI5" i="1"/>
  <c r="FH5" i="1"/>
  <c r="EV5" i="1"/>
  <c r="ES5" i="1"/>
  <c r="DY5" i="1"/>
  <c r="DO5" i="1"/>
  <c r="DA5" i="1"/>
  <c r="CZ5" i="1"/>
  <c r="CU5" i="1"/>
  <c r="CT5" i="1"/>
  <c r="CS5" i="1"/>
  <c r="CR5" i="1"/>
  <c r="CP5" i="1"/>
  <c r="CO5" i="1"/>
  <c r="FE5" i="1" s="1"/>
  <c r="CL5" i="1"/>
  <c r="CK5" i="1"/>
  <c r="CJ5" i="1"/>
  <c r="CI5" i="1"/>
  <c r="CH5" i="1"/>
  <c r="CG5" i="1"/>
  <c r="BH5" i="1"/>
  <c r="BG5" i="1"/>
  <c r="BF5" i="1"/>
  <c r="BE5" i="1"/>
  <c r="AV5" i="1"/>
  <c r="AB5" i="1"/>
  <c r="AA5" i="1"/>
  <c r="Z5" i="1"/>
  <c r="Y5" i="1"/>
  <c r="X5" i="1"/>
  <c r="W5" i="1"/>
  <c r="J5" i="1"/>
  <c r="I5" i="1"/>
  <c r="H5" i="1"/>
  <c r="E5" i="1"/>
  <c r="D5" i="1"/>
  <c r="C5" i="1"/>
  <c r="B5" i="1"/>
  <c r="A5" i="1"/>
  <c r="AA4" i="1"/>
  <c r="J4" i="1"/>
  <c r="I4" i="1"/>
  <c r="H4" i="1"/>
  <c r="D4" i="1"/>
  <c r="B4" i="1"/>
  <c r="A4" i="1"/>
  <c r="AL34" i="1" l="1"/>
  <c r="L34" i="1"/>
  <c r="L44" i="1"/>
  <c r="L41" i="1"/>
  <c r="F37" i="1"/>
  <c r="AI40" i="1"/>
  <c r="AL36" i="1"/>
  <c r="AL26" i="1"/>
  <c r="FE25" i="1"/>
  <c r="FE33"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<sst xmlns="http://schemas.openxmlformats.org/spreadsheetml/2006/main" count="925" uniqueCount="754">
  <si>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</si>
  <si>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</si>
  <si>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</si>
  <si>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</si>
  <si>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</si>
  <si>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</si>
  <si>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</si>
  <si>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</si>
  <si>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</si>
  <si>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</si>
  <si>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</si>
  <si>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</si>
  <si>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</si>
  <si>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</si>
  <si>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</si>
  <si>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</si>
  <si>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</si>
  <si>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</si>
  <si>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</si>
  <si>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</si>
  <si>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</si>
  <si>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</si>
  <si>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</si>
  <si>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</si>
  <si>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</si>
  <si>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</si>
  <si>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</si>
  <si>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</si>
  <si>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</si>
  <si>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</si>
  <si>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</si>
  <si>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</si>
  <si>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</si>
  <si>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</si>
  <si>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</si>
  <si>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</si>
  <si>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</si>
  <si>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</si>
  <si>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</si>
  <si>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</si>
  <si>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</si>
  <si>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</si>
  <si>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</si>
  <si>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</si>
  <si>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</si>
  <si>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</si>
  <si>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</si>
  <si>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</si>
  <si>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</si>
  <si>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</si>
  <si>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</si>
  <si>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</si>
  <si>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</si>
  <si>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</si>
  <si>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</si>
  <si>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</si>
  <si>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</si>
  <si>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</si>
  <si>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</si>
  <si>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</si>
  <si>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</si>
  <si>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</si>
  <si>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</si>
  <si>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</si>
  <si>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</si>
  <si>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</si>
  <si>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</si>
  <si>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</si>
  <si>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</si>
  <si>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</si>
  <si>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</si>
  <si>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</si>
  <si>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</si>
  <si>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</si>
  <si>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</si>
  <si>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</si>
  <si>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</si>
  <si>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</si>
  <si>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</si>
  <si>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</si>
  <si>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</si>
  <si>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</si>
  <si>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</si>
  <si>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</si>
  <si>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</si>
  <si>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</si>
  <si>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</si>
  <si>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</si>
  <si>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</si>
  <si>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</si>
  <si>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</si>
  <si>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</si>
  <si>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</si>
  <si>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</si>
  <si>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</si>
  <si>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</si>
  <si>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</si>
  <si>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</si>
  <si>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</si>
  <si>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</si>
  <si>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</si>
  <si>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</si>
  <si>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</si>
  <si>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</si>
  <si>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</si>
  <si>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</si>
  <si>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</si>
  <si>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</si>
  <si>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</si>
  <si>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</si>
  <si>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</si>
  <si>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</si>
  <si>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</si>
  <si>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</si>
  <si>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</si>
  <si>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</si>
  <si>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</si>
  <si>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</si>
  <si>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</si>
  <si>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</si>
  <si>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</si>
  <si>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</si>
  <si>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</si>
  <si>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</si>
  <si>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</si>
  <si>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</si>
  <si>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</si>
  <si>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</si>
  <si>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</si>
  <si>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</si>
  <si>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</si>
  <si>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</si>
  <si>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</si>
  <si>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</si>
  <si>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</si>
  <si>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</si>
  <si>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</si>
  <si>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</si>
  <si>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</si>
  <si>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</si>
  <si>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</si>
  <si>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</si>
  <si>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</si>
  <si>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</si>
  <si>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</si>
  <si>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</si>
  <si>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</si>
  <si>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</si>
  <si>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</si>
  <si>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</si>
  <si>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</si>
  <si>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</si>
  <si>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</si>
  <si>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</si>
  <si>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</si>
  <si>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</si>
  <si>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</si>
  <si>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</si>
  <si>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</si>
  <si>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</si>
  <si>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</si>
  <si>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</si>
  <si>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</si>
  <si>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</si>
  <si>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</si>
  <si>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</si>
  <si>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</si>
  <si>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</si>
  <si>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</si>
  <si>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</si>
  <si>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</si>
  <si>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</si>
  <si>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</si>
  <si>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</si>
  <si>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</si>
  <si>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</si>
  <si>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</si>
  <si>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</si>
  <si>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</si>
  <si>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</si>
  <si>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</si>
  <si>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</si>
  <si>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</si>
  <si>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</si>
  <si>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</si>
  <si>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</si>
  <si>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</si>
  <si>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</si>
  <si>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</si>
  <si>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</si>
  <si>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</si>
  <si>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</si>
  <si>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</si>
  <si>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</si>
  <si>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</si>
  <si>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</si>
  <si>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</si>
  <si>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</si>
  <si>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</si>
  <si>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</si>
  <si>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</si>
  <si>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</si>
  <si>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</si>
  <si>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</si>
  <si>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</si>
  <si>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</si>
  <si>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</si>
  <si>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</si>
  <si>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</si>
  <si>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</si>
  <si>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</si>
  <si>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</si>
  <si>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</si>
  <si>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</si>
  <si>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</si>
  <si>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</si>
  <si>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</si>
  <si>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</si>
  <si>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</si>
  <si>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</si>
  <si>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</si>
  <si>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</si>
  <si>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</si>
  <si>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</si>
  <si>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</si>
  <si>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</si>
  <si>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</si>
  <si>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</si>
  <si>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</si>
  <si>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</si>
  <si>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</si>
  <si>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</si>
  <si>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</si>
  <si>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</si>
  <si>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</si>
  <si>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</si>
  <si>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</si>
  <si>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</si>
  <si>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</si>
  <si>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</si>
  <si>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</si>
  <si>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</si>
  <si>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</si>
  <si>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</si>
  <si>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</si>
  <si>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</si>
  <si>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</si>
  <si>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</si>
  <si>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</si>
  <si>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</si>
  <si>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</si>
  <si>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</si>
  <si>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</si>
  <si>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</si>
  <si>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</si>
  <si>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</si>
  <si>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</si>
  <si>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</si>
  <si>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</si>
  <si>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</si>
  <si>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</si>
  <si>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</si>
  <si>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</si>
  <si>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</si>
  <si>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</si>
  <si>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</si>
  <si>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</si>
  <si>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</si>
  <si>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</si>
  <si>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</si>
  <si>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</si>
  <si>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</si>
  <si>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</si>
  <si>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</si>
  <si>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</si>
  <si>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</si>
  <si>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</si>
  <si>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</si>
  <si>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</si>
  <si>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</si>
  <si>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</si>
  <si>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</si>
  <si>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</si>
  <si>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</si>
  <si>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</si>
  <si>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</si>
  <si>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</si>
  <si>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</si>
  <si>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</si>
  <si>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</si>
  <si>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</si>
  <si>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</si>
  <si>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</si>
  <si>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</si>
  <si>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</si>
  <si>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</si>
  <si>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</si>
  <si>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</si>
  <si>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</si>
  <si>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</si>
  <si>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</si>
  <si>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</si>
  <si>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</si>
  <si>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</si>
  <si>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</si>
  <si>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</si>
  <si>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</si>
  <si>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</si>
  <si>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</si>
  <si>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</si>
  <si>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</si>
  <si>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</si>
  <si>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</si>
  <si>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</si>
  <si>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</si>
  <si>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</si>
  <si>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</si>
  <si>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</si>
  <si>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</si>
  <si>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</si>
  <si>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</si>
  <si>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</si>
  <si>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</si>
  <si>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</si>
  <si>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</si>
  <si>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</si>
  <si>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</si>
  <si>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</si>
  <si>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</si>
  <si>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</si>
  <si>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</si>
  <si>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</si>
  <si>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</si>
  <si>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</si>
  <si>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</si>
  <si>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</si>
  <si>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</si>
  <si>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</si>
  <si>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</si>
  <si>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</si>
  <si>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</si>
  <si>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</si>
  <si>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</si>
  <si>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</si>
  <si>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</si>
  <si>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</si>
  <si>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</si>
  <si>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</si>
  <si>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</si>
  <si>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</si>
  <si>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</si>
  <si>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</si>
  <si>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</si>
  <si>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</si>
  <si>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</si>
  <si>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</si>
  <si>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</si>
  <si>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</si>
  <si>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</si>
  <si>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</si>
  <si>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</si>
  <si>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</si>
  <si>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</si>
  <si>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</si>
  <si>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</si>
  <si>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</si>
  <si>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</si>
  <si>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</si>
  <si>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</si>
  <si>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</si>
  <si>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</si>
  <si>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</si>
  <si>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</si>
  <si>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</si>
  <si>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</si>
  <si>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</si>
  <si>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</si>
  <si>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</si>
  <si>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</si>
  <si>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</si>
  <si>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</si>
  <si>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</si>
  <si>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</si>
  <si>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</si>
  <si>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</si>
  <si>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</si>
  <si>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</si>
  <si>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</si>
  <si>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</si>
  <si>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</si>
  <si>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</si>
  <si>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</si>
  <si>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</si>
  <si>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</si>
  <si>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</si>
  <si>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</si>
  <si>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</si>
  <si>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</si>
  <si>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</si>
  <si>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</si>
  <si>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</si>
  <si>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</si>
  <si>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</si>
  <si>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</si>
  <si>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</si>
  <si>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</si>
  <si>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</si>
  <si>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</si>
  <si>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</si>
  <si>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</si>
  <si>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</si>
  <si>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</si>
  <si>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</si>
  <si>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</si>
  <si>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</si>
  <si>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</si>
  <si>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</si>
  <si>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</si>
  <si>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</si>
  <si>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</si>
  <si>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</si>
  <si>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</si>
  <si>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</si>
  <si>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</si>
  <si>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</si>
  <si>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</si>
  <si>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</si>
  <si>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</si>
  <si>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</si>
  <si>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</si>
  <si>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</si>
  <si>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</si>
  <si>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</si>
  <si>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</si>
  <si>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</si>
  <si>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</si>
  <si>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</si>
  <si>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</si>
  <si>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</si>
  <si>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</si>
  <si>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</si>
  <si>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</si>
  <si>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</si>
  <si>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</si>
  <si>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</si>
  <si>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</si>
  <si>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</si>
  <si>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</si>
  <si>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</si>
  <si>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</si>
  <si>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</si>
  <si>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</si>
  <si>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</si>
  <si>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</si>
  <si>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</si>
  <si>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</si>
  <si>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</si>
  <si>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</si>
  <si>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</si>
  <si>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</si>
  <si>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</si>
  <si>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</si>
  <si>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</si>
  <si>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</si>
  <si>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</si>
  <si>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</si>
  <si>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</si>
  <si>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</si>
  <si>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</si>
  <si>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</si>
  <si>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</si>
  <si>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</si>
  <si>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</si>
  <si>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</si>
  <si>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</si>
  <si>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</si>
  <si>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</si>
  <si>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</si>
  <si>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</si>
  <si>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</si>
  <si>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</si>
  <si>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</si>
  <si>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</si>
  <si>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</si>
  <si>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</si>
  <si>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</si>
  <si>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</si>
  <si>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</si>
  <si>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</si>
  <si>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</si>
  <si>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</si>
  <si>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</si>
  <si>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</si>
  <si>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</si>
  <si>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</si>
  <si>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</si>
  <si>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</si>
  <si>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</si>
  <si>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</si>
  <si>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</si>
  <si>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</si>
  <si>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</si>
  <si>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</si>
  <si>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</si>
  <si>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</si>
  <si>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</si>
  <si>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</si>
  <si>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</si>
  <si>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</si>
  <si>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</si>
  <si>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</si>
  <si>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</si>
  <si>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</si>
  <si>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</si>
  <si>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</si>
  <si>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</si>
  <si>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</si>
  <si>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</si>
  <si>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</si>
  <si>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</si>
  <si>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</si>
  <si>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</si>
  <si>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</si>
  <si>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</si>
  <si>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</si>
  <si>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</si>
  <si>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</si>
  <si>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</si>
  <si>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</si>
  <si>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</si>
  <si>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</si>
  <si>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</si>
  <si>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</si>
  <si>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</si>
  <si>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</si>
  <si>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</si>
  <si>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</si>
  <si>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</si>
  <si>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</si>
  <si>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</si>
  <si>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</si>
  <si>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</si>
  <si>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</si>
  <si>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</si>
  <si>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</si>
  <si>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</si>
  <si>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</si>
  <si>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</si>
  <si>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</si>
  <si>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</si>
  <si>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</si>
  <si>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</si>
  <si>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</si>
  <si>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</si>
  <si>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</si>
  <si>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</si>
  <si>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</si>
  <si>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</si>
  <si>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</si>
  <si>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</si>
  <si>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</si>
  <si>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</si>
  <si>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</si>
  <si>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</si>
  <si>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</si>
  <si>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</si>
  <si>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</si>
  <si>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</si>
  <si>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</si>
  <si>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</si>
  <si>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</si>
  <si>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</si>
  <si>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</si>
  <si>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</si>
  <si>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</si>
  <si>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</si>
  <si>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</si>
  <si>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</si>
  <si>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</si>
  <si>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</si>
  <si>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</si>
  <si>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</si>
  <si>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</si>
  <si>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</si>
  <si>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</si>
  <si>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</si>
  <si>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</si>
  <si>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</si>
  <si>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</si>
  <si>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</si>
  <si>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</si>
  <si>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</si>
  <si>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</si>
  <si>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</si>
  <si>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</si>
  <si>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</si>
  <si>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</si>
  <si>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</si>
  <si>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</si>
  <si>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</si>
  <si>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</si>
  <si>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</si>
  <si>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</si>
  <si>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</si>
  <si>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</si>
  <si>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</si>
  <si>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</si>
  <si>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</si>
  <si>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</si>
  <si>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</si>
  <si>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</si>
  <si>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</si>
  <si>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</si>
  <si>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</si>
  <si>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</si>
  <si>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</si>
  <si>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</si>
  <si>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</si>
  <si>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</si>
  <si>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</si>
  <si>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</si>
  <si>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</si>
  <si>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</si>
  <si>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</si>
  <si>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</si>
  <si>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</si>
  <si>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</si>
  <si>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</si>
  <si>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</si>
  <si>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</si>
  <si>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</si>
  <si>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</si>
  <si>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</si>
  <si>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</si>
  <si>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</si>
  <si>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</si>
  <si>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</si>
  <si>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</si>
  <si>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</si>
  <si>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</si>
  <si>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</si>
  <si>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</si>
  <si>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</si>
  <si>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</si>
  <si>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</si>
  <si>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</si>
  <si>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</si>
  <si>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</si>
  <si>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</si>
  <si>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</si>
  <si>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</si>
  <si>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</si>
  <si>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</si>
  <si>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</si>
  <si>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</si>
  <si>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</si>
  <si>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</si>
  <si>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</si>
  <si>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</si>
  <si>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</si>
  <si>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</si>
  <si>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</si>
  <si>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</si>
  <si>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</si>
  <si>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</si>
  <si>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</si>
  <si>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</si>
  <si>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</si>
  <si>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</si>
  <si>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</si>
  <si>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</si>
  <si>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</si>
  <si>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</si>
  <si>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</si>
  <si>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</si>
  <si>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</si>
  <si>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T570 Regular - DE</t>
  </si>
  <si>
    <t>Lenovo T570 Regular - FR</t>
  </si>
  <si>
    <t>Lenovo T570 Regular - IT</t>
  </si>
  <si>
    <t>Lenovo T570 Regular - ES</t>
  </si>
  <si>
    <t>Lenovo T570 Regular - UK</t>
  </si>
  <si>
    <t>Lenovo T570 Regular - NOR</t>
  </si>
  <si>
    <t>Lenovo T570 Regular - BE</t>
  </si>
  <si>
    <t>Lenovo T570 Regular - BG</t>
  </si>
  <si>
    <t>Lenovo T570 Regular - CZ</t>
  </si>
  <si>
    <t>Lenovo T570 Regular - DK</t>
  </si>
  <si>
    <t>Lenovo T570 Regular - HU</t>
  </si>
  <si>
    <t>Lenovo T570 Regular - NL</t>
  </si>
  <si>
    <t>Lenovo T570 Regular - NO</t>
  </si>
  <si>
    <t>Lenovo T570 Regular - PL</t>
  </si>
  <si>
    <t>Lenovo T570 Regular - PT</t>
  </si>
  <si>
    <t>Lenovo T570 Regular - SE/FI</t>
  </si>
  <si>
    <t>Lenovo T570 Regular - CH</t>
  </si>
  <si>
    <t>Lenovo T570 Regular - US INT</t>
  </si>
  <si>
    <t>Lenovo T570 Regular - RUS</t>
  </si>
  <si>
    <t>Lenovo T570 Regular - US</t>
  </si>
  <si>
    <t>Lenovo T570 BL - DE</t>
  </si>
  <si>
    <t>Lenovo T570 BL - FR</t>
  </si>
  <si>
    <t>Lenovo T570 BL - IT</t>
  </si>
  <si>
    <t>Lenovo T570 BL - ES</t>
  </si>
  <si>
    <t>Lenovo T570 BL - UK</t>
  </si>
  <si>
    <t>Lenovo T570 BL - NOR</t>
  </si>
  <si>
    <t>Lenovo T570 BL - BE</t>
  </si>
  <si>
    <t>Lenovo T570 BL - BG</t>
  </si>
  <si>
    <t>Lenovo T570 BL - CZ</t>
  </si>
  <si>
    <t>Lenovo T570 BL - DK</t>
  </si>
  <si>
    <t>Lenovo T570 BL - HU</t>
  </si>
  <si>
    <t>Lenovo T570 BL - NL</t>
  </si>
  <si>
    <t>Lenovo T570 BL - NO</t>
  </si>
  <si>
    <t>Lenovo T570 BL - PL</t>
  </si>
  <si>
    <t>Lenovo T570 BL - PT</t>
  </si>
  <si>
    <t>Lenovo T570 BL - SE/FI</t>
  </si>
  <si>
    <t>Lenovo T570 BL - CH</t>
  </si>
  <si>
    <t>Lenovo T570 BL - US INT</t>
  </si>
  <si>
    <t>Lenovo T570 BL - RUS</t>
  </si>
  <si>
    <t>Lenovo T570 - US</t>
  </si>
  <si>
    <t>T570 T580 P51s P52s</t>
  </si>
  <si>
    <t>Lenovo T570 parent</t>
  </si>
  <si>
    <t>01EN934</t>
  </si>
  <si>
    <t>01EN935</t>
  </si>
  <si>
    <t>01ER508</t>
  </si>
  <si>
    <t>01ER509</t>
  </si>
  <si>
    <t>01EN943</t>
  </si>
  <si>
    <t>01EN947</t>
  </si>
  <si>
    <t>01ER520</t>
  </si>
  <si>
    <t>01EN950</t>
  </si>
  <si>
    <t>01EN954</t>
  </si>
  <si>
    <t>01EN955</t>
  </si>
  <si>
    <t>01ER523</t>
  </si>
  <si>
    <t>Lenovo/T570/BL/DE</t>
  </si>
  <si>
    <t>Lenovo/T570/BL/FR</t>
  </si>
  <si>
    <t>Lenovo/T570/BL/IT</t>
  </si>
  <si>
    <t>Lenovo/T570/BL/ES</t>
  </si>
  <si>
    <t>Lenovo/T570/BL/UK</t>
  </si>
  <si>
    <t>01ER547</t>
  </si>
  <si>
    <t>01ER548</t>
  </si>
  <si>
    <t>01ER549</t>
  </si>
  <si>
    <t>01ER591</t>
  </si>
  <si>
    <t>01ER556</t>
  </si>
  <si>
    <t>01ER601</t>
  </si>
  <si>
    <t>01ER602</t>
  </si>
  <si>
    <t>01ER563</t>
  </si>
  <si>
    <t>01ER567</t>
  </si>
  <si>
    <t>01ER568</t>
  </si>
  <si>
    <t>Lenovo/T570/BL/USI</t>
  </si>
  <si>
    <t>01ER605</t>
  </si>
  <si>
    <t>Lenovo/T570/RG/DE</t>
  </si>
  <si>
    <t>Lenovo/T570/RG/FR</t>
  </si>
  <si>
    <t>Lenovo/T570/RG/IT</t>
  </si>
  <si>
    <t>Lenovo/T570/RG/ES</t>
  </si>
  <si>
    <t>Lenovo/T570/RG/UK</t>
  </si>
  <si>
    <t>Lenovo/T570/RG/NOR</t>
  </si>
  <si>
    <t>Lenovo/T570/RG/USI</t>
  </si>
  <si>
    <t>Lenovo/T570/BL/NOR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</si>
</sst>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4">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164" fontId="0" fillId="0" borderId="0" xfId="0" applyNumberFormat="1"/>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1" fontId="0" fillId="0" borderId="0" xfId="0" applyNumberFormat="1" applyAlignment="1">
      <alignment wrapText="1"/>
    </xf>
    <xf numFmtId="0" fontId="0" fillId="14" borderId="0" xfId="0" applyFill="1" applyAlignment="1">
      <alignment horizontal="right" wrapText="1"/>
    </xf>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topLeftCell="F1"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Lenovo T570 parent</v>
      </c>
      <c r="C4" s="29" t="s">
        <v>345</v>
      </c>
      <c r="D4" s="30">
        <f>Values!B14</f>
        <v>5714401570998</v>
      </c>
      <c r="E4" s="31" t="s">
        <v>346</v>
      </c>
      <c r="F4" s="28" t="str">
        <f>SUBSTITUTE(Values!B1, "{language}", "") &amp; " " &amp; Values!B3</f>
        <v>ersatztastatur  Hintergrundbeleuchtung für Lenovo Thinkpad T570 T580 P51s P52s</v>
      </c>
      <c r="G4" s="29" t="s">
        <v>345</v>
      </c>
      <c r="H4" s="27" t="str">
        <f>Values!B16</f>
        <v>computer-keyboards</v>
      </c>
      <c r="I4" s="27" t="str">
        <f>IF(ISBLANK(Values!E3),"","4730574031")</f>
        <v>4730574031</v>
      </c>
      <c r="J4" s="32" t="str">
        <f>Values!B13</f>
        <v>Lenovo T570 parent</v>
      </c>
      <c r="K4" s="33"/>
      <c r="L4" s="34"/>
      <c r="M4" s="34"/>
      <c r="W4" s="29" t="s">
        <v>347</v>
      </c>
      <c r="X4" s="34"/>
      <c r="Y4" s="35" t="s">
        <v>348</v>
      </c>
      <c r="Z4" s="34"/>
      <c r="AA4" s="36" t="str">
        <f>Values!B20</f>
        <v>PartialUpdate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Lenovo T570 Regular - DE</v>
      </c>
      <c r="C5" s="32" t="str">
        <f>IF(ISBLANK(Values!E4),"","TellusRem")</f>
        <v>TellusRem</v>
      </c>
      <c r="D5" s="30">
        <f>IF(ISBLANK(Values!E4),"",Values!E4)</f>
        <v>5714401574019</v>
      </c>
      <c r="E5" s="31" t="str">
        <f>IF(ISBLANK(Values!E4),"","EAN")</f>
        <v>EAN</v>
      </c>
      <c r="F5" s="28" t="str">
        <f>IF(ISBLANK(Values!E4),"",IF(Values!J4, SUBSTITUTE(Values!$B$1, "{language}", Values!H4) &amp; " " &amp;Values!$B$3, SUBSTITUTE(Values!$B$2, "{language}", Values!$H4) &amp; " " &amp;Values!$B$3))</f>
        <v>ersatztastatur Deutsche Nicht Hintergrundbeleuchtung für Lenovo Thinkpad T570 T580 P51s P52s</v>
      </c>
      <c r="G5" s="32" t="str">
        <f>IF(ISBLANK(Values!E4),"",IF(Values!$B$20="PartialUpdate","","TellusRem"))</f>
        <v/>
      </c>
      <c r="H5" s="27" t="str">
        <f>IF(ISBLANK(Values!E4),"",Values!$B$16)</f>
        <v>computer-keyboards</v>
      </c>
      <c r="I5" s="27" t="str">
        <f>IF(ISBLANK(Values!E4),"","4730574031")</f>
        <v>4730574031</v>
      </c>
      <c r="J5" s="39" t="str">
        <f>IF(ISBLANK(Values!E4),"",Values!F4 )</f>
        <v>Lenovo T570 Regular - DE</v>
      </c>
      <c r="K5" s="28">
        <f>IF(IF(ISBLANK(Values!E4),"",IF(Values!J4, Values!$B$4, Values!$B$5))=0,"",IF(ISBLANK(Values!E4),"",IF(Values!J4, Values!$B$4, Values!$B$5)))</f>
        <v>44.99</v>
      </c>
      <c r="L5" s="40" t="str">
        <f>IF(ISBLANK(Values!E4),"",IF($CO5="DEFAULT", Values!$B$18, ""))</f>
        <v/>
      </c>
      <c r="M5" s="28" t="str">
        <f>IF(ISBLANK(Values!E4),"",Values!$M4)</f>
        <v>https://raw.githubusercontent.com/PatrickVibild/TellusAmazonPictures/master/pictures/Lenovo/T570/RG/DE/1.jpg</v>
      </c>
      <c r="N5" s="28" t="str">
        <f>IF(ISBLANK(Values!$F4),"",Values!N4)</f>
        <v>https://raw.githubusercontent.com/PatrickVibild/TellusAmazonPictures/master/pictures/Lenovo/T570/RG/DE/2.jpg</v>
      </c>
      <c r="O5" s="28" t="str">
        <f>IF(ISBLANK(Values!$F4),"",Values!O4)</f>
        <v>https://raw.githubusercontent.com/PatrickVibild/TellusAmazonPictures/master/pictures/Lenovo/T570/RG/DE/3.jpg</v>
      </c>
      <c r="P5" s="28" t="str">
        <f>IF(ISBLANK(Values!$F4),"",Values!P4)</f>
        <v>https://raw.githubusercontent.com/PatrickVibild/TellusAmazonPictures/master/pictures/Lenovo/T570/RG/DE/4.jpg</v>
      </c>
      <c r="Q5" s="28" t="str">
        <f>IF(ISBLANK(Values!$F4),"",Values!Q4)</f>
        <v>https://raw.githubusercontent.com/PatrickVibild/TellusAmazonPictures/master/pictures/Lenovo/T570/RG/DE/5.jpg</v>
      </c>
      <c r="R5" s="28" t="str">
        <f>IF(ISBLANK(Values!$F4),"",Values!R4)</f>
        <v>https://raw.githubusercontent.com/PatrickVibild/TellusAmazonPictures/master/pictures/Lenovo/T570/RG/DE/6.jpg</v>
      </c>
      <c r="S5" s="28" t="str">
        <f>IF(ISBLANK(Values!$F4),"",Values!S4)</f>
        <v>https://raw.githubusercontent.com/PatrickVibild/TellusAmazonPictures/master/pictures/Lenovo/T570/RG/DE/7.jpg</v>
      </c>
      <c r="T5" s="28" t="str">
        <f>IF(ISBLANK(Values!$F4),"",Values!T4)</f>
        <v>https://raw.githubusercontent.com/PatrickVibild/TellusAmazonPictures/master/pictures/Lenovo/T570/RG/DE/8.jpg</v>
      </c>
      <c r="U5" s="28" t="str">
        <f>IF(ISBLANK(Values!$F4),"",Values!U4)</f>
        <v>https://raw.githubusercontent.com/PatrickVibild/TellusAmazonPictures/master/pictures/Lenovo/T570/RG/DE/9.jpg</v>
      </c>
      <c r="W5" s="32" t="str">
        <f>IF(ISBLANK(Values!E4),"","Child")</f>
        <v>Child</v>
      </c>
      <c r="X5" s="32" t="str">
        <f>IF(ISBLANK(Values!E4),"",Values!$B$13)</f>
        <v>Lenovo T570 parent</v>
      </c>
      <c r="Y5" s="39" t="str">
        <f>IF(ISBLANK(Values!E4),"","Size-Color")</f>
        <v>Size-Color</v>
      </c>
      <c r="Z5" s="32" t="str">
        <f>IF(ISBLANK(Values!E4),"","variation")</f>
        <v>variation</v>
      </c>
      <c r="AA5" s="36" t="str">
        <f>IF(ISBLANK(Values!E4),"",Values!$B$20)</f>
        <v>PartialUpdate</v>
      </c>
      <c r="AB5" s="1" t="str">
        <f>IF(ISBLANK(Values!E4),"",Values!$B$29)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5" s="41" t="str">
        <f>IF(ISBLANK(Values!E4),"",IF(Values!I4,Values!$B$23,Values!$B$33))</f>
        <v xml:space="preserve">👉 ÜBERARBEITET: GELD SPAREN - Ersatz-Lenovo-Laptop-Tastatur, gleiche Qualität wie OEM-Tastaturen. TellusRem ist seit 2011 der weltweit führende Distributor von Tastaturen. Perfekte Ersatztastatur, einfach auszutauschen und zu installieren. </v>
      </c>
      <c r="AJ5" s="42" t="str">
        <f>IF(ISBLANK(Values!E4),"",Values!$B$24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5" s="1" t="str">
        <f>IF(ISBLANK(Values!E4),"",Values!$B$25)</f>
        <v xml:space="preserve">♻️ ÖFFENTLICHES PRODUKT - Kaufen Sie renoviert, KAUFEN SIE GRÜN! Reduzieren Sie mehr als 80% Kohlendioxid, indem Sie unsere überholten Tastaturen kaufen, im Vergleich zu einer neuen Tastatur! </v>
      </c>
      <c r="AL5" s="1" t="str">
        <f>IF(ISBLANK(Values!E4),"",SUBSTITUTE(SUBSTITUTE(IF(Values!$J4, Values!$B$26, Values!$B$33), "{language}", Values!$H4), "{flag}", INDEX(options!$E$1:$E$20, Values!$V4)))</f>
        <v xml:space="preserve">👉 LAYOUT - 🇩🇪 Deutsche Nicht Hintergrundbeleuchtung </v>
      </c>
      <c r="AM5" s="1" t="str">
        <f>SUBSTITUTE(IF(ISBLANK(Values!E4),"",Values!$B$27),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5" s="28" t="str">
        <f>IF(ISBLANK(Values!E4),"",Values!H4)</f>
        <v>Deutsche</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5" s="1" t="str">
        <f>IF(ISBLANK(Values!E4),"","No")</f>
        <v>No</v>
      </c>
      <c r="DA5" s="1" t="str">
        <f>IF(ISBLANK(Values!E4),"","No")</f>
        <v>No</v>
      </c>
      <c r="DO5" s="27" t="str">
        <f>IF(ISBLANK(Values!E4),"","Parts")</f>
        <v>Parts</v>
      </c>
      <c r="DP5" s="27" t="str">
        <f>IF(ISBLANK(Values!E4),"",Values!$B$31)</f>
        <v>6 Monate Garantie nach dem Liefertermin. Im Falle einer Fehlfunktion der Tastatur wird ein neues Gerät oder ein Ersatzteil für die Tastatur des Produkts gesendet. Bei Sortierung des Bestands wird eine volle Rückerstattung gewährt.</v>
      </c>
      <c r="DS5" s="31"/>
      <c r="DY5" t="str">
        <f>IF(ISBLANK(Values!$E4), "", "not_applicable")</f>
        <v>not_applicable</v>
      </c>
      <c r="DZ5" s="31"/>
      <c r="EA5" s="31"/>
      <c r="EB5" s="31"/>
      <c r="EC5" s="31"/>
      <c r="EI5" s="1" t="str">
        <f>IF(ISBLANK(Values!E4),"",Values!$B$31)</f>
        <v>6 Monate Garantie nach dem Liefertermin. Im Falle einer Fehlfunktion der Tastatur wird ein neues Gerät oder ein Ersatzteil für die Tastatur des Produkts gesendet. Bei Sortierung des Bestands wird eine volle Rückerstattung gewährt.</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IF(IF(ISBLANK(Values!E4),"",IF(Values!J4, Values!$B$4, Values!$B$5))=0,"",IF(ISBLANK(Values!E4),"",IF(Values!J4, Values!$B$4, Values!$B$5)))</f>
        <v>44.99</v>
      </c>
      <c r="FP5" s="1" t="str">
        <f>IF(IF(ISBLANK(Values!E4),"",IF(Values!J4, Values!$B$4, Values!$B$5))=0,"",IF(ISBLANK(Values!E4),"","Percent"))</f>
        <v>Percent</v>
      </c>
      <c r="FQ5" s="1" t="str">
        <f>IF(IF(ISBLANK(Values!E4),"",IF(Values!J4, Values!$B$4, Values!$B$5))=0,"",IF(ISBLANK(Values!E4),"","2"))</f>
        <v>2</v>
      </c>
      <c r="FR5" s="1" t="str">
        <f>IF(IF(ISBLANK(Values!E4),"",IF(Values!J4, Values!$B$4, Values!$B$5))=0,"",IF(ISBLANK(Values!E4),"","3"))</f>
        <v>3</v>
      </c>
      <c r="FS5" s="1" t="str">
        <f>IF(IF(ISBLANK(Values!E4),"",IF(Values!J4, Values!$B$4, Values!$B$5))=0,"",IF(ISBLANK(Values!E4),"","5"))</f>
        <v>5</v>
      </c>
      <c r="FT5" s="1" t="str">
        <f>IF(IF(ISBLANK(Values!E4),"",IF(Values!J4, Values!$B$4, Values!$B$5))=0,"",IF(ISBLANK(Values!E4),"","6"))</f>
        <v>6</v>
      </c>
      <c r="FU5" s="1" t="str">
        <f>IF(IF(ISBLANK(Values!E4),"",IF(Values!J4, Values!$B$4, Values!$B$5))=0,"",IF(ISBLANK(Values!E4),"","10"))</f>
        <v>10</v>
      </c>
      <c r="FV5" s="1" t="str">
        <f>IF(IF(ISBLANK(Values!E4),"",IF(Values!J4, Values!$B$4, Values!$B$5))=0,"",IF(ISBLANK(Values!E4),"","10"))</f>
        <v>10</v>
      </c>
    </row>
    <row r="6" spans="1:192" ht="48" x14ac:dyDescent="0.2">
      <c r="A6" s="27" t="str">
        <f>IF(ISBLANK(Values!E5),"",IF(Values!$B$37="EU","computercomponent","computer"))</f>
        <v>computercomponent</v>
      </c>
      <c r="B6" s="38" t="str">
        <f>IF(ISBLANK(Values!E5),"",Values!F5)</f>
        <v>Lenovo T570 Regular - FR</v>
      </c>
      <c r="C6" s="32" t="str">
        <f>IF(ISBLANK(Values!E5),"","TellusRem")</f>
        <v>TellusRem</v>
      </c>
      <c r="D6" s="30">
        <f>IF(ISBLANK(Values!E5),"",Values!E5)</f>
        <v>5714401574026</v>
      </c>
      <c r="E6" s="31" t="str">
        <f>IF(ISBLANK(Values!E5),"","EAN")</f>
        <v>EAN</v>
      </c>
      <c r="F6" s="28" t="str">
        <f>IF(ISBLANK(Values!E5),"",IF(Values!J5, SUBSTITUTE(Values!$B$1, "{language}", Values!H5) &amp; " " &amp;Values!$B$3, SUBSTITUTE(Values!$B$2, "{language}", Values!$H5) &amp; " " &amp;Values!$B$3))</f>
        <v>ersatztastatur Französisch Nicht Hintergrundbeleuchtung für Lenovo Thinkpad T570 T580 P51s P52s</v>
      </c>
      <c r="G6" s="32" t="str">
        <f>IF(ISBLANK(Values!E5),"",IF(Values!$B$20="PartialUpdate","","TellusRem"))</f>
        <v/>
      </c>
      <c r="H6" s="27" t="str">
        <f>IF(ISBLANK(Values!E5),"",Values!$B$16)</f>
        <v>computer-keyboards</v>
      </c>
      <c r="I6" s="27" t="str">
        <f>IF(ISBLANK(Values!E5),"","4730574031")</f>
        <v>4730574031</v>
      </c>
      <c r="J6" s="39" t="str">
        <f>IF(ISBLANK(Values!E5),"",Values!F5 )</f>
        <v>Lenovo T570 Regular - FR</v>
      </c>
      <c r="K6" s="29">
        <f>IF(IF(ISBLANK(Values!E5),"",IF(Values!J5, Values!$B$4, Values!$B$5))=0,"",IF(ISBLANK(Values!E5),"",IF(Values!J5, Values!$B$4, Values!$B$5)))</f>
        <v>44.99</v>
      </c>
      <c r="L6" s="40" t="str">
        <f>IF(ISBLANK(Values!E5),"",IF($CO6="DEFAULT", Values!$B$18, ""))</f>
        <v/>
      </c>
      <c r="M6" s="28" t="str">
        <f>IF(ISBLANK(Values!E5),"",Values!$M5)</f>
        <v>https://raw.githubusercontent.com/PatrickVibild/TellusAmazonPictures/master/pictures/Lenovo/T570/RG/FR/1.jpg</v>
      </c>
      <c r="N6" s="28" t="str">
        <f>IF(ISBLANK(Values!$F5),"",Values!N5)</f>
        <v>https://raw.githubusercontent.com/PatrickVibild/TellusAmazonPictures/master/pictures/Lenovo/T570/RG/FR/2.jpg</v>
      </c>
      <c r="O6" s="28" t="str">
        <f>IF(ISBLANK(Values!$F5),"",Values!O5)</f>
        <v>https://raw.githubusercontent.com/PatrickVibild/TellusAmazonPictures/master/pictures/Lenovo/T570/RG/FR/3.jpg</v>
      </c>
      <c r="P6" s="28" t="str">
        <f>IF(ISBLANK(Values!$F5),"",Values!P5)</f>
        <v>https://raw.githubusercontent.com/PatrickVibild/TellusAmazonPictures/master/pictures/Lenovo/T570/RG/FR/4.jpg</v>
      </c>
      <c r="Q6" s="28" t="str">
        <f>IF(ISBLANK(Values!$F5),"",Values!Q5)</f>
        <v>https://raw.githubusercontent.com/PatrickVibild/TellusAmazonPictures/master/pictures/Lenovo/T570/RG/FR/5.jpg</v>
      </c>
      <c r="R6" s="28" t="str">
        <f>IF(ISBLANK(Values!$F5),"",Values!R5)</f>
        <v>https://raw.githubusercontent.com/PatrickVibild/TellusAmazonPictures/master/pictures/Lenovo/T570/RG/FR/6.jpg</v>
      </c>
      <c r="S6" s="28" t="str">
        <f>IF(ISBLANK(Values!$F5),"",Values!S5)</f>
        <v>https://raw.githubusercontent.com/PatrickVibild/TellusAmazonPictures/master/pictures/Lenovo/T570/RG/FR/7.jpg</v>
      </c>
      <c r="T6" s="28" t="str">
        <f>IF(ISBLANK(Values!$F5),"",Values!T5)</f>
        <v>https://raw.githubusercontent.com/PatrickVibild/TellusAmazonPictures/master/pictures/Lenovo/T570/RG/FR/8.jpg</v>
      </c>
      <c r="U6" s="28" t="str">
        <f>IF(ISBLANK(Values!$F5),"",Values!U5)</f>
        <v>https://raw.githubusercontent.com/PatrickVibild/TellusAmazonPictures/master/pictures/Lenovo/T570/RG/FR/9.jpg</v>
      </c>
      <c r="W6" s="32" t="str">
        <f>IF(ISBLANK(Values!E5),"","Child")</f>
        <v>Child</v>
      </c>
      <c r="X6" s="32" t="str">
        <f>IF(ISBLANK(Values!E5),"",Values!$B$13)</f>
        <v>Lenovo T570 parent</v>
      </c>
      <c r="Y6" s="39" t="str">
        <f>IF(ISBLANK(Values!E5),"","Size-Color")</f>
        <v>Size-Color</v>
      </c>
      <c r="Z6" s="32" t="str">
        <f>IF(ISBLANK(Values!E5),"","variation")</f>
        <v>variation</v>
      </c>
      <c r="AA6" s="36" t="str">
        <f>IF(ISBLANK(Values!E5),"",Values!$B$20)</f>
        <v>PartialUpdate</v>
      </c>
      <c r="AB6" s="1" t="str">
        <f>IF(ISBLANK(Values!E5),"",Values!$B$29)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6" s="41" t="str">
        <f>IF(ISBLANK(Values!E5),"",IF(Values!I5,Values!$B$23,Values!$B$33))</f>
        <v xml:space="preserve">👉 ÜBERARBEITET: GELD SPAREN - Ersatz-Lenovo-Laptop-Tastatur, gleiche Qualität wie OEM-Tastaturen. TellusRem ist seit 2011 der weltweit führende Distributor von Tastaturen. Perfekte Ersatztastatur, einfach auszutauschen und zu installieren. </v>
      </c>
      <c r="AJ6" s="42" t="str">
        <f>IF(ISBLANK(Values!E5),"",Values!$B$24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6" s="1" t="str">
        <f>IF(ISBLANK(Values!E5),"",Values!$B$25)</f>
        <v xml:space="preserve">♻️ ÖFFENTLICHES PRODUKT - Kaufen Sie renoviert, KAUFEN SIE GRÜN! Reduzieren Sie mehr als 80% Kohlendioxid, indem Sie unsere überholten Tastaturen kaufen, im Vergleich zu einer neuen Tastatur! </v>
      </c>
      <c r="AL6" s="1" t="str">
        <f>IF(ISBLANK(Values!E5),"",SUBSTITUTE(SUBSTITUTE(IF(Values!$J5, Values!$B$26, Values!$B$33), "{language}", Values!$H5), "{flag}", INDEX(options!$E$1:$E$20, Values!$V5)))</f>
        <v xml:space="preserve">👉 LAYOUT - 🇫🇷 Französisch Nicht Hintergrundbeleuchtung </v>
      </c>
      <c r="AM6" s="1" t="str">
        <f>SUBSTITUTE(IF(ISBLANK(Values!E5),"",Values!$B$27),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6" s="28" t="str">
        <f>IF(ISBLANK(Values!E5),"",Values!H5)</f>
        <v>Französisch</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36"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6" s="1" t="str">
        <f>IF(ISBLANK(Values!E5),"","No")</f>
        <v>No</v>
      </c>
      <c r="DA6" s="1" t="str">
        <f>IF(ISBLANK(Values!E5),"","No")</f>
        <v>No</v>
      </c>
      <c r="DO6" s="27" t="str">
        <f>IF(ISBLANK(Values!E5),"","Parts")</f>
        <v>Parts</v>
      </c>
      <c r="DP6" s="27" t="str">
        <f>IF(ISBLANK(Values!E5),"",Values!$B$31)</f>
        <v>6 Monate Garantie nach dem Liefertermin. Im Falle einer Fehlfunktion der Tastatur wird ein neues Gerät oder ein Ersatzteil für die Tastatur des Produkts gesendet. Bei Sortierung des Bestands wird eine volle Rückerstattung gewährt.</v>
      </c>
      <c r="DS6" s="31"/>
      <c r="DY6" t="str">
        <f>IF(ISBLANK(Values!$E5), "", "not_applicable")</f>
        <v>not_applicable</v>
      </c>
      <c r="DZ6" s="31"/>
      <c r="EA6" s="31"/>
      <c r="EB6" s="31"/>
      <c r="EC6" s="31"/>
      <c r="EI6" s="1" t="str">
        <f>IF(ISBLANK(Values!E5),"",Values!$B$31)</f>
        <v>6 Monate Garantie nach dem Liefertermin. Im Falle einer Fehlfunktion der Tastatur wird ein neues Gerät oder ein Ersatzteil für die Tastatur des Produkts gesendet. Bei Sortierung des Bestands wird eine volle Rückerstattung gewährt.</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9">
        <f>IF(IF(ISBLANK(Values!E5),"",IF(Values!J5, Values!$B$4, Values!$B$5))=0,"",IF(ISBLANK(Values!E5),"",IF(Values!J5, Values!$B$4, Values!$B$5)))</f>
        <v>44.99</v>
      </c>
      <c r="FP6" s="36" t="str">
        <f>IF(IF(ISBLANK(Values!E5),"",IF(Values!J5, Values!$B$4, Values!$B$5))=0,"",IF(ISBLANK(Values!E5),"","Percent"))</f>
        <v>Percent</v>
      </c>
      <c r="FQ6" s="36" t="str">
        <f>IF(IF(ISBLANK(Values!E5),"",IF(Values!J5, Values!$B$4, Values!$B$5))=0,"",IF(ISBLANK(Values!E5),"","2"))</f>
        <v>2</v>
      </c>
      <c r="FR6" s="36" t="str">
        <f>IF(IF(ISBLANK(Values!E5),"",IF(Values!J5, Values!$B$4, Values!$B$5))=0,"",IF(ISBLANK(Values!E5),"","3"))</f>
        <v>3</v>
      </c>
      <c r="FS6" s="36" t="str">
        <f>IF(IF(ISBLANK(Values!E5),"",IF(Values!J5, Values!$B$4, Values!$B$5))=0,"",IF(ISBLANK(Values!E5),"","5"))</f>
        <v>5</v>
      </c>
      <c r="FT6" s="36" t="str">
        <f>IF(IF(ISBLANK(Values!E5),"",IF(Values!J5, Values!$B$4, Values!$B$5))=0,"",IF(ISBLANK(Values!E5),"","6"))</f>
        <v>6</v>
      </c>
      <c r="FU6" s="36" t="str">
        <f>IF(IF(ISBLANK(Values!E5),"",IF(Values!J5, Values!$B$4, Values!$B$5))=0,"",IF(ISBLANK(Values!E5),"","10"))</f>
        <v>10</v>
      </c>
      <c r="FV6" s="36" t="str">
        <f>IF(IF(ISBLANK(Values!E5),"",IF(Values!J5, Values!$B$4, Values!$B$5))=0,"",IF(ISBLANK(Values!E5),"","10"))</f>
        <v>10</v>
      </c>
    </row>
    <row r="7" spans="1:192" ht="48" x14ac:dyDescent="0.2">
      <c r="A7" s="27" t="str">
        <f>IF(ISBLANK(Values!E6),"",IF(Values!$B$37="EU","computercomponent","computer"))</f>
        <v>computercomponent</v>
      </c>
      <c r="B7" s="38" t="str">
        <f>IF(ISBLANK(Values!E6),"",Values!F6)</f>
        <v>Lenovo T570 Regular - IT</v>
      </c>
      <c r="C7" s="32" t="str">
        <f>IF(ISBLANK(Values!E6),"","TellusRem")</f>
        <v>TellusRem</v>
      </c>
      <c r="D7" s="30">
        <f>IF(ISBLANK(Values!E6),"",Values!E6)</f>
        <v>5714401574033</v>
      </c>
      <c r="E7" s="31" t="str">
        <f>IF(ISBLANK(Values!E6),"","EAN")</f>
        <v>EAN</v>
      </c>
      <c r="F7" s="28" t="str">
        <f>IF(ISBLANK(Values!E6),"",IF(Values!J6, SUBSTITUTE(Values!$B$1, "{language}", Values!H6) &amp; " " &amp;Values!$B$3, SUBSTITUTE(Values!$B$2, "{language}", Values!$H6) &amp; " " &amp;Values!$B$3))</f>
        <v>ersatztastatur Italienisch Nicht Hintergrundbeleuchtung für Lenovo Thinkpad T570 T580 P51s P52s</v>
      </c>
      <c r="G7" s="32" t="str">
        <f>IF(ISBLANK(Values!E6),"",IF(Values!$B$20="PartialUpdate","","TellusRem"))</f>
        <v/>
      </c>
      <c r="H7" s="27" t="str">
        <f>IF(ISBLANK(Values!E6),"",Values!$B$16)</f>
        <v>computer-keyboards</v>
      </c>
      <c r="I7" s="27" t="str">
        <f>IF(ISBLANK(Values!E6),"","4730574031")</f>
        <v>4730574031</v>
      </c>
      <c r="J7" s="39" t="str">
        <f>IF(ISBLANK(Values!E6),"",Values!F6 )</f>
        <v>Lenovo T570 Regular - IT</v>
      </c>
      <c r="K7" s="29">
        <f>IF(IF(ISBLANK(Values!E6),"",IF(Values!J6, Values!$B$4, Values!$B$5))=0,"",IF(ISBLANK(Values!E6),"",IF(Values!J6, Values!$B$4, Values!$B$5)))</f>
        <v>44.99</v>
      </c>
      <c r="L7" s="40" t="str">
        <f>IF(ISBLANK(Values!E6),"",IF($CO7="DEFAULT", Values!$B$18, ""))</f>
        <v/>
      </c>
      <c r="M7" s="28" t="str">
        <f>IF(ISBLANK(Values!E6),"",Values!$M6)</f>
        <v>https://raw.githubusercontent.com/PatrickVibild/TellusAmazonPictures/master/pictures/Lenovo/T570/RG/IT/1.jpg</v>
      </c>
      <c r="N7" s="28" t="str">
        <f>IF(ISBLANK(Values!$F6),"",Values!N6)</f>
        <v>https://raw.githubusercontent.com/PatrickVibild/TellusAmazonPictures/master/pictures/Lenovo/T570/RG/IT/2.jpg</v>
      </c>
      <c r="O7" s="28" t="str">
        <f>IF(ISBLANK(Values!$F6),"",Values!O6)</f>
        <v>https://raw.githubusercontent.com/PatrickVibild/TellusAmazonPictures/master/pictures/Lenovo/T570/RG/IT/3.jpg</v>
      </c>
      <c r="P7" s="28" t="str">
        <f>IF(ISBLANK(Values!$F6),"",Values!P6)</f>
        <v>https://raw.githubusercontent.com/PatrickVibild/TellusAmazonPictures/master/pictures/Lenovo/T570/RG/IT/4.jpg</v>
      </c>
      <c r="Q7" s="28" t="str">
        <f>IF(ISBLANK(Values!$F6),"",Values!Q6)</f>
        <v>https://raw.githubusercontent.com/PatrickVibild/TellusAmazonPictures/master/pictures/Lenovo/T570/RG/IT/5.jpg</v>
      </c>
      <c r="R7" s="28" t="str">
        <f>IF(ISBLANK(Values!$F6),"",Values!R6)</f>
        <v>https://raw.githubusercontent.com/PatrickVibild/TellusAmazonPictures/master/pictures/Lenovo/T570/RG/IT/6.jpg</v>
      </c>
      <c r="S7" s="28" t="str">
        <f>IF(ISBLANK(Values!$F6),"",Values!S6)</f>
        <v>https://raw.githubusercontent.com/PatrickVibild/TellusAmazonPictures/master/pictures/Lenovo/T570/RG/IT/7.jpg</v>
      </c>
      <c r="T7" s="28" t="str">
        <f>IF(ISBLANK(Values!$F6),"",Values!T6)</f>
        <v>https://raw.githubusercontent.com/PatrickVibild/TellusAmazonPictures/master/pictures/Lenovo/T570/RG/IT/8.jpg</v>
      </c>
      <c r="U7" s="28" t="str">
        <f>IF(ISBLANK(Values!$F6),"",Values!U6)</f>
        <v>https://raw.githubusercontent.com/PatrickVibild/TellusAmazonPictures/master/pictures/Lenovo/T570/RG/IT/9.jpg</v>
      </c>
      <c r="W7" s="32" t="str">
        <f>IF(ISBLANK(Values!E6),"","Child")</f>
        <v>Child</v>
      </c>
      <c r="X7" s="32" t="str">
        <f>IF(ISBLANK(Values!E6),"",Values!$B$13)</f>
        <v>Lenovo T570 parent</v>
      </c>
      <c r="Y7" s="39" t="str">
        <f>IF(ISBLANK(Values!E6),"","Size-Color")</f>
        <v>Size-Color</v>
      </c>
      <c r="Z7" s="32" t="str">
        <f>IF(ISBLANK(Values!E6),"","variation")</f>
        <v>variation</v>
      </c>
      <c r="AA7" s="36" t="str">
        <f>IF(ISBLANK(Values!E6),"",Values!$B$20)</f>
        <v>PartialUpdate</v>
      </c>
      <c r="AB7" s="1" t="str">
        <f>IF(ISBLANK(Values!E6),"",Values!$B$29)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7" s="41" t="str">
        <f>IF(ISBLANK(Values!E6),"",IF(Values!I6,Values!$B$23,Values!$B$33))</f>
        <v xml:space="preserve">👉 ÜBERARBEITET: GELD SPAREN - Ersatz-Lenovo-Laptop-Tastatur, gleiche Qualität wie OEM-Tastaturen. TellusRem ist seit 2011 der weltweit führende Distributor von Tastaturen. Perfekte Ersatztastatur, einfach auszutauschen und zu installieren. </v>
      </c>
      <c r="AJ7" s="42" t="str">
        <f>IF(ISBLANK(Values!E6),"",Values!$B$24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7" s="1" t="str">
        <f>IF(ISBLANK(Values!E6),"",Values!$B$25)</f>
        <v xml:space="preserve">♻️ ÖFFENTLICHES PRODUKT - Kaufen Sie renoviert, KAUFEN SIE GRÜN! Reduzieren Sie mehr als 80% Kohlendioxid, indem Sie unsere überholten Tastaturen kaufen, im Vergleich zu einer neuen Tastatur! </v>
      </c>
      <c r="AL7" s="1" t="str">
        <f>IF(ISBLANK(Values!E6),"",SUBSTITUTE(SUBSTITUTE(IF(Values!$J6, Values!$B$26, Values!$B$33), "{language}", Values!$H6), "{flag}", INDEX(options!$E$1:$E$20, Values!$V6)))</f>
        <v xml:space="preserve">👉 LAYOUT - 🇮🇹 Italienisch Nicht Hintergrundbeleuchtung </v>
      </c>
      <c r="AM7" s="1" t="str">
        <f>SUBSTITUTE(IF(ISBLANK(Values!E6),"",Values!$B$27),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7" s="28" t="str">
        <f>IF(ISBLANK(Values!E6),"",Values!H6)</f>
        <v>Italienisch</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36"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7" s="1" t="str">
        <f>IF(ISBLANK(Values!E6),"","No")</f>
        <v>No</v>
      </c>
      <c r="DA7" s="1" t="str">
        <f>IF(ISBLANK(Values!E6),"","No")</f>
        <v>No</v>
      </c>
      <c r="DO7" s="27" t="str">
        <f>IF(ISBLANK(Values!E6),"","Parts")</f>
        <v>Parts</v>
      </c>
      <c r="DP7" s="27" t="str">
        <f>IF(ISBLANK(Values!E6),"",Values!$B$31)</f>
        <v>6 Monate Garantie nach dem Liefertermin. Im Falle einer Fehlfunktion der Tastatur wird ein neues Gerät oder ein Ersatzteil für die Tastatur des Produkts gesendet. Bei Sortierung des Bestands wird eine volle Rückerstattung gewährt.</v>
      </c>
      <c r="DS7" s="31"/>
      <c r="DY7" t="str">
        <f>IF(ISBLANK(Values!$E6), "", "not_applicable")</f>
        <v>not_applicable</v>
      </c>
      <c r="DZ7" s="31"/>
      <c r="EA7" s="31"/>
      <c r="EB7" s="31"/>
      <c r="EC7" s="31"/>
      <c r="EI7" s="1" t="str">
        <f>IF(ISBLANK(Values!E6),"",Values!$B$31)</f>
        <v>6 Monate Garantie nach dem Liefertermin. Im Falle einer Fehlfunktion der Tastatur wird ein neues Gerät oder ein Ersatzteil für die Tastatur des Produkts gesendet. Bei Sortierung des Bestands wird eine volle Rückerstattung gewährt.</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9">
        <f>IF(IF(ISBLANK(Values!E6),"",IF(Values!J6, Values!$B$4, Values!$B$5))=0,"",IF(ISBLANK(Values!E6),"",IF(Values!J6, Values!$B$4, Values!$B$5)))</f>
        <v>44.99</v>
      </c>
      <c r="FP7" s="36" t="str">
        <f>IF(IF(ISBLANK(Values!E6),"",IF(Values!J6, Values!$B$4, Values!$B$5))=0,"",IF(ISBLANK(Values!E6),"","Percent"))</f>
        <v>Percent</v>
      </c>
      <c r="FQ7" s="36" t="str">
        <f>IF(IF(ISBLANK(Values!E6),"",IF(Values!J6, Values!$B$4, Values!$B$5))=0,"",IF(ISBLANK(Values!E6),"","2"))</f>
        <v>2</v>
      </c>
      <c r="FR7" s="36" t="str">
        <f>IF(IF(ISBLANK(Values!E6),"",IF(Values!J6, Values!$B$4, Values!$B$5))=0,"",IF(ISBLANK(Values!E6),"","3"))</f>
        <v>3</v>
      </c>
      <c r="FS7" s="36" t="str">
        <f>IF(IF(ISBLANK(Values!E6),"",IF(Values!J6, Values!$B$4, Values!$B$5))=0,"",IF(ISBLANK(Values!E6),"","5"))</f>
        <v>5</v>
      </c>
      <c r="FT7" s="36" t="str">
        <f>IF(IF(ISBLANK(Values!E6),"",IF(Values!J6, Values!$B$4, Values!$B$5))=0,"",IF(ISBLANK(Values!E6),"","6"))</f>
        <v>6</v>
      </c>
      <c r="FU7" s="36" t="str">
        <f>IF(IF(ISBLANK(Values!E6),"",IF(Values!J6, Values!$B$4, Values!$B$5))=0,"",IF(ISBLANK(Values!E6),"","10"))</f>
        <v>10</v>
      </c>
      <c r="FV7" s="36" t="str">
        <f>IF(IF(ISBLANK(Values!E6),"",IF(Values!J6, Values!$B$4, Values!$B$5))=0,"",IF(ISBLANK(Values!E6),"","10"))</f>
        <v>10</v>
      </c>
    </row>
    <row r="8" spans="1:192" ht="48" x14ac:dyDescent="0.2">
      <c r="A8" s="27" t="str">
        <f>IF(ISBLANK(Values!E7),"",IF(Values!$B$37="EU","computercomponent","computer"))</f>
        <v>computercomponent</v>
      </c>
      <c r="B8" s="38" t="str">
        <f>IF(ISBLANK(Values!E7),"",Values!F7)</f>
        <v>Lenovo T570 Regular - ES</v>
      </c>
      <c r="C8" s="32" t="str">
        <f>IF(ISBLANK(Values!E7),"","TellusRem")</f>
        <v>TellusRem</v>
      </c>
      <c r="D8" s="30">
        <f>IF(ISBLANK(Values!E7),"",Values!E7)</f>
        <v>5714401574040</v>
      </c>
      <c r="E8" s="31" t="str">
        <f>IF(ISBLANK(Values!E7),"","EAN")</f>
        <v>EAN</v>
      </c>
      <c r="F8" s="28" t="str">
        <f>IF(ISBLANK(Values!E7),"",IF(Values!J7, SUBSTITUTE(Values!$B$1, "{language}", Values!H7) &amp; " " &amp;Values!$B$3, SUBSTITUTE(Values!$B$2, "{language}", Values!$H7) &amp; " " &amp;Values!$B$3))</f>
        <v>ersatztastatur Spanisch Nicht Hintergrundbeleuchtung für Lenovo Thinkpad T570 T580 P51s P52s</v>
      </c>
      <c r="G8" s="32" t="str">
        <f>IF(ISBLANK(Values!E7),"",IF(Values!$B$20="PartialUpdate","","TellusRem"))</f>
        <v/>
      </c>
      <c r="H8" s="27" t="str">
        <f>IF(ISBLANK(Values!E7),"",Values!$B$16)</f>
        <v>computer-keyboards</v>
      </c>
      <c r="I8" s="27" t="str">
        <f>IF(ISBLANK(Values!E7),"","4730574031")</f>
        <v>4730574031</v>
      </c>
      <c r="J8" s="39" t="str">
        <f>IF(ISBLANK(Values!E7),"",Values!F7 )</f>
        <v>Lenovo T570 Regular - ES</v>
      </c>
      <c r="K8" s="29">
        <f>IF(IF(ISBLANK(Values!E7),"",IF(Values!J7, Values!$B$4, Values!$B$5))=0,"",IF(ISBLANK(Values!E7),"",IF(Values!J7, Values!$B$4, Values!$B$5)))</f>
        <v>44.99</v>
      </c>
      <c r="L8" s="40" t="str">
        <f>IF(ISBLANK(Values!E7),"",IF($CO8="DEFAULT", Values!$B$18, ""))</f>
        <v/>
      </c>
      <c r="M8" s="28" t="str">
        <f>IF(ISBLANK(Values!E7),"",Values!$M7)</f>
        <v>https://raw.githubusercontent.com/PatrickVibild/TellusAmazonPictures/master/pictures/Lenovo/T570/RG/ES/1.jpg</v>
      </c>
      <c r="N8" s="28" t="str">
        <f>IF(ISBLANK(Values!$F7),"",Values!N7)</f>
        <v>https://raw.githubusercontent.com/PatrickVibild/TellusAmazonPictures/master/pictures/Lenovo/T570/RG/ES/2.jpg</v>
      </c>
      <c r="O8" s="28" t="str">
        <f>IF(ISBLANK(Values!$F7),"",Values!O7)</f>
        <v>https://raw.githubusercontent.com/PatrickVibild/TellusAmazonPictures/master/pictures/Lenovo/T570/RG/ES/3.jpg</v>
      </c>
      <c r="P8" s="28" t="str">
        <f>IF(ISBLANK(Values!$F7),"",Values!P7)</f>
        <v>https://raw.githubusercontent.com/PatrickVibild/TellusAmazonPictures/master/pictures/Lenovo/T570/RG/ES/4.jpg</v>
      </c>
      <c r="Q8" s="28" t="str">
        <f>IF(ISBLANK(Values!$F7),"",Values!Q7)</f>
        <v>https://raw.githubusercontent.com/PatrickVibild/TellusAmazonPictures/master/pictures/Lenovo/T570/RG/ES/5.jpg</v>
      </c>
      <c r="R8" s="28" t="str">
        <f>IF(ISBLANK(Values!$F7),"",Values!R7)</f>
        <v>https://raw.githubusercontent.com/PatrickVibild/TellusAmazonPictures/master/pictures/Lenovo/T570/RG/ES/6.jpg</v>
      </c>
      <c r="S8" s="28" t="str">
        <f>IF(ISBLANK(Values!$F7),"",Values!S7)</f>
        <v>https://raw.githubusercontent.com/PatrickVibild/TellusAmazonPictures/master/pictures/Lenovo/T570/RG/ES/7.jpg</v>
      </c>
      <c r="T8" s="28" t="str">
        <f>IF(ISBLANK(Values!$F7),"",Values!T7)</f>
        <v>https://raw.githubusercontent.com/PatrickVibild/TellusAmazonPictures/master/pictures/Lenovo/T570/RG/ES/8.jpg</v>
      </c>
      <c r="U8" s="28" t="str">
        <f>IF(ISBLANK(Values!$F7),"",Values!U7)</f>
        <v>https://raw.githubusercontent.com/PatrickVibild/TellusAmazonPictures/master/pictures/Lenovo/T570/RG/ES/9.jpg</v>
      </c>
      <c r="W8" s="32" t="str">
        <f>IF(ISBLANK(Values!E7),"","Child")</f>
        <v>Child</v>
      </c>
      <c r="X8" s="32" t="str">
        <f>IF(ISBLANK(Values!E7),"",Values!$B$13)</f>
        <v>Lenovo T570 parent</v>
      </c>
      <c r="Y8" s="39" t="str">
        <f>IF(ISBLANK(Values!E7),"","Size-Color")</f>
        <v>Size-Color</v>
      </c>
      <c r="Z8" s="32" t="str">
        <f>IF(ISBLANK(Values!E7),"","variation")</f>
        <v>variation</v>
      </c>
      <c r="AA8" s="36" t="str">
        <f>IF(ISBLANK(Values!E7),"",Values!$B$20)</f>
        <v>PartialUpdate</v>
      </c>
      <c r="AB8" s="1" t="str">
        <f>IF(ISBLANK(Values!E7),"",Values!$B$29)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8" s="41" t="str">
        <f>IF(ISBLANK(Values!E7),"",IF(Values!I7,Values!$B$23,Values!$B$33))</f>
        <v xml:space="preserve">👉 ÜBERARBEITET: GELD SPAREN - Ersatz-Lenovo-Laptop-Tastatur, gleiche Qualität wie OEM-Tastaturen. TellusRem ist seit 2011 der weltweit führende Distributor von Tastaturen. Perfekte Ersatztastatur, einfach auszutauschen und zu installieren. </v>
      </c>
      <c r="AJ8" s="42" t="str">
        <f>IF(ISBLANK(Values!E7),"",Values!$B$24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8" s="1" t="str">
        <f>IF(ISBLANK(Values!E7),"",Values!$B$25)</f>
        <v xml:space="preserve">♻️ ÖFFENTLICHES PRODUKT - Kaufen Sie renoviert, KAUFEN SIE GRÜN! Reduzieren Sie mehr als 80% Kohlendioxid, indem Sie unsere überholten Tastaturen kaufen, im Vergleich zu einer neuen Tastatur! </v>
      </c>
      <c r="AL8" s="1" t="str">
        <f>IF(ISBLANK(Values!E7),"",SUBSTITUTE(SUBSTITUTE(IF(Values!$J7, Values!$B$26, Values!$B$33), "{language}", Values!$H7), "{flag}", INDEX(options!$E$1:$E$20, Values!$V7)))</f>
        <v xml:space="preserve">👉 LAYOUT - 🇪🇸 Spanisch Nicht Hintergrundbeleuchtung </v>
      </c>
      <c r="AM8" s="1" t="str">
        <f>SUBSTITUTE(IF(ISBLANK(Values!E7),"",Values!$B$27),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8" s="28" t="str">
        <f>IF(ISBLANK(Values!E7),"",Values!H7)</f>
        <v>Spanisch</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36"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8" s="1" t="str">
        <f>IF(ISBLANK(Values!E7),"","No")</f>
        <v>No</v>
      </c>
      <c r="DA8" s="1" t="str">
        <f>IF(ISBLANK(Values!E7),"","No")</f>
        <v>No</v>
      </c>
      <c r="DO8" s="27" t="str">
        <f>IF(ISBLANK(Values!E7),"","Parts")</f>
        <v>Parts</v>
      </c>
      <c r="DP8" s="27" t="str">
        <f>IF(ISBLANK(Values!E7),"",Values!$B$31)</f>
        <v>6 Monate Garantie nach dem Liefertermin. Im Falle einer Fehlfunktion der Tastatur wird ein neues Gerät oder ein Ersatzteil für die Tastatur des Produkts gesendet. Bei Sortierung des Bestands wird eine volle Rückerstattung gewährt.</v>
      </c>
      <c r="DS8" s="31"/>
      <c r="DY8" t="str">
        <f>IF(ISBLANK(Values!$E7), "", "not_applicable")</f>
        <v>not_applicable</v>
      </c>
      <c r="DZ8" s="31"/>
      <c r="EA8" s="31"/>
      <c r="EB8" s="31"/>
      <c r="EC8" s="31"/>
      <c r="EI8" s="1" t="str">
        <f>IF(ISBLANK(Values!E7),"",Values!$B$31)</f>
        <v>6 Monate Garantie nach dem Liefertermin. Im Falle einer Fehlfunktion der Tastatur wird ein neues Gerät oder ein Ersatzteil für die Tastatur des Produkts gesendet. Bei Sortierung des Bestands wird eine volle Rückerstattung gewährt.</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9">
        <f>IF(IF(ISBLANK(Values!E7),"",IF(Values!J7, Values!$B$4, Values!$B$5))=0,"",IF(ISBLANK(Values!E7),"",IF(Values!J7, Values!$B$4, Values!$B$5)))</f>
        <v>44.99</v>
      </c>
      <c r="FP8" s="36" t="str">
        <f>IF(IF(ISBLANK(Values!E7),"",IF(Values!J7, Values!$B$4, Values!$B$5))=0,"",IF(ISBLANK(Values!E7),"","Percent"))</f>
        <v>Percent</v>
      </c>
      <c r="FQ8" s="36" t="str">
        <f>IF(IF(ISBLANK(Values!E7),"",IF(Values!J7, Values!$B$4, Values!$B$5))=0,"",IF(ISBLANK(Values!E7),"","2"))</f>
        <v>2</v>
      </c>
      <c r="FR8" s="36" t="str">
        <f>IF(IF(ISBLANK(Values!E7),"",IF(Values!J7, Values!$B$4, Values!$B$5))=0,"",IF(ISBLANK(Values!E7),"","3"))</f>
        <v>3</v>
      </c>
      <c r="FS8" s="36" t="str">
        <f>IF(IF(ISBLANK(Values!E7),"",IF(Values!J7, Values!$B$4, Values!$B$5))=0,"",IF(ISBLANK(Values!E7),"","5"))</f>
        <v>5</v>
      </c>
      <c r="FT8" s="36" t="str">
        <f>IF(IF(ISBLANK(Values!E7),"",IF(Values!J7, Values!$B$4, Values!$B$5))=0,"",IF(ISBLANK(Values!E7),"","6"))</f>
        <v>6</v>
      </c>
      <c r="FU8" s="36" t="str">
        <f>IF(IF(ISBLANK(Values!E7),"",IF(Values!J7, Values!$B$4, Values!$B$5))=0,"",IF(ISBLANK(Values!E7),"","10"))</f>
        <v>10</v>
      </c>
      <c r="FV8" s="36" t="str">
        <f>IF(IF(ISBLANK(Values!E7),"",IF(Values!J7, Values!$B$4, Values!$B$5))=0,"",IF(ISBLANK(Values!E7),"","10"))</f>
        <v>10</v>
      </c>
    </row>
    <row r="9" spans="1:192" ht="48" x14ac:dyDescent="0.2">
      <c r="A9" s="27" t="str">
        <f>IF(ISBLANK(Values!E8),"",IF(Values!$B$37="EU","computercomponent","computer"))</f>
        <v>computercomponent</v>
      </c>
      <c r="B9" s="38" t="str">
        <f>IF(ISBLANK(Values!E8),"",Values!F8)</f>
        <v>Lenovo T570 Regular - UK</v>
      </c>
      <c r="C9" s="32" t="str">
        <f>IF(ISBLANK(Values!E8),"","TellusRem")</f>
        <v>TellusRem</v>
      </c>
      <c r="D9" s="30">
        <f>IF(ISBLANK(Values!E8),"",Values!E8)</f>
        <v>5714401574057</v>
      </c>
      <c r="E9" s="31" t="str">
        <f>IF(ISBLANK(Values!E8),"","EAN")</f>
        <v>EAN</v>
      </c>
      <c r="F9" s="28" t="str">
        <f>IF(ISBLANK(Values!E8),"",IF(Values!J8, SUBSTITUTE(Values!$B$1, "{language}", Values!H8) &amp; " " &amp;Values!$B$3, SUBSTITUTE(Values!$B$2, "{language}", Values!$H8) &amp; " " &amp;Values!$B$3))</f>
        <v>ersatztastatur UK Nicht Hintergrundbeleuchtung für Lenovo Thinkpad T570 T580 P51s P52s</v>
      </c>
      <c r="G9" s="32" t="str">
        <f>IF(ISBLANK(Values!E8),"",IF(Values!$B$20="PartialUpdate","","TellusRem"))</f>
        <v/>
      </c>
      <c r="H9" s="27" t="str">
        <f>IF(ISBLANK(Values!E8),"",Values!$B$16)</f>
        <v>computer-keyboards</v>
      </c>
      <c r="I9" s="27" t="str">
        <f>IF(ISBLANK(Values!E8),"","4730574031")</f>
        <v>4730574031</v>
      </c>
      <c r="J9" s="39" t="str">
        <f>IF(ISBLANK(Values!E8),"",Values!F8 )</f>
        <v>Lenovo T570 Regular - UK</v>
      </c>
      <c r="K9" s="29">
        <f>IF(IF(ISBLANK(Values!E8),"",IF(Values!J8, Values!$B$4, Values!$B$5))=0,"",IF(ISBLANK(Values!E8),"",IF(Values!J8, Values!$B$4, Values!$B$5)))</f>
        <v>44.99</v>
      </c>
      <c r="L9" s="40" t="str">
        <f>IF(ISBLANK(Values!E8),"",IF($CO9="DEFAULT", Values!$B$18, ""))</f>
        <v/>
      </c>
      <c r="M9" s="28" t="str">
        <f>IF(ISBLANK(Values!E8),"",Values!$M8)</f>
        <v>https://raw.githubusercontent.com/PatrickVibild/TellusAmazonPictures/master/pictures/Lenovo/T570/RG/UK/1.jpg</v>
      </c>
      <c r="N9" s="28" t="str">
        <f>IF(ISBLANK(Values!$F8),"",Values!N8)</f>
        <v>https://raw.githubusercontent.com/PatrickVibild/TellusAmazonPictures/master/pictures/Lenovo/T570/RG/UK/2.jpg</v>
      </c>
      <c r="O9" s="28" t="str">
        <f>IF(ISBLANK(Values!$F8),"",Values!O8)</f>
        <v>https://raw.githubusercontent.com/PatrickVibild/TellusAmazonPictures/master/pictures/Lenovo/T570/RG/UK/3.jpg</v>
      </c>
      <c r="P9" s="28" t="str">
        <f>IF(ISBLANK(Values!$F8),"",Values!P8)</f>
        <v>https://raw.githubusercontent.com/PatrickVibild/TellusAmazonPictures/master/pictures/Lenovo/T570/RG/UK/4.jpg</v>
      </c>
      <c r="Q9" s="28" t="str">
        <f>IF(ISBLANK(Values!$F8),"",Values!Q8)</f>
        <v>https://raw.githubusercontent.com/PatrickVibild/TellusAmazonPictures/master/pictures/Lenovo/T570/RG/UK/5.jpg</v>
      </c>
      <c r="R9" s="28" t="str">
        <f>IF(ISBLANK(Values!$F8),"",Values!R8)</f>
        <v>https://raw.githubusercontent.com/PatrickVibild/TellusAmazonPictures/master/pictures/Lenovo/T570/RG/UK/6.jpg</v>
      </c>
      <c r="S9" s="28" t="str">
        <f>IF(ISBLANK(Values!$F8),"",Values!S8)</f>
        <v>https://raw.githubusercontent.com/PatrickVibild/TellusAmazonPictures/master/pictures/Lenovo/T570/RG/UK/7.jpg</v>
      </c>
      <c r="T9" s="28" t="str">
        <f>IF(ISBLANK(Values!$F8),"",Values!T8)</f>
        <v>https://raw.githubusercontent.com/PatrickVibild/TellusAmazonPictures/master/pictures/Lenovo/T570/RG/UK/8.jpg</v>
      </c>
      <c r="U9" s="28" t="str">
        <f>IF(ISBLANK(Values!$F8),"",Values!U8)</f>
        <v>https://raw.githubusercontent.com/PatrickVibild/TellusAmazonPictures/master/pictures/Lenovo/T570/RG/UK/9.jpg</v>
      </c>
      <c r="W9" s="32" t="str">
        <f>IF(ISBLANK(Values!E8),"","Child")</f>
        <v>Child</v>
      </c>
      <c r="X9" s="32" t="str">
        <f>IF(ISBLANK(Values!E8),"",Values!$B$13)</f>
        <v>Lenovo T570 parent</v>
      </c>
      <c r="Y9" s="39" t="str">
        <f>IF(ISBLANK(Values!E8),"","Size-Color")</f>
        <v>Size-Color</v>
      </c>
      <c r="Z9" s="32" t="str">
        <f>IF(ISBLANK(Values!E8),"","variation")</f>
        <v>variation</v>
      </c>
      <c r="AA9" s="36" t="str">
        <f>IF(ISBLANK(Values!E8),"",Values!$B$20)</f>
        <v>PartialUpdate</v>
      </c>
      <c r="AB9" s="1" t="str">
        <f>IF(ISBLANK(Values!E8),"",Values!$B$29)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9" s="41" t="str">
        <f>IF(ISBLANK(Values!E8),"",IF(Values!I8,Values!$B$23,Values!$B$33))</f>
        <v xml:space="preserve">👉 ÜBERARBEITET: GELD SPAREN - Ersatz-Lenovo-Laptop-Tastatur, gleiche Qualität wie OEM-Tastaturen. TellusRem ist seit 2011 der weltweit führende Distributor von Tastaturen. Perfekte Ersatztastatur, einfach auszutauschen und zu installieren. </v>
      </c>
      <c r="AJ9" s="42" t="str">
        <f>IF(ISBLANK(Values!E8),"",Values!$B$24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9" s="1" t="str">
        <f>IF(ISBLANK(Values!E8),"",Values!$B$25)</f>
        <v xml:space="preserve">♻️ ÖFFENTLICHES PRODUKT - Kaufen Sie renoviert, KAUFEN SIE GRÜN! Reduzieren Sie mehr als 80% Kohlendioxid, indem Sie unsere überholten Tastaturen kaufen, im Vergleich zu einer neuen Tastatur! </v>
      </c>
      <c r="AL9" s="1" t="str">
        <f>IF(ISBLANK(Values!E8),"",SUBSTITUTE(SUBSTITUTE(IF(Values!$J8, Values!$B$26, Values!$B$33), "{language}", Values!$H8), "{flag}", INDEX(options!$E$1:$E$20, Values!$V8)))</f>
        <v xml:space="preserve">👉 LAYOUT - 🇬🇧 UK Nicht Hintergrundbeleuchtung </v>
      </c>
      <c r="AM9" s="1" t="str">
        <f>SUBSTITUTE(IF(ISBLANK(Values!E8),"",Values!$B$27),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9" s="28" t="str">
        <f>IF(ISBLANK(Values!E8),"",Values!H8)</f>
        <v>UK</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36"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9" s="1" t="str">
        <f>IF(ISBLANK(Values!E8),"","No")</f>
        <v>No</v>
      </c>
      <c r="DA9" s="1" t="str">
        <f>IF(ISBLANK(Values!E8),"","No")</f>
        <v>No</v>
      </c>
      <c r="DO9" s="27" t="str">
        <f>IF(ISBLANK(Values!E8),"","Parts")</f>
        <v>Parts</v>
      </c>
      <c r="DP9" s="27" t="str">
        <f>IF(ISBLANK(Values!E8),"",Values!$B$31)</f>
        <v>6 Monate Garantie nach dem Liefertermin. Im Falle einer Fehlfunktion der Tastatur wird ein neues Gerät oder ein Ersatzteil für die Tastatur des Produkts gesendet. Bei Sortierung des Bestands wird eine volle Rückerstattung gewährt.</v>
      </c>
      <c r="DS9" s="31"/>
      <c r="DY9" t="str">
        <f>IF(ISBLANK(Values!$E8), "", "not_applicable")</f>
        <v>not_applicable</v>
      </c>
      <c r="DZ9" s="31"/>
      <c r="EA9" s="31"/>
      <c r="EB9" s="31"/>
      <c r="EC9" s="31"/>
      <c r="EI9" s="1" t="str">
        <f>IF(ISBLANK(Values!E8),"",Values!$B$31)</f>
        <v>6 Monate Garantie nach dem Liefertermin. Im Falle einer Fehlfunktion der Tastatur wird ein neues Gerät oder ein Ersatzteil für die Tastatur des Produkts gesendet. Bei Sortierung des Bestands wird eine volle Rückerstattung gewährt.</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9">
        <f>IF(IF(ISBLANK(Values!E8),"",IF(Values!J8, Values!$B$4, Values!$B$5))=0,"",IF(ISBLANK(Values!E8),"",IF(Values!J8, Values!$B$4, Values!$B$5)))</f>
        <v>44.99</v>
      </c>
      <c r="FP9" s="36" t="str">
        <f>IF(IF(ISBLANK(Values!E8),"",IF(Values!J8, Values!$B$4, Values!$B$5))=0,"",IF(ISBLANK(Values!E8),"","Percent"))</f>
        <v>Percent</v>
      </c>
      <c r="FQ9" s="36" t="str">
        <f>IF(IF(ISBLANK(Values!E8),"",IF(Values!J8, Values!$B$4, Values!$B$5))=0,"",IF(ISBLANK(Values!E8),"","2"))</f>
        <v>2</v>
      </c>
      <c r="FR9" s="36" t="str">
        <f>IF(IF(ISBLANK(Values!E8),"",IF(Values!J8, Values!$B$4, Values!$B$5))=0,"",IF(ISBLANK(Values!E8),"","3"))</f>
        <v>3</v>
      </c>
      <c r="FS9" s="36" t="str">
        <f>IF(IF(ISBLANK(Values!E8),"",IF(Values!J8, Values!$B$4, Values!$B$5))=0,"",IF(ISBLANK(Values!E8),"","5"))</f>
        <v>5</v>
      </c>
      <c r="FT9" s="36" t="str">
        <f>IF(IF(ISBLANK(Values!E8),"",IF(Values!J8, Values!$B$4, Values!$B$5))=0,"",IF(ISBLANK(Values!E8),"","6"))</f>
        <v>6</v>
      </c>
      <c r="FU9" s="36" t="str">
        <f>IF(IF(ISBLANK(Values!E8),"",IF(Values!J8, Values!$B$4, Values!$B$5))=0,"",IF(ISBLANK(Values!E8),"","10"))</f>
        <v>10</v>
      </c>
      <c r="FV9" s="36" t="str">
        <f>IF(IF(ISBLANK(Values!E8),"",IF(Values!J8, Values!$B$4, Values!$B$5))=0,"",IF(ISBLANK(Values!E8),"","10"))</f>
        <v>10</v>
      </c>
    </row>
    <row r="10" spans="1:192" ht="48" x14ac:dyDescent="0.2">
      <c r="A10" s="27" t="str">
        <f>IF(ISBLANK(Values!E9),"",IF(Values!$B$37="EU","computercomponent","computer"))</f>
        <v>computercomponent</v>
      </c>
      <c r="B10" s="38" t="str">
        <f>IF(ISBLANK(Values!E9),"",Values!F9)</f>
        <v>Lenovo T570 Regular - NOR</v>
      </c>
      <c r="C10" s="32" t="str">
        <f>IF(ISBLANK(Values!E9),"","TellusRem")</f>
        <v>TellusRem</v>
      </c>
      <c r="D10" s="30">
        <f>IF(ISBLANK(Values!E9),"",Values!E9)</f>
        <v>5714401574064</v>
      </c>
      <c r="E10" s="31" t="str">
        <f>IF(ISBLANK(Values!E9),"","EAN")</f>
        <v>EAN</v>
      </c>
      <c r="F10" s="28" t="str">
        <f>IF(ISBLANK(Values!E9),"",IF(Values!J9, SUBSTITUTE(Values!$B$1, "{language}", Values!H9) &amp; " " &amp;Values!$B$3, SUBSTITUTE(Values!$B$2, "{language}", Values!$H9) &amp; " " &amp;Values!$B$3))</f>
        <v>ersatztastatur Skandinavisch – Nordisch Nicht Hintergrundbeleuchtung für Lenovo Thinkpad T570 T580 P51s P52s</v>
      </c>
      <c r="G10" s="32" t="str">
        <f>IF(ISBLANK(Values!E9),"",IF(Values!$B$20="PartialUpdate","","TellusRem"))</f>
        <v/>
      </c>
      <c r="H10" s="27" t="str">
        <f>IF(ISBLANK(Values!E9),"",Values!$B$16)</f>
        <v>computer-keyboards</v>
      </c>
      <c r="I10" s="27" t="str">
        <f>IF(ISBLANK(Values!E9),"","4730574031")</f>
        <v>4730574031</v>
      </c>
      <c r="J10" s="39" t="str">
        <f>IF(ISBLANK(Values!E9),"",Values!F9 )</f>
        <v>Lenovo T570 Regular - NOR</v>
      </c>
      <c r="K10" s="29">
        <f>IF(IF(ISBLANK(Values!E9),"",IF(Values!J9, Values!$B$4, Values!$B$5))=0,"",IF(ISBLANK(Values!E9),"",IF(Values!J9, Values!$B$4, Values!$B$5)))</f>
        <v>44.99</v>
      </c>
      <c r="L10" s="40" t="str">
        <f>IF(ISBLANK(Values!E9),"",IF($CO10="DEFAULT", Values!$B$18, ""))</f>
        <v/>
      </c>
      <c r="M10" s="28" t="str">
        <f>IF(ISBLANK(Values!E9),"",Values!$M9)</f>
        <v>https://raw.githubusercontent.com/PatrickVibild/TellusAmazonPictures/master/pictures/Lenovo/T570/RG/NOR/1.jpg</v>
      </c>
      <c r="N10" s="28" t="str">
        <f>IF(ISBLANK(Values!$F9),"",Values!N9)</f>
        <v>https://raw.githubusercontent.com/PatrickVibild/TellusAmazonPictures/master/pictures/Lenovo/T570/RG/NOR/2.jpg</v>
      </c>
      <c r="O10" s="28" t="str">
        <f>IF(ISBLANK(Values!$F9),"",Values!O9)</f>
        <v>https://raw.githubusercontent.com/PatrickVibild/TellusAmazonPictures/master/pictures/Lenovo/T570/RG/NOR/3.jpg</v>
      </c>
      <c r="P10" s="28" t="str">
        <f>IF(ISBLANK(Values!$F9),"",Values!P9)</f>
        <v>https://raw.githubusercontent.com/PatrickVibild/TellusAmazonPictures/master/pictures/Lenovo/T570/RG/NOR/4.jpg</v>
      </c>
      <c r="Q10" s="28" t="str">
        <f>IF(ISBLANK(Values!$F9),"",Values!Q9)</f>
        <v>https://raw.githubusercontent.com/PatrickVibild/TellusAmazonPictures/master/pictures/Lenovo/T570/RG/NOR/5.jpg</v>
      </c>
      <c r="R10" s="28" t="str">
        <f>IF(ISBLANK(Values!$F9),"",Values!R9)</f>
        <v>https://raw.githubusercontent.com/PatrickVibild/TellusAmazonPictures/master/pictures/Lenovo/T570/RG/NOR/6.jpg</v>
      </c>
      <c r="S10" s="28" t="str">
        <f>IF(ISBLANK(Values!$F9),"",Values!S9)</f>
        <v>https://raw.githubusercontent.com/PatrickVibild/TellusAmazonPictures/master/pictures/Lenovo/T570/RG/NOR/7.jpg</v>
      </c>
      <c r="T10" s="28" t="str">
        <f>IF(ISBLANK(Values!$F9),"",Values!T9)</f>
        <v>https://raw.githubusercontent.com/PatrickVibild/TellusAmazonPictures/master/pictures/Lenovo/T570/RG/NOR/8.jpg</v>
      </c>
      <c r="U10" s="28" t="str">
        <f>IF(ISBLANK(Values!$F9),"",Values!U9)</f>
        <v>https://raw.githubusercontent.com/PatrickVibild/TellusAmazonPictures/master/pictures/Lenovo/T570/RG/NOR/9.jpg</v>
      </c>
      <c r="W10" s="32" t="str">
        <f>IF(ISBLANK(Values!E9),"","Child")</f>
        <v>Child</v>
      </c>
      <c r="X10" s="32" t="str">
        <f>IF(ISBLANK(Values!E9),"",Values!$B$13)</f>
        <v>Lenovo T570 parent</v>
      </c>
      <c r="Y10" s="39" t="str">
        <f>IF(ISBLANK(Values!E9),"","Size-Color")</f>
        <v>Size-Color</v>
      </c>
      <c r="Z10" s="32" t="str">
        <f>IF(ISBLANK(Values!E9),"","variation")</f>
        <v>variation</v>
      </c>
      <c r="AA10" s="36" t="str">
        <f>IF(ISBLANK(Values!E9),"",Values!$B$20)</f>
        <v>PartialUpdate</v>
      </c>
      <c r="AB10" s="1" t="str">
        <f>IF(ISBLANK(Values!E9),"",Values!$B$29)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0" s="41" t="str">
        <f>IF(ISBLANK(Values!E9),"",IF(Values!I9,Values!$B$23,Values!$B$33))</f>
        <v xml:space="preserve">👉 ÜBERARBEITET: GELD SPAREN - Ersatz-Lenovo-Laptop-Tastatur, gleiche Qualität wie OEM-Tastaturen. TellusRem ist seit 2011 der weltweit führende Distributor von Tastaturen. Perfekte Ersatztastatur, einfach auszutauschen und zu installieren. </v>
      </c>
      <c r="AJ10" s="42" t="str">
        <f>IF(ISBLANK(Values!E9),"",Values!$B$24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0" s="1" t="str">
        <f>IF(ISBLANK(Values!E9),"",Values!$B$25)</f>
        <v xml:space="preserve">♻️ ÖFFENTLICHES PRODUKT - Kaufen Sie renoviert, KAUFEN SIE GRÜN! Reduzieren Sie mehr als 80% Kohlendioxid, indem Sie unsere überholten Tastaturen kaufen, im Vergleich zu einer neuen Tastatur! </v>
      </c>
      <c r="AL10" s="1" t="str">
        <f>IF(ISBLANK(Values!E9),"",SUBSTITUTE(SUBSTITUTE(IF(Values!$J9, Values!$B$26, Values!$B$33), "{language}", Values!$H9), "{flag}", INDEX(options!$E$1:$E$20, Values!$V9)))</f>
        <v xml:space="preserve">👉 LAYOUT - 🇸🇪 🇫🇮 🇳🇴 🇩🇰 Skandinavisch – Nordisch Nicht Hintergrundbeleuchtung </v>
      </c>
      <c r="AM10" s="1" t="str">
        <f>SUBSTITUTE(IF(ISBLANK(Values!E9),"",Values!$B$27),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0" s="28" t="str">
        <f>IF(ISBLANK(Values!E9),"",Values!H9)</f>
        <v>Skandinavisch – Nordisch</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36"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0" s="1" t="str">
        <f>IF(ISBLANK(Values!E9),"","No")</f>
        <v>No</v>
      </c>
      <c r="DA10" s="1" t="str">
        <f>IF(ISBLANK(Values!E9),"","No")</f>
        <v>No</v>
      </c>
      <c r="DO10" s="27" t="str">
        <f>IF(ISBLANK(Values!E9),"","Parts")</f>
        <v>Parts</v>
      </c>
      <c r="DP10" s="27" t="str">
        <f>IF(ISBLANK(Values!E9),"",Values!$B$31)</f>
        <v>6 Monate Garantie nach dem Liefertermin. Im Falle einer Fehlfunktion der Tastatur wird ein neues Gerät oder ein Ersatzteil für die Tastatur des Produkts gesendet. Bei Sortierung des Bestands wird eine volle Rückerstattung gewährt.</v>
      </c>
      <c r="DS10" s="31"/>
      <c r="DY10" t="str">
        <f>IF(ISBLANK(Values!$E9), "", "not_applicable")</f>
        <v>not_applicable</v>
      </c>
      <c r="DZ10" s="31"/>
      <c r="EA10" s="31"/>
      <c r="EB10" s="31"/>
      <c r="EC10" s="31"/>
      <c r="EI10" s="1" t="str">
        <f>IF(ISBLANK(Values!E9),"",Values!$B$31)</f>
        <v>6 Monate Garantie nach dem Liefertermin. Im Falle einer Fehlfunktion der Tastatur wird ein neues Gerät oder ein Ersatzteil für die Tastatur des Produkts gesendet. Bei Sortierung des Bestands wird eine volle Rückerstattung gewährt.</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9">
        <f>IF(IF(ISBLANK(Values!E9),"",IF(Values!J9, Values!$B$4, Values!$B$5))=0,"",IF(ISBLANK(Values!E9),"",IF(Values!J9, Values!$B$4, Values!$B$5)))</f>
        <v>44.99</v>
      </c>
      <c r="FP10" s="36" t="str">
        <f>IF(IF(ISBLANK(Values!E9),"",IF(Values!J9, Values!$B$4, Values!$B$5))=0,"",IF(ISBLANK(Values!E9),"","Percent"))</f>
        <v>Percent</v>
      </c>
      <c r="FQ10" s="36" t="str">
        <f>IF(IF(ISBLANK(Values!E9),"",IF(Values!J9, Values!$B$4, Values!$B$5))=0,"",IF(ISBLANK(Values!E9),"","2"))</f>
        <v>2</v>
      </c>
      <c r="FR10" s="36" t="str">
        <f>IF(IF(ISBLANK(Values!E9),"",IF(Values!J9, Values!$B$4, Values!$B$5))=0,"",IF(ISBLANK(Values!E9),"","3"))</f>
        <v>3</v>
      </c>
      <c r="FS10" s="36" t="str">
        <f>IF(IF(ISBLANK(Values!E9),"",IF(Values!J9, Values!$B$4, Values!$B$5))=0,"",IF(ISBLANK(Values!E9),"","5"))</f>
        <v>5</v>
      </c>
      <c r="FT10" s="36" t="str">
        <f>IF(IF(ISBLANK(Values!E9),"",IF(Values!J9, Values!$B$4, Values!$B$5))=0,"",IF(ISBLANK(Values!E9),"","6"))</f>
        <v>6</v>
      </c>
      <c r="FU10" s="36" t="str">
        <f>IF(IF(ISBLANK(Values!E9),"",IF(Values!J9, Values!$B$4, Values!$B$5))=0,"",IF(ISBLANK(Values!E9),"","10"))</f>
        <v>10</v>
      </c>
      <c r="FV10" s="36" t="str">
        <f>IF(IF(ISBLANK(Values!E9),"",IF(Values!J9, Values!$B$4, Values!$B$5))=0,"",IF(ISBLANK(Values!E9),"","10"))</f>
        <v>10</v>
      </c>
    </row>
    <row r="11" spans="1:192" ht="48" x14ac:dyDescent="0.2">
      <c r="A11" s="27" t="str">
        <f>IF(ISBLANK(Values!E10),"",IF(Values!$B$37="EU","computercomponent","computer"))</f>
        <v>computercomponent</v>
      </c>
      <c r="B11" s="38" t="str">
        <f>IF(ISBLANK(Values!E10),"",Values!F10)</f>
        <v>Lenovo T570 Regular - BE</v>
      </c>
      <c r="C11" s="32" t="str">
        <f>IF(ISBLANK(Values!E10),"","TellusRem")</f>
        <v>TellusRem</v>
      </c>
      <c r="D11" s="30">
        <f>IF(ISBLANK(Values!E10),"",Values!E10)</f>
        <v>5714401574071</v>
      </c>
      <c r="E11" s="31" t="str">
        <f>IF(ISBLANK(Values!E10),"","EAN")</f>
        <v>EAN</v>
      </c>
      <c r="F11" s="28" t="str">
        <f>IF(ISBLANK(Values!E10),"",IF(Values!J10, SUBSTITUTE(Values!$B$1, "{language}", Values!H10) &amp; " " &amp;Values!$B$3, SUBSTITUTE(Values!$B$2, "{language}", Values!$H10) &amp; " " &amp;Values!$B$3))</f>
        <v>ersatztastatur Belgier Nicht Hintergrundbeleuchtung für Lenovo Thinkpad T570 T580 P51s P52s</v>
      </c>
      <c r="G11" s="32" t="str">
        <f>IF(ISBLANK(Values!E10),"",IF(Values!$B$20="PartialUpdate","","TellusRem"))</f>
        <v/>
      </c>
      <c r="H11" s="27" t="str">
        <f>IF(ISBLANK(Values!E10),"",Values!$B$16)</f>
        <v>computer-keyboards</v>
      </c>
      <c r="I11" s="27" t="str">
        <f>IF(ISBLANK(Values!E10),"","4730574031")</f>
        <v>4730574031</v>
      </c>
      <c r="J11" s="39" t="str">
        <f>IF(ISBLANK(Values!E10),"",Values!F10 )</f>
        <v>Lenovo T570 Regular - BE</v>
      </c>
      <c r="K11" s="29">
        <f>IF(IF(ISBLANK(Values!E10),"",IF(Values!J10, Values!$B$4, Values!$B$5))=0,"",IF(ISBLANK(Values!E10),"",IF(Values!J10, Values!$B$4, Values!$B$5)))</f>
        <v>44.99</v>
      </c>
      <c r="L11" s="40">
        <f>IF(ISBLANK(Values!E10),"",IF($CO11="DEFAULT", Values!$B$18, ""))</f>
        <v>5</v>
      </c>
      <c r="M11" s="28" t="str">
        <f>IF(ISBLANK(Values!E10),"",Values!$M10)</f>
        <v>https://download.lenovo.com/Images/Parts/01EN934/01EN934_A.jpg</v>
      </c>
      <c r="N11" s="28" t="str">
        <f>IF(ISBLANK(Values!$F10),"",Values!N10)</f>
        <v>https://download.lenovo.com/Images/Parts/01EN934/01EN934_B.jpg</v>
      </c>
      <c r="O11" s="28" t="str">
        <f>IF(ISBLANK(Values!$F10),"",Values!O10)</f>
        <v>https://download.lenovo.com/Images/Parts/01EN934/01EN934_details.jpg</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Child</v>
      </c>
      <c r="X11" s="32" t="str">
        <f>IF(ISBLANK(Values!E10),"",Values!$B$13)</f>
        <v>Lenovo T570 parent</v>
      </c>
      <c r="Y11" s="39" t="str">
        <f>IF(ISBLANK(Values!E10),"","Size-Color")</f>
        <v>Size-Color</v>
      </c>
      <c r="Z11" s="32" t="str">
        <f>IF(ISBLANK(Values!E10),"","variation")</f>
        <v>variation</v>
      </c>
      <c r="AA11" s="36" t="str">
        <f>IF(ISBLANK(Values!E10),"",Values!$B$20)</f>
        <v>PartialUpdate</v>
      </c>
      <c r="AB11" s="1" t="str">
        <f>IF(ISBLANK(Values!E10),"",Values!$B$29)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1" s="41" t="str">
        <f>IF(ISBLANK(Values!E10),"",IF(Values!I10,Values!$B$23,Values!$B$33))</f>
        <v xml:space="preserve">👉 ÜBERARBEITET: GELD SPAREN - Ersatz-Lenovo-Laptop-Tastatur, gleiche Qualität wie OEM-Tastaturen. TellusRem ist seit 2011 der weltweit führende Distributor von Tastaturen. Perfekte Ersatztastatur, einfach auszutauschen und zu installieren. </v>
      </c>
      <c r="AJ11" s="42" t="str">
        <f>IF(ISBLANK(Values!E10),"",Values!$B$24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1" s="1" t="str">
        <f>IF(ISBLANK(Values!E10),"",Values!$B$25)</f>
        <v xml:space="preserve">♻️ ÖFFENTLICHES PRODUKT - Kaufen Sie renoviert, KAUFEN SIE GRÜN! Reduzieren Sie mehr als 80% Kohlendioxid, indem Sie unsere überholten Tastaturen kaufen, im Vergleich zu einer neuen Tastatur! </v>
      </c>
      <c r="AL11" s="1" t="str">
        <f>IF(ISBLANK(Values!E10),"",SUBSTITUTE(SUBSTITUTE(IF(Values!$J10, Values!$B$26, Values!$B$33), "{language}", Values!$H10), "{flag}", INDEX(options!$E$1:$E$20, Values!$V10)))</f>
        <v xml:space="preserve">👉 LAYOUT - 🇧🇪 Belgier Nicht Hintergrundbeleuchtung </v>
      </c>
      <c r="AM11" s="1" t="str">
        <f>SUBSTITUTE(IF(ISBLANK(Values!E10),"",Values!$B$27),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1" s="28" t="str">
        <f>IF(ISBLANK(Values!E10),"",Values!H10)</f>
        <v>Belgier</v>
      </c>
      <c r="AV11" s="1" t="str">
        <f>IF(ISBLANK(Values!E10),"",IF(Values!J10,"Backlit", "Non-Backlit"))</f>
        <v>Non-Backlit</v>
      </c>
      <c r="AW11"/>
      <c r="BE11" s="27" t="str">
        <f>IF(ISBLANK(Values!E10),"","Professional Audience")</f>
        <v>Professional Audience</v>
      </c>
      <c r="BF11" s="27" t="str">
        <f>IF(ISBLANK(Values!E10),"","Consumer Audience")</f>
        <v>Consumer Audience</v>
      </c>
      <c r="BG11" s="27" t="str">
        <f>IF(ISBLANK(Values!E10),"","Adults")</f>
        <v>Adults</v>
      </c>
      <c r="BH11" s="27"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36"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1" s="1" t="str">
        <f>IF(ISBLANK(Values!E10),"","No")</f>
        <v>No</v>
      </c>
      <c r="DA11" s="1" t="str">
        <f>IF(ISBLANK(Values!E10),"","No")</f>
        <v>No</v>
      </c>
      <c r="DO11" s="27" t="str">
        <f>IF(ISBLANK(Values!E10),"","Parts")</f>
        <v>Parts</v>
      </c>
      <c r="DP11" s="27" t="str">
        <f>IF(ISBLANK(Values!E10),"",Values!$B$31)</f>
        <v>6 Monate Garantie nach dem Liefertermin. Im Falle einer Fehlfunktion der Tastatur wird ein neues Gerät oder ein Ersatzteil für die Tastatur des Produkts gesendet. Bei Sortierung des Bestands wird eine volle Rückerstattung gewährt.</v>
      </c>
      <c r="DS11" s="31"/>
      <c r="DY11" t="str">
        <f>IF(ISBLANK(Values!$E10), "", "not_applicable")</f>
        <v>not_applicable</v>
      </c>
      <c r="DZ11" s="31"/>
      <c r="EA11" s="31"/>
      <c r="EB11" s="31"/>
      <c r="EC11" s="31"/>
      <c r="EI11" s="1" t="str">
        <f>IF(ISBLANK(Values!E10),"",Values!$B$31)</f>
        <v>6 Monate Garantie nach dem Liefertermin. Im Falle einer Fehlfunktion der Tastatur wird ein neues Gerät oder ein Ersatzteil für die Tastatur des Produkts gesendet. Bei Sortierung des Bestands wird eine volle Rückerstattung gewährt.</v>
      </c>
      <c r="ES11" s="1" t="str">
        <f>IF(ISBLANK(Values!E10),"","Amazon Tellus UPS")</f>
        <v>Amazon Tellus UPS</v>
      </c>
      <c r="EV11" s="3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9">
        <f>IF(IF(ISBLANK(Values!E10),"",IF(Values!J10, Values!$B$4, Values!$B$5))=0,"",IF(ISBLANK(Values!E10),"",IF(Values!J10, Values!$B$4, Values!$B$5)))</f>
        <v>44.99</v>
      </c>
      <c r="FP11" s="36" t="str">
        <f>IF(IF(ISBLANK(Values!E10),"",IF(Values!J10, Values!$B$4, Values!$B$5))=0,"",IF(ISBLANK(Values!E10),"","Percent"))</f>
        <v>Percent</v>
      </c>
      <c r="FQ11" s="36" t="str">
        <f>IF(IF(ISBLANK(Values!E10),"",IF(Values!J10, Values!$B$4, Values!$B$5))=0,"",IF(ISBLANK(Values!E10),"","2"))</f>
        <v>2</v>
      </c>
      <c r="FR11" s="36" t="str">
        <f>IF(IF(ISBLANK(Values!E10),"",IF(Values!J10, Values!$B$4, Values!$B$5))=0,"",IF(ISBLANK(Values!E10),"","3"))</f>
        <v>3</v>
      </c>
      <c r="FS11" s="36" t="str">
        <f>IF(IF(ISBLANK(Values!E10),"",IF(Values!J10, Values!$B$4, Values!$B$5))=0,"",IF(ISBLANK(Values!E10),"","5"))</f>
        <v>5</v>
      </c>
      <c r="FT11" s="36" t="str">
        <f>IF(IF(ISBLANK(Values!E10),"",IF(Values!J10, Values!$B$4, Values!$B$5))=0,"",IF(ISBLANK(Values!E10),"","6"))</f>
        <v>6</v>
      </c>
      <c r="FU11" s="36" t="str">
        <f>IF(IF(ISBLANK(Values!E10),"",IF(Values!J10, Values!$B$4, Values!$B$5))=0,"",IF(ISBLANK(Values!E10),"","10"))</f>
        <v>10</v>
      </c>
      <c r="FV11" s="36" t="str">
        <f>IF(IF(ISBLANK(Values!E10),"",IF(Values!J10, Values!$B$4, Values!$B$5))=0,"",IF(ISBLANK(Values!E10),"","10"))</f>
        <v>10</v>
      </c>
    </row>
    <row r="12" spans="1:192" ht="48" x14ac:dyDescent="0.2">
      <c r="A12" s="27" t="str">
        <f>IF(ISBLANK(Values!E11),"",IF(Values!$B$37="EU","computercomponent","computer"))</f>
        <v>computercomponent</v>
      </c>
      <c r="B12" s="38" t="str">
        <f>IF(ISBLANK(Values!E11),"",Values!F11)</f>
        <v>Lenovo T570 Regular - BG</v>
      </c>
      <c r="C12" s="32" t="str">
        <f>IF(ISBLANK(Values!E11),"","TellusRem")</f>
        <v>TellusRem</v>
      </c>
      <c r="D12" s="30">
        <f>IF(ISBLANK(Values!E11),"",Values!E11)</f>
        <v>5714401574088</v>
      </c>
      <c r="E12" s="31" t="str">
        <f>IF(ISBLANK(Values!E11),"","EAN")</f>
        <v>EAN</v>
      </c>
      <c r="F12" s="28" t="str">
        <f>IF(ISBLANK(Values!E11),"",IF(Values!J11, SUBSTITUTE(Values!$B$1, "{language}", Values!H11) &amp; " " &amp;Values!$B$3, SUBSTITUTE(Values!$B$2, "{language}", Values!$H11) &amp; " " &amp;Values!$B$3))</f>
        <v>ersatztastatur Bulgarisch Nicht Hintergrundbeleuchtung für Lenovo Thinkpad T570 T580 P51s P52s</v>
      </c>
      <c r="G12" s="32" t="str">
        <f>IF(ISBLANK(Values!E11),"",IF(Values!$B$20="PartialUpdate","","TellusRem"))</f>
        <v/>
      </c>
      <c r="H12" s="27" t="str">
        <f>IF(ISBLANK(Values!E11),"",Values!$B$16)</f>
        <v>computer-keyboards</v>
      </c>
      <c r="I12" s="27" t="str">
        <f>IF(ISBLANK(Values!E11),"","4730574031")</f>
        <v>4730574031</v>
      </c>
      <c r="J12" s="39" t="str">
        <f>IF(ISBLANK(Values!E11),"",Values!F11 )</f>
        <v>Lenovo T570 Regular - BG</v>
      </c>
      <c r="K12" s="29">
        <f>IF(IF(ISBLANK(Values!E11),"",IF(Values!J11, Values!$B$4, Values!$B$5))=0,"",IF(ISBLANK(Values!E11),"",IF(Values!J11, Values!$B$4, Values!$B$5)))</f>
        <v>44.99</v>
      </c>
      <c r="L12" s="40">
        <f>IF(ISBLANK(Values!E11),"",IF($CO12="DEFAULT", Values!$B$18, ""))</f>
        <v>5</v>
      </c>
      <c r="M12" s="28" t="str">
        <f>IF(ISBLANK(Values!E11),"",Values!$M11)</f>
        <v>https://download.lenovo.com/Images/Parts/01EN935/01EN935_A.jpg</v>
      </c>
      <c r="N12" s="28" t="str">
        <f>IF(ISBLANK(Values!$F11),"",Values!N11)</f>
        <v>https://download.lenovo.com/Images/Parts/01EN935/01EN935_B.jpg</v>
      </c>
      <c r="O12" s="28" t="str">
        <f>IF(ISBLANK(Values!$F11),"",Values!O11)</f>
        <v>https://download.lenovo.com/Images/Parts/01EN935/01EN935_details.jpg</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Child</v>
      </c>
      <c r="X12" s="32" t="str">
        <f>IF(ISBLANK(Values!E11),"",Values!$B$13)</f>
        <v>Lenovo T570 parent</v>
      </c>
      <c r="Y12" s="39" t="str">
        <f>IF(ISBLANK(Values!E11),"","Size-Color")</f>
        <v>Size-Color</v>
      </c>
      <c r="Z12" s="32" t="str">
        <f>IF(ISBLANK(Values!E11),"","variation")</f>
        <v>variation</v>
      </c>
      <c r="AA12" s="36" t="str">
        <f>IF(ISBLANK(Values!E11),"",Values!$B$20)</f>
        <v>PartialUpdate</v>
      </c>
      <c r="AB12" s="1" t="str">
        <f>IF(ISBLANK(Values!E11),"",Values!$B$29)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2" s="41" t="str">
        <f>IF(ISBLANK(Values!E11),"",IF(Values!I11,Values!$B$23,Values!$B$33))</f>
        <v xml:space="preserve">👉 ÜBERARBEITET: GELD SPAREN - Ersatz-Lenovo-Laptop-Tastatur, gleiche Qualität wie OEM-Tastaturen. TellusRem ist seit 2011 der weltweit führende Distributor von Tastaturen. Perfekte Ersatztastatur, einfach auszutauschen und zu installieren. </v>
      </c>
      <c r="AJ12" s="42" t="str">
        <f>IF(ISBLANK(Values!E11),"",Values!$B$24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2" s="1" t="str">
        <f>IF(ISBLANK(Values!E11),"",Values!$B$25)</f>
        <v xml:space="preserve">♻️ ÖFFENTLICHES PRODUKT - Kaufen Sie renoviert, KAUFEN SIE GRÜN! Reduzieren Sie mehr als 80% Kohlendioxid, indem Sie unsere überholten Tastaturen kaufen, im Vergleich zu einer neuen Tastatur! </v>
      </c>
      <c r="AL12" s="1" t="str">
        <f>IF(ISBLANK(Values!E11),"",SUBSTITUTE(SUBSTITUTE(IF(Values!$J11, Values!$B$26, Values!$B$33), "{language}", Values!$H11), "{flag}", INDEX(options!$E$1:$E$20, Values!$V11)))</f>
        <v xml:space="preserve">👉 LAYOUT - 🇧🇬 Bulgarisch Nicht Hintergrundbeleuchtung </v>
      </c>
      <c r="AM12" s="1" t="str">
        <f>SUBSTITUTE(IF(ISBLANK(Values!E11),"",Values!$B$27),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2" s="28" t="str">
        <f>IF(ISBLANK(Values!E11),"",Values!H11)</f>
        <v>Bulgarisch</v>
      </c>
      <c r="AV12" s="1" t="str">
        <f>IF(ISBLANK(Values!E11),"",IF(Values!J11,"Backlit", "Non-Backlit"))</f>
        <v>Non-Backlit</v>
      </c>
      <c r="AW12"/>
      <c r="BE12" s="27" t="str">
        <f>IF(ISBLANK(Values!E11),"","Professional Audience")</f>
        <v>Professional Audience</v>
      </c>
      <c r="BF12" s="27" t="str">
        <f>IF(ISBLANK(Values!E11),"","Consumer Audience")</f>
        <v>Consumer Audience</v>
      </c>
      <c r="BG12" s="27" t="str">
        <f>IF(ISBLANK(Values!E11),"","Adults")</f>
        <v>Adults</v>
      </c>
      <c r="BH12" s="27"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36"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2" s="1" t="str">
        <f>IF(ISBLANK(Values!E11),"","No")</f>
        <v>No</v>
      </c>
      <c r="DA12" s="1" t="str">
        <f>IF(ISBLANK(Values!E11),"","No")</f>
        <v>No</v>
      </c>
      <c r="DO12" s="27" t="str">
        <f>IF(ISBLANK(Values!E11),"","Parts")</f>
        <v>Parts</v>
      </c>
      <c r="DP12" s="27" t="str">
        <f>IF(ISBLANK(Values!E11),"",Values!$B$31)</f>
        <v>6 Monate Garantie nach dem Liefertermin. Im Falle einer Fehlfunktion der Tastatur wird ein neues Gerät oder ein Ersatzteil für die Tastatur des Produkts gesendet. Bei Sortierung des Bestands wird eine volle Rückerstattung gewährt.</v>
      </c>
      <c r="DS12" s="31"/>
      <c r="DY12" t="str">
        <f>IF(ISBLANK(Values!$E11), "", "not_applicable")</f>
        <v>not_applicable</v>
      </c>
      <c r="DZ12" s="31"/>
      <c r="EA12" s="31"/>
      <c r="EB12" s="31"/>
      <c r="EC12" s="31"/>
      <c r="EI12" s="1" t="str">
        <f>IF(ISBLANK(Values!E11),"",Values!$B$31)</f>
        <v>6 Monate Garantie nach dem Liefertermin. Im Falle einer Fehlfunktion der Tastatur wird ein neues Gerät oder ein Ersatzteil für die Tastatur des Produkts gesendet. Bei Sortierung des Bestands wird eine volle Rückerstattung gewährt.</v>
      </c>
      <c r="ES12" s="1" t="str">
        <f>IF(ISBLANK(Values!E11),"","Amazon Tellus UPS")</f>
        <v>Amazon Tellus UPS</v>
      </c>
      <c r="EV12" s="3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9">
        <f>IF(IF(ISBLANK(Values!E11),"",IF(Values!J11, Values!$B$4, Values!$B$5))=0,"",IF(ISBLANK(Values!E11),"",IF(Values!J11, Values!$B$4, Values!$B$5)))</f>
        <v>44.99</v>
      </c>
      <c r="FP12" s="36" t="str">
        <f>IF(IF(ISBLANK(Values!E11),"",IF(Values!J11, Values!$B$4, Values!$B$5))=0,"",IF(ISBLANK(Values!E11),"","Percent"))</f>
        <v>Percent</v>
      </c>
      <c r="FQ12" s="36" t="str">
        <f>IF(IF(ISBLANK(Values!E11),"",IF(Values!J11, Values!$B$4, Values!$B$5))=0,"",IF(ISBLANK(Values!E11),"","2"))</f>
        <v>2</v>
      </c>
      <c r="FR12" s="36" t="str">
        <f>IF(IF(ISBLANK(Values!E11),"",IF(Values!J11, Values!$B$4, Values!$B$5))=0,"",IF(ISBLANK(Values!E11),"","3"))</f>
        <v>3</v>
      </c>
      <c r="FS12" s="36" t="str">
        <f>IF(IF(ISBLANK(Values!E11),"",IF(Values!J11, Values!$B$4, Values!$B$5))=0,"",IF(ISBLANK(Values!E11),"","5"))</f>
        <v>5</v>
      </c>
      <c r="FT12" s="36" t="str">
        <f>IF(IF(ISBLANK(Values!E11),"",IF(Values!J11, Values!$B$4, Values!$B$5))=0,"",IF(ISBLANK(Values!E11),"","6"))</f>
        <v>6</v>
      </c>
      <c r="FU12" s="36" t="str">
        <f>IF(IF(ISBLANK(Values!E11),"",IF(Values!J11, Values!$B$4, Values!$B$5))=0,"",IF(ISBLANK(Values!E11),"","10"))</f>
        <v>10</v>
      </c>
      <c r="FV12" s="36" t="str">
        <f>IF(IF(ISBLANK(Values!E11),"",IF(Values!J11, Values!$B$4, Values!$B$5))=0,"",IF(ISBLANK(Values!E11),"","10"))</f>
        <v>10</v>
      </c>
    </row>
    <row r="13" spans="1:192" ht="48" x14ac:dyDescent="0.2">
      <c r="A13" s="27" t="str">
        <f>IF(ISBLANK(Values!E12),"",IF(Values!$B$37="EU","computercomponent","computer"))</f>
        <v>computercomponent</v>
      </c>
      <c r="B13" s="38" t="str">
        <f>IF(ISBLANK(Values!E12),"",Values!F12)</f>
        <v>Lenovo T570 Regular - CZ</v>
      </c>
      <c r="C13" s="32" t="str">
        <f>IF(ISBLANK(Values!E12),"","TellusRem")</f>
        <v>TellusRem</v>
      </c>
      <c r="D13" s="30">
        <f>IF(ISBLANK(Values!E12),"",Values!E12)</f>
        <v>5714401574095</v>
      </c>
      <c r="E13" s="31" t="str">
        <f>IF(ISBLANK(Values!E12),"","EAN")</f>
        <v>EAN</v>
      </c>
      <c r="F13" s="28" t="str">
        <f>IF(ISBLANK(Values!E12),"",IF(Values!J12, SUBSTITUTE(Values!$B$1, "{language}", Values!H12) &amp; " " &amp;Values!$B$3, SUBSTITUTE(Values!$B$2, "{language}", Values!$H12) &amp; " " &amp;Values!$B$3))</f>
        <v>ersatztastatur Tschechisch Nicht Hintergrundbeleuchtung für Lenovo Thinkpad T570 T580 P51s P52s</v>
      </c>
      <c r="G13" s="32" t="str">
        <f>IF(ISBLANK(Values!E12),"",IF(Values!$B$20="PartialUpdate","","TellusRem"))</f>
        <v/>
      </c>
      <c r="H13" s="27" t="str">
        <f>IF(ISBLANK(Values!E12),"",Values!$B$16)</f>
        <v>computer-keyboards</v>
      </c>
      <c r="I13" s="27" t="str">
        <f>IF(ISBLANK(Values!E12),"","4730574031")</f>
        <v>4730574031</v>
      </c>
      <c r="J13" s="39" t="str">
        <f>IF(ISBLANK(Values!E12),"",Values!F12 )</f>
        <v>Lenovo T570 Regular - CZ</v>
      </c>
      <c r="K13" s="29">
        <f>IF(IF(ISBLANK(Values!E12),"",IF(Values!J12, Values!$B$4, Values!$B$5))=0,"",IF(ISBLANK(Values!E12),"",IF(Values!J12, Values!$B$4, Values!$B$5)))</f>
        <v>44.99</v>
      </c>
      <c r="L13" s="40">
        <f>IF(ISBLANK(Values!E12),"",IF($CO13="DEFAULT", Values!$B$18, ""))</f>
        <v>5</v>
      </c>
      <c r="M13" s="28" t="str">
        <f>IF(ISBLANK(Values!E12),"",Values!$M12)</f>
        <v>https://download.lenovo.com/Images/Parts/01ER508/01ER508_A.jpg</v>
      </c>
      <c r="N13" s="28" t="str">
        <f>IF(ISBLANK(Values!$F12),"",Values!N12)</f>
        <v>https://download.lenovo.com/Images/Parts/01ER508/01ER508_B.jpg</v>
      </c>
      <c r="O13" s="28" t="str">
        <f>IF(ISBLANK(Values!$F12),"",Values!O12)</f>
        <v>https://download.lenovo.com/Images/Parts/01ER508/01ER508_details.jpg</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Lenovo T570 parent</v>
      </c>
      <c r="Y13" s="39" t="str">
        <f>IF(ISBLANK(Values!E12),"","Size-Color")</f>
        <v>Size-Color</v>
      </c>
      <c r="Z13" s="32" t="str">
        <f>IF(ISBLANK(Values!E12),"","variation")</f>
        <v>variation</v>
      </c>
      <c r="AA13" s="36" t="str">
        <f>IF(ISBLANK(Values!E12),"",Values!$B$20)</f>
        <v>PartialUpdate</v>
      </c>
      <c r="AB13" s="1" t="str">
        <f>IF(ISBLANK(Values!E12),"",Values!$B$29)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3" s="41" t="str">
        <f>IF(ISBLANK(Values!E12),"",IF(Values!I12,Values!$B$23,Values!$B$33))</f>
        <v xml:space="preserve">👉 ÜBERARBEITET: GELD SPAREN - Ersatz-Lenovo-Laptop-Tastatur, gleiche Qualität wie OEM-Tastaturen. TellusRem ist seit 2011 der weltweit führende Distributor von Tastaturen. Perfekte Ersatztastatur, einfach auszutauschen und zu installieren. </v>
      </c>
      <c r="AJ13" s="42" t="str">
        <f>IF(ISBLANK(Values!E12),"",Values!$B$24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3" s="1" t="str">
        <f>IF(ISBLANK(Values!E12),"",Values!$B$25)</f>
        <v xml:space="preserve">♻️ ÖFFENTLICHES PRODUKT - Kaufen Sie renoviert, KAUFEN SIE GRÜN! Reduzieren Sie mehr als 80% Kohlendioxid, indem Sie unsere überholten Tastaturen kaufen, im Vergleich zu einer neuen Tastatur! </v>
      </c>
      <c r="AL13" s="1" t="str">
        <f>IF(ISBLANK(Values!E12),"",SUBSTITUTE(SUBSTITUTE(IF(Values!$J12, Values!$B$26, Values!$B$33), "{language}", Values!$H12), "{flag}", INDEX(options!$E$1:$E$20, Values!$V12)))</f>
        <v xml:space="preserve">👉 LAYOUT - 🇨🇿 Tschechisch Nicht Hintergrundbeleuchtung </v>
      </c>
      <c r="AM13" s="1" t="str">
        <f>SUBSTITUTE(IF(ISBLANK(Values!E12),"",Values!$B$27),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3" s="28" t="str">
        <f>IF(ISBLANK(Values!E12),"",Values!H12)</f>
        <v>Tschechisch</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36"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3" s="1" t="str">
        <f>IF(ISBLANK(Values!E12),"","No")</f>
        <v>No</v>
      </c>
      <c r="DA13" s="1" t="str">
        <f>IF(ISBLANK(Values!E12),"","No")</f>
        <v>No</v>
      </c>
      <c r="DO13" s="27" t="str">
        <f>IF(ISBLANK(Values!E12),"","Parts")</f>
        <v>Parts</v>
      </c>
      <c r="DP13" s="27" t="str">
        <f>IF(ISBLANK(Values!E12),"",Values!$B$31)</f>
        <v>6 Monate Garantie nach dem Liefertermin. Im Falle einer Fehlfunktion der Tastatur wird ein neues Gerät oder ein Ersatzteil für die Tastatur des Produkts gesendet. Bei Sortierung des Bestands wird eine volle Rückerstattung gewährt.</v>
      </c>
      <c r="DS13" s="31"/>
      <c r="DY13" t="str">
        <f>IF(ISBLANK(Values!$E12), "", "not_applicable")</f>
        <v>not_applicable</v>
      </c>
      <c r="DZ13" s="31"/>
      <c r="EA13" s="31"/>
      <c r="EB13" s="31"/>
      <c r="EC13" s="31"/>
      <c r="EI13" s="1" t="str">
        <f>IF(ISBLANK(Values!E12),"",Values!$B$31)</f>
        <v>6 Monate Garantie nach dem Liefertermin. Im Falle einer Fehlfunktion der Tastatur wird ein neues Gerät oder ein Ersatzteil für die Tastatur des Produkts gesendet. Bei Sortierung des Bestands wird eine volle Rückerstattung gewährt.</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9">
        <f>IF(IF(ISBLANK(Values!E12),"",IF(Values!J12, Values!$B$4, Values!$B$5))=0,"",IF(ISBLANK(Values!E12),"",IF(Values!J12, Values!$B$4, Values!$B$5)))</f>
        <v>44.99</v>
      </c>
      <c r="FP13" s="36" t="str">
        <f>IF(IF(ISBLANK(Values!E12),"",IF(Values!J12, Values!$B$4, Values!$B$5))=0,"",IF(ISBLANK(Values!E12),"","Percent"))</f>
        <v>Percent</v>
      </c>
      <c r="FQ13" s="36" t="str">
        <f>IF(IF(ISBLANK(Values!E12),"",IF(Values!J12, Values!$B$4, Values!$B$5))=0,"",IF(ISBLANK(Values!E12),"","2"))</f>
        <v>2</v>
      </c>
      <c r="FR13" s="36" t="str">
        <f>IF(IF(ISBLANK(Values!E12),"",IF(Values!J12, Values!$B$4, Values!$B$5))=0,"",IF(ISBLANK(Values!E12),"","3"))</f>
        <v>3</v>
      </c>
      <c r="FS13" s="36" t="str">
        <f>IF(IF(ISBLANK(Values!E12),"",IF(Values!J12, Values!$B$4, Values!$B$5))=0,"",IF(ISBLANK(Values!E12),"","5"))</f>
        <v>5</v>
      </c>
      <c r="FT13" s="36" t="str">
        <f>IF(IF(ISBLANK(Values!E12),"",IF(Values!J12, Values!$B$4, Values!$B$5))=0,"",IF(ISBLANK(Values!E12),"","6"))</f>
        <v>6</v>
      </c>
      <c r="FU13" s="36" t="str">
        <f>IF(IF(ISBLANK(Values!E12),"",IF(Values!J12, Values!$B$4, Values!$B$5))=0,"",IF(ISBLANK(Values!E12),"","10"))</f>
        <v>10</v>
      </c>
      <c r="FV13" s="36" t="str">
        <f>IF(IF(ISBLANK(Values!E12),"",IF(Values!J12, Values!$B$4, Values!$B$5))=0,"",IF(ISBLANK(Values!E12),"","10"))</f>
        <v>10</v>
      </c>
    </row>
    <row r="14" spans="1:192" ht="48" x14ac:dyDescent="0.2">
      <c r="A14" s="27" t="str">
        <f>IF(ISBLANK(Values!E13),"",IF(Values!$B$37="EU","computercomponent","computer"))</f>
        <v>computercomponent</v>
      </c>
      <c r="B14" s="38" t="str">
        <f>IF(ISBLANK(Values!E13),"",Values!F13)</f>
        <v>Lenovo T570 Regular - DK</v>
      </c>
      <c r="C14" s="32" t="str">
        <f>IF(ISBLANK(Values!E13),"","TellusRem")</f>
        <v>TellusRem</v>
      </c>
      <c r="D14" s="30">
        <f>IF(ISBLANK(Values!E13),"",Values!E13)</f>
        <v>5714401574101</v>
      </c>
      <c r="E14" s="31" t="str">
        <f>IF(ISBLANK(Values!E13),"","EAN")</f>
        <v>EAN</v>
      </c>
      <c r="F14" s="28" t="str">
        <f>IF(ISBLANK(Values!E13),"",IF(Values!J13, SUBSTITUTE(Values!$B$1, "{language}", Values!H13) &amp; " " &amp;Values!$B$3, SUBSTITUTE(Values!$B$2, "{language}", Values!$H13) &amp; " " &amp;Values!$B$3))</f>
        <v>ersatztastatur Dänisch Nicht Hintergrundbeleuchtung für Lenovo Thinkpad T570 T580 P51s P52s</v>
      </c>
      <c r="G14" s="32" t="str">
        <f>IF(ISBLANK(Values!E13),"",IF(Values!$B$20="PartialUpdate","","TellusRem"))</f>
        <v/>
      </c>
      <c r="H14" s="27" t="str">
        <f>IF(ISBLANK(Values!E13),"",Values!$B$16)</f>
        <v>computer-keyboards</v>
      </c>
      <c r="I14" s="27" t="str">
        <f>IF(ISBLANK(Values!E13),"","4730574031")</f>
        <v>4730574031</v>
      </c>
      <c r="J14" s="39" t="str">
        <f>IF(ISBLANK(Values!E13),"",Values!F13 )</f>
        <v>Lenovo T570 Regular - DK</v>
      </c>
      <c r="K14" s="29">
        <f>IF(IF(ISBLANK(Values!E13),"",IF(Values!J13, Values!$B$4, Values!$B$5))=0,"",IF(ISBLANK(Values!E13),"",IF(Values!J13, Values!$B$4, Values!$B$5)))</f>
        <v>44.99</v>
      </c>
      <c r="L14" s="40">
        <f>IF(ISBLANK(Values!E13),"",IF($CO14="DEFAULT", Values!$B$18, ""))</f>
        <v>5</v>
      </c>
      <c r="M14" s="28" t="str">
        <f>IF(ISBLANK(Values!E13),"",Values!$M13)</f>
        <v>https://download.lenovo.com/Images/Parts/01ER509/01ER509_A.jpg</v>
      </c>
      <c r="N14" s="28" t="str">
        <f>IF(ISBLANK(Values!$F13),"",Values!N13)</f>
        <v>https://download.lenovo.com/Images/Parts/01ER509/01ER509_B.jpg</v>
      </c>
      <c r="O14" s="28" t="str">
        <f>IF(ISBLANK(Values!$F13),"",Values!O13)</f>
        <v>https://download.lenovo.com/Images/Parts/01ER509/01ER509_details.jpg</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Lenovo T570 parent</v>
      </c>
      <c r="Y14" s="39" t="str">
        <f>IF(ISBLANK(Values!E13),"","Size-Color")</f>
        <v>Size-Color</v>
      </c>
      <c r="Z14" s="32" t="str">
        <f>IF(ISBLANK(Values!E13),"","variation")</f>
        <v>variation</v>
      </c>
      <c r="AA14" s="36" t="str">
        <f>IF(ISBLANK(Values!E13),"",Values!$B$20)</f>
        <v>PartialUpdate</v>
      </c>
      <c r="AB14" s="1" t="str">
        <f>IF(ISBLANK(Values!E13),"",Values!$B$29)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4" s="41" t="str">
        <f>IF(ISBLANK(Values!E13),"",IF(Values!I13,Values!$B$23,Values!$B$33))</f>
        <v xml:space="preserve">👉 ÜBERARBEITET: GELD SPAREN - Ersatz-Lenovo-Laptop-Tastatur, gleiche Qualität wie OEM-Tastaturen. TellusRem ist seit 2011 der weltweit führende Distributor von Tastaturen. Perfekte Ersatztastatur, einfach auszutauschen und zu installieren. </v>
      </c>
      <c r="AJ14" s="42" t="str">
        <f>IF(ISBLANK(Values!E13),"",Values!$B$24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4" s="1" t="str">
        <f>IF(ISBLANK(Values!E13),"",Values!$B$25)</f>
        <v xml:space="preserve">♻️ ÖFFENTLICHES PRODUKT - Kaufen Sie renoviert, KAUFEN SIE GRÜN! Reduzieren Sie mehr als 80% Kohlendioxid, indem Sie unsere überholten Tastaturen kaufen, im Vergleich zu einer neuen Tastatur! </v>
      </c>
      <c r="AL14" s="1" t="str">
        <f>IF(ISBLANK(Values!E13),"",SUBSTITUTE(SUBSTITUTE(IF(Values!$J13, Values!$B$26, Values!$B$33), "{language}", Values!$H13), "{flag}", INDEX(options!$E$1:$E$20, Values!$V13)))</f>
        <v xml:space="preserve">👉 LAYOUT - 🇩🇰 Dänisch Nicht Hintergrundbeleuchtung </v>
      </c>
      <c r="AM14" s="1" t="str">
        <f>SUBSTITUTE(IF(ISBLANK(Values!E13),"",Values!$B$27),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4" s="28" t="str">
        <f>IF(ISBLANK(Values!E13),"",Values!H13)</f>
        <v>Dänisch</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36"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4" s="1" t="str">
        <f>IF(ISBLANK(Values!E13),"","No")</f>
        <v>No</v>
      </c>
      <c r="DA14" s="1" t="str">
        <f>IF(ISBLANK(Values!E13),"","No")</f>
        <v>No</v>
      </c>
      <c r="DO14" s="27" t="str">
        <f>IF(ISBLANK(Values!E13),"","Parts")</f>
        <v>Parts</v>
      </c>
      <c r="DP14" s="27" t="str">
        <f>IF(ISBLANK(Values!E13),"",Values!$B$31)</f>
        <v>6 Monate Garantie nach dem Liefertermin. Im Falle einer Fehlfunktion der Tastatur wird ein neues Gerät oder ein Ersatzteil für die Tastatur des Produkts gesendet. Bei Sortierung des Bestands wird eine volle Rückerstattung gewährt.</v>
      </c>
      <c r="DS14" s="31"/>
      <c r="DY14" t="str">
        <f>IF(ISBLANK(Values!$E13), "", "not_applicable")</f>
        <v>not_applicable</v>
      </c>
      <c r="DZ14" s="31"/>
      <c r="EA14" s="31"/>
      <c r="EB14" s="31"/>
      <c r="EC14" s="31"/>
      <c r="EI14" s="1" t="str">
        <f>IF(ISBLANK(Values!E13),"",Values!$B$31)</f>
        <v>6 Monate Garantie nach dem Liefertermin. Im Falle einer Fehlfunktion der Tastatur wird ein neues Gerät oder ein Ersatzteil für die Tastatur des Produkts gesendet. Bei Sortierung des Bestands wird eine volle Rückerstattung gewährt.</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9">
        <f>IF(IF(ISBLANK(Values!E13),"",IF(Values!J13, Values!$B$4, Values!$B$5))=0,"",IF(ISBLANK(Values!E13),"",IF(Values!J13, Values!$B$4, Values!$B$5)))</f>
        <v>44.99</v>
      </c>
      <c r="FP14" s="36" t="str">
        <f>IF(IF(ISBLANK(Values!E13),"",IF(Values!J13, Values!$B$4, Values!$B$5))=0,"",IF(ISBLANK(Values!E13),"","Percent"))</f>
        <v>Percent</v>
      </c>
      <c r="FQ14" s="36" t="str">
        <f>IF(IF(ISBLANK(Values!E13),"",IF(Values!J13, Values!$B$4, Values!$B$5))=0,"",IF(ISBLANK(Values!E13),"","2"))</f>
        <v>2</v>
      </c>
      <c r="FR14" s="36" t="str">
        <f>IF(IF(ISBLANK(Values!E13),"",IF(Values!J13, Values!$B$4, Values!$B$5))=0,"",IF(ISBLANK(Values!E13),"","3"))</f>
        <v>3</v>
      </c>
      <c r="FS14" s="36" t="str">
        <f>IF(IF(ISBLANK(Values!E13),"",IF(Values!J13, Values!$B$4, Values!$B$5))=0,"",IF(ISBLANK(Values!E13),"","5"))</f>
        <v>5</v>
      </c>
      <c r="FT14" s="36" t="str">
        <f>IF(IF(ISBLANK(Values!E13),"",IF(Values!J13, Values!$B$4, Values!$B$5))=0,"",IF(ISBLANK(Values!E13),"","6"))</f>
        <v>6</v>
      </c>
      <c r="FU14" s="36" t="str">
        <f>IF(IF(ISBLANK(Values!E13),"",IF(Values!J13, Values!$B$4, Values!$B$5))=0,"",IF(ISBLANK(Values!E13),"","10"))</f>
        <v>10</v>
      </c>
      <c r="FV14" s="36" t="str">
        <f>IF(IF(ISBLANK(Values!E13),"",IF(Values!J13, Values!$B$4, Values!$B$5))=0,"",IF(ISBLANK(Values!E13),"","10"))</f>
        <v>10</v>
      </c>
    </row>
    <row r="15" spans="1:192" ht="48" x14ac:dyDescent="0.2">
      <c r="A15" s="27" t="str">
        <f>IF(ISBLANK(Values!E14),"",IF(Values!$B$37="EU","computercomponent","computer"))</f>
        <v>computercomponent</v>
      </c>
      <c r="B15" s="38" t="str">
        <f>IF(ISBLANK(Values!E14),"",Values!F14)</f>
        <v>Lenovo T570 Regular - HU</v>
      </c>
      <c r="C15" s="32" t="str">
        <f>IF(ISBLANK(Values!E14),"","TellusRem")</f>
        <v>TellusRem</v>
      </c>
      <c r="D15" s="30">
        <f>IF(ISBLANK(Values!E14),"",Values!E14)</f>
        <v>5714401574118</v>
      </c>
      <c r="E15" s="31" t="str">
        <f>IF(ISBLANK(Values!E14),"","EAN")</f>
        <v>EAN</v>
      </c>
      <c r="F15" s="28" t="str">
        <f>IF(ISBLANK(Values!E14),"",IF(Values!J14, SUBSTITUTE(Values!$B$1, "{language}", Values!H14) &amp; " " &amp;Values!$B$3, SUBSTITUTE(Values!$B$2, "{language}", Values!$H14) &amp; " " &amp;Values!$B$3))</f>
        <v>ersatztastatur Hungarisch Nicht Hintergrundbeleuchtung für Lenovo Thinkpad T570 T580 P51s P52s</v>
      </c>
      <c r="G15" s="32" t="str">
        <f>IF(ISBLANK(Values!E14),"",IF(Values!$B$20="PartialUpdate","","TellusRem"))</f>
        <v/>
      </c>
      <c r="H15" s="27" t="str">
        <f>IF(ISBLANK(Values!E14),"",Values!$B$16)</f>
        <v>computer-keyboards</v>
      </c>
      <c r="I15" s="27" t="str">
        <f>IF(ISBLANK(Values!E14),"","4730574031")</f>
        <v>4730574031</v>
      </c>
      <c r="J15" s="39" t="str">
        <f>IF(ISBLANK(Values!E14),"",Values!F14 )</f>
        <v>Lenovo T570 Regular - HU</v>
      </c>
      <c r="K15" s="29">
        <f>IF(IF(ISBLANK(Values!E14),"",IF(Values!J14, Values!$B$4, Values!$B$5))=0,"",IF(ISBLANK(Values!E14),"",IF(Values!J14, Values!$B$4, Values!$B$5)))</f>
        <v>44.99</v>
      </c>
      <c r="L15" s="40">
        <f>IF(ISBLANK(Values!E14),"",IF($CO15="DEFAULT", Values!$B$18, ""))</f>
        <v>5</v>
      </c>
      <c r="M15" s="28" t="str">
        <f>IF(ISBLANK(Values!E14),"",Values!$M14)</f>
        <v>https://download.lenovo.com/Images/Parts/01EN943/01EN943_A.jpg</v>
      </c>
      <c r="N15" s="28" t="str">
        <f>IF(ISBLANK(Values!$F14),"",Values!N14)</f>
        <v>https://download.lenovo.com/Images/Parts/01EN943/01EN943_B.jpg</v>
      </c>
      <c r="O15" s="28" t="str">
        <f>IF(ISBLANK(Values!$F14),"",Values!O14)</f>
        <v>https://download.lenovo.com/Images/Parts/01EN943/01EN943_details.jpg</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Child</v>
      </c>
      <c r="X15" s="32" t="str">
        <f>IF(ISBLANK(Values!E14),"",Values!$B$13)</f>
        <v>Lenovo T570 parent</v>
      </c>
      <c r="Y15" s="39" t="str">
        <f>IF(ISBLANK(Values!E14),"","Size-Color")</f>
        <v>Size-Color</v>
      </c>
      <c r="Z15" s="32" t="str">
        <f>IF(ISBLANK(Values!E14),"","variation")</f>
        <v>variation</v>
      </c>
      <c r="AA15" s="36" t="str">
        <f>IF(ISBLANK(Values!E14),"",Values!$B$20)</f>
        <v>PartialUpdate</v>
      </c>
      <c r="AB15" s="1" t="str">
        <f>IF(ISBLANK(Values!E14),"",Values!$B$29)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5" s="41" t="str">
        <f>IF(ISBLANK(Values!E14),"",IF(Values!I14,Values!$B$23,Values!$B$33))</f>
        <v xml:space="preserve">👉 ÜBERARBEITET: GELD SPAREN - Ersatz-Lenovo-Laptop-Tastatur, gleiche Qualität wie OEM-Tastaturen. TellusRem ist seit 2011 der weltweit führende Distributor von Tastaturen. Perfekte Ersatztastatur, einfach auszutauschen und zu installieren. </v>
      </c>
      <c r="AJ15" s="42" t="str">
        <f>IF(ISBLANK(Values!E14),"",Values!$B$24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5" s="1" t="str">
        <f>IF(ISBLANK(Values!E14),"",Values!$B$25)</f>
        <v xml:space="preserve">♻️ ÖFFENTLICHES PRODUKT - Kaufen Sie renoviert, KAUFEN SIE GRÜN! Reduzieren Sie mehr als 80% Kohlendioxid, indem Sie unsere überholten Tastaturen kaufen, im Vergleich zu einer neuen Tastatur! </v>
      </c>
      <c r="AL15" s="1" t="str">
        <f>IF(ISBLANK(Values!E14),"",SUBSTITUTE(SUBSTITUTE(IF(Values!$J14, Values!$B$26, Values!$B$33), "{language}", Values!$H14), "{flag}", INDEX(options!$E$1:$E$20, Values!$V14)))</f>
        <v xml:space="preserve">👉 LAYOUT - 🇭🇺 Hungarisch Nicht Hintergrundbeleuchtung </v>
      </c>
      <c r="AM15" s="1" t="str">
        <f>SUBSTITUTE(IF(ISBLANK(Values!E14),"",Values!$B$27),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5" s="28" t="str">
        <f>IF(ISBLANK(Values!E14),"",Values!H14)</f>
        <v>Hungarisch</v>
      </c>
      <c r="AV15" s="1" t="str">
        <f>IF(ISBLANK(Values!E14),"",IF(Values!J14,"Backlit", "Non-Backlit"))</f>
        <v>Non-Backlit</v>
      </c>
      <c r="AW15"/>
      <c r="BE15" s="27" t="str">
        <f>IF(ISBLANK(Values!E14),"","Professional Audience")</f>
        <v>Professional Audience</v>
      </c>
      <c r="BF15" s="27" t="str">
        <f>IF(ISBLANK(Values!E14),"","Consumer Audience")</f>
        <v>Consumer Audience</v>
      </c>
      <c r="BG15" s="27" t="str">
        <f>IF(ISBLANK(Values!E14),"","Adults")</f>
        <v>Adults</v>
      </c>
      <c r="BH15" s="27"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36"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5" s="1" t="str">
        <f>IF(ISBLANK(Values!E14),"","No")</f>
        <v>No</v>
      </c>
      <c r="DA15" s="1" t="str">
        <f>IF(ISBLANK(Values!E14),"","No")</f>
        <v>No</v>
      </c>
      <c r="DO15" s="27" t="str">
        <f>IF(ISBLANK(Values!E14),"","Parts")</f>
        <v>Parts</v>
      </c>
      <c r="DP15" s="27" t="str">
        <f>IF(ISBLANK(Values!E14),"",Values!$B$31)</f>
        <v>6 Monate Garantie nach dem Liefertermin. Im Falle einer Fehlfunktion der Tastatur wird ein neues Gerät oder ein Ersatzteil für die Tastatur des Produkts gesendet. Bei Sortierung des Bestands wird eine volle Rückerstattung gewährt.</v>
      </c>
      <c r="DS15" s="31"/>
      <c r="DY15" t="str">
        <f>IF(ISBLANK(Values!$E14), "", "not_applicable")</f>
        <v>not_applicable</v>
      </c>
      <c r="DZ15" s="31"/>
      <c r="EA15" s="31"/>
      <c r="EB15" s="31"/>
      <c r="EC15" s="31"/>
      <c r="EI15" s="1" t="str">
        <f>IF(ISBLANK(Values!E14),"",Values!$B$31)</f>
        <v>6 Monate Garantie nach dem Liefertermin. Im Falle einer Fehlfunktion der Tastatur wird ein neues Gerät oder ein Ersatzteil für die Tastatur des Produkts gesendet. Bei Sortierung des Bestands wird eine volle Rückerstattung gewährt.</v>
      </c>
      <c r="ES15" s="1" t="str">
        <f>IF(ISBLANK(Values!E14),"","Amazon Tellus UPS")</f>
        <v>Amazon Tellus UPS</v>
      </c>
      <c r="EV15" s="3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9">
        <f>IF(IF(ISBLANK(Values!E14),"",IF(Values!J14, Values!$B$4, Values!$B$5))=0,"",IF(ISBLANK(Values!E14),"",IF(Values!J14, Values!$B$4, Values!$B$5)))</f>
        <v>44.99</v>
      </c>
      <c r="FP15" s="36" t="str">
        <f>IF(IF(ISBLANK(Values!E14),"",IF(Values!J14, Values!$B$4, Values!$B$5))=0,"",IF(ISBLANK(Values!E14),"","Percent"))</f>
        <v>Percent</v>
      </c>
      <c r="FQ15" s="36" t="str">
        <f>IF(IF(ISBLANK(Values!E14),"",IF(Values!J14, Values!$B$4, Values!$B$5))=0,"",IF(ISBLANK(Values!E14),"","2"))</f>
        <v>2</v>
      </c>
      <c r="FR15" s="36" t="str">
        <f>IF(IF(ISBLANK(Values!E14),"",IF(Values!J14, Values!$B$4, Values!$B$5))=0,"",IF(ISBLANK(Values!E14),"","3"))</f>
        <v>3</v>
      </c>
      <c r="FS15" s="36" t="str">
        <f>IF(IF(ISBLANK(Values!E14),"",IF(Values!J14, Values!$B$4, Values!$B$5))=0,"",IF(ISBLANK(Values!E14),"","5"))</f>
        <v>5</v>
      </c>
      <c r="FT15" s="36" t="str">
        <f>IF(IF(ISBLANK(Values!E14),"",IF(Values!J14, Values!$B$4, Values!$B$5))=0,"",IF(ISBLANK(Values!E14),"","6"))</f>
        <v>6</v>
      </c>
      <c r="FU15" s="36" t="str">
        <f>IF(IF(ISBLANK(Values!E14),"",IF(Values!J14, Values!$B$4, Values!$B$5))=0,"",IF(ISBLANK(Values!E14),"","10"))</f>
        <v>10</v>
      </c>
      <c r="FV15" s="36" t="str">
        <f>IF(IF(ISBLANK(Values!E14),"",IF(Values!J14, Values!$B$4, Values!$B$5))=0,"",IF(ISBLANK(Values!E14),"","10"))</f>
        <v>10</v>
      </c>
    </row>
    <row r="16" spans="1:192" ht="48" x14ac:dyDescent="0.2">
      <c r="A16" s="27" t="str">
        <f>IF(ISBLANK(Values!E15),"",IF(Values!$B$37="EU","computercomponent","computer"))</f>
        <v>computercomponent</v>
      </c>
      <c r="B16" s="38" t="str">
        <f>IF(ISBLANK(Values!E15),"",Values!F15)</f>
        <v>Lenovo T570 Regular - NL</v>
      </c>
      <c r="C16" s="32" t="str">
        <f>IF(ISBLANK(Values!E15),"","TellusRem")</f>
        <v>TellusRem</v>
      </c>
      <c r="D16" s="30">
        <f>IF(ISBLANK(Values!E15),"",Values!E15)</f>
        <v>5714401574125</v>
      </c>
      <c r="E16" s="31" t="str">
        <f>IF(ISBLANK(Values!E15),"","EAN")</f>
        <v>EAN</v>
      </c>
      <c r="F16" s="28" t="str">
        <f>IF(ISBLANK(Values!E15),"",IF(Values!J15, SUBSTITUTE(Values!$B$1, "{language}", Values!H15) &amp; " " &amp;Values!$B$3, SUBSTITUTE(Values!$B$2, "{language}", Values!$H15) &amp; " " &amp;Values!$B$3))</f>
        <v>ersatztastatur Niederländisch Nicht Hintergrundbeleuchtung für Lenovo Thinkpad T570 T580 P51s P52s</v>
      </c>
      <c r="G16" s="32" t="str">
        <f>IF(ISBLANK(Values!E15),"",IF(Values!$B$20="PartialUpdate","","TellusRem"))</f>
        <v/>
      </c>
      <c r="H16" s="27" t="str">
        <f>IF(ISBLANK(Values!E15),"",Values!$B$16)</f>
        <v>computer-keyboards</v>
      </c>
      <c r="I16" s="27" t="str">
        <f>IF(ISBLANK(Values!E15),"","4730574031")</f>
        <v>4730574031</v>
      </c>
      <c r="J16" s="39" t="str">
        <f>IF(ISBLANK(Values!E15),"",Values!F15 )</f>
        <v>Lenovo T570 Regular - NL</v>
      </c>
      <c r="K16" s="29">
        <f>IF(IF(ISBLANK(Values!E15),"",IF(Values!J15, Values!$B$4, Values!$B$5))=0,"",IF(ISBLANK(Values!E15),"",IF(Values!J15, Values!$B$4, Values!$B$5)))</f>
        <v>44.99</v>
      </c>
      <c r="L16" s="40">
        <f>IF(ISBLANK(Values!E15),"",IF($CO16="DEFAULT", Values!$B$18, ""))</f>
        <v>5</v>
      </c>
      <c r="M16" s="28" t="str">
        <f>IF(ISBLANK(Values!E15),"",Values!$M15)</f>
        <v>https://download.lenovo.com/Images/Parts/01EN947/01EN947_A.jpg</v>
      </c>
      <c r="N16" s="28" t="str">
        <f>IF(ISBLANK(Values!$F15),"",Values!N15)</f>
        <v>https://download.lenovo.com/Images/Parts/01EN947/01EN947_B.jpg</v>
      </c>
      <c r="O16" s="28" t="str">
        <f>IF(ISBLANK(Values!$F15),"",Values!O15)</f>
        <v>https://download.lenovo.com/Images/Parts/01EN947/01EN947_details.jpg</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Child</v>
      </c>
      <c r="X16" s="32" t="str">
        <f>IF(ISBLANK(Values!E15),"",Values!$B$13)</f>
        <v>Lenovo T570 parent</v>
      </c>
      <c r="Y16" s="39" t="str">
        <f>IF(ISBLANK(Values!E15),"","Size-Color")</f>
        <v>Size-Color</v>
      </c>
      <c r="Z16" s="32" t="str">
        <f>IF(ISBLANK(Values!E15),"","variation")</f>
        <v>variation</v>
      </c>
      <c r="AA16" s="36" t="str">
        <f>IF(ISBLANK(Values!E15),"",Values!$B$20)</f>
        <v>PartialUpdate</v>
      </c>
      <c r="AB16" s="1" t="str">
        <f>IF(ISBLANK(Values!E15),"",Values!$B$29)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6" s="41" t="str">
        <f>IF(ISBLANK(Values!E15),"",IF(Values!I15,Values!$B$23,Values!$B$33))</f>
        <v xml:space="preserve">👉 ÜBERARBEITET: GELD SPAREN - Ersatz-Lenovo-Laptop-Tastatur, gleiche Qualität wie OEM-Tastaturen. TellusRem ist seit 2011 der weltweit führende Distributor von Tastaturen. Perfekte Ersatztastatur, einfach auszutauschen und zu installieren. </v>
      </c>
      <c r="AJ16" s="42" t="str">
        <f>IF(ISBLANK(Values!E15),"",Values!$B$24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6" s="1" t="str">
        <f>IF(ISBLANK(Values!E15),"",Values!$B$25)</f>
        <v xml:space="preserve">♻️ ÖFFENTLICHES PRODUKT - Kaufen Sie renoviert, KAUFEN SIE GRÜN! Reduzieren Sie mehr als 80% Kohlendioxid, indem Sie unsere überholten Tastaturen kaufen, im Vergleich zu einer neuen Tastatur! </v>
      </c>
      <c r="AL16" s="1" t="str">
        <f>IF(ISBLANK(Values!E15),"",SUBSTITUTE(SUBSTITUTE(IF(Values!$J15, Values!$B$26, Values!$B$33), "{language}", Values!$H15), "{flag}", INDEX(options!$E$1:$E$20, Values!$V15)))</f>
        <v xml:space="preserve">👉 LAYOUT - 🇳🇱 Niederländisch Nicht Hintergrundbeleuchtung </v>
      </c>
      <c r="AM16" s="1" t="str">
        <f>SUBSTITUTE(IF(ISBLANK(Values!E15),"",Values!$B$27),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6" s="28" t="str">
        <f>IF(ISBLANK(Values!E15),"",Values!H15)</f>
        <v>Niederländisch</v>
      </c>
      <c r="AV16" s="1" t="str">
        <f>IF(ISBLANK(Values!E15),"",IF(Values!J15,"Backlit", "Non-Backlit"))</f>
        <v>Non-Backlit</v>
      </c>
      <c r="AW16"/>
      <c r="BE16" s="27" t="str">
        <f>IF(ISBLANK(Values!E15),"","Professional Audience")</f>
        <v>Professional Audience</v>
      </c>
      <c r="BF16" s="27" t="str">
        <f>IF(ISBLANK(Values!E15),"","Consumer Audience")</f>
        <v>Consumer Audience</v>
      </c>
      <c r="BG16" s="27" t="str">
        <f>IF(ISBLANK(Values!E15),"","Adults")</f>
        <v>Adults</v>
      </c>
      <c r="BH16" s="27"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36"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6" s="1" t="str">
        <f>IF(ISBLANK(Values!E15),"","No")</f>
        <v>No</v>
      </c>
      <c r="DA16" s="1" t="str">
        <f>IF(ISBLANK(Values!E15),"","No")</f>
        <v>No</v>
      </c>
      <c r="DO16" s="27" t="str">
        <f>IF(ISBLANK(Values!E15),"","Parts")</f>
        <v>Parts</v>
      </c>
      <c r="DP16" s="27" t="str">
        <f>IF(ISBLANK(Values!E15),"",Values!$B$31)</f>
        <v>6 Monate Garantie nach dem Liefertermin. Im Falle einer Fehlfunktion der Tastatur wird ein neues Gerät oder ein Ersatzteil für die Tastatur des Produkts gesendet. Bei Sortierung des Bestands wird eine volle Rückerstattung gewährt.</v>
      </c>
      <c r="DS16" s="31"/>
      <c r="DY16" t="str">
        <f>IF(ISBLANK(Values!$E15), "", "not_applicable")</f>
        <v>not_applicable</v>
      </c>
      <c r="DZ16" s="31"/>
      <c r="EA16" s="31"/>
      <c r="EB16" s="31"/>
      <c r="EC16" s="31"/>
      <c r="EI16" s="1" t="str">
        <f>IF(ISBLANK(Values!E15),"",Values!$B$31)</f>
        <v>6 Monate Garantie nach dem Liefertermin. Im Falle einer Fehlfunktion der Tastatur wird ein neues Gerät oder ein Ersatzteil für die Tastatur des Produkts gesendet. Bei Sortierung des Bestands wird eine volle Rückerstattung gewährt.</v>
      </c>
      <c r="ES16" s="1" t="str">
        <f>IF(ISBLANK(Values!E15),"","Amazon Tellus UPS")</f>
        <v>Amazon Tellus UPS</v>
      </c>
      <c r="EV16" s="3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9">
        <f>IF(IF(ISBLANK(Values!E15),"",IF(Values!J15, Values!$B$4, Values!$B$5))=0,"",IF(ISBLANK(Values!E15),"",IF(Values!J15, Values!$B$4, Values!$B$5)))</f>
        <v>44.99</v>
      </c>
      <c r="FP16" s="36" t="str">
        <f>IF(IF(ISBLANK(Values!E15),"",IF(Values!J15, Values!$B$4, Values!$B$5))=0,"",IF(ISBLANK(Values!E15),"","Percent"))</f>
        <v>Percent</v>
      </c>
      <c r="FQ16" s="36" t="str">
        <f>IF(IF(ISBLANK(Values!E15),"",IF(Values!J15, Values!$B$4, Values!$B$5))=0,"",IF(ISBLANK(Values!E15),"","2"))</f>
        <v>2</v>
      </c>
      <c r="FR16" s="36" t="str">
        <f>IF(IF(ISBLANK(Values!E15),"",IF(Values!J15, Values!$B$4, Values!$B$5))=0,"",IF(ISBLANK(Values!E15),"","3"))</f>
        <v>3</v>
      </c>
      <c r="FS16" s="36" t="str">
        <f>IF(IF(ISBLANK(Values!E15),"",IF(Values!J15, Values!$B$4, Values!$B$5))=0,"",IF(ISBLANK(Values!E15),"","5"))</f>
        <v>5</v>
      </c>
      <c r="FT16" s="36" t="str">
        <f>IF(IF(ISBLANK(Values!E15),"",IF(Values!J15, Values!$B$4, Values!$B$5))=0,"",IF(ISBLANK(Values!E15),"","6"))</f>
        <v>6</v>
      </c>
      <c r="FU16" s="36" t="str">
        <f>IF(IF(ISBLANK(Values!E15),"",IF(Values!J15, Values!$B$4, Values!$B$5))=0,"",IF(ISBLANK(Values!E15),"","10"))</f>
        <v>10</v>
      </c>
      <c r="FV16" s="36" t="str">
        <f>IF(IF(ISBLANK(Values!E15),"",IF(Values!J15, Values!$B$4, Values!$B$5))=0,"",IF(ISBLANK(Values!E15),"","10"))</f>
        <v>10</v>
      </c>
    </row>
    <row r="17" spans="1:192" ht="48" x14ac:dyDescent="0.2">
      <c r="A17" s="27" t="str">
        <f>IF(ISBLANK(Values!E16),"",IF(Values!$B$37="EU","computercomponent","computer"))</f>
        <v>computercomponent</v>
      </c>
      <c r="B17" s="38" t="str">
        <f>IF(ISBLANK(Values!E16),"",Values!F16)</f>
        <v>Lenovo T570 Regular - NO</v>
      </c>
      <c r="C17" s="32" t="str">
        <f>IF(ISBLANK(Values!E16),"","TellusRem")</f>
        <v>TellusRem</v>
      </c>
      <c r="D17" s="30">
        <f>IF(ISBLANK(Values!E16),"",Values!E16)</f>
        <v>5714401574132</v>
      </c>
      <c r="E17" s="31" t="str">
        <f>IF(ISBLANK(Values!E16),"","EAN")</f>
        <v>EAN</v>
      </c>
      <c r="F17" s="28" t="str">
        <f>IF(ISBLANK(Values!E16),"",IF(Values!J16, SUBSTITUTE(Values!$B$1, "{language}", Values!H16) &amp; " " &amp;Values!$B$3, SUBSTITUTE(Values!$B$2, "{language}", Values!$H16) &amp; " " &amp;Values!$B$3))</f>
        <v>ersatztastatur norwegisch Nicht Hintergrundbeleuchtung für Lenovo Thinkpad T570 T580 P51s P52s</v>
      </c>
      <c r="G17" s="32" t="str">
        <f>IF(ISBLANK(Values!E16),"",IF(Values!$B$20="PartialUpdate","","TellusRem"))</f>
        <v/>
      </c>
      <c r="H17" s="27" t="str">
        <f>IF(ISBLANK(Values!E16),"",Values!$B$16)</f>
        <v>computer-keyboards</v>
      </c>
      <c r="I17" s="27" t="str">
        <f>IF(ISBLANK(Values!E16),"","4730574031")</f>
        <v>4730574031</v>
      </c>
      <c r="J17" s="39" t="str">
        <f>IF(ISBLANK(Values!E16),"",Values!F16 )</f>
        <v>Lenovo T570 Regular - NO</v>
      </c>
      <c r="K17" s="29">
        <f>IF(IF(ISBLANK(Values!E16),"",IF(Values!J16, Values!$B$4, Values!$B$5))=0,"",IF(ISBLANK(Values!E16),"",IF(Values!J16, Values!$B$4, Values!$B$5)))</f>
        <v>44.99</v>
      </c>
      <c r="L17" s="40">
        <f>IF(ISBLANK(Values!E16),"",IF($CO17="DEFAULT", Values!$B$18, ""))</f>
        <v>5</v>
      </c>
      <c r="M17" s="28" t="str">
        <f>IF(ISBLANK(Values!E16),"",Values!$M16)</f>
        <v>https://download.lenovo.com/Images/Parts/01ER520/01ER520_A.jpg</v>
      </c>
      <c r="N17" s="28" t="str">
        <f>IF(ISBLANK(Values!$F16),"",Values!N16)</f>
        <v>https://download.lenovo.com/Images/Parts/01ER520/01ER520_B.jpg</v>
      </c>
      <c r="O17" s="28" t="str">
        <f>IF(ISBLANK(Values!$F16),"",Values!O16)</f>
        <v>https://download.lenovo.com/Images/Parts/01ER520/01ER520_details.jpg</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Child</v>
      </c>
      <c r="X17" s="32" t="str">
        <f>IF(ISBLANK(Values!E16),"",Values!$B$13)</f>
        <v>Lenovo T570 parent</v>
      </c>
      <c r="Y17" s="39" t="str">
        <f>IF(ISBLANK(Values!E16),"","Size-Color")</f>
        <v>Size-Color</v>
      </c>
      <c r="Z17" s="32" t="str">
        <f>IF(ISBLANK(Values!E16),"","variation")</f>
        <v>variation</v>
      </c>
      <c r="AA17" s="36" t="str">
        <f>IF(ISBLANK(Values!E16),"",Values!$B$20)</f>
        <v>PartialUpdate</v>
      </c>
      <c r="AB17" s="1" t="str">
        <f>IF(ISBLANK(Values!E16),"",Values!$B$29)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7" s="41" t="str">
        <f>IF(ISBLANK(Values!E16),"",IF(Values!I16,Values!$B$23,Values!$B$33))</f>
        <v xml:space="preserve">👉 ÜBERARBEITET: GELD SPAREN - Ersatz-Lenovo-Laptop-Tastatur, gleiche Qualität wie OEM-Tastaturen. TellusRem ist seit 2011 der weltweit führende Distributor von Tastaturen. Perfekte Ersatztastatur, einfach auszutauschen und zu installieren. </v>
      </c>
      <c r="AJ17" s="42" t="str">
        <f>IF(ISBLANK(Values!E16),"",Values!$B$24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7" s="1" t="str">
        <f>IF(ISBLANK(Values!E16),"",Values!$B$25)</f>
        <v xml:space="preserve">♻️ ÖFFENTLICHES PRODUKT - Kaufen Sie renoviert, KAUFEN SIE GRÜN! Reduzieren Sie mehr als 80% Kohlendioxid, indem Sie unsere überholten Tastaturen kaufen, im Vergleich zu einer neuen Tastatur! </v>
      </c>
      <c r="AL17" s="1" t="str">
        <f>IF(ISBLANK(Values!E16),"",SUBSTITUTE(SUBSTITUTE(IF(Values!$J16, Values!$B$26, Values!$B$33), "{language}", Values!$H16), "{flag}", INDEX(options!$E$1:$E$20, Values!$V16)))</f>
        <v xml:space="preserve">👉 LAYOUT - 🇳🇴 norwegisch Nicht Hintergrundbeleuchtung </v>
      </c>
      <c r="AM17" s="1" t="str">
        <f>SUBSTITUTE(IF(ISBLANK(Values!E16),"",Values!$B$27),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7" s="28" t="str">
        <f>IF(ISBLANK(Values!E16),"",Values!H16)</f>
        <v>norwegisch</v>
      </c>
      <c r="AV17" s="1" t="str">
        <f>IF(ISBLANK(Values!E16),"",IF(Values!J16,"Backlit", "Non-Backlit"))</f>
        <v>Non-Backlit</v>
      </c>
      <c r="AW17"/>
      <c r="BE17" s="27" t="str">
        <f>IF(ISBLANK(Values!E16),"","Professional Audience")</f>
        <v>Professional Audience</v>
      </c>
      <c r="BF17" s="27" t="str">
        <f>IF(ISBLANK(Values!E16),"","Consumer Audience")</f>
        <v>Consumer Audience</v>
      </c>
      <c r="BG17" s="27" t="str">
        <f>IF(ISBLANK(Values!E16),"","Adults")</f>
        <v>Adults</v>
      </c>
      <c r="BH17" s="27"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36"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7" s="1" t="str">
        <f>IF(ISBLANK(Values!E16),"","No")</f>
        <v>No</v>
      </c>
      <c r="DA17" s="1" t="str">
        <f>IF(ISBLANK(Values!E16),"","No")</f>
        <v>No</v>
      </c>
      <c r="DO17" s="27" t="str">
        <f>IF(ISBLANK(Values!E16),"","Parts")</f>
        <v>Parts</v>
      </c>
      <c r="DP17" s="27" t="str">
        <f>IF(ISBLANK(Values!E16),"",Values!$B$31)</f>
        <v>6 Monate Garantie nach dem Liefertermin. Im Falle einer Fehlfunktion der Tastatur wird ein neues Gerät oder ein Ersatzteil für die Tastatur des Produkts gesendet. Bei Sortierung des Bestands wird eine volle Rückerstattung gewährt.</v>
      </c>
      <c r="DS17" s="31"/>
      <c r="DY17" t="str">
        <f>IF(ISBLANK(Values!$E16), "", "not_applicable")</f>
        <v>not_applicable</v>
      </c>
      <c r="DZ17" s="31"/>
      <c r="EA17" s="31"/>
      <c r="EB17" s="31"/>
      <c r="EC17" s="31"/>
      <c r="EI17" s="1" t="str">
        <f>IF(ISBLANK(Values!E16),"",Values!$B$31)</f>
        <v>6 Monate Garantie nach dem Liefertermin. Im Falle einer Fehlfunktion der Tastatur wird ein neues Gerät oder ein Ersatzteil für die Tastatur des Produkts gesendet. Bei Sortierung des Bestands wird eine volle Rückerstattung gewährt.</v>
      </c>
      <c r="ES17" s="1" t="str">
        <f>IF(ISBLANK(Values!E16),"","Amazon Tellus UPS")</f>
        <v>Amazon Tellus UPS</v>
      </c>
      <c r="EV17" s="3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9">
        <f>IF(IF(ISBLANK(Values!E16),"",IF(Values!J16, Values!$B$4, Values!$B$5))=0,"",IF(ISBLANK(Values!E16),"",IF(Values!J16, Values!$B$4, Values!$B$5)))</f>
        <v>44.99</v>
      </c>
      <c r="FP17" s="36" t="str">
        <f>IF(IF(ISBLANK(Values!E16),"",IF(Values!J16, Values!$B$4, Values!$B$5))=0,"",IF(ISBLANK(Values!E16),"","Percent"))</f>
        <v>Percent</v>
      </c>
      <c r="FQ17" s="36" t="str">
        <f>IF(IF(ISBLANK(Values!E16),"",IF(Values!J16, Values!$B$4, Values!$B$5))=0,"",IF(ISBLANK(Values!E16),"","2"))</f>
        <v>2</v>
      </c>
      <c r="FR17" s="36" t="str">
        <f>IF(IF(ISBLANK(Values!E16),"",IF(Values!J16, Values!$B$4, Values!$B$5))=0,"",IF(ISBLANK(Values!E16),"","3"))</f>
        <v>3</v>
      </c>
      <c r="FS17" s="36" t="str">
        <f>IF(IF(ISBLANK(Values!E16),"",IF(Values!J16, Values!$B$4, Values!$B$5))=0,"",IF(ISBLANK(Values!E16),"","5"))</f>
        <v>5</v>
      </c>
      <c r="FT17" s="36" t="str">
        <f>IF(IF(ISBLANK(Values!E16),"",IF(Values!J16, Values!$B$4, Values!$B$5))=0,"",IF(ISBLANK(Values!E16),"","6"))</f>
        <v>6</v>
      </c>
      <c r="FU17" s="36" t="str">
        <f>IF(IF(ISBLANK(Values!E16),"",IF(Values!J16, Values!$B$4, Values!$B$5))=0,"",IF(ISBLANK(Values!E16),"","10"))</f>
        <v>10</v>
      </c>
      <c r="FV17" s="36" t="str">
        <f>IF(IF(ISBLANK(Values!E16),"",IF(Values!J16, Values!$B$4, Values!$B$5))=0,"",IF(ISBLANK(Values!E16),"","10"))</f>
        <v>10</v>
      </c>
    </row>
    <row r="18" spans="1:192" ht="48" x14ac:dyDescent="0.2">
      <c r="A18" s="27" t="str">
        <f>IF(ISBLANK(Values!E17),"",IF(Values!$B$37="EU","computercomponent","computer"))</f>
        <v>computercomponent</v>
      </c>
      <c r="B18" s="38" t="str">
        <f>IF(ISBLANK(Values!E17),"",Values!F17)</f>
        <v>Lenovo T570 Regular - PL</v>
      </c>
      <c r="C18" s="32" t="str">
        <f>IF(ISBLANK(Values!E17),"","TellusRem")</f>
        <v>TellusRem</v>
      </c>
      <c r="D18" s="30">
        <f>IF(ISBLANK(Values!E17),"",Values!E17)</f>
        <v>5714401574149</v>
      </c>
      <c r="E18" s="31" t="str">
        <f>IF(ISBLANK(Values!E17),"","EAN")</f>
        <v>EAN</v>
      </c>
      <c r="F18" s="28" t="str">
        <f>IF(ISBLANK(Values!E17),"",IF(Values!J17, SUBSTITUTE(Values!$B$1, "{language}", Values!H17) &amp; " " &amp;Values!$B$3, SUBSTITUTE(Values!$B$2, "{language}", Values!$H17) &amp; " " &amp;Values!$B$3))</f>
        <v>ersatztastatur Polieren Nicht Hintergrundbeleuchtung für Lenovo Thinkpad T570 T580 P51s P52s</v>
      </c>
      <c r="G18" s="32" t="str">
        <f>IF(ISBLANK(Values!E17),"",IF(Values!$B$20="PartialUpdate","","TellusRem"))</f>
        <v/>
      </c>
      <c r="H18" s="27" t="str">
        <f>IF(ISBLANK(Values!E17),"",Values!$B$16)</f>
        <v>computer-keyboards</v>
      </c>
      <c r="I18" s="27" t="str">
        <f>IF(ISBLANK(Values!E17),"","4730574031")</f>
        <v>4730574031</v>
      </c>
      <c r="J18" s="39" t="str">
        <f>IF(ISBLANK(Values!E17),"",Values!F17 )</f>
        <v>Lenovo T570 Regular - PL</v>
      </c>
      <c r="K18" s="29">
        <f>IF(IF(ISBLANK(Values!E17),"",IF(Values!J17, Values!$B$4, Values!$B$5))=0,"",IF(ISBLANK(Values!E17),"",IF(Values!J17, Values!$B$4, Values!$B$5)))</f>
        <v>44.99</v>
      </c>
      <c r="L18" s="40">
        <f>IF(ISBLANK(Values!E17),"",IF($CO18="DEFAULT", Values!$B$18, ""))</f>
        <v>5</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Child</v>
      </c>
      <c r="X18" s="32" t="str">
        <f>IF(ISBLANK(Values!E17),"",Values!$B$13)</f>
        <v>Lenovo T570 parent</v>
      </c>
      <c r="Y18" s="39" t="str">
        <f>IF(ISBLANK(Values!E17),"","Size-Color")</f>
        <v>Size-Color</v>
      </c>
      <c r="Z18" s="32" t="str">
        <f>IF(ISBLANK(Values!E17),"","variation")</f>
        <v>variation</v>
      </c>
      <c r="AA18" s="36" t="str">
        <f>IF(ISBLANK(Values!E17),"",Values!$B$20)</f>
        <v>PartialUpdate</v>
      </c>
      <c r="AB18" s="1" t="str">
        <f>IF(ISBLANK(Values!E17),"",Values!$B$29)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8" s="41" t="str">
        <f>IF(ISBLANK(Values!E17),"",IF(Values!I17,Values!$B$23,Values!$B$33))</f>
        <v xml:space="preserve">👉 ÜBERARBEITET: GELD SPAREN - Ersatz-Lenovo-Laptop-Tastatur, gleiche Qualität wie OEM-Tastaturen. TellusRem ist seit 2011 der weltweit führende Distributor von Tastaturen. Perfekte Ersatztastatur, einfach auszutauschen und zu installieren. </v>
      </c>
      <c r="AJ18" s="42" t="str">
        <f>IF(ISBLANK(Values!E17),"",Values!$B$24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8" s="1" t="str">
        <f>IF(ISBLANK(Values!E17),"",Values!$B$25)</f>
        <v xml:space="preserve">♻️ ÖFFENTLICHES PRODUKT - Kaufen Sie renoviert, KAUFEN SIE GRÜN! Reduzieren Sie mehr als 80% Kohlendioxid, indem Sie unsere überholten Tastaturen kaufen, im Vergleich zu einer neuen Tastatur! </v>
      </c>
      <c r="AL18" s="1" t="str">
        <f>IF(ISBLANK(Values!E17),"",SUBSTITUTE(SUBSTITUTE(IF(Values!$J17, Values!$B$26, Values!$B$33), "{language}", Values!$H17), "{flag}", INDEX(options!$E$1:$E$20, Values!$V17)))</f>
        <v xml:space="preserve">👉 LAYOUT - 🇵🇱 Polieren Nicht Hintergrundbeleuchtung </v>
      </c>
      <c r="AM18" s="1" t="str">
        <f>SUBSTITUTE(IF(ISBLANK(Values!E17),"",Values!$B$27),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8" s="28" t="str">
        <f>IF(ISBLANK(Values!E17),"",Values!H17)</f>
        <v>Polieren</v>
      </c>
      <c r="AV18" s="1" t="str">
        <f>IF(ISBLANK(Values!E17),"",IF(Values!J17,"Backlit", "Non-Backlit"))</f>
        <v>Non-Backlit</v>
      </c>
      <c r="AW18"/>
      <c r="BE18" s="27" t="str">
        <f>IF(ISBLANK(Values!E17),"","Professional Audience")</f>
        <v>Professional Audience</v>
      </c>
      <c r="BF18" s="27" t="str">
        <f>IF(ISBLANK(Values!E17),"","Consumer Audience")</f>
        <v>Consumer Audience</v>
      </c>
      <c r="BG18" s="27" t="str">
        <f>IF(ISBLANK(Values!E17),"","Adults")</f>
        <v>Adults</v>
      </c>
      <c r="BH18" s="27"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36"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8" s="1" t="str">
        <f>IF(ISBLANK(Values!E17),"","No")</f>
        <v>No</v>
      </c>
      <c r="DA18" s="1" t="str">
        <f>IF(ISBLANK(Values!E17),"","No")</f>
        <v>No</v>
      </c>
      <c r="DO18" s="27" t="str">
        <f>IF(ISBLANK(Values!E17),"","Parts")</f>
        <v>Parts</v>
      </c>
      <c r="DP18" s="27" t="str">
        <f>IF(ISBLANK(Values!E17),"",Values!$B$31)</f>
        <v>6 Monate Garantie nach dem Liefertermin. Im Falle einer Fehlfunktion der Tastatur wird ein neues Gerät oder ein Ersatzteil für die Tastatur des Produkts gesendet. Bei Sortierung des Bestands wird eine volle Rückerstattung gewährt.</v>
      </c>
      <c r="DS18" s="31"/>
      <c r="DY18" t="str">
        <f>IF(ISBLANK(Values!$E17), "", "not_applicable")</f>
        <v>not_applicable</v>
      </c>
      <c r="DZ18" s="31"/>
      <c r="EA18" s="31"/>
      <c r="EB18" s="31"/>
      <c r="EC18" s="31"/>
      <c r="EI18" s="1" t="str">
        <f>IF(ISBLANK(Values!E17),"",Values!$B$31)</f>
        <v>6 Monate Garantie nach dem Liefertermin. Im Falle einer Fehlfunktion der Tastatur wird ein neues Gerät oder ein Ersatzteil für die Tastatur des Produkts gesendet. Bei Sortierung des Bestands wird eine volle Rückerstattung gewährt.</v>
      </c>
      <c r="ES18" s="1" t="str">
        <f>IF(ISBLANK(Values!E17),"","Amazon Tellus UPS")</f>
        <v>Amazon Tellus UPS</v>
      </c>
      <c r="EV18" s="3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9">
        <f>IF(IF(ISBLANK(Values!E17),"",IF(Values!J17, Values!$B$4, Values!$B$5))=0,"",IF(ISBLANK(Values!E17),"",IF(Values!J17, Values!$B$4, Values!$B$5)))</f>
        <v>44.99</v>
      </c>
      <c r="FP18" s="36" t="str">
        <f>IF(IF(ISBLANK(Values!E17),"",IF(Values!J17, Values!$B$4, Values!$B$5))=0,"",IF(ISBLANK(Values!E17),"","Percent"))</f>
        <v>Percent</v>
      </c>
      <c r="FQ18" s="36" t="str">
        <f>IF(IF(ISBLANK(Values!E17),"",IF(Values!J17, Values!$B$4, Values!$B$5))=0,"",IF(ISBLANK(Values!E17),"","2"))</f>
        <v>2</v>
      </c>
      <c r="FR18" s="36" t="str">
        <f>IF(IF(ISBLANK(Values!E17),"",IF(Values!J17, Values!$B$4, Values!$B$5))=0,"",IF(ISBLANK(Values!E17),"","3"))</f>
        <v>3</v>
      </c>
      <c r="FS18" s="36" t="str">
        <f>IF(IF(ISBLANK(Values!E17),"",IF(Values!J17, Values!$B$4, Values!$B$5))=0,"",IF(ISBLANK(Values!E17),"","5"))</f>
        <v>5</v>
      </c>
      <c r="FT18" s="36" t="str">
        <f>IF(IF(ISBLANK(Values!E17),"",IF(Values!J17, Values!$B$4, Values!$B$5))=0,"",IF(ISBLANK(Values!E17),"","6"))</f>
        <v>6</v>
      </c>
      <c r="FU18" s="36" t="str">
        <f>IF(IF(ISBLANK(Values!E17),"",IF(Values!J17, Values!$B$4, Values!$B$5))=0,"",IF(ISBLANK(Values!E17),"","10"))</f>
        <v>10</v>
      </c>
      <c r="FV18" s="36" t="str">
        <f>IF(IF(ISBLANK(Values!E17),"",IF(Values!J17, Values!$B$4, Values!$B$5))=0,"",IF(ISBLANK(Values!E17),"","10"))</f>
        <v>10</v>
      </c>
    </row>
    <row r="19" spans="1:192" ht="48" x14ac:dyDescent="0.2">
      <c r="A19" s="27" t="str">
        <f>IF(ISBLANK(Values!E18),"",IF(Values!$B$37="EU","computercomponent","computer"))</f>
        <v>computercomponent</v>
      </c>
      <c r="B19" s="38" t="str">
        <f>IF(ISBLANK(Values!E18),"",Values!F18)</f>
        <v>Lenovo T570 Regular - PT</v>
      </c>
      <c r="C19" s="32" t="str">
        <f>IF(ISBLANK(Values!E18),"","TellusRem")</f>
        <v>TellusRem</v>
      </c>
      <c r="D19" s="30">
        <f>IF(ISBLANK(Values!E18),"",Values!E18)</f>
        <v>5714401574156</v>
      </c>
      <c r="E19" s="31" t="str">
        <f>IF(ISBLANK(Values!E18),"","EAN")</f>
        <v>EAN</v>
      </c>
      <c r="F19" s="28" t="str">
        <f>IF(ISBLANK(Values!E18),"",IF(Values!J18, SUBSTITUTE(Values!$B$1, "{language}", Values!H18) &amp; " " &amp;Values!$B$3, SUBSTITUTE(Values!$B$2, "{language}", Values!$H18) &amp; " " &amp;Values!$B$3))</f>
        <v>ersatztastatur Portugiesisch Nicht Hintergrundbeleuchtung für Lenovo Thinkpad T570 T580 P51s P52s</v>
      </c>
      <c r="G19" s="32" t="str">
        <f>IF(ISBLANK(Values!E18),"",IF(Values!$B$20="PartialUpdate","","TellusRem"))</f>
        <v/>
      </c>
      <c r="H19" s="27" t="str">
        <f>IF(ISBLANK(Values!E18),"",Values!$B$16)</f>
        <v>computer-keyboards</v>
      </c>
      <c r="I19" s="27" t="str">
        <f>IF(ISBLANK(Values!E18),"","4730574031")</f>
        <v>4730574031</v>
      </c>
      <c r="J19" s="39" t="str">
        <f>IF(ISBLANK(Values!E18),"",Values!F18 )</f>
        <v>Lenovo T570 Regular - PT</v>
      </c>
      <c r="K19" s="29">
        <f>IF(IF(ISBLANK(Values!E18),"",IF(Values!J18, Values!$B$4, Values!$B$5))=0,"",IF(ISBLANK(Values!E18),"",IF(Values!J18, Values!$B$4, Values!$B$5)))</f>
        <v>44.99</v>
      </c>
      <c r="L19" s="40">
        <f>IF(ISBLANK(Values!E18),"",IF($CO19="DEFAULT", Values!$B$18, ""))</f>
        <v>5</v>
      </c>
      <c r="M19" s="28" t="str">
        <f>IF(ISBLANK(Values!E18),"",Values!$M18)</f>
        <v>https://download.lenovo.com/Images/Parts/01EN950/01EN950_A.jpg</v>
      </c>
      <c r="N19" s="28" t="str">
        <f>IF(ISBLANK(Values!$F18),"",Values!N18)</f>
        <v>https://download.lenovo.com/Images/Parts/01EN950/01EN950_B.jpg</v>
      </c>
      <c r="O19" s="28" t="str">
        <f>IF(ISBLANK(Values!$F18),"",Values!O18)</f>
        <v>https://download.lenovo.com/Images/Parts/01EN950/01EN950_details.jpg</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Child</v>
      </c>
      <c r="X19" s="32" t="str">
        <f>IF(ISBLANK(Values!E18),"",Values!$B$13)</f>
        <v>Lenovo T570 parent</v>
      </c>
      <c r="Y19" s="39" t="str">
        <f>IF(ISBLANK(Values!E18),"","Size-Color")</f>
        <v>Size-Color</v>
      </c>
      <c r="Z19" s="32" t="str">
        <f>IF(ISBLANK(Values!E18),"","variation")</f>
        <v>variation</v>
      </c>
      <c r="AA19" s="36" t="str">
        <f>IF(ISBLANK(Values!E18),"",Values!$B$20)</f>
        <v>PartialUpdate</v>
      </c>
      <c r="AB19" s="1" t="str">
        <f>IF(ISBLANK(Values!E18),"",Values!$B$29)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19" s="41" t="str">
        <f>IF(ISBLANK(Values!E18),"",IF(Values!I18,Values!$B$23,Values!$B$33))</f>
        <v xml:space="preserve">👉 ÜBERARBEITET: GELD SPAREN - Ersatz-Lenovo-Laptop-Tastatur, gleiche Qualität wie OEM-Tastaturen. TellusRem ist seit 2011 der weltweit führende Distributor von Tastaturen. Perfekte Ersatztastatur, einfach auszutauschen und zu installieren. </v>
      </c>
      <c r="AJ19" s="42" t="str">
        <f>IF(ISBLANK(Values!E18),"",Values!$B$24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19" s="1" t="str">
        <f>IF(ISBLANK(Values!E18),"",Values!$B$25)</f>
        <v xml:space="preserve">♻️ ÖFFENTLICHES PRODUKT - Kaufen Sie renoviert, KAUFEN SIE GRÜN! Reduzieren Sie mehr als 80% Kohlendioxid, indem Sie unsere überholten Tastaturen kaufen, im Vergleich zu einer neuen Tastatur! </v>
      </c>
      <c r="AL19" s="1" t="str">
        <f>IF(ISBLANK(Values!E18),"",SUBSTITUTE(SUBSTITUTE(IF(Values!$J18, Values!$B$26, Values!$B$33), "{language}", Values!$H18), "{flag}", INDEX(options!$E$1:$E$20, Values!$V18)))</f>
        <v xml:space="preserve">👉 LAYOUT - 🇵🇹 Portugiesisch Nicht Hintergrundbeleuchtung </v>
      </c>
      <c r="AM19" s="1" t="str">
        <f>SUBSTITUTE(IF(ISBLANK(Values!E18),"",Values!$B$27),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19" s="28" t="str">
        <f>IF(ISBLANK(Values!E18),"",Values!H18)</f>
        <v>Portugiesisch</v>
      </c>
      <c r="AV19" s="1" t="str">
        <f>IF(ISBLANK(Values!E18),"",IF(Values!J18,"Backlit", "Non-Backlit"))</f>
        <v>Non-Backlit</v>
      </c>
      <c r="AW19"/>
      <c r="BE19" s="27" t="str">
        <f>IF(ISBLANK(Values!E18),"","Professional Audience")</f>
        <v>Professional Audience</v>
      </c>
      <c r="BF19" s="27" t="str">
        <f>IF(ISBLANK(Values!E18),"","Consumer Audience")</f>
        <v>Consumer Audience</v>
      </c>
      <c r="BG19" s="27" t="str">
        <f>IF(ISBLANK(Values!E18),"","Adults")</f>
        <v>Adults</v>
      </c>
      <c r="BH19" s="27"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36"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19" s="1" t="str">
        <f>IF(ISBLANK(Values!E18),"","No")</f>
        <v>No</v>
      </c>
      <c r="DA19" s="1" t="str">
        <f>IF(ISBLANK(Values!E18),"","No")</f>
        <v>No</v>
      </c>
      <c r="DO19" s="27" t="str">
        <f>IF(ISBLANK(Values!E18),"","Parts")</f>
        <v>Parts</v>
      </c>
      <c r="DP19" s="27" t="str">
        <f>IF(ISBLANK(Values!E18),"",Values!$B$31)</f>
        <v>6 Monate Garantie nach dem Liefertermin. Im Falle einer Fehlfunktion der Tastatur wird ein neues Gerät oder ein Ersatzteil für die Tastatur des Produkts gesendet. Bei Sortierung des Bestands wird eine volle Rückerstattung gewährt.</v>
      </c>
      <c r="DS19" s="31"/>
      <c r="DY19" t="str">
        <f>IF(ISBLANK(Values!$E18), "", "not_applicable")</f>
        <v>not_applicable</v>
      </c>
      <c r="DZ19" s="31"/>
      <c r="EA19" s="31"/>
      <c r="EB19" s="31"/>
      <c r="EC19" s="31"/>
      <c r="EI19" s="1" t="str">
        <f>IF(ISBLANK(Values!E18),"",Values!$B$31)</f>
        <v>6 Monate Garantie nach dem Liefertermin. Im Falle einer Fehlfunktion der Tastatur wird ein neues Gerät oder ein Ersatzteil für die Tastatur des Produkts gesendet. Bei Sortierung des Bestands wird eine volle Rückerstattung gewährt.</v>
      </c>
      <c r="ES19" s="1" t="str">
        <f>IF(ISBLANK(Values!E18),"","Amazon Tellus UPS")</f>
        <v>Amazon Tellus UPS</v>
      </c>
      <c r="EV19" s="3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9">
        <f>IF(IF(ISBLANK(Values!E18),"",IF(Values!J18, Values!$B$4, Values!$B$5))=0,"",IF(ISBLANK(Values!E18),"",IF(Values!J18, Values!$B$4, Values!$B$5)))</f>
        <v>44.99</v>
      </c>
      <c r="FP19" s="36" t="str">
        <f>IF(IF(ISBLANK(Values!E18),"",IF(Values!J18, Values!$B$4, Values!$B$5))=0,"",IF(ISBLANK(Values!E18),"","Percent"))</f>
        <v>Percent</v>
      </c>
      <c r="FQ19" s="36" t="str">
        <f>IF(IF(ISBLANK(Values!E18),"",IF(Values!J18, Values!$B$4, Values!$B$5))=0,"",IF(ISBLANK(Values!E18),"","2"))</f>
        <v>2</v>
      </c>
      <c r="FR19" s="36" t="str">
        <f>IF(IF(ISBLANK(Values!E18),"",IF(Values!J18, Values!$B$4, Values!$B$5))=0,"",IF(ISBLANK(Values!E18),"","3"))</f>
        <v>3</v>
      </c>
      <c r="FS19" s="36" t="str">
        <f>IF(IF(ISBLANK(Values!E18),"",IF(Values!J18, Values!$B$4, Values!$B$5))=0,"",IF(ISBLANK(Values!E18),"","5"))</f>
        <v>5</v>
      </c>
      <c r="FT19" s="36" t="str">
        <f>IF(IF(ISBLANK(Values!E18),"",IF(Values!J18, Values!$B$4, Values!$B$5))=0,"",IF(ISBLANK(Values!E18),"","6"))</f>
        <v>6</v>
      </c>
      <c r="FU19" s="36" t="str">
        <f>IF(IF(ISBLANK(Values!E18),"",IF(Values!J18, Values!$B$4, Values!$B$5))=0,"",IF(ISBLANK(Values!E18),"","10"))</f>
        <v>10</v>
      </c>
      <c r="FV19" s="36" t="str">
        <f>IF(IF(ISBLANK(Values!E18),"",IF(Values!J18, Values!$B$4, Values!$B$5))=0,"",IF(ISBLANK(Values!E18),"","10"))</f>
        <v>10</v>
      </c>
    </row>
    <row r="20" spans="1:192" ht="48" x14ac:dyDescent="0.2">
      <c r="A20" s="27" t="str">
        <f>IF(ISBLANK(Values!E19),"",IF(Values!$B$37="EU","computercomponent","computer"))</f>
        <v>computercomponent</v>
      </c>
      <c r="B20" s="38" t="str">
        <f>IF(ISBLANK(Values!E19),"",Values!F19)</f>
        <v>Lenovo T570 Regular - SE/FI</v>
      </c>
      <c r="C20" s="32" t="str">
        <f>IF(ISBLANK(Values!E19),"","TellusRem")</f>
        <v>TellusRem</v>
      </c>
      <c r="D20" s="30">
        <f>IF(ISBLANK(Values!E19),"",Values!E19)</f>
        <v>5714401574163</v>
      </c>
      <c r="E20" s="31" t="str">
        <f>IF(ISBLANK(Values!E19),"","EAN")</f>
        <v>EAN</v>
      </c>
      <c r="F20" s="28" t="str">
        <f>IF(ISBLANK(Values!E19),"",IF(Values!J19, SUBSTITUTE(Values!$B$1, "{language}", Values!H19) &amp; " " &amp;Values!$B$3, SUBSTITUTE(Values!$B$2, "{language}", Values!$H19) &amp; " " &amp;Values!$B$3))</f>
        <v>ersatztastatur Schwedisch -  finnisch Nicht Hintergrundbeleuchtung für Lenovo Thinkpad T570 T580 P51s P52s</v>
      </c>
      <c r="G20" s="32" t="str">
        <f>IF(ISBLANK(Values!E19),"",IF(Values!$B$20="PartialUpdate","","TellusRem"))</f>
        <v/>
      </c>
      <c r="H20" s="27" t="str">
        <f>IF(ISBLANK(Values!E19),"",Values!$B$16)</f>
        <v>computer-keyboards</v>
      </c>
      <c r="I20" s="27" t="str">
        <f>IF(ISBLANK(Values!E19),"","4730574031")</f>
        <v>4730574031</v>
      </c>
      <c r="J20" s="39" t="str">
        <f>IF(ISBLANK(Values!E19),"",Values!F19 )</f>
        <v>Lenovo T570 Regular - SE/FI</v>
      </c>
      <c r="K20" s="29">
        <f>IF(IF(ISBLANK(Values!E19),"",IF(Values!J19, Values!$B$4, Values!$B$5))=0,"",IF(ISBLANK(Values!E19),"",IF(Values!J19, Values!$B$4, Values!$B$5)))</f>
        <v>44.99</v>
      </c>
      <c r="L20" s="40">
        <f>IF(ISBLANK(Values!E19),"",IF($CO20="DEFAULT", Values!$B$18, ""))</f>
        <v>5</v>
      </c>
      <c r="M20" s="28" t="str">
        <f>IF(ISBLANK(Values!E19),"",Values!$M19)</f>
        <v>https://download.lenovo.com/Images/Parts/01EN954/01EN954_A.jpg</v>
      </c>
      <c r="N20" s="28" t="str">
        <f>IF(ISBLANK(Values!$F19),"",Values!N19)</f>
        <v>https://download.lenovo.com/Images/Parts/01EN954/01EN954_B.jpg</v>
      </c>
      <c r="O20" s="28" t="str">
        <f>IF(ISBLANK(Values!$F19),"",Values!O19)</f>
        <v>https://download.lenovo.com/Images/Parts/01EN954/01EN954_details.jpg</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Child</v>
      </c>
      <c r="X20" s="32" t="str">
        <f>IF(ISBLANK(Values!E19),"",Values!$B$13)</f>
        <v>Lenovo T570 parent</v>
      </c>
      <c r="Y20" s="39" t="str">
        <f>IF(ISBLANK(Values!E19),"","Size-Color")</f>
        <v>Size-Color</v>
      </c>
      <c r="Z20" s="32" t="str">
        <f>IF(ISBLANK(Values!E19),"","variation")</f>
        <v>variation</v>
      </c>
      <c r="AA20" s="36" t="str">
        <f>IF(ISBLANK(Values!E19),"",Values!$B$20)</f>
        <v>PartialUpdate</v>
      </c>
      <c r="AB20" s="1" t="str">
        <f>IF(ISBLANK(Values!E19),"",Values!$B$29)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0" s="41" t="str">
        <f>IF(ISBLANK(Values!E19),"",IF(Values!I19,Values!$B$23,Values!$B$33))</f>
        <v xml:space="preserve">👉 ÜBERARBEITET: GELD SPAREN - Ersatz-Lenovo-Laptop-Tastatur, gleiche Qualität wie OEM-Tastaturen. TellusRem ist seit 2011 der weltweit führende Distributor von Tastaturen. Perfekte Ersatztastatur, einfach auszutauschen und zu installieren. </v>
      </c>
      <c r="AJ20" s="42" t="str">
        <f>IF(ISBLANK(Values!E19),"",Values!$B$24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0" s="1" t="str">
        <f>IF(ISBLANK(Values!E19),"",Values!$B$25)</f>
        <v xml:space="preserve">♻️ ÖFFENTLICHES PRODUKT - Kaufen Sie renoviert, KAUFEN SIE GRÜN! Reduzieren Sie mehr als 80% Kohlendioxid, indem Sie unsere überholten Tastaturen kaufen, im Vergleich zu einer neuen Tastatur! </v>
      </c>
      <c r="AL20" s="1" t="str">
        <f>IF(ISBLANK(Values!E19),"",SUBSTITUTE(SUBSTITUTE(IF(Values!$J19, Values!$B$26, Values!$B$33), "{language}", Values!$H19), "{flag}", INDEX(options!$E$1:$E$20, Values!$V19)))</f>
        <v xml:space="preserve">👉 LAYOUT - 🇸🇪 🇫🇮 Schwedisch -  finnisch Nicht Hintergrundbeleuchtung </v>
      </c>
      <c r="AM20" s="1" t="str">
        <f>SUBSTITUTE(IF(ISBLANK(Values!E19),"",Values!$B$27),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0" s="28" t="str">
        <f>IF(ISBLANK(Values!E19),"",Values!H19)</f>
        <v>Schwedisch -  finnisch</v>
      </c>
      <c r="AV20" s="1" t="str">
        <f>IF(ISBLANK(Values!E19),"",IF(Values!J19,"Backlit", "Non-Backlit"))</f>
        <v>Non-Backlit</v>
      </c>
      <c r="AW20"/>
      <c r="BE20" s="27" t="str">
        <f>IF(ISBLANK(Values!E19),"","Professional Audience")</f>
        <v>Professional Audience</v>
      </c>
      <c r="BF20" s="27" t="str">
        <f>IF(ISBLANK(Values!E19),"","Consumer Audience")</f>
        <v>Consumer Audience</v>
      </c>
      <c r="BG20" s="27" t="str">
        <f>IF(ISBLANK(Values!E19),"","Adults")</f>
        <v>Adults</v>
      </c>
      <c r="BH20" s="27"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36"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0" s="1" t="str">
        <f>IF(ISBLANK(Values!E19),"","No")</f>
        <v>No</v>
      </c>
      <c r="DA20" s="1" t="str">
        <f>IF(ISBLANK(Values!E19),"","No")</f>
        <v>No</v>
      </c>
      <c r="DO20" s="27" t="str">
        <f>IF(ISBLANK(Values!E19),"","Parts")</f>
        <v>Parts</v>
      </c>
      <c r="DP20" s="27" t="str">
        <f>IF(ISBLANK(Values!E19),"",Values!$B$31)</f>
        <v>6 Monate Garantie nach dem Liefertermin. Im Falle einer Fehlfunktion der Tastatur wird ein neues Gerät oder ein Ersatzteil für die Tastatur des Produkts gesendet. Bei Sortierung des Bestands wird eine volle Rückerstattung gewährt.</v>
      </c>
      <c r="DS20" s="31"/>
      <c r="DY20" t="str">
        <f>IF(ISBLANK(Values!$E19), "", "not_applicable")</f>
        <v>not_applicable</v>
      </c>
      <c r="DZ20" s="31"/>
      <c r="EA20" s="31"/>
      <c r="EB20" s="31"/>
      <c r="EC20" s="31"/>
      <c r="EI20" s="1" t="str">
        <f>IF(ISBLANK(Values!E19),"",Values!$B$31)</f>
        <v>6 Monate Garantie nach dem Liefertermin. Im Falle einer Fehlfunktion der Tastatur wird ein neues Gerät oder ein Ersatzteil für die Tastatur des Produkts gesendet. Bei Sortierung des Bestands wird eine volle Rückerstattung gewährt.</v>
      </c>
      <c r="ES20" s="1" t="str">
        <f>IF(ISBLANK(Values!E19),"","Amazon Tellus UPS")</f>
        <v>Amazon Tellus UPS</v>
      </c>
      <c r="EV20" s="3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9">
        <f>IF(IF(ISBLANK(Values!E19),"",IF(Values!J19, Values!$B$4, Values!$B$5))=0,"",IF(ISBLANK(Values!E19),"",IF(Values!J19, Values!$B$4, Values!$B$5)))</f>
        <v>44.99</v>
      </c>
      <c r="FP20" s="36" t="str">
        <f>IF(IF(ISBLANK(Values!E19),"",IF(Values!J19, Values!$B$4, Values!$B$5))=0,"",IF(ISBLANK(Values!E19),"","Percent"))</f>
        <v>Percent</v>
      </c>
      <c r="FQ20" s="36" t="str">
        <f>IF(IF(ISBLANK(Values!E19),"",IF(Values!J19, Values!$B$4, Values!$B$5))=0,"",IF(ISBLANK(Values!E19),"","2"))</f>
        <v>2</v>
      </c>
      <c r="FR20" s="36" t="str">
        <f>IF(IF(ISBLANK(Values!E19),"",IF(Values!J19, Values!$B$4, Values!$B$5))=0,"",IF(ISBLANK(Values!E19),"","3"))</f>
        <v>3</v>
      </c>
      <c r="FS20" s="36" t="str">
        <f>IF(IF(ISBLANK(Values!E19),"",IF(Values!J19, Values!$B$4, Values!$B$5))=0,"",IF(ISBLANK(Values!E19),"","5"))</f>
        <v>5</v>
      </c>
      <c r="FT20" s="36" t="str">
        <f>IF(IF(ISBLANK(Values!E19),"",IF(Values!J19, Values!$B$4, Values!$B$5))=0,"",IF(ISBLANK(Values!E19),"","6"))</f>
        <v>6</v>
      </c>
      <c r="FU20" s="36" t="str">
        <f>IF(IF(ISBLANK(Values!E19),"",IF(Values!J19, Values!$B$4, Values!$B$5))=0,"",IF(ISBLANK(Values!E19),"","10"))</f>
        <v>10</v>
      </c>
      <c r="FV20" s="36" t="str">
        <f>IF(IF(ISBLANK(Values!E19),"",IF(Values!J19, Values!$B$4, Values!$B$5))=0,"",IF(ISBLANK(Values!E19),"","10"))</f>
        <v>10</v>
      </c>
    </row>
    <row r="21" spans="1:192" ht="48" x14ac:dyDescent="0.2">
      <c r="A21" s="27" t="str">
        <f>IF(ISBLANK(Values!E20),"",IF(Values!$B$37="EU","computercomponent","computer"))</f>
        <v>computercomponent</v>
      </c>
      <c r="B21" s="38" t="str">
        <f>IF(ISBLANK(Values!E20),"",Values!F20)</f>
        <v>Lenovo T570 Regular - CH</v>
      </c>
      <c r="C21" s="32" t="str">
        <f>IF(ISBLANK(Values!E20),"","TellusRem")</f>
        <v>TellusRem</v>
      </c>
      <c r="D21" s="30">
        <f>IF(ISBLANK(Values!E20),"",Values!E20)</f>
        <v>5714401574170</v>
      </c>
      <c r="E21" s="31" t="str">
        <f>IF(ISBLANK(Values!E20),"","EAN")</f>
        <v>EAN</v>
      </c>
      <c r="F21" s="28" t="str">
        <f>IF(ISBLANK(Values!E20),"",IF(Values!J20, SUBSTITUTE(Values!$B$1, "{language}", Values!H20) &amp; " " &amp;Values!$B$3, SUBSTITUTE(Values!$B$2, "{language}", Values!$H20) &amp; " " &amp;Values!$B$3))</f>
        <v>ersatztastatur Schweizerisch Nicht Hintergrundbeleuchtung für Lenovo Thinkpad T570 T580 P51s P52s</v>
      </c>
      <c r="G21" s="32" t="str">
        <f>IF(ISBLANK(Values!E20),"",IF(Values!$B$20="PartialUpdate","","TellusRem"))</f>
        <v/>
      </c>
      <c r="H21" s="27" t="str">
        <f>IF(ISBLANK(Values!E20),"",Values!$B$16)</f>
        <v>computer-keyboards</v>
      </c>
      <c r="I21" s="27" t="str">
        <f>IF(ISBLANK(Values!E20),"","4730574031")</f>
        <v>4730574031</v>
      </c>
      <c r="J21" s="39" t="str">
        <f>IF(ISBLANK(Values!E20),"",Values!F20 )</f>
        <v>Lenovo T570 Regular - CH</v>
      </c>
      <c r="K21" s="29">
        <f>IF(IF(ISBLANK(Values!E20),"",IF(Values!J20, Values!$B$4, Values!$B$5))=0,"",IF(ISBLANK(Values!E20),"",IF(Values!J20, Values!$B$4, Values!$B$5)))</f>
        <v>44.99</v>
      </c>
      <c r="L21" s="40">
        <f>IF(ISBLANK(Values!E20),"",IF($CO21="DEFAULT", Values!$B$18, ""))</f>
        <v>5</v>
      </c>
      <c r="M21" s="28" t="str">
        <f>IF(ISBLANK(Values!E20),"",Values!$M20)</f>
        <v>https://download.lenovo.com/Images/Parts/01EN955/01EN955_A.jpg</v>
      </c>
      <c r="N21" s="28" t="str">
        <f>IF(ISBLANK(Values!$F20),"",Values!N20)</f>
        <v>https://download.lenovo.com/Images/Parts/01EN955/01EN955_B.jpg</v>
      </c>
      <c r="O21" s="28" t="str">
        <f>IF(ISBLANK(Values!$F20),"",Values!O20)</f>
        <v>https://download.lenovo.com/Images/Parts/01EN955/01EN955_details.jpg</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Child</v>
      </c>
      <c r="X21" s="32" t="str">
        <f>IF(ISBLANK(Values!E20),"",Values!$B$13)</f>
        <v>Lenovo T570 parent</v>
      </c>
      <c r="Y21" s="39" t="str">
        <f>IF(ISBLANK(Values!E20),"","Size-Color")</f>
        <v>Size-Color</v>
      </c>
      <c r="Z21" s="32" t="str">
        <f>IF(ISBLANK(Values!E20),"","variation")</f>
        <v>variation</v>
      </c>
      <c r="AA21" s="36" t="str">
        <f>IF(ISBLANK(Values!E20),"",Values!$B$20)</f>
        <v>PartialUpdate</v>
      </c>
      <c r="AB21" s="1" t="str">
        <f>IF(ISBLANK(Values!E20),"",Values!$B$29)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1" s="41" t="str">
        <f>IF(ISBLANK(Values!E20),"",IF(Values!I20,Values!$B$23,Values!$B$33))</f>
        <v xml:space="preserve">👉 ÜBERARBEITET: GELD SPAREN - Ersatz-Lenovo-Laptop-Tastatur, gleiche Qualität wie OEM-Tastaturen. TellusRem ist seit 2011 der weltweit führende Distributor von Tastaturen. Perfekte Ersatztastatur, einfach auszutauschen und zu installieren. </v>
      </c>
      <c r="AJ21" s="42" t="str">
        <f>IF(ISBLANK(Values!E20),"",Values!$B$24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1" s="1" t="str">
        <f>IF(ISBLANK(Values!E20),"",Values!$B$25)</f>
        <v xml:space="preserve">♻️ ÖFFENTLICHES PRODUKT - Kaufen Sie renoviert, KAUFEN SIE GRÜN! Reduzieren Sie mehr als 80% Kohlendioxid, indem Sie unsere überholten Tastaturen kaufen, im Vergleich zu einer neuen Tastatur! </v>
      </c>
      <c r="AL21" s="1" t="str">
        <f>IF(ISBLANK(Values!E20),"",SUBSTITUTE(SUBSTITUTE(IF(Values!$J20, Values!$B$26, Values!$B$33), "{language}", Values!$H20), "{flag}", INDEX(options!$E$1:$E$20, Values!$V20)))</f>
        <v xml:space="preserve">👉 LAYOUT - 🇨🇭 Schweizerisch Nicht Hintergrundbeleuchtung </v>
      </c>
      <c r="AM21" s="1" t="str">
        <f>SUBSTITUTE(IF(ISBLANK(Values!E20),"",Values!$B$27),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1" s="28" t="str">
        <f>IF(ISBLANK(Values!E20),"",Values!H20)</f>
        <v>Schweizerisch</v>
      </c>
      <c r="AV21" s="1" t="str">
        <f>IF(ISBLANK(Values!E20),"",IF(Values!J20,"Backlit", "Non-Backlit"))</f>
        <v>Non-Backlit</v>
      </c>
      <c r="AW21"/>
      <c r="BE21" s="27" t="str">
        <f>IF(ISBLANK(Values!E20),"","Professional Audience")</f>
        <v>Professional Audience</v>
      </c>
      <c r="BF21" s="27" t="str">
        <f>IF(ISBLANK(Values!E20),"","Consumer Audience")</f>
        <v>Consumer Audience</v>
      </c>
      <c r="BG21" s="27" t="str">
        <f>IF(ISBLANK(Values!E20),"","Adults")</f>
        <v>Adults</v>
      </c>
      <c r="BH21" s="27"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36"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1" s="1" t="str">
        <f>IF(ISBLANK(Values!E20),"","No")</f>
        <v>No</v>
      </c>
      <c r="DA21" s="1" t="str">
        <f>IF(ISBLANK(Values!E20),"","No")</f>
        <v>No</v>
      </c>
      <c r="DO21" s="27" t="str">
        <f>IF(ISBLANK(Values!E20),"","Parts")</f>
        <v>Parts</v>
      </c>
      <c r="DP21" s="27" t="str">
        <f>IF(ISBLANK(Values!E20),"",Values!$B$31)</f>
        <v>6 Monate Garantie nach dem Liefertermin. Im Falle einer Fehlfunktion der Tastatur wird ein neues Gerät oder ein Ersatzteil für die Tastatur des Produkts gesendet. Bei Sortierung des Bestands wird eine volle Rückerstattung gewährt.</v>
      </c>
      <c r="DS21" s="31"/>
      <c r="DY21" t="str">
        <f>IF(ISBLANK(Values!$E20), "", "not_applicable")</f>
        <v>not_applicable</v>
      </c>
      <c r="DZ21" s="31"/>
      <c r="EA21" s="31"/>
      <c r="EB21" s="31"/>
      <c r="EC21" s="31"/>
      <c r="EI21" s="1" t="str">
        <f>IF(ISBLANK(Values!E20),"",Values!$B$31)</f>
        <v>6 Monate Garantie nach dem Liefertermin. Im Falle einer Fehlfunktion der Tastatur wird ein neues Gerät oder ein Ersatzteil für die Tastatur des Produkts gesendet. Bei Sortierung des Bestands wird eine volle Rückerstattung gewährt.</v>
      </c>
      <c r="ES21" s="1" t="str">
        <f>IF(ISBLANK(Values!E20),"","Amazon Tellus UPS")</f>
        <v>Amazon Tellus UPS</v>
      </c>
      <c r="EV21" s="3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9">
        <f>IF(IF(ISBLANK(Values!E20),"",IF(Values!J20, Values!$B$4, Values!$B$5))=0,"",IF(ISBLANK(Values!E20),"",IF(Values!J20, Values!$B$4, Values!$B$5)))</f>
        <v>44.99</v>
      </c>
      <c r="FP21" s="36" t="str">
        <f>IF(IF(ISBLANK(Values!E20),"",IF(Values!J20, Values!$B$4, Values!$B$5))=0,"",IF(ISBLANK(Values!E20),"","Percent"))</f>
        <v>Percent</v>
      </c>
      <c r="FQ21" s="36" t="str">
        <f>IF(IF(ISBLANK(Values!E20),"",IF(Values!J20, Values!$B$4, Values!$B$5))=0,"",IF(ISBLANK(Values!E20),"","2"))</f>
        <v>2</v>
      </c>
      <c r="FR21" s="36" t="str">
        <f>IF(IF(ISBLANK(Values!E20),"",IF(Values!J20, Values!$B$4, Values!$B$5))=0,"",IF(ISBLANK(Values!E20),"","3"))</f>
        <v>3</v>
      </c>
      <c r="FS21" s="36" t="str">
        <f>IF(IF(ISBLANK(Values!E20),"",IF(Values!J20, Values!$B$4, Values!$B$5))=0,"",IF(ISBLANK(Values!E20),"","5"))</f>
        <v>5</v>
      </c>
      <c r="FT21" s="36" t="str">
        <f>IF(IF(ISBLANK(Values!E20),"",IF(Values!J20, Values!$B$4, Values!$B$5))=0,"",IF(ISBLANK(Values!E20),"","6"))</f>
        <v>6</v>
      </c>
      <c r="FU21" s="36" t="str">
        <f>IF(IF(ISBLANK(Values!E20),"",IF(Values!J20, Values!$B$4, Values!$B$5))=0,"",IF(ISBLANK(Values!E20),"","10"))</f>
        <v>10</v>
      </c>
      <c r="FV21" s="36" t="str">
        <f>IF(IF(ISBLANK(Values!E20),"",IF(Values!J20, Values!$B$4, Values!$B$5))=0,"",IF(ISBLANK(Values!E20),"","10"))</f>
        <v>10</v>
      </c>
    </row>
    <row r="22" spans="1:192" ht="48" x14ac:dyDescent="0.2">
      <c r="A22" s="27" t="str">
        <f>IF(ISBLANK(Values!E21),"",IF(Values!$B$37="EU","computercomponent","computer"))</f>
        <v>computercomponent</v>
      </c>
      <c r="B22" s="38" t="str">
        <f>IF(ISBLANK(Values!E21),"",Values!F21)</f>
        <v>Lenovo T570 Regular - US INT</v>
      </c>
      <c r="C22" s="32" t="str">
        <f>IF(ISBLANK(Values!E21),"","TellusRem")</f>
        <v>TellusRem</v>
      </c>
      <c r="D22" s="30">
        <f>IF(ISBLANK(Values!E21),"",Values!E21)</f>
        <v>5714401574187</v>
      </c>
      <c r="E22" s="31" t="str">
        <f>IF(ISBLANK(Values!E21),"","EAN")</f>
        <v>EAN</v>
      </c>
      <c r="F22" s="28" t="str">
        <f>IF(ISBLANK(Values!E21),"",IF(Values!J21, SUBSTITUTE(Values!$B$1, "{language}", Values!H21) &amp; " " &amp;Values!$B$3, SUBSTITUTE(Values!$B$2, "{language}", Values!$H21) &amp; " " &amp;Values!$B$3))</f>
        <v>ersatztastatur US International Nicht Hintergrundbeleuchtung für Lenovo Thinkpad T570 T580 P51s P52s</v>
      </c>
      <c r="G22" s="32" t="str">
        <f>IF(ISBLANK(Values!E21),"",IF(Values!$B$20="PartialUpdate","","TellusRem"))</f>
        <v/>
      </c>
      <c r="H22" s="27" t="str">
        <f>IF(ISBLANK(Values!E21),"",Values!$B$16)</f>
        <v>computer-keyboards</v>
      </c>
      <c r="I22" s="27" t="str">
        <f>IF(ISBLANK(Values!E21),"","4730574031")</f>
        <v>4730574031</v>
      </c>
      <c r="J22" s="39" t="str">
        <f>IF(ISBLANK(Values!E21),"",Values!F21 )</f>
        <v>Lenovo T570 Regular - US INT</v>
      </c>
      <c r="K22" s="29">
        <f>IF(IF(ISBLANK(Values!E21),"",IF(Values!J21, Values!$B$4, Values!$B$5))=0,"",IF(ISBLANK(Values!E21),"",IF(Values!J21, Values!$B$4, Values!$B$5)))</f>
        <v>44.99</v>
      </c>
      <c r="L22" s="40">
        <f>IF(ISBLANK(Values!E21),"",IF($CO22="DEFAULT", Values!$B$18, ""))</f>
        <v>5</v>
      </c>
      <c r="M22" s="28" t="str">
        <f>IF(ISBLANK(Values!E21),"",Values!$M21)</f>
        <v>https://raw.githubusercontent.com/PatrickVibild/TellusAmazonPictures/master/pictures/Lenovo/T570/RG/USI/1.jpg</v>
      </c>
      <c r="N22" s="28" t="str">
        <f>IF(ISBLANK(Values!$F21),"",Values!N21)</f>
        <v>https://raw.githubusercontent.com/PatrickVibild/TellusAmazonPictures/master/pictures/Lenovo/T570/RG/USI/2.jpg</v>
      </c>
      <c r="O22" s="28" t="str">
        <f>IF(ISBLANK(Values!$F21),"",Values!O21)</f>
        <v>https://raw.githubusercontent.com/PatrickVibild/TellusAmazonPictures/master/pictures/Lenovo/T570/RG/USI/3.jpg</v>
      </c>
      <c r="P22" s="28" t="str">
        <f>IF(ISBLANK(Values!$F21),"",Values!P21)</f>
        <v>https://raw.githubusercontent.com/PatrickVibild/TellusAmazonPictures/master/pictures/Lenovo/T570/RG/USI/4.jpg</v>
      </c>
      <c r="Q22" s="28" t="str">
        <f>IF(ISBLANK(Values!$F21),"",Values!Q21)</f>
        <v>https://raw.githubusercontent.com/PatrickVibild/TellusAmazonPictures/master/pictures/Lenovo/T570/RG/USI/5.jpg</v>
      </c>
      <c r="R22" s="28" t="str">
        <f>IF(ISBLANK(Values!$F21),"",Values!R21)</f>
        <v>https://raw.githubusercontent.com/PatrickVibild/TellusAmazonPictures/master/pictures/Lenovo/T570/RG/USI/6.jpg</v>
      </c>
      <c r="S22" s="28" t="str">
        <f>IF(ISBLANK(Values!$F21),"",Values!S21)</f>
        <v>https://raw.githubusercontent.com/PatrickVibild/TellusAmazonPictures/master/pictures/Lenovo/T570/RG/USI/7.jpg</v>
      </c>
      <c r="T22" s="28" t="str">
        <f>IF(ISBLANK(Values!$F21),"",Values!T21)</f>
        <v>https://raw.githubusercontent.com/PatrickVibild/TellusAmazonPictures/master/pictures/Lenovo/T570/RG/USI/8.jpg</v>
      </c>
      <c r="U22" s="28" t="str">
        <f>IF(ISBLANK(Values!$F21),"",Values!U21)</f>
        <v>https://raw.githubusercontent.com/PatrickVibild/TellusAmazonPictures/master/pictures/Lenovo/T570/RG/USI/9.jpg</v>
      </c>
      <c r="W22" s="32" t="str">
        <f>IF(ISBLANK(Values!E21),"","Child")</f>
        <v>Child</v>
      </c>
      <c r="X22" s="32" t="str">
        <f>IF(ISBLANK(Values!E21),"",Values!$B$13)</f>
        <v>Lenovo T570 parent</v>
      </c>
      <c r="Y22" s="39" t="str">
        <f>IF(ISBLANK(Values!E21),"","Size-Color")</f>
        <v>Size-Color</v>
      </c>
      <c r="Z22" s="32" t="str">
        <f>IF(ISBLANK(Values!E21),"","variation")</f>
        <v>variation</v>
      </c>
      <c r="AA22" s="36" t="str">
        <f>IF(ISBLANK(Values!E21),"",Values!$B$20)</f>
        <v>PartialUpdate</v>
      </c>
      <c r="AB22" s="1" t="str">
        <f>IF(ISBLANK(Values!E21),"",Values!$B$29)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22" s="41" t="str">
        <f>IF(ISBLANK(Values!E21),"",IF(Values!I21,Values!$B$23,Values!$B$33))</f>
        <v xml:space="preserve">👉 ÜBERARBEITET: GELD SPAREN - Ersatz-Lenovo-Laptop-Tastatur, gleiche Qualität wie OEM-Tastaturen. TellusRem ist seit 2011 der weltweit führende Distributor von Tastaturen. Perfekte Ersatztastatur, einfach auszutauschen und zu installieren. </v>
      </c>
      <c r="AJ22" s="42" t="str">
        <f>IF(ISBLANK(Values!E21),"",Values!$B$24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2" s="1" t="str">
        <f>IF(ISBLANK(Values!E21),"",Values!$B$25)</f>
        <v xml:space="preserve">♻️ ÖFFENTLICHES PRODUKT - Kaufen Sie renoviert, KAUFEN SIE GRÜN! Reduzieren Sie mehr als 80% Kohlendioxid, indem Sie unsere überholten Tastaturen kaufen, im Vergleich zu einer neuen Tastatur! </v>
      </c>
      <c r="AL22" s="1" t="str">
        <f>IF(ISBLANK(Values!E21),"",SUBSTITUTE(SUBSTITUTE(IF(Values!$J21, Values!$B$26, Values!$B$33), "{language}", Values!$H21), "{flag}", INDEX(options!$E$1:$E$20, Values!$V21)))</f>
        <v xml:space="preserve">👉 LAYOUT - 🇺🇸 with € symbol US International Nicht Hintergrundbeleuchtung </v>
      </c>
      <c r="AM22" s="1" t="str">
        <f>SUBSTITUTE(IF(ISBLANK(Values!E21),"",Values!$B$27),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22" s="28" t="str">
        <f>IF(ISBLANK(Values!E21),"",Values!H21)</f>
        <v>US International</v>
      </c>
      <c r="AV22" s="1" t="str">
        <f>IF(ISBLANK(Values!E21),"",IF(Values!J21,"Backlit", "Non-Backlit"))</f>
        <v>Non-Backlit</v>
      </c>
      <c r="AW22"/>
      <c r="BE22" s="27" t="str">
        <f>IF(ISBLANK(Values!E21),"","Professional Audience")</f>
        <v>Professional Audience</v>
      </c>
      <c r="BF22" s="27" t="str">
        <f>IF(ISBLANK(Values!E21),"","Consumer Audience")</f>
        <v>Consumer Audience</v>
      </c>
      <c r="BG22" s="27" t="str">
        <f>IF(ISBLANK(Values!E21),"","Adults")</f>
        <v>Adults</v>
      </c>
      <c r="BH22" s="27"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36"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22" s="1" t="str">
        <f>IF(ISBLANK(Values!E21),"","No")</f>
        <v>No</v>
      </c>
      <c r="DA22" s="1" t="str">
        <f>IF(ISBLANK(Values!E21),"","No")</f>
        <v>No</v>
      </c>
      <c r="DO22" s="27" t="str">
        <f>IF(ISBLANK(Values!E21),"","Parts")</f>
        <v>Parts</v>
      </c>
      <c r="DP22" s="27" t="str">
        <f>IF(ISBLANK(Values!E21),"",Values!$B$31)</f>
        <v>6 Monate Garantie nach dem Liefertermin. Im Falle einer Fehlfunktion der Tastatur wird ein neues Gerät oder ein Ersatzteil für die Tastatur des Produkts gesendet. Bei Sortierung des Bestands wird eine volle Rückerstattung gewährt.</v>
      </c>
      <c r="DS22" s="31"/>
      <c r="DY22" t="str">
        <f>IF(ISBLANK(Values!$E21), "", "not_applicable")</f>
        <v>not_applicable</v>
      </c>
      <c r="DZ22" s="31"/>
      <c r="EA22" s="31"/>
      <c r="EB22" s="31"/>
      <c r="EC22" s="31"/>
      <c r="EI22" s="1" t="str">
        <f>IF(ISBLANK(Values!E21),"",Values!$B$31)</f>
        <v>6 Monate Garantie nach dem Liefertermin. Im Falle einer Fehlfunktion der Tastatur wird ein neues Gerät oder ein Ersatzteil für die Tastatur des Produkts gesendet. Bei Sortierung des Bestands wird eine volle Rückerstattung gewährt.</v>
      </c>
      <c r="ES22" s="1" t="str">
        <f>IF(ISBLANK(Values!E21),"","Amazon Tellus UPS")</f>
        <v>Amazon Tellus UPS</v>
      </c>
      <c r="EV22" s="3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9">
        <f>IF(IF(ISBLANK(Values!E21),"",IF(Values!J21, Values!$B$4, Values!$B$5))=0,"",IF(ISBLANK(Values!E21),"",IF(Values!J21, Values!$B$4, Values!$B$5)))</f>
        <v>44.99</v>
      </c>
      <c r="FP22" s="36" t="str">
        <f>IF(IF(ISBLANK(Values!E21),"",IF(Values!J21, Values!$B$4, Values!$B$5))=0,"",IF(ISBLANK(Values!E21),"","Percent"))</f>
        <v>Percent</v>
      </c>
      <c r="FQ22" s="36" t="str">
        <f>IF(IF(ISBLANK(Values!E21),"",IF(Values!J21, Values!$B$4, Values!$B$5))=0,"",IF(ISBLANK(Values!E21),"","2"))</f>
        <v>2</v>
      </c>
      <c r="FR22" s="36" t="str">
        <f>IF(IF(ISBLANK(Values!E21),"",IF(Values!J21, Values!$B$4, Values!$B$5))=0,"",IF(ISBLANK(Values!E21),"","3"))</f>
        <v>3</v>
      </c>
      <c r="FS22" s="36" t="str">
        <f>IF(IF(ISBLANK(Values!E21),"",IF(Values!J21, Values!$B$4, Values!$B$5))=0,"",IF(ISBLANK(Values!E21),"","5"))</f>
        <v>5</v>
      </c>
      <c r="FT22" s="36" t="str">
        <f>IF(IF(ISBLANK(Values!E21),"",IF(Values!J21, Values!$B$4, Values!$B$5))=0,"",IF(ISBLANK(Values!E21),"","6"))</f>
        <v>6</v>
      </c>
      <c r="FU22" s="36" t="str">
        <f>IF(IF(ISBLANK(Values!E21),"",IF(Values!J21, Values!$B$4, Values!$B$5))=0,"",IF(ISBLANK(Values!E21),"","10"))</f>
        <v>10</v>
      </c>
      <c r="FV22" s="36" t="str">
        <f>IF(IF(ISBLANK(Values!E21),"",IF(Values!J21, Values!$B$4, Values!$B$5))=0,"",IF(ISBLANK(Values!E21),"","10"))</f>
        <v>10</v>
      </c>
    </row>
    <row r="23" spans="1:192" s="43" customFormat="1" ht="48" x14ac:dyDescent="0.2">
      <c r="A23" s="27" t="str">
        <f>IF(ISBLANK(Values!E22),"",IF(Values!$B$37="EU","computercomponent","computer"))</f>
        <v>computercomponent</v>
      </c>
      <c r="B23" s="38" t="str">
        <f>IF(ISBLANK(Values!E22),"",Values!F22)</f>
        <v>Lenovo T570 Regular - RUS</v>
      </c>
      <c r="C23" s="32" t="str">
        <f>IF(ISBLANK(Values!E22),"","TellusRem")</f>
        <v>TellusRem</v>
      </c>
      <c r="D23" s="30">
        <f>IF(ISBLANK(Values!E22),"",Values!E22)</f>
        <v>5714401574194</v>
      </c>
      <c r="E23" s="31" t="str">
        <f>IF(ISBLANK(Values!E22),"","EAN")</f>
        <v>EAN</v>
      </c>
      <c r="F23" s="28" t="str">
        <f>IF(ISBLANK(Values!E22),"",IF(Values!J22, SUBSTITUTE(Values!$B$1, "{language}", Values!H22) &amp; " " &amp;Values!$B$3, SUBSTITUTE(Values!$B$2, "{language}", Values!$H22) &amp; " " &amp;Values!$B$3))</f>
        <v>ersatztastatur Russisch Nicht Hintergrundbeleuchtung für Lenovo Thinkpad T570 T580 P51s P52s</v>
      </c>
      <c r="G23" s="32" t="str">
        <f>IF(ISBLANK(Values!E22),"",IF(Values!$B$20="PartialUpdate","","TellusRem"))</f>
        <v/>
      </c>
      <c r="H23" s="27" t="str">
        <f>IF(ISBLANK(Values!E22),"",Values!$B$16)</f>
        <v>computer-keyboards</v>
      </c>
      <c r="I23" s="27" t="str">
        <f>IF(ISBLANK(Values!E22),"","4730574031")</f>
        <v>4730574031</v>
      </c>
      <c r="J23" s="39" t="str">
        <f>IF(ISBLANK(Values!E22),"",Values!F22 )</f>
        <v>Lenovo T570 Regular - RUS</v>
      </c>
      <c r="K23" s="29">
        <f>IF(IF(ISBLANK(Values!E22),"",IF(Values!J22, Values!$B$4, Values!$B$5))=0,"",IF(ISBLANK(Values!E22),"",IF(Values!J22, Values!$B$4, Values!$B$5)))</f>
        <v>44.99</v>
      </c>
      <c r="L23" s="40">
        <f>IF(ISBLANK(Values!E22),"",IF($CO23="DEFAULT", Values!$B$18, ""))</f>
        <v>5</v>
      </c>
      <c r="M23" s="28" t="str">
        <f>IF(ISBLANK(Values!E22),"",Values!$M22)</f>
        <v>https://download.lenovo.com/Images/Parts/01ER523/01ER523_A.jpg</v>
      </c>
      <c r="N23" s="28" t="str">
        <f>IF(ISBLANK(Values!$F22),"",Values!N22)</f>
        <v>https://download.lenovo.com/Images/Parts/01ER523/01ER523_B.jpg</v>
      </c>
      <c r="O23" s="28" t="str">
        <f>IF(ISBLANK(Values!$F22),"",Values!O22)</f>
        <v>https://download.lenovo.com/Images/Parts/01ER523/01ER523_details.jpg</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Child</v>
      </c>
      <c r="X23" s="32" t="str">
        <f>IF(ISBLANK(Values!E22),"",Values!$B$13)</f>
        <v>Lenovo T570 parent</v>
      </c>
      <c r="Y23" s="39" t="str">
        <f>IF(ISBLANK(Values!E22),"","Size-Color")</f>
        <v>Size-Color</v>
      </c>
      <c r="Z23" s="32" t="str">
        <f>IF(ISBLANK(Values!E22),"","variation")</f>
        <v>variation</v>
      </c>
      <c r="AA23" s="36" t="str">
        <f>IF(ISBLANK(Values!E22),"",Values!$B$20)</f>
        <v>PartialUpdate</v>
      </c>
      <c r="AB23" s="1" t="str">
        <f>IF(ISBLANK(Values!E22),"",Values!$B$29)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3" s="1"/>
      <c r="AD23" s="1"/>
      <c r="AE23" s="1"/>
      <c r="AF23" s="1"/>
      <c r="AG23" s="1"/>
      <c r="AH23" s="1"/>
      <c r="AI23" s="41" t="str">
        <f>IF(ISBLANK(Values!E22),"",IF(Values!I22,Values!$B$23,Values!$B$33))</f>
        <v xml:space="preserve">👉 ÜBERARBEITET: GELD SPAREN - Ersatz-Lenovo-Laptop-Tastatur, gleiche Qualität wie OEM-Tastaturen. TellusRem ist seit 2011 der weltweit führende Distributor von Tastaturen. Perfekte Ersatztastatur, einfach auszutauschen und zu installieren. </v>
      </c>
      <c r="AJ23" s="42" t="str">
        <f>IF(ISBLANK(Values!E22),"",Values!$B$24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3" s="1" t="str">
        <f>IF(ISBLANK(Values!E22),"",Values!$B$25)</f>
        <v xml:space="preserve">♻️ ÖFFENTLICHES PRODUKT - Kaufen Sie renoviert, KAUFEN SIE GRÜN! Reduzieren Sie mehr als 80% Kohlendioxid, indem Sie unsere überholten Tastaturen kaufen, im Vergleich zu einer neuen Tastatur! </v>
      </c>
      <c r="AL23" s="1" t="str">
        <f>IF(ISBLANK(Values!E22),"",SUBSTITUTE(SUBSTITUTE(IF(Values!$J22, Values!$B$26, Values!$B$33), "{language}", Values!$H22), "{flag}", INDEX(options!$E$1:$E$20, Values!$V22)))</f>
        <v xml:space="preserve">👉 LAYOUT - 🇷🇺 Russisch Nicht Hintergrundbeleuchtung </v>
      </c>
      <c r="AM23" s="1" t="str">
        <f>SUBSTITUTE(IF(ISBLANK(Values!E22),"",Values!$B$27),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3" s="1"/>
      <c r="AO23" s="1"/>
      <c r="AP23" s="1"/>
      <c r="AQ23" s="1"/>
      <c r="AR23" s="1"/>
      <c r="AS23" s="1"/>
      <c r="AT23" s="28" t="str">
        <f>IF(ISBLANK(Values!E22),"",Values!H22)</f>
        <v>Russisch</v>
      </c>
      <c r="AU23" s="1"/>
      <c r="AV23" s="1" t="str">
        <f>IF(ISBLANK(Values!E22),"",IF(Values!J22,"Backlit", "Non-Backlit"))</f>
        <v>Non-Backlit</v>
      </c>
      <c r="AW23"/>
      <c r="AX23" s="1"/>
      <c r="AY23" s="1"/>
      <c r="AZ23" s="1"/>
      <c r="BA23" s="1"/>
      <c r="BB23" s="1"/>
      <c r="BC23" s="1"/>
      <c r="BD23" s="1"/>
      <c r="BE23" s="27" t="str">
        <f>IF(ISBLANK(Values!E22),"","Professional Audience")</f>
        <v>Professional Audience</v>
      </c>
      <c r="BF23" s="27" t="str">
        <f>IF(ISBLANK(Values!E22),"","Consumer Audience")</f>
        <v>Consumer Audience</v>
      </c>
      <c r="BG23" s="27" t="str">
        <f>IF(ISBLANK(Values!E22),"","Adults")</f>
        <v>Adults</v>
      </c>
      <c r="BH23" s="27"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36"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27" t="str">
        <f>IF(ISBLANK(Values!E22),"","Parts")</f>
        <v>Parts</v>
      </c>
      <c r="DP23" s="27" t="str">
        <f>IF(ISBLANK(Values!E22),"",Values!$B$31)</f>
        <v>6 Monate Garantie nach dem Liefertermin. Im Falle einer Fehlfunktion der Tastatur wird ein neues Gerät oder ein Ersatzteil für die Tastatur des Produkts gesendet. Bei Sortierung des Bestands wird eine volle Rückerstattung gewährt.</v>
      </c>
      <c r="DQ23" s="1"/>
      <c r="DR23" s="1"/>
      <c r="DS23" s="31"/>
      <c r="DT23" s="1"/>
      <c r="DU23" s="1"/>
      <c r="DV23" s="1"/>
      <c r="DW23" s="1"/>
      <c r="DX23" s="1"/>
      <c r="DY23" t="str">
        <f>IF(ISBLANK(Values!$E22), "", "not_applicable")</f>
        <v>not_applicable</v>
      </c>
      <c r="DZ23" s="31"/>
      <c r="EA23" s="31"/>
      <c r="EB23" s="31"/>
      <c r="EC23" s="31"/>
      <c r="ED23" s="1"/>
      <c r="EE23" s="1"/>
      <c r="EF23" s="1"/>
      <c r="EG23" s="1"/>
      <c r="EH23" s="1"/>
      <c r="EI23" s="1" t="str">
        <f>IF(ISBLANK(Values!E22),"",Values!$B$31)</f>
        <v>6 Monate Garantie nach dem Liefertermin. Im Falle einer Fehlfunktion der Tastatur wird ein neues Gerät oder ein Ersatzteil für die Tastatur des Produkts gesendet. Bei Sortierung des Bestands wird eine volle Rückerstattung gewährt.</v>
      </c>
      <c r="EJ23" s="1"/>
      <c r="EK23" s="1"/>
      <c r="EL23" s="1"/>
      <c r="EM23" s="1"/>
      <c r="EN23" s="1"/>
      <c r="EO23" s="1"/>
      <c r="EP23" s="1"/>
      <c r="EQ23" s="1"/>
      <c r="ER23" s="1"/>
      <c r="ES23" s="1" t="str">
        <f>IF(ISBLANK(Values!E22),"","Amazon Tellus UPS")</f>
        <v>Amazon Tellus UPS</v>
      </c>
      <c r="ET23" s="1"/>
      <c r="EU23" s="1"/>
      <c r="EV23" s="3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9">
        <f>IF(IF(ISBLANK(Values!E22),"",IF(Values!J22, Values!$B$4, Values!$B$5))=0,"",IF(ISBLANK(Values!E22),"",IF(Values!J22, Values!$B$4, Values!$B$5)))</f>
        <v>44.99</v>
      </c>
      <c r="FP23" s="36" t="str">
        <f>IF(IF(ISBLANK(Values!E22),"",IF(Values!J22, Values!$B$4, Values!$B$5))=0,"",IF(ISBLANK(Values!E22),"","Percent"))</f>
        <v>Percent</v>
      </c>
      <c r="FQ23" s="36" t="str">
        <f>IF(IF(ISBLANK(Values!E22),"",IF(Values!J22, Values!$B$4, Values!$B$5))=0,"",IF(ISBLANK(Values!E22),"","2"))</f>
        <v>2</v>
      </c>
      <c r="FR23" s="36" t="str">
        <f>IF(IF(ISBLANK(Values!E22),"",IF(Values!J22, Values!$B$4, Values!$B$5))=0,"",IF(ISBLANK(Values!E22),"","3"))</f>
        <v>3</v>
      </c>
      <c r="FS23" s="36" t="str">
        <f>IF(IF(ISBLANK(Values!E22),"",IF(Values!J22, Values!$B$4, Values!$B$5))=0,"",IF(ISBLANK(Values!E22),"","5"))</f>
        <v>5</v>
      </c>
      <c r="FT23" s="36" t="str">
        <f>IF(IF(ISBLANK(Values!E22),"",IF(Values!J22, Values!$B$4, Values!$B$5))=0,"",IF(ISBLANK(Values!E22),"","6"))</f>
        <v>6</v>
      </c>
      <c r="FU23" s="36" t="str">
        <f>IF(IF(ISBLANK(Values!E22),"",IF(Values!J22, Values!$B$4, Values!$B$5))=0,"",IF(ISBLANK(Values!E22),"","10"))</f>
        <v>10</v>
      </c>
      <c r="FV23" s="36" t="str">
        <f>IF(IF(ISBLANK(Values!E22),"",IF(Values!J22, Values!$B$4, Values!$B$5))=0,"",IF(ISBLANK(Values!E22),"","10"))</f>
        <v>10</v>
      </c>
      <c r="FW23" s="1"/>
      <c r="FX23" s="1"/>
      <c r="FY23" s="1"/>
      <c r="FZ23" s="1"/>
      <c r="GA23" s="1"/>
      <c r="GB23" s="1"/>
      <c r="GC23" s="1"/>
      <c r="GD23" s="1"/>
      <c r="GE23" s="1"/>
      <c r="GF23" s="1"/>
      <c r="GG23" s="1"/>
      <c r="GH23" s="1"/>
      <c r="GI23" s="1"/>
      <c r="GJ23" s="1"/>
    </row>
    <row r="24" spans="1:192" s="43" customFormat="1" ht="48" x14ac:dyDescent="0.2">
      <c r="A24" s="27" t="str">
        <f>IF(ISBLANK(Values!E23),"",IF(Values!$B$37="EU","computercomponent","computer"))</f>
        <v>computercomponent</v>
      </c>
      <c r="B24" s="38" t="str">
        <f>IF(ISBLANK(Values!E23),"",Values!F23)</f>
        <v>Lenovo T570 Regular - US</v>
      </c>
      <c r="C24" s="32" t="str">
        <f>IF(ISBLANK(Values!E23),"","TellusRem")</f>
        <v>TellusRem</v>
      </c>
      <c r="D24" s="30">
        <f>IF(ISBLANK(Values!E23),"",Values!E23)</f>
        <v>5714401574200</v>
      </c>
      <c r="E24" s="31" t="str">
        <f>IF(ISBLANK(Values!E23),"","EAN")</f>
        <v>EAN</v>
      </c>
      <c r="F24" s="28" t="str">
        <f>IF(ISBLANK(Values!E23),"",IF(Values!J23, SUBSTITUTE(Values!$B$1, "{language}", Values!H23) &amp; " " &amp;Values!$B$3, SUBSTITUTE(Values!$B$2, "{language}", Values!$H23) &amp; " " &amp;Values!$B$3))</f>
        <v>ersatztastatur US  Nicht Hintergrundbeleuchtung für Lenovo Thinkpad T570 T580 P51s P52s</v>
      </c>
      <c r="G24" s="32" t="str">
        <f>IF(ISBLANK(Values!E23),"",IF(Values!$B$20="PartialUpdate","","TellusRem"))</f>
        <v/>
      </c>
      <c r="H24" s="27" t="str">
        <f>IF(ISBLANK(Values!E23),"",Values!$B$16)</f>
        <v>computer-keyboards</v>
      </c>
      <c r="I24" s="27" t="str">
        <f>IF(ISBLANK(Values!E23),"","4730574031")</f>
        <v>4730574031</v>
      </c>
      <c r="J24" s="39" t="str">
        <f>IF(ISBLANK(Values!E23),"",Values!F23 )</f>
        <v>Lenovo T570 Regular - US</v>
      </c>
      <c r="K24" s="29">
        <f>IF(IF(ISBLANK(Values!E23),"",IF(Values!J23, Values!$B$4, Values!$B$5))=0,"",IF(ISBLANK(Values!E23),"",IF(Values!J23, Values!$B$4, Values!$B$5)))</f>
        <v>44.99</v>
      </c>
      <c r="L24" s="40">
        <f>IF(ISBLANK(Values!E23),"",IF($CO24="DEFAULT", Values!$B$18, ""))</f>
        <v>5</v>
      </c>
      <c r="M24" s="28" t="str">
        <f>IF(ISBLANK(Values!E23),"",Values!$M23)</f>
        <v>https://raw.githubusercontent.com/PatrickVibild/TellusAmazonPictures/master/pictures/Lenovo/T570/RG/USI/1.jpg</v>
      </c>
      <c r="N24" s="28" t="str">
        <f>IF(ISBLANK(Values!$F23),"",Values!N23)</f>
        <v>https://raw.githubusercontent.com/PatrickVibild/TellusAmazonPictures/master/pictures/Lenovo/T570/RG/USI/2.jpg</v>
      </c>
      <c r="O24" s="28" t="str">
        <f>IF(ISBLANK(Values!$F23),"",Values!O23)</f>
        <v>https://raw.githubusercontent.com/PatrickVibild/TellusAmazonPictures/master/pictures/Lenovo/T570/RG/USI/3.jpg</v>
      </c>
      <c r="P24" s="28" t="str">
        <f>IF(ISBLANK(Values!$F23),"",Values!P23)</f>
        <v>https://raw.githubusercontent.com/PatrickVibild/TellusAmazonPictures/master/pictures/Lenovo/T570/RG/USI/4.jpg</v>
      </c>
      <c r="Q24" s="28" t="str">
        <f>IF(ISBLANK(Values!$F23),"",Values!Q23)</f>
        <v>https://raw.githubusercontent.com/PatrickVibild/TellusAmazonPictures/master/pictures/Lenovo/T570/RG/USI/5.jpg</v>
      </c>
      <c r="R24" s="28" t="str">
        <f>IF(ISBLANK(Values!$F23),"",Values!R23)</f>
        <v>https://raw.githubusercontent.com/PatrickVibild/TellusAmazonPictures/master/pictures/Lenovo/T570/RG/USI/6.jpg</v>
      </c>
      <c r="S24" s="28" t="str">
        <f>IF(ISBLANK(Values!$F23),"",Values!S23)</f>
        <v>https://raw.githubusercontent.com/PatrickVibild/TellusAmazonPictures/master/pictures/Lenovo/T570/RG/USI/7.jpg</v>
      </c>
      <c r="T24" s="28" t="str">
        <f>IF(ISBLANK(Values!$F23),"",Values!T23)</f>
        <v>https://raw.githubusercontent.com/PatrickVibild/TellusAmazonPictures/master/pictures/Lenovo/T570/RG/USI/8.jpg</v>
      </c>
      <c r="U24" s="28" t="str">
        <f>IF(ISBLANK(Values!$F23),"",Values!U23)</f>
        <v>https://raw.githubusercontent.com/PatrickVibild/TellusAmazonPictures/master/pictures/Lenovo/T570/RG/USI/9.jpg</v>
      </c>
      <c r="V24" s="1"/>
      <c r="W24" s="32" t="str">
        <f>IF(ISBLANK(Values!E23),"","Child")</f>
        <v>Child</v>
      </c>
      <c r="X24" s="32" t="str">
        <f>IF(ISBLANK(Values!E23),"",Values!$B$13)</f>
        <v>Lenovo T570 parent</v>
      </c>
      <c r="Y24" s="39" t="str">
        <f>IF(ISBLANK(Values!E23),"","Size-Color")</f>
        <v>Size-Color</v>
      </c>
      <c r="Z24" s="32" t="str">
        <f>IF(ISBLANK(Values!E23),"","variation")</f>
        <v>variation</v>
      </c>
      <c r="AA24" s="36" t="str">
        <f>IF(ISBLANK(Values!E23),"",Values!$B$20)</f>
        <v>PartialUpdate</v>
      </c>
      <c r="AB24" s="1" t="str">
        <f>IF(ISBLANK(Values!E23),"",Values!$B$29)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4" s="1"/>
      <c r="AD24" s="1"/>
      <c r="AE24" s="1"/>
      <c r="AF24" s="1"/>
      <c r="AG24" s="1"/>
      <c r="AH24" s="1"/>
      <c r="AI24" s="41" t="str">
        <f>IF(ISBLANK(Values!E23),"",IF(Values!I23,Values!$B$23,Values!$B$33))</f>
        <v xml:space="preserve">👉 ÜBERARBEITET: GELD SPAREN - Ersatz-Lenovo-Laptop-Tastatur, gleiche Qualität wie OEM-Tastaturen. TellusRem ist seit 2011 der weltweit führende Distributor von Tastaturen. Perfekte Ersatztastatur, einfach auszutauschen und zu installieren. </v>
      </c>
      <c r="AJ24" s="42" t="str">
        <f>IF(ISBLANK(Values!E23),"",Values!$B$24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4" s="1" t="str">
        <f>IF(ISBLANK(Values!E23),"",Values!$B$25)</f>
        <v xml:space="preserve">♻️ ÖFFENTLICHES PRODUKT - Kaufen Sie renoviert, KAUFEN SIE GRÜN! Reduzieren Sie mehr als 80% Kohlendioxid, indem Sie unsere überholten Tastaturen kaufen, im Vergleich zu einer neuen Tastatur! </v>
      </c>
      <c r="AL24" s="1" t="str">
        <f>IF(ISBLANK(Values!E23),"",SUBSTITUTE(SUBSTITUTE(IF(Values!$J23, Values!$B$26, Values!$B$33), "{language}", Values!$H23), "{flag}", INDEX(options!$E$1:$E$20, Values!$V23)))</f>
        <v xml:space="preserve">👉 LAYOUT - 🇺🇸 US  Nicht Hintergrundbeleuchtung </v>
      </c>
      <c r="AM24" s="1" t="str">
        <f>SUBSTITUTE(IF(ISBLANK(Values!E23),"",Values!$B$27),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4" s="1"/>
      <c r="AO24" s="1"/>
      <c r="AP24" s="1"/>
      <c r="AQ24" s="1"/>
      <c r="AR24" s="1"/>
      <c r="AS24" s="1"/>
      <c r="AT24" s="28" t="str">
        <f>IF(ISBLANK(Values!E23),"",Values!H23)</f>
        <v xml:space="preserve">US </v>
      </c>
      <c r="AU24" s="1"/>
      <c r="AV24" s="1" t="str">
        <f>IF(ISBLANK(Values!E23),"",IF(Values!J23,"Backlit", "Non-Backlit"))</f>
        <v>Non-Backlit</v>
      </c>
      <c r="AW24"/>
      <c r="AX24" s="1"/>
      <c r="AY24" s="1"/>
      <c r="AZ24" s="1"/>
      <c r="BA24" s="1"/>
      <c r="BB24" s="1"/>
      <c r="BC24" s="1"/>
      <c r="BD24" s="1"/>
      <c r="BE24" s="27" t="str">
        <f>IF(ISBLANK(Values!E23),"","Professional Audience")</f>
        <v>Professional Audience</v>
      </c>
      <c r="BF24" s="27" t="str">
        <f>IF(ISBLANK(Values!E23),"","Consumer Audience")</f>
        <v>Consumer Audience</v>
      </c>
      <c r="BG24" s="27" t="str">
        <f>IF(ISBLANK(Values!E23),"","Adults")</f>
        <v>Adults</v>
      </c>
      <c r="BH24" s="27"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36"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27" t="str">
        <f>IF(ISBLANK(Values!E23),"","Parts")</f>
        <v>Parts</v>
      </c>
      <c r="DP24" s="27" t="str">
        <f>IF(ISBLANK(Values!E23),"",Values!$B$31)</f>
        <v>6 Monate Garantie nach dem Liefertermin. Im Falle einer Fehlfunktion der Tastatur wird ein neues Gerät oder ein Ersatzteil für die Tastatur des Produkts gesendet. Bei Sortierung des Bestands wird eine volle Rückerstattung gewährt.</v>
      </c>
      <c r="DQ24" s="1"/>
      <c r="DR24" s="1"/>
      <c r="DS24" s="31"/>
      <c r="DT24" s="1"/>
      <c r="DU24" s="1"/>
      <c r="DV24" s="1"/>
      <c r="DW24" s="1"/>
      <c r="DX24" s="1"/>
      <c r="DY24" t="str">
        <f>IF(ISBLANK(Values!$E23), "", "not_applicable")</f>
        <v>not_applicable</v>
      </c>
      <c r="DZ24" s="31"/>
      <c r="EA24" s="31"/>
      <c r="EB24" s="31"/>
      <c r="EC24" s="31"/>
      <c r="ED24" s="1"/>
      <c r="EE24" s="1"/>
      <c r="EF24" s="1"/>
      <c r="EG24" s="1"/>
      <c r="EH24" s="1"/>
      <c r="EI24" s="1" t="str">
        <f>IF(ISBLANK(Values!E23),"",Values!$B$31)</f>
        <v>6 Monate Garantie nach dem Liefertermin. Im Falle einer Fehlfunktion der Tastatur wird ein neues Gerät oder ein Ersatzteil für die Tastatur des Produkts gesendet. Bei Sortierung des Bestands wird eine volle Rückerstattung gewährt.</v>
      </c>
      <c r="EJ24" s="1"/>
      <c r="EK24" s="1"/>
      <c r="EL24" s="1"/>
      <c r="EM24" s="1"/>
      <c r="EN24" s="1"/>
      <c r="EO24" s="1"/>
      <c r="EP24" s="1"/>
      <c r="EQ24" s="1"/>
      <c r="ER24" s="1"/>
      <c r="ES24" s="1" t="str">
        <f>IF(ISBLANK(Values!E23),"","Amazon Tellus UPS")</f>
        <v>Amazon Tellus UPS</v>
      </c>
      <c r="ET24" s="1"/>
      <c r="EU24" s="1"/>
      <c r="EV24" s="3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9">
        <f>IF(IF(ISBLANK(Values!E23),"",IF(Values!J23, Values!$B$4, Values!$B$5))=0,"",IF(ISBLANK(Values!E23),"",IF(Values!J23, Values!$B$4, Values!$B$5)))</f>
        <v>44.99</v>
      </c>
      <c r="FP24" s="36" t="str">
        <f>IF(IF(ISBLANK(Values!E23),"",IF(Values!J23, Values!$B$4, Values!$B$5))=0,"",IF(ISBLANK(Values!E23),"","Percent"))</f>
        <v>Percent</v>
      </c>
      <c r="FQ24" s="36" t="str">
        <f>IF(IF(ISBLANK(Values!E23),"",IF(Values!J23, Values!$B$4, Values!$B$5))=0,"",IF(ISBLANK(Values!E23),"","2"))</f>
        <v>2</v>
      </c>
      <c r="FR24" s="36" t="str">
        <f>IF(IF(ISBLANK(Values!E23),"",IF(Values!J23, Values!$B$4, Values!$B$5))=0,"",IF(ISBLANK(Values!E23),"","3"))</f>
        <v>3</v>
      </c>
      <c r="FS24" s="36" t="str">
        <f>IF(IF(ISBLANK(Values!E23),"",IF(Values!J23, Values!$B$4, Values!$B$5))=0,"",IF(ISBLANK(Values!E23),"","5"))</f>
        <v>5</v>
      </c>
      <c r="FT24" s="36" t="str">
        <f>IF(IF(ISBLANK(Values!E23),"",IF(Values!J23, Values!$B$4, Values!$B$5))=0,"",IF(ISBLANK(Values!E23),"","6"))</f>
        <v>6</v>
      </c>
      <c r="FU24" s="36" t="str">
        <f>IF(IF(ISBLANK(Values!E23),"",IF(Values!J23, Values!$B$4, Values!$B$5))=0,"",IF(ISBLANK(Values!E23),"","10"))</f>
        <v>10</v>
      </c>
      <c r="FV24" s="36" t="str">
        <f>IF(IF(ISBLANK(Values!E23),"",IF(Values!J23, Values!$B$4, Values!$B$5))=0,"",IF(ISBLANK(Values!E23),"","10"))</f>
        <v>10</v>
      </c>
      <c r="FW24" s="1"/>
      <c r="FX24" s="1"/>
      <c r="FY24" s="1"/>
      <c r="FZ24" s="1"/>
      <c r="GA24" s="1"/>
      <c r="GB24" s="1"/>
      <c r="GC24" s="1"/>
      <c r="GD24" s="1"/>
      <c r="GE24" s="1"/>
      <c r="GF24" s="1"/>
      <c r="GG24" s="1"/>
      <c r="GH24" s="1"/>
      <c r="GI24" s="1"/>
      <c r="GJ24" s="1"/>
    </row>
    <row r="25" spans="1:192" s="43" customFormat="1" ht="48" x14ac:dyDescent="0.2">
      <c r="A25" s="27" t="str">
        <f>IF(ISBLANK(Values!E24),"",IF(Values!$B$37="EU","computercomponent","computer"))</f>
        <v>computercomponent</v>
      </c>
      <c r="B25" s="38" t="str">
        <f>IF(ISBLANK(Values!E24),"",Values!F24)</f>
        <v>Lenovo T570 BL - DE</v>
      </c>
      <c r="C25" s="32" t="str">
        <f>IF(ISBLANK(Values!E24),"","TellusRem")</f>
        <v>TellusRem</v>
      </c>
      <c r="D25" s="30">
        <f>IF(ISBLANK(Values!E24),"",Values!E24)</f>
        <v>5714401570011</v>
      </c>
      <c r="E25" s="31" t="str">
        <f>IF(ISBLANK(Values!E24),"","EAN")</f>
        <v>EAN</v>
      </c>
      <c r="F25" s="28" t="str">
        <f>IF(ISBLANK(Values!E24),"",IF(Values!J24, SUBSTITUTE(Values!$B$1, "{language}", Values!H24) &amp; " " &amp;Values!$B$3, SUBSTITUTE(Values!$B$2, "{language}", Values!$H24) &amp; " " &amp;Values!$B$3))</f>
        <v>ersatztastatur Deutsche Hintergrundbeleuchtung für Lenovo Thinkpad T570 T580 P51s P52s</v>
      </c>
      <c r="G25" s="32" t="str">
        <f>IF(ISBLANK(Values!E24),"",IF(Values!$B$20="PartialUpdate","","TellusRem"))</f>
        <v/>
      </c>
      <c r="H25" s="27" t="str">
        <f>IF(ISBLANK(Values!E24),"",Values!$B$16)</f>
        <v>computer-keyboards</v>
      </c>
      <c r="I25" s="27" t="str">
        <f>IF(ISBLANK(Values!E24),"","4730574031")</f>
        <v>4730574031</v>
      </c>
      <c r="J25" s="39" t="str">
        <f>IF(ISBLANK(Values!E24),"",Values!F24 )</f>
        <v>Lenovo T570 BL - DE</v>
      </c>
      <c r="K25" s="29">
        <f>IF(IF(ISBLANK(Values!E24),"",IF(Values!J24, Values!$B$4, Values!$B$5))=0,"",IF(ISBLANK(Values!E24),"",IF(Values!J24, Values!$B$4, Values!$B$5)))</f>
        <v>58.99</v>
      </c>
      <c r="L25" s="40" t="str">
        <f>IF(ISBLANK(Values!E24),"",IF($CO25="DEFAULT", Values!$B$18, ""))</f>
        <v/>
      </c>
      <c r="M25" s="28" t="str">
        <f>IF(ISBLANK(Values!E24),"",Values!$M24)</f>
        <v>https://raw.githubusercontent.com/PatrickVibild/TellusAmazonPictures/master/pictures/Lenovo/T570/BL/DE/1.jpg</v>
      </c>
      <c r="N25" s="28" t="str">
        <f>IF(ISBLANK(Values!$F24),"",Values!N24)</f>
        <v>https://raw.githubusercontent.com/PatrickVibild/TellusAmazonPictures/master/pictures/Lenovo/T570/BL/DE/2.jpg</v>
      </c>
      <c r="O25" s="28" t="str">
        <f>IF(ISBLANK(Values!$F24),"",Values!O24)</f>
        <v>https://raw.githubusercontent.com/PatrickVibild/TellusAmazonPictures/master/pictures/Lenovo/T570/BL/DE/3.jpg</v>
      </c>
      <c r="P25" s="28" t="str">
        <f>IF(ISBLANK(Values!$F24),"",Values!P24)</f>
        <v>https://raw.githubusercontent.com/PatrickVibild/TellusAmazonPictures/master/pictures/Lenovo/T570/BL/DE/4.jpg</v>
      </c>
      <c r="Q25" s="28" t="str">
        <f>IF(ISBLANK(Values!$F24),"",Values!Q24)</f>
        <v>https://raw.githubusercontent.com/PatrickVibild/TellusAmazonPictures/master/pictures/Lenovo/T570/BL/DE/5.jpg</v>
      </c>
      <c r="R25" s="28" t="str">
        <f>IF(ISBLANK(Values!$F24),"",Values!R24)</f>
        <v>https://raw.githubusercontent.com/PatrickVibild/TellusAmazonPictures/master/pictures/Lenovo/T570/BL/DE/6.jpg</v>
      </c>
      <c r="S25" s="28" t="str">
        <f>IF(ISBLANK(Values!$F24),"",Values!S24)</f>
        <v>https://raw.githubusercontent.com/PatrickVibild/TellusAmazonPictures/master/pictures/Lenovo/T570/BL/DE/7.jpg</v>
      </c>
      <c r="T25" s="28" t="str">
        <f>IF(ISBLANK(Values!$F24),"",Values!T24)</f>
        <v>https://raw.githubusercontent.com/PatrickVibild/TellusAmazonPictures/master/pictures/Lenovo/T570/BL/DE/8.jpg</v>
      </c>
      <c r="U25" s="28" t="str">
        <f>IF(ISBLANK(Values!$F24),"",Values!U24)</f>
        <v>https://raw.githubusercontent.com/PatrickVibild/TellusAmazonPictures/master/pictures/Lenovo/T570/BL/DE/9.jpg</v>
      </c>
      <c r="V25" s="1"/>
      <c r="W25" s="32" t="str">
        <f>IF(ISBLANK(Values!E24),"","Child")</f>
        <v>Child</v>
      </c>
      <c r="X25" s="32" t="str">
        <f>IF(ISBLANK(Values!E24),"",Values!$B$13)</f>
        <v>Lenovo T570 parent</v>
      </c>
      <c r="Y25" s="39" t="str">
        <f>IF(ISBLANK(Values!E24),"","Size-Color")</f>
        <v>Size-Color</v>
      </c>
      <c r="Z25" s="32" t="str">
        <f>IF(ISBLANK(Values!E24),"","variation")</f>
        <v>variation</v>
      </c>
      <c r="AA25" s="36" t="str">
        <f>IF(ISBLANK(Values!E24),"",Values!$B$20)</f>
        <v>PartialUpdate</v>
      </c>
      <c r="AB25" s="1" t="str">
        <f>IF(ISBLANK(Values!E24),"",Values!$B$29)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5" s="1"/>
      <c r="AD25" s="1"/>
      <c r="AE25" s="1"/>
      <c r="AF25" s="1"/>
      <c r="AG25" s="1"/>
      <c r="AH25" s="1"/>
      <c r="AI25" s="41" t="str">
        <f>IF(ISBLANK(Values!E24),"",IF(Values!I24,Values!$B$23,Values!$B$33))</f>
        <v xml:space="preserve">👉 ÜBERARBEITET: GELD SPAREN - Ersatz-Lenovo-Laptop-Tastatur, gleiche Qualität wie OEM-Tastaturen. TellusRem ist seit 2011 der weltweit führende Distributor von Tastaturen. Perfekte Ersatztastatur, einfach auszutauschen und zu installieren. </v>
      </c>
      <c r="AJ25" s="42" t="str">
        <f>IF(ISBLANK(Values!E24),"",Values!$B$24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5" s="1" t="str">
        <f>IF(ISBLANK(Values!E24),"",Values!$B$25)</f>
        <v xml:space="preserve">♻️ ÖFFENTLICHES PRODUKT - Kaufen Sie renoviert, KAUFEN SIE GRÜN! Reduzieren Sie mehr als 80% Kohlendioxid, indem Sie unsere überholten Tastaturen kaufen, im Vergleich zu einer neuen Tastatur! </v>
      </c>
      <c r="AL25" s="1" t="str">
        <f>IF(ISBLANK(Values!E24),"",SUBSTITUTE(SUBSTITUTE(IF(Values!$J24, Values!$B$26, Values!$B$33), "{language}", Values!$H24), "{flag}", INDEX(options!$E$1:$E$20, Values!$V24)))</f>
        <v xml:space="preserve">👉 LAYOUT - 🇩🇪 Deutsche mit Hintergrundbeleuchtung </v>
      </c>
      <c r="AM25" s="1" t="str">
        <f>SUBSTITUTE(IF(ISBLANK(Values!E24),"",Values!$B$27),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5" s="1"/>
      <c r="AO25" s="1"/>
      <c r="AP25" s="1"/>
      <c r="AQ25" s="1"/>
      <c r="AR25" s="1"/>
      <c r="AS25" s="1"/>
      <c r="AT25" s="28" t="str">
        <f>IF(ISBLANK(Values!E24),"",Values!H24)</f>
        <v>Deutsche</v>
      </c>
      <c r="AU25" s="1"/>
      <c r="AV25" s="1" t="str">
        <f>IF(ISBLANK(Values!E24),"",IF(Values!J24,"Backlit", "Non-Backlit"))</f>
        <v>Backlit</v>
      </c>
      <c r="AW25"/>
      <c r="AX25" s="1"/>
      <c r="AY25" s="1"/>
      <c r="AZ25" s="1"/>
      <c r="BA25" s="1"/>
      <c r="BB25" s="1"/>
      <c r="BC25" s="1"/>
      <c r="BD25" s="1"/>
      <c r="BE25" s="27" t="str">
        <f>IF(ISBLANK(Values!E24),"","Professional Audience")</f>
        <v>Professional Audience</v>
      </c>
      <c r="BF25" s="27" t="str">
        <f>IF(ISBLANK(Values!E24),"","Consumer Audience")</f>
        <v>Consumer Audience</v>
      </c>
      <c r="BG25" s="27" t="str">
        <f>IF(ISBLANK(Values!E24),"","Adults")</f>
        <v>Adults</v>
      </c>
      <c r="BH25" s="27"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36"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27" t="str">
        <f>IF(ISBLANK(Values!E24),"","Parts")</f>
        <v>Parts</v>
      </c>
      <c r="DP25" s="27" t="str">
        <f>IF(ISBLANK(Values!E24),"",Values!$B$31)</f>
        <v>6 Monate Garantie nach dem Liefertermin. Im Falle einer Fehlfunktion der Tastatur wird ein neues Gerät oder ein Ersatzteil für die Tastatur des Produkts gesendet. Bei Sortierung des Bestands wird eine volle Rückerstattung gewährt.</v>
      </c>
      <c r="DQ25" s="1"/>
      <c r="DR25" s="1"/>
      <c r="DS25" s="31"/>
      <c r="DT25" s="1"/>
      <c r="DU25" s="1"/>
      <c r="DV25" s="1"/>
      <c r="DW25" s="1"/>
      <c r="DX25" s="1"/>
      <c r="DY25" t="str">
        <f>IF(ISBLANK(Values!$E24), "", "not_applicable")</f>
        <v>not_applicable</v>
      </c>
      <c r="DZ25" s="31"/>
      <c r="EA25" s="31"/>
      <c r="EB25" s="31"/>
      <c r="EC25" s="31"/>
      <c r="ED25" s="1"/>
      <c r="EE25" s="1"/>
      <c r="EF25" s="1"/>
      <c r="EG25" s="1"/>
      <c r="EH25" s="1"/>
      <c r="EI25" s="1" t="str">
        <f>IF(ISBLANK(Values!E24),"",Values!$B$31)</f>
        <v>6 Monate Garantie nach dem Liefertermin. Im Falle einer Fehlfunktion der Tastatur wird ein neues Gerät oder ein Ersatzteil für die Tastatur des Produkts gesendet. Bei Sortierung des Bestands wird eine volle Rückerstattung gewährt.</v>
      </c>
      <c r="EJ25" s="1"/>
      <c r="EK25" s="1"/>
      <c r="EL25" s="1"/>
      <c r="EM25" s="1"/>
      <c r="EN25" s="1"/>
      <c r="EO25" s="1"/>
      <c r="EP25" s="1"/>
      <c r="EQ25" s="1"/>
      <c r="ER25" s="1"/>
      <c r="ES25" s="1" t="str">
        <f>IF(ISBLANK(Values!E24),"","Amazon Tellus UPS")</f>
        <v>Amazon Tellus UPS</v>
      </c>
      <c r="ET25" s="1"/>
      <c r="EU25" s="1"/>
      <c r="EV25" s="3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9">
        <f>IF(IF(ISBLANK(Values!E24),"",IF(Values!J24, Values!$B$4, Values!$B$5))=0,"",IF(ISBLANK(Values!E24),"",IF(Values!J24, Values!$B$4, Values!$B$5)))</f>
        <v>58.99</v>
      </c>
      <c r="FP25" s="36" t="str">
        <f>IF(IF(ISBLANK(Values!E24),"",IF(Values!J24, Values!$B$4, Values!$B$5))=0,"",IF(ISBLANK(Values!E24),"","Percent"))</f>
        <v>Percent</v>
      </c>
      <c r="FQ25" s="36" t="str">
        <f>IF(IF(ISBLANK(Values!E24),"",IF(Values!J24, Values!$B$4, Values!$B$5))=0,"",IF(ISBLANK(Values!E24),"","2"))</f>
        <v>2</v>
      </c>
      <c r="FR25" s="36" t="str">
        <f>IF(IF(ISBLANK(Values!E24),"",IF(Values!J24, Values!$B$4, Values!$B$5))=0,"",IF(ISBLANK(Values!E24),"","3"))</f>
        <v>3</v>
      </c>
      <c r="FS25" s="36" t="str">
        <f>IF(IF(ISBLANK(Values!E24),"",IF(Values!J24, Values!$B$4, Values!$B$5))=0,"",IF(ISBLANK(Values!E24),"","5"))</f>
        <v>5</v>
      </c>
      <c r="FT25" s="36" t="str">
        <f>IF(IF(ISBLANK(Values!E24),"",IF(Values!J24, Values!$B$4, Values!$B$5))=0,"",IF(ISBLANK(Values!E24),"","6"))</f>
        <v>6</v>
      </c>
      <c r="FU25" s="36" t="str">
        <f>IF(IF(ISBLANK(Values!E24),"",IF(Values!J24, Values!$B$4, Values!$B$5))=0,"",IF(ISBLANK(Values!E24),"","10"))</f>
        <v>10</v>
      </c>
      <c r="FV25" s="36" t="str">
        <f>IF(IF(ISBLANK(Values!E24),"",IF(Values!J24, Values!$B$4, Values!$B$5))=0,"",IF(ISBLANK(Values!E24),"","10"))</f>
        <v>10</v>
      </c>
      <c r="FW25" s="1"/>
      <c r="FX25" s="1"/>
      <c r="FY25" s="1"/>
      <c r="FZ25" s="1"/>
      <c r="GA25" s="1"/>
      <c r="GB25" s="1"/>
      <c r="GC25" s="1"/>
      <c r="GD25" s="1"/>
      <c r="GE25" s="1"/>
      <c r="GF25" s="1"/>
      <c r="GG25" s="1"/>
      <c r="GH25" s="1"/>
      <c r="GI25" s="1"/>
      <c r="GJ25" s="1"/>
    </row>
    <row r="26" spans="1:192" s="43" customFormat="1" ht="48" x14ac:dyDescent="0.2">
      <c r="A26" s="27" t="str">
        <f>IF(ISBLANK(Values!E25),"",IF(Values!$B$37="EU","computercomponent","computer"))</f>
        <v>computercomponent</v>
      </c>
      <c r="B26" s="38" t="str">
        <f>IF(ISBLANK(Values!E25),"",Values!F25)</f>
        <v>Lenovo T570 BL - FR</v>
      </c>
      <c r="C26" s="32" t="str">
        <f>IF(ISBLANK(Values!E25),"","TellusRem")</f>
        <v>TellusRem</v>
      </c>
      <c r="D26" s="30">
        <f>IF(ISBLANK(Values!E25),"",Values!E25)</f>
        <v>5714401570028</v>
      </c>
      <c r="E26" s="31" t="str">
        <f>IF(ISBLANK(Values!E25),"","EAN")</f>
        <v>EAN</v>
      </c>
      <c r="F26" s="28" t="str">
        <f>IF(ISBLANK(Values!E25),"",IF(Values!J25, SUBSTITUTE(Values!$B$1, "{language}", Values!H25) &amp; " " &amp;Values!$B$3, SUBSTITUTE(Values!$B$2, "{language}", Values!$H25) &amp; " " &amp;Values!$B$3))</f>
        <v>ersatztastatur Französisch Hintergrundbeleuchtung für Lenovo Thinkpad T570 T580 P51s P52s</v>
      </c>
      <c r="G26" s="32" t="str">
        <f>IF(ISBLANK(Values!E25),"",IF(Values!$B$20="PartialUpdate","","TellusRem"))</f>
        <v/>
      </c>
      <c r="H26" s="27" t="str">
        <f>IF(ISBLANK(Values!E25),"",Values!$B$16)</f>
        <v>computer-keyboards</v>
      </c>
      <c r="I26" s="27" t="str">
        <f>IF(ISBLANK(Values!E25),"","4730574031")</f>
        <v>4730574031</v>
      </c>
      <c r="J26" s="39" t="str">
        <f>IF(ISBLANK(Values!E25),"",Values!F25 )</f>
        <v>Lenovo T570 BL - FR</v>
      </c>
      <c r="K26" s="29">
        <f>IF(IF(ISBLANK(Values!E25),"",IF(Values!J25, Values!$B$4, Values!$B$5))=0,"",IF(ISBLANK(Values!E25),"",IF(Values!J25, Values!$B$4, Values!$B$5)))</f>
        <v>58.99</v>
      </c>
      <c r="L26" s="40" t="str">
        <f>IF(ISBLANK(Values!E25),"",IF($CO26="DEFAULT", Values!$B$18, ""))</f>
        <v/>
      </c>
      <c r="M26" s="28" t="str">
        <f>IF(ISBLANK(Values!E25),"",Values!$M25)</f>
        <v>https://raw.githubusercontent.com/PatrickVibild/TellusAmazonPictures/master/pictures/Lenovo/T570/BL/FR/1.jpg</v>
      </c>
      <c r="N26" s="28" t="str">
        <f>IF(ISBLANK(Values!$F25),"",Values!N25)</f>
        <v>https://raw.githubusercontent.com/PatrickVibild/TellusAmazonPictures/master/pictures/Lenovo/T570/BL/FR/2.jpg</v>
      </c>
      <c r="O26" s="28" t="str">
        <f>IF(ISBLANK(Values!$F25),"",Values!O25)</f>
        <v>https://raw.githubusercontent.com/PatrickVibild/TellusAmazonPictures/master/pictures/Lenovo/T570/BL/FR/3.jpg</v>
      </c>
      <c r="P26" s="28" t="str">
        <f>IF(ISBLANK(Values!$F25),"",Values!P25)</f>
        <v>https://raw.githubusercontent.com/PatrickVibild/TellusAmazonPictures/master/pictures/Lenovo/T570/BL/FR/4.jpg</v>
      </c>
      <c r="Q26" s="28" t="str">
        <f>IF(ISBLANK(Values!$F25),"",Values!Q25)</f>
        <v>https://raw.githubusercontent.com/PatrickVibild/TellusAmazonPictures/master/pictures/Lenovo/T570/BL/FR/5.jpg</v>
      </c>
      <c r="R26" s="28" t="str">
        <f>IF(ISBLANK(Values!$F25),"",Values!R25)</f>
        <v>https://raw.githubusercontent.com/PatrickVibild/TellusAmazonPictures/master/pictures/Lenovo/T570/BL/FR/6.jpg</v>
      </c>
      <c r="S26" s="28" t="str">
        <f>IF(ISBLANK(Values!$F25),"",Values!S25)</f>
        <v>https://raw.githubusercontent.com/PatrickVibild/TellusAmazonPictures/master/pictures/Lenovo/T570/BL/FR/7.jpg</v>
      </c>
      <c r="T26" s="28" t="str">
        <f>IF(ISBLANK(Values!$F25),"",Values!T25)</f>
        <v>https://raw.githubusercontent.com/PatrickVibild/TellusAmazonPictures/master/pictures/Lenovo/T570/BL/FR/8.jpg</v>
      </c>
      <c r="U26" s="28" t="str">
        <f>IF(ISBLANK(Values!$F25),"",Values!U25)</f>
        <v>https://raw.githubusercontent.com/PatrickVibild/TellusAmazonPictures/master/pictures/Lenovo/T570/BL/FR/9.jpg</v>
      </c>
      <c r="V26" s="1"/>
      <c r="W26" s="32" t="str">
        <f>IF(ISBLANK(Values!E25),"","Child")</f>
        <v>Child</v>
      </c>
      <c r="X26" s="32" t="str">
        <f>IF(ISBLANK(Values!E25),"",Values!$B$13)</f>
        <v>Lenovo T570 parent</v>
      </c>
      <c r="Y26" s="39" t="str">
        <f>IF(ISBLANK(Values!E25),"","Size-Color")</f>
        <v>Size-Color</v>
      </c>
      <c r="Z26" s="32" t="str">
        <f>IF(ISBLANK(Values!E25),"","variation")</f>
        <v>variation</v>
      </c>
      <c r="AA26" s="36" t="str">
        <f>IF(ISBLANK(Values!E25),"",Values!$B$20)</f>
        <v>PartialUpdate</v>
      </c>
      <c r="AB26" s="1" t="str">
        <f>IF(ISBLANK(Values!E25),"",Values!$B$29)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6" s="1"/>
      <c r="AD26" s="1"/>
      <c r="AE26" s="1"/>
      <c r="AF26" s="1"/>
      <c r="AG26" s="1"/>
      <c r="AH26" s="1"/>
      <c r="AI26" s="41" t="str">
        <f>IF(ISBLANK(Values!E25),"",IF(Values!I25,Values!$B$23,Values!$B$33))</f>
        <v xml:space="preserve">👉 ÜBERARBEITET: GELD SPAREN - Ersatz-Lenovo-Laptop-Tastatur, gleiche Qualität wie OEM-Tastaturen. TellusRem ist seit 2011 der weltweit führende Distributor von Tastaturen. Perfekte Ersatztastatur, einfach auszutauschen und zu installieren. </v>
      </c>
      <c r="AJ26" s="42" t="str">
        <f>IF(ISBLANK(Values!E25),"",Values!$B$24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6" s="1" t="str">
        <f>IF(ISBLANK(Values!E25),"",Values!$B$25)</f>
        <v xml:space="preserve">♻️ ÖFFENTLICHES PRODUKT - Kaufen Sie renoviert, KAUFEN SIE GRÜN! Reduzieren Sie mehr als 80% Kohlendioxid, indem Sie unsere überholten Tastaturen kaufen, im Vergleich zu einer neuen Tastatur! </v>
      </c>
      <c r="AL26" s="1" t="str">
        <f>IF(ISBLANK(Values!E25),"",SUBSTITUTE(SUBSTITUTE(IF(Values!$J25, Values!$B$26, Values!$B$33), "{language}", Values!$H25), "{flag}", INDEX(options!$E$1:$E$20, Values!$V25)))</f>
        <v xml:space="preserve">👉 LAYOUT - 🇫🇷 Französisch mit Hintergrundbeleuchtung </v>
      </c>
      <c r="AM26" s="1" t="str">
        <f>SUBSTITUTE(IF(ISBLANK(Values!E25),"",Values!$B$27),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6" s="1"/>
      <c r="AO26" s="1"/>
      <c r="AP26" s="1"/>
      <c r="AQ26" s="1"/>
      <c r="AR26" s="1"/>
      <c r="AS26" s="1"/>
      <c r="AT26" s="28" t="str">
        <f>IF(ISBLANK(Values!E25),"",Values!H25)</f>
        <v>Französisch</v>
      </c>
      <c r="AU26" s="1"/>
      <c r="AV26" s="1" t="str">
        <f>IF(ISBLANK(Values!E25),"",IF(Values!J25,"Backlit", "Non-Backlit"))</f>
        <v>Backlit</v>
      </c>
      <c r="AW26"/>
      <c r="AX26" s="1"/>
      <c r="AY26" s="1"/>
      <c r="AZ26" s="1"/>
      <c r="BA26" s="1"/>
      <c r="BB26" s="1"/>
      <c r="BC26" s="1"/>
      <c r="BD26" s="1"/>
      <c r="BE26" s="27" t="str">
        <f>IF(ISBLANK(Values!E25),"","Professional Audience")</f>
        <v>Professional Audience</v>
      </c>
      <c r="BF26" s="27" t="str">
        <f>IF(ISBLANK(Values!E25),"","Consumer Audience")</f>
        <v>Consumer Audience</v>
      </c>
      <c r="BG26" s="27" t="str">
        <f>IF(ISBLANK(Values!E25),"","Adults")</f>
        <v>Adults</v>
      </c>
      <c r="BH26" s="27"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36"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27" t="str">
        <f>IF(ISBLANK(Values!E25),"","Parts")</f>
        <v>Parts</v>
      </c>
      <c r="DP26" s="27" t="str">
        <f>IF(ISBLANK(Values!E25),"",Values!$B$31)</f>
        <v>6 Monate Garantie nach dem Liefertermin. Im Falle einer Fehlfunktion der Tastatur wird ein neues Gerät oder ein Ersatzteil für die Tastatur des Produkts gesendet. Bei Sortierung des Bestands wird eine volle Rückerstattung gewährt.</v>
      </c>
      <c r="DQ26" s="1"/>
      <c r="DR26" s="1"/>
      <c r="DS26" s="31"/>
      <c r="DT26" s="1"/>
      <c r="DU26" s="1"/>
      <c r="DV26" s="1"/>
      <c r="DW26" s="1"/>
      <c r="DX26" s="1"/>
      <c r="DY26" t="str">
        <f>IF(ISBLANK(Values!$E25), "", "not_applicable")</f>
        <v>not_applicable</v>
      </c>
      <c r="DZ26" s="31"/>
      <c r="EA26" s="31"/>
      <c r="EB26" s="31"/>
      <c r="EC26" s="31"/>
      <c r="ED26" s="1"/>
      <c r="EE26" s="1"/>
      <c r="EF26" s="1"/>
      <c r="EG26" s="1"/>
      <c r="EH26" s="1"/>
      <c r="EI26" s="1" t="str">
        <f>IF(ISBLANK(Values!E25),"",Values!$B$31)</f>
        <v>6 Monate Garantie nach dem Liefertermin. Im Falle einer Fehlfunktion der Tastatur wird ein neues Gerät oder ein Ersatzteil für die Tastatur des Produkts gesendet. Bei Sortierung des Bestands wird eine volle Rückerstattung gewährt.</v>
      </c>
      <c r="EJ26" s="1"/>
      <c r="EK26" s="1"/>
      <c r="EL26" s="1"/>
      <c r="EM26" s="1"/>
      <c r="EN26" s="1"/>
      <c r="EO26" s="1"/>
      <c r="EP26" s="1"/>
      <c r="EQ26" s="1"/>
      <c r="ER26" s="1"/>
      <c r="ES26" s="1" t="str">
        <f>IF(ISBLANK(Values!E25),"","Amazon Tellus UPS")</f>
        <v>Amazon Tellus UPS</v>
      </c>
      <c r="ET26" s="1"/>
      <c r="EU26" s="1"/>
      <c r="EV26" s="3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9">
        <f>IF(IF(ISBLANK(Values!E25),"",IF(Values!J25, Values!$B$4, Values!$B$5))=0,"",IF(ISBLANK(Values!E25),"",IF(Values!J25, Values!$B$4, Values!$B$5)))</f>
        <v>58.99</v>
      </c>
      <c r="FP26" s="36" t="str">
        <f>IF(IF(ISBLANK(Values!E25),"",IF(Values!J25, Values!$B$4, Values!$B$5))=0,"",IF(ISBLANK(Values!E25),"","Percent"))</f>
        <v>Percent</v>
      </c>
      <c r="FQ26" s="36" t="str">
        <f>IF(IF(ISBLANK(Values!E25),"",IF(Values!J25, Values!$B$4, Values!$B$5))=0,"",IF(ISBLANK(Values!E25),"","2"))</f>
        <v>2</v>
      </c>
      <c r="FR26" s="36" t="str">
        <f>IF(IF(ISBLANK(Values!E25),"",IF(Values!J25, Values!$B$4, Values!$B$5))=0,"",IF(ISBLANK(Values!E25),"","3"))</f>
        <v>3</v>
      </c>
      <c r="FS26" s="36" t="str">
        <f>IF(IF(ISBLANK(Values!E25),"",IF(Values!J25, Values!$B$4, Values!$B$5))=0,"",IF(ISBLANK(Values!E25),"","5"))</f>
        <v>5</v>
      </c>
      <c r="FT26" s="36" t="str">
        <f>IF(IF(ISBLANK(Values!E25),"",IF(Values!J25, Values!$B$4, Values!$B$5))=0,"",IF(ISBLANK(Values!E25),"","6"))</f>
        <v>6</v>
      </c>
      <c r="FU26" s="36" t="str">
        <f>IF(IF(ISBLANK(Values!E25),"",IF(Values!J25, Values!$B$4, Values!$B$5))=0,"",IF(ISBLANK(Values!E25),"","10"))</f>
        <v>10</v>
      </c>
      <c r="FV26" s="36" t="str">
        <f>IF(IF(ISBLANK(Values!E25),"",IF(Values!J25, Values!$B$4, Values!$B$5))=0,"",IF(ISBLANK(Values!E25),"","10"))</f>
        <v>10</v>
      </c>
      <c r="FW26" s="1"/>
      <c r="FX26" s="1"/>
      <c r="FY26" s="1"/>
      <c r="FZ26" s="1"/>
      <c r="GA26" s="1"/>
      <c r="GB26" s="1"/>
      <c r="GC26" s="1"/>
      <c r="GD26" s="1"/>
      <c r="GE26" s="1"/>
      <c r="GF26" s="1"/>
      <c r="GG26" s="1"/>
      <c r="GH26" s="1"/>
      <c r="GI26" s="1"/>
      <c r="GJ26" s="1"/>
    </row>
    <row r="27" spans="1:192" s="43" customFormat="1" ht="48" x14ac:dyDescent="0.2">
      <c r="A27" s="27" t="str">
        <f>IF(ISBLANK(Values!E26),"",IF(Values!$B$37="EU","computercomponent","computer"))</f>
        <v>computercomponent</v>
      </c>
      <c r="B27" s="38" t="str">
        <f>IF(ISBLANK(Values!E26),"",Values!F26)</f>
        <v>Lenovo T570 BL - IT</v>
      </c>
      <c r="C27" s="32" t="str">
        <f>IF(ISBLANK(Values!E26),"","TellusRem")</f>
        <v>TellusRem</v>
      </c>
      <c r="D27" s="30">
        <f>IF(ISBLANK(Values!E26),"",Values!E26)</f>
        <v>5714401570035</v>
      </c>
      <c r="E27" s="31" t="str">
        <f>IF(ISBLANK(Values!E26),"","EAN")</f>
        <v>EAN</v>
      </c>
      <c r="F27" s="28" t="str">
        <f>IF(ISBLANK(Values!E26),"",IF(Values!J26, SUBSTITUTE(Values!$B$1, "{language}", Values!H26) &amp; " " &amp;Values!$B$3, SUBSTITUTE(Values!$B$2, "{language}", Values!$H26) &amp; " " &amp;Values!$B$3))</f>
        <v>ersatztastatur Italienisch Hintergrundbeleuchtung für Lenovo Thinkpad T570 T580 P51s P52s</v>
      </c>
      <c r="G27" s="32" t="str">
        <f>IF(ISBLANK(Values!E26),"",IF(Values!$B$20="PartialUpdate","","TellusRem"))</f>
        <v/>
      </c>
      <c r="H27" s="27" t="str">
        <f>IF(ISBLANK(Values!E26),"",Values!$B$16)</f>
        <v>computer-keyboards</v>
      </c>
      <c r="I27" s="27" t="str">
        <f>IF(ISBLANK(Values!E26),"","4730574031")</f>
        <v>4730574031</v>
      </c>
      <c r="J27" s="39" t="str">
        <f>IF(ISBLANK(Values!E26),"",Values!F26 )</f>
        <v>Lenovo T570 BL - IT</v>
      </c>
      <c r="K27" s="29">
        <f>IF(IF(ISBLANK(Values!E26),"",IF(Values!J26, Values!$B$4, Values!$B$5))=0,"",IF(ISBLANK(Values!E26),"",IF(Values!J26, Values!$B$4, Values!$B$5)))</f>
        <v>58.99</v>
      </c>
      <c r="L27" s="40" t="str">
        <f>IF(ISBLANK(Values!E26),"",IF($CO27="DEFAULT", Values!$B$18, ""))</f>
        <v/>
      </c>
      <c r="M27" s="28" t="str">
        <f>IF(ISBLANK(Values!E26),"",Values!$M26)</f>
        <v>https://raw.githubusercontent.com/PatrickVibild/TellusAmazonPictures/master/pictures/Lenovo/T570/BL/IT/1.jpg</v>
      </c>
      <c r="N27" s="28" t="str">
        <f>IF(ISBLANK(Values!$F26),"",Values!N26)</f>
        <v>https://raw.githubusercontent.com/PatrickVibild/TellusAmazonPictures/master/pictures/Lenovo/T570/BL/IT/2.jpg</v>
      </c>
      <c r="O27" s="28" t="str">
        <f>IF(ISBLANK(Values!$F26),"",Values!O26)</f>
        <v>https://raw.githubusercontent.com/PatrickVibild/TellusAmazonPictures/master/pictures/Lenovo/T570/BL/IT/3.jpg</v>
      </c>
      <c r="P27" s="28" t="str">
        <f>IF(ISBLANK(Values!$F26),"",Values!P26)</f>
        <v>https://raw.githubusercontent.com/PatrickVibild/TellusAmazonPictures/master/pictures/Lenovo/T570/BL/IT/4.jpg</v>
      </c>
      <c r="Q27" s="28" t="str">
        <f>IF(ISBLANK(Values!$F26),"",Values!Q26)</f>
        <v>https://raw.githubusercontent.com/PatrickVibild/TellusAmazonPictures/master/pictures/Lenovo/T570/BL/IT/5.jpg</v>
      </c>
      <c r="R27" s="28" t="str">
        <f>IF(ISBLANK(Values!$F26),"",Values!R26)</f>
        <v>https://raw.githubusercontent.com/PatrickVibild/TellusAmazonPictures/master/pictures/Lenovo/T570/BL/IT/6.jpg</v>
      </c>
      <c r="S27" s="28" t="str">
        <f>IF(ISBLANK(Values!$F26),"",Values!S26)</f>
        <v>https://raw.githubusercontent.com/PatrickVibild/TellusAmazonPictures/master/pictures/Lenovo/T570/BL/IT/7.jpg</v>
      </c>
      <c r="T27" s="28" t="str">
        <f>IF(ISBLANK(Values!$F26),"",Values!T26)</f>
        <v>https://raw.githubusercontent.com/PatrickVibild/TellusAmazonPictures/master/pictures/Lenovo/T570/BL/IT/8.jpg</v>
      </c>
      <c r="U27" s="28" t="str">
        <f>IF(ISBLANK(Values!$F26),"",Values!U26)</f>
        <v>https://raw.githubusercontent.com/PatrickVibild/TellusAmazonPictures/master/pictures/Lenovo/T570/BL/IT/9.jpg</v>
      </c>
      <c r="V27" s="1"/>
      <c r="W27" s="32" t="str">
        <f>IF(ISBLANK(Values!E26),"","Child")</f>
        <v>Child</v>
      </c>
      <c r="X27" s="32" t="str">
        <f>IF(ISBLANK(Values!E26),"",Values!$B$13)</f>
        <v>Lenovo T570 parent</v>
      </c>
      <c r="Y27" s="39" t="str">
        <f>IF(ISBLANK(Values!E26),"","Size-Color")</f>
        <v>Size-Color</v>
      </c>
      <c r="Z27" s="32" t="str">
        <f>IF(ISBLANK(Values!E26),"","variation")</f>
        <v>variation</v>
      </c>
      <c r="AA27" s="36" t="str">
        <f>IF(ISBLANK(Values!E26),"",Values!$B$20)</f>
        <v>PartialUpdate</v>
      </c>
      <c r="AB27" s="1" t="str">
        <f>IF(ISBLANK(Values!E26),"",Values!$B$29)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7" s="1"/>
      <c r="AD27" s="1"/>
      <c r="AE27" s="1"/>
      <c r="AF27" s="1"/>
      <c r="AG27" s="1"/>
      <c r="AH27" s="1"/>
      <c r="AI27" s="41" t="str">
        <f>IF(ISBLANK(Values!E26),"",IF(Values!I26,Values!$B$23,Values!$B$33))</f>
        <v xml:space="preserve">👉 ÜBERARBEITET: GELD SPAREN - Ersatz-Lenovo-Laptop-Tastatur, gleiche Qualität wie OEM-Tastaturen. TellusRem ist seit 2011 der weltweit führende Distributor von Tastaturen. Perfekte Ersatztastatur, einfach auszutauschen und zu installieren. </v>
      </c>
      <c r="AJ27" s="42" t="str">
        <f>IF(ISBLANK(Values!E26),"",Values!$B$24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7" s="1" t="str">
        <f>IF(ISBLANK(Values!E26),"",Values!$B$25)</f>
        <v xml:space="preserve">♻️ ÖFFENTLICHES PRODUKT - Kaufen Sie renoviert, KAUFEN SIE GRÜN! Reduzieren Sie mehr als 80% Kohlendioxid, indem Sie unsere überholten Tastaturen kaufen, im Vergleich zu einer neuen Tastatur! </v>
      </c>
      <c r="AL27" s="1" t="str">
        <f>IF(ISBLANK(Values!E26),"",SUBSTITUTE(SUBSTITUTE(IF(Values!$J26, Values!$B$26, Values!$B$33), "{language}", Values!$H26), "{flag}", INDEX(options!$E$1:$E$20, Values!$V26)))</f>
        <v xml:space="preserve">👉 LAYOUT - 🇮🇹 Italienisch mit Hintergrundbeleuchtung </v>
      </c>
      <c r="AM27" s="1" t="str">
        <f>SUBSTITUTE(IF(ISBLANK(Values!E26),"",Values!$B$27),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7" s="1"/>
      <c r="AO27" s="1"/>
      <c r="AP27" s="1"/>
      <c r="AQ27" s="1"/>
      <c r="AR27" s="1"/>
      <c r="AS27" s="1"/>
      <c r="AT27" s="28" t="str">
        <f>IF(ISBLANK(Values!E26),"",Values!H26)</f>
        <v>Italienisch</v>
      </c>
      <c r="AU27" s="1"/>
      <c r="AV27" s="1" t="str">
        <f>IF(ISBLANK(Values!E26),"",IF(Values!J26,"Backlit", "Non-Backlit"))</f>
        <v>Backlit</v>
      </c>
      <c r="AW27"/>
      <c r="AX27" s="1"/>
      <c r="AY27" s="1"/>
      <c r="AZ27" s="1"/>
      <c r="BA27" s="1"/>
      <c r="BB27" s="1"/>
      <c r="BC27" s="1"/>
      <c r="BD27" s="1"/>
      <c r="BE27" s="27" t="str">
        <f>IF(ISBLANK(Values!E26),"","Professional Audience")</f>
        <v>Professional Audience</v>
      </c>
      <c r="BF27" s="27" t="str">
        <f>IF(ISBLANK(Values!E26),"","Consumer Audience")</f>
        <v>Consumer Audience</v>
      </c>
      <c r="BG27" s="27" t="str">
        <f>IF(ISBLANK(Values!E26),"","Adults")</f>
        <v>Adults</v>
      </c>
      <c r="BH27" s="27"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36"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27" t="str">
        <f>IF(ISBLANK(Values!E26),"","Parts")</f>
        <v>Parts</v>
      </c>
      <c r="DP27" s="27" t="str">
        <f>IF(ISBLANK(Values!E26),"",Values!$B$31)</f>
        <v>6 Monate Garantie nach dem Liefertermin. Im Falle einer Fehlfunktion der Tastatur wird ein neues Gerät oder ein Ersatzteil für die Tastatur des Produkts gesendet. Bei Sortierung des Bestands wird eine volle Rückerstattung gewährt.</v>
      </c>
      <c r="DQ27" s="1"/>
      <c r="DR27" s="1"/>
      <c r="DS27" s="31"/>
      <c r="DT27" s="1"/>
      <c r="DU27" s="1"/>
      <c r="DV27" s="1"/>
      <c r="DW27" s="1"/>
      <c r="DX27" s="1"/>
      <c r="DY27" t="str">
        <f>IF(ISBLANK(Values!$E26), "", "not_applicable")</f>
        <v>not_applicable</v>
      </c>
      <c r="DZ27" s="31"/>
      <c r="EA27" s="31"/>
      <c r="EB27" s="31"/>
      <c r="EC27" s="31"/>
      <c r="ED27" s="1"/>
      <c r="EE27" s="1"/>
      <c r="EF27" s="1"/>
      <c r="EG27" s="1"/>
      <c r="EH27" s="1"/>
      <c r="EI27" s="1" t="str">
        <f>IF(ISBLANK(Values!E26),"",Values!$B$31)</f>
        <v>6 Monate Garantie nach dem Liefertermin. Im Falle einer Fehlfunktion der Tastatur wird ein neues Gerät oder ein Ersatzteil für die Tastatur des Produkts gesendet. Bei Sortierung des Bestands wird eine volle Rückerstattung gewährt.</v>
      </c>
      <c r="EJ27" s="1"/>
      <c r="EK27" s="1"/>
      <c r="EL27" s="1"/>
      <c r="EM27" s="1"/>
      <c r="EN27" s="1"/>
      <c r="EO27" s="1"/>
      <c r="EP27" s="1"/>
      <c r="EQ27" s="1"/>
      <c r="ER27" s="1"/>
      <c r="ES27" s="1" t="str">
        <f>IF(ISBLANK(Values!E26),"","Amazon Tellus UPS")</f>
        <v>Amazon Tellus UPS</v>
      </c>
      <c r="ET27" s="1"/>
      <c r="EU27" s="1"/>
      <c r="EV27" s="3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9">
        <f>IF(IF(ISBLANK(Values!E26),"",IF(Values!J26, Values!$B$4, Values!$B$5))=0,"",IF(ISBLANK(Values!E26),"",IF(Values!J26, Values!$B$4, Values!$B$5)))</f>
        <v>58.99</v>
      </c>
      <c r="FP27" s="36" t="str">
        <f>IF(IF(ISBLANK(Values!E26),"",IF(Values!J26, Values!$B$4, Values!$B$5))=0,"",IF(ISBLANK(Values!E26),"","Percent"))</f>
        <v>Percent</v>
      </c>
      <c r="FQ27" s="36" t="str">
        <f>IF(IF(ISBLANK(Values!E26),"",IF(Values!J26, Values!$B$4, Values!$B$5))=0,"",IF(ISBLANK(Values!E26),"","2"))</f>
        <v>2</v>
      </c>
      <c r="FR27" s="36" t="str">
        <f>IF(IF(ISBLANK(Values!E26),"",IF(Values!J26, Values!$B$4, Values!$B$5))=0,"",IF(ISBLANK(Values!E26),"","3"))</f>
        <v>3</v>
      </c>
      <c r="FS27" s="36" t="str">
        <f>IF(IF(ISBLANK(Values!E26),"",IF(Values!J26, Values!$B$4, Values!$B$5))=0,"",IF(ISBLANK(Values!E26),"","5"))</f>
        <v>5</v>
      </c>
      <c r="FT27" s="36" t="str">
        <f>IF(IF(ISBLANK(Values!E26),"",IF(Values!J26, Values!$B$4, Values!$B$5))=0,"",IF(ISBLANK(Values!E26),"","6"))</f>
        <v>6</v>
      </c>
      <c r="FU27" s="36" t="str">
        <f>IF(IF(ISBLANK(Values!E26),"",IF(Values!J26, Values!$B$4, Values!$B$5))=0,"",IF(ISBLANK(Values!E26),"","10"))</f>
        <v>10</v>
      </c>
      <c r="FV27" s="36" t="str">
        <f>IF(IF(ISBLANK(Values!E26),"",IF(Values!J26, Values!$B$4, Values!$B$5))=0,"",IF(ISBLANK(Values!E26),"","10"))</f>
        <v>10</v>
      </c>
      <c r="FW27" s="1"/>
      <c r="FX27" s="1"/>
      <c r="FY27" s="1"/>
      <c r="FZ27" s="1"/>
      <c r="GA27" s="1"/>
      <c r="GB27" s="1"/>
      <c r="GC27" s="1"/>
      <c r="GD27" s="1"/>
      <c r="GE27" s="1"/>
      <c r="GF27" s="1"/>
      <c r="GG27" s="1"/>
      <c r="GH27" s="1"/>
      <c r="GI27" s="1"/>
      <c r="GJ27" s="1"/>
    </row>
    <row r="28" spans="1:192" s="43" customFormat="1" ht="48" x14ac:dyDescent="0.2">
      <c r="A28" s="27" t="str">
        <f>IF(ISBLANK(Values!E27),"",IF(Values!$B$37="EU","computercomponent","computer"))</f>
        <v>computercomponent</v>
      </c>
      <c r="B28" s="38" t="str">
        <f>IF(ISBLANK(Values!E27),"",Values!F27)</f>
        <v>Lenovo T570 BL - ES</v>
      </c>
      <c r="C28" s="32" t="str">
        <f>IF(ISBLANK(Values!E27),"","TellusRem")</f>
        <v>TellusRem</v>
      </c>
      <c r="D28" s="30">
        <f>IF(ISBLANK(Values!E27),"",Values!E27)</f>
        <v>5714401570042</v>
      </c>
      <c r="E28" s="31" t="str">
        <f>IF(ISBLANK(Values!E27),"","EAN")</f>
        <v>EAN</v>
      </c>
      <c r="F28" s="28" t="str">
        <f>IF(ISBLANK(Values!E27),"",IF(Values!J27, SUBSTITUTE(Values!$B$1, "{language}", Values!H27) &amp; " " &amp;Values!$B$3, SUBSTITUTE(Values!$B$2, "{language}", Values!$H27) &amp; " " &amp;Values!$B$3))</f>
        <v>ersatztastatur Spanisch Hintergrundbeleuchtung für Lenovo Thinkpad T570 T580 P51s P52s</v>
      </c>
      <c r="G28" s="32" t="str">
        <f>IF(ISBLANK(Values!E27),"",IF(Values!$B$20="PartialUpdate","","TellusRem"))</f>
        <v/>
      </c>
      <c r="H28" s="27" t="str">
        <f>IF(ISBLANK(Values!E27),"",Values!$B$16)</f>
        <v>computer-keyboards</v>
      </c>
      <c r="I28" s="27" t="str">
        <f>IF(ISBLANK(Values!E27),"","4730574031")</f>
        <v>4730574031</v>
      </c>
      <c r="J28" s="39" t="str">
        <f>IF(ISBLANK(Values!E27),"",Values!F27 )</f>
        <v>Lenovo T570 BL - ES</v>
      </c>
      <c r="K28" s="29">
        <f>IF(IF(ISBLANK(Values!E27),"",IF(Values!J27, Values!$B$4, Values!$B$5))=0,"",IF(ISBLANK(Values!E27),"",IF(Values!J27, Values!$B$4, Values!$B$5)))</f>
        <v>58.99</v>
      </c>
      <c r="L28" s="40" t="str">
        <f>IF(ISBLANK(Values!E27),"",IF($CO28="DEFAULT", Values!$B$18, ""))</f>
        <v/>
      </c>
      <c r="M28" s="28" t="str">
        <f>IF(ISBLANK(Values!E27),"",Values!$M27)</f>
        <v>https://raw.githubusercontent.com/PatrickVibild/TellusAmazonPictures/master/pictures/Lenovo/T570/BL/ES/1.jpg</v>
      </c>
      <c r="N28" s="28" t="str">
        <f>IF(ISBLANK(Values!$F27),"",Values!N27)</f>
        <v>https://raw.githubusercontent.com/PatrickVibild/TellusAmazonPictures/master/pictures/Lenovo/T570/BL/ES/2.jpg</v>
      </c>
      <c r="O28" s="28" t="str">
        <f>IF(ISBLANK(Values!$F27),"",Values!O27)</f>
        <v>https://raw.githubusercontent.com/PatrickVibild/TellusAmazonPictures/master/pictures/Lenovo/T570/BL/ES/3.jpg</v>
      </c>
      <c r="P28" s="28" t="str">
        <f>IF(ISBLANK(Values!$F27),"",Values!P27)</f>
        <v>https://raw.githubusercontent.com/PatrickVibild/TellusAmazonPictures/master/pictures/Lenovo/T570/BL/ES/4.jpg</v>
      </c>
      <c r="Q28" s="28" t="str">
        <f>IF(ISBLANK(Values!$F27),"",Values!Q27)</f>
        <v>https://raw.githubusercontent.com/PatrickVibild/TellusAmazonPictures/master/pictures/Lenovo/T570/BL/ES/5.jpg</v>
      </c>
      <c r="R28" s="28" t="str">
        <f>IF(ISBLANK(Values!$F27),"",Values!R27)</f>
        <v>https://raw.githubusercontent.com/PatrickVibild/TellusAmazonPictures/master/pictures/Lenovo/T570/BL/ES/6.jpg</v>
      </c>
      <c r="S28" s="28" t="str">
        <f>IF(ISBLANK(Values!$F27),"",Values!S27)</f>
        <v>https://raw.githubusercontent.com/PatrickVibild/TellusAmazonPictures/master/pictures/Lenovo/T570/BL/ES/7.jpg</v>
      </c>
      <c r="T28" s="28" t="str">
        <f>IF(ISBLANK(Values!$F27),"",Values!T27)</f>
        <v>https://raw.githubusercontent.com/PatrickVibild/TellusAmazonPictures/master/pictures/Lenovo/T570/BL/ES/8.jpg</v>
      </c>
      <c r="U28" s="28" t="str">
        <f>IF(ISBLANK(Values!$F27),"",Values!U27)</f>
        <v>https://raw.githubusercontent.com/PatrickVibild/TellusAmazonPictures/master/pictures/Lenovo/T570/BL/ES/9.jpg</v>
      </c>
      <c r="V28" s="1"/>
      <c r="W28" s="32" t="str">
        <f>IF(ISBLANK(Values!E27),"","Child")</f>
        <v>Child</v>
      </c>
      <c r="X28" s="32" t="str">
        <f>IF(ISBLANK(Values!E27),"",Values!$B$13)</f>
        <v>Lenovo T570 parent</v>
      </c>
      <c r="Y28" s="39" t="str">
        <f>IF(ISBLANK(Values!E27),"","Size-Color")</f>
        <v>Size-Color</v>
      </c>
      <c r="Z28" s="32" t="str">
        <f>IF(ISBLANK(Values!E27),"","variation")</f>
        <v>variation</v>
      </c>
      <c r="AA28" s="36" t="str">
        <f>IF(ISBLANK(Values!E27),"",Values!$B$20)</f>
        <v>PartialUpdate</v>
      </c>
      <c r="AB28" s="1" t="str">
        <f>IF(ISBLANK(Values!E27),"",Values!$B$29)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8" s="1"/>
      <c r="AD28" s="1"/>
      <c r="AE28" s="1"/>
      <c r="AF28" s="1"/>
      <c r="AG28" s="1"/>
      <c r="AH28" s="1"/>
      <c r="AI28" s="41" t="str">
        <f>IF(ISBLANK(Values!E27),"",IF(Values!I27,Values!$B$23,Values!$B$33))</f>
        <v xml:space="preserve">👉 ÜBERARBEITET: GELD SPAREN - Ersatz-Lenovo-Laptop-Tastatur, gleiche Qualität wie OEM-Tastaturen. TellusRem ist seit 2011 der weltweit führende Distributor von Tastaturen. Perfekte Ersatztastatur, einfach auszutauschen und zu installieren. </v>
      </c>
      <c r="AJ28" s="42" t="str">
        <f>IF(ISBLANK(Values!E27),"",Values!$B$24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8" s="1" t="str">
        <f>IF(ISBLANK(Values!E27),"",Values!$B$25)</f>
        <v xml:space="preserve">♻️ ÖFFENTLICHES PRODUKT - Kaufen Sie renoviert, KAUFEN SIE GRÜN! Reduzieren Sie mehr als 80% Kohlendioxid, indem Sie unsere überholten Tastaturen kaufen, im Vergleich zu einer neuen Tastatur! </v>
      </c>
      <c r="AL28" s="1" t="str">
        <f>IF(ISBLANK(Values!E27),"",SUBSTITUTE(SUBSTITUTE(IF(Values!$J27, Values!$B$26, Values!$B$33), "{language}", Values!$H27), "{flag}", INDEX(options!$E$1:$E$20, Values!$V27)))</f>
        <v xml:space="preserve">👉 LAYOUT - 🇪🇸 Spanisch mit Hintergrundbeleuchtung </v>
      </c>
      <c r="AM28" s="1" t="str">
        <f>SUBSTITUTE(IF(ISBLANK(Values!E27),"",Values!$B$27),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8" s="1"/>
      <c r="AO28" s="1"/>
      <c r="AP28" s="1"/>
      <c r="AQ28" s="1"/>
      <c r="AR28" s="1"/>
      <c r="AS28" s="1"/>
      <c r="AT28" s="28" t="str">
        <f>IF(ISBLANK(Values!E27),"",Values!H27)</f>
        <v>Spanisch</v>
      </c>
      <c r="AU28" s="1"/>
      <c r="AV28" s="1" t="str">
        <f>IF(ISBLANK(Values!E27),"",IF(Values!J27,"Backlit", "Non-Backlit"))</f>
        <v>Backlit</v>
      </c>
      <c r="AW28"/>
      <c r="AX28" s="1"/>
      <c r="AY28" s="1"/>
      <c r="AZ28" s="1"/>
      <c r="BA28" s="1"/>
      <c r="BB28" s="1"/>
      <c r="BC28" s="1"/>
      <c r="BD28" s="1"/>
      <c r="BE28" s="27" t="str">
        <f>IF(ISBLANK(Values!E27),"","Professional Audience")</f>
        <v>Professional Audience</v>
      </c>
      <c r="BF28" s="27" t="str">
        <f>IF(ISBLANK(Values!E27),"","Consumer Audience")</f>
        <v>Consumer Audience</v>
      </c>
      <c r="BG28" s="27" t="str">
        <f>IF(ISBLANK(Values!E27),"","Adults")</f>
        <v>Adults</v>
      </c>
      <c r="BH28" s="27"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36"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27" t="str">
        <f>IF(ISBLANK(Values!E27),"","Parts")</f>
        <v>Parts</v>
      </c>
      <c r="DP28" s="27" t="str">
        <f>IF(ISBLANK(Values!E27),"",Values!$B$31)</f>
        <v>6 Monate Garantie nach dem Liefertermin. Im Falle einer Fehlfunktion der Tastatur wird ein neues Gerät oder ein Ersatzteil für die Tastatur des Produkts gesendet. Bei Sortierung des Bestands wird eine volle Rückerstattung gewährt.</v>
      </c>
      <c r="DQ28" s="1"/>
      <c r="DR28" s="1"/>
      <c r="DS28" s="31"/>
      <c r="DT28" s="1"/>
      <c r="DU28" s="1"/>
      <c r="DV28" s="1"/>
      <c r="DW28" s="1"/>
      <c r="DX28" s="1"/>
      <c r="DY28" t="str">
        <f>IF(ISBLANK(Values!$E27), "", "not_applicable")</f>
        <v>not_applicable</v>
      </c>
      <c r="DZ28" s="31"/>
      <c r="EA28" s="31"/>
      <c r="EB28" s="31"/>
      <c r="EC28" s="31"/>
      <c r="ED28" s="1"/>
      <c r="EE28" s="1"/>
      <c r="EF28" s="1"/>
      <c r="EG28" s="1"/>
      <c r="EH28" s="1"/>
      <c r="EI28" s="1" t="str">
        <f>IF(ISBLANK(Values!E27),"",Values!$B$31)</f>
        <v>6 Monate Garantie nach dem Liefertermin. Im Falle einer Fehlfunktion der Tastatur wird ein neues Gerät oder ein Ersatzteil für die Tastatur des Produkts gesendet. Bei Sortierung des Bestands wird eine volle Rückerstattung gewährt.</v>
      </c>
      <c r="EJ28" s="1"/>
      <c r="EK28" s="1"/>
      <c r="EL28" s="1"/>
      <c r="EM28" s="1"/>
      <c r="EN28" s="1"/>
      <c r="EO28" s="1"/>
      <c r="EP28" s="1"/>
      <c r="EQ28" s="1"/>
      <c r="ER28" s="1"/>
      <c r="ES28" s="1" t="str">
        <f>IF(ISBLANK(Values!E27),"","Amazon Tellus UPS")</f>
        <v>Amazon Tellus UPS</v>
      </c>
      <c r="ET28" s="1"/>
      <c r="EU28" s="1"/>
      <c r="EV28" s="3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9">
        <f>IF(IF(ISBLANK(Values!E27),"",IF(Values!J27, Values!$B$4, Values!$B$5))=0,"",IF(ISBLANK(Values!E27),"",IF(Values!J27, Values!$B$4, Values!$B$5)))</f>
        <v>58.99</v>
      </c>
      <c r="FP28" s="36" t="str">
        <f>IF(IF(ISBLANK(Values!E27),"",IF(Values!J27, Values!$B$4, Values!$B$5))=0,"",IF(ISBLANK(Values!E27),"","Percent"))</f>
        <v>Percent</v>
      </c>
      <c r="FQ28" s="36" t="str">
        <f>IF(IF(ISBLANK(Values!E27),"",IF(Values!J27, Values!$B$4, Values!$B$5))=0,"",IF(ISBLANK(Values!E27),"","2"))</f>
        <v>2</v>
      </c>
      <c r="FR28" s="36" t="str">
        <f>IF(IF(ISBLANK(Values!E27),"",IF(Values!J27, Values!$B$4, Values!$B$5))=0,"",IF(ISBLANK(Values!E27),"","3"))</f>
        <v>3</v>
      </c>
      <c r="FS28" s="36" t="str">
        <f>IF(IF(ISBLANK(Values!E27),"",IF(Values!J27, Values!$B$4, Values!$B$5))=0,"",IF(ISBLANK(Values!E27),"","5"))</f>
        <v>5</v>
      </c>
      <c r="FT28" s="36" t="str">
        <f>IF(IF(ISBLANK(Values!E27),"",IF(Values!J27, Values!$B$4, Values!$B$5))=0,"",IF(ISBLANK(Values!E27),"","6"))</f>
        <v>6</v>
      </c>
      <c r="FU28" s="36" t="str">
        <f>IF(IF(ISBLANK(Values!E27),"",IF(Values!J27, Values!$B$4, Values!$B$5))=0,"",IF(ISBLANK(Values!E27),"","10"))</f>
        <v>10</v>
      </c>
      <c r="FV28" s="36" t="str">
        <f>IF(IF(ISBLANK(Values!E27),"",IF(Values!J27, Values!$B$4, Values!$B$5))=0,"",IF(ISBLANK(Values!E27),"","10"))</f>
        <v>10</v>
      </c>
      <c r="FW28" s="1"/>
      <c r="FX28" s="1"/>
      <c r="FY28" s="1"/>
      <c r="FZ28" s="1"/>
      <c r="GA28" s="1"/>
      <c r="GB28" s="1"/>
      <c r="GC28" s="1"/>
      <c r="GD28" s="1"/>
      <c r="GE28" s="1"/>
      <c r="GF28" s="1"/>
      <c r="GG28" s="1"/>
      <c r="GH28" s="1"/>
      <c r="GI28" s="1"/>
      <c r="GJ28" s="1"/>
    </row>
    <row r="29" spans="1:192" s="43" customFormat="1" ht="48" x14ac:dyDescent="0.2">
      <c r="A29" s="27" t="str">
        <f>IF(ISBLANK(Values!E28),"",IF(Values!$B$37="EU","computercomponent","computer"))</f>
        <v>computercomponent</v>
      </c>
      <c r="B29" s="38" t="str">
        <f>IF(ISBLANK(Values!E28),"",Values!F28)</f>
        <v>Lenovo T570 BL - UK</v>
      </c>
      <c r="C29" s="32" t="str">
        <f>IF(ISBLANK(Values!E28),"","TellusRem")</f>
        <v>TellusRem</v>
      </c>
      <c r="D29" s="30">
        <f>IF(ISBLANK(Values!E28),"",Values!E28)</f>
        <v>5714401570059</v>
      </c>
      <c r="E29" s="31" t="str">
        <f>IF(ISBLANK(Values!E28),"","EAN")</f>
        <v>EAN</v>
      </c>
      <c r="F29" s="28" t="str">
        <f>IF(ISBLANK(Values!E28),"",IF(Values!J28, SUBSTITUTE(Values!$B$1, "{language}", Values!H28) &amp; " " &amp;Values!$B$3, SUBSTITUTE(Values!$B$2, "{language}", Values!$H28) &amp; " " &amp;Values!$B$3))</f>
        <v>ersatztastatur UK Hintergrundbeleuchtung für Lenovo Thinkpad T570 T580 P51s P52s</v>
      </c>
      <c r="G29" s="32" t="str">
        <f>IF(ISBLANK(Values!E28),"",IF(Values!$B$20="PartialUpdate","","TellusRem"))</f>
        <v/>
      </c>
      <c r="H29" s="27" t="str">
        <f>IF(ISBLANK(Values!E28),"",Values!$B$16)</f>
        <v>computer-keyboards</v>
      </c>
      <c r="I29" s="27" t="str">
        <f>IF(ISBLANK(Values!E28),"","4730574031")</f>
        <v>4730574031</v>
      </c>
      <c r="J29" s="39" t="str">
        <f>IF(ISBLANK(Values!E28),"",Values!F28 )</f>
        <v>Lenovo T570 BL - UK</v>
      </c>
      <c r="K29" s="29">
        <f>IF(IF(ISBLANK(Values!E28),"",IF(Values!J28, Values!$B$4, Values!$B$5))=0,"",IF(ISBLANK(Values!E28),"",IF(Values!J28, Values!$B$4, Values!$B$5)))</f>
        <v>58.99</v>
      </c>
      <c r="L29" s="40" t="str">
        <f>IF(ISBLANK(Values!E28),"",IF($CO29="DEFAULT", Values!$B$18, ""))</f>
        <v/>
      </c>
      <c r="M29" s="28" t="str">
        <f>IF(ISBLANK(Values!E28),"",Values!$M28)</f>
        <v>https://raw.githubusercontent.com/PatrickVibild/TellusAmazonPictures/master/pictures/Lenovo/T570/BL/UK/1.jpg</v>
      </c>
      <c r="N29" s="28" t="str">
        <f>IF(ISBLANK(Values!$F28),"",Values!N28)</f>
        <v>https://raw.githubusercontent.com/PatrickVibild/TellusAmazonPictures/master/pictures/Lenovo/T570/BL/UK/2.jpg</v>
      </c>
      <c r="O29" s="28" t="str">
        <f>IF(ISBLANK(Values!$F28),"",Values!O28)</f>
        <v>https://raw.githubusercontent.com/PatrickVibild/TellusAmazonPictures/master/pictures/Lenovo/T570/BL/UK/3.jpg</v>
      </c>
      <c r="P29" s="28" t="str">
        <f>IF(ISBLANK(Values!$F28),"",Values!P28)</f>
        <v>https://raw.githubusercontent.com/PatrickVibild/TellusAmazonPictures/master/pictures/Lenovo/T570/BL/UK/4.jpg</v>
      </c>
      <c r="Q29" s="28" t="str">
        <f>IF(ISBLANK(Values!$F28),"",Values!Q28)</f>
        <v>https://raw.githubusercontent.com/PatrickVibild/TellusAmazonPictures/master/pictures/Lenovo/T570/BL/UK/5.jpg</v>
      </c>
      <c r="R29" s="28" t="str">
        <f>IF(ISBLANK(Values!$F28),"",Values!R28)</f>
        <v>https://raw.githubusercontent.com/PatrickVibild/TellusAmazonPictures/master/pictures/Lenovo/T570/BL/UK/6.jpg</v>
      </c>
      <c r="S29" s="28" t="str">
        <f>IF(ISBLANK(Values!$F28),"",Values!S28)</f>
        <v>https://raw.githubusercontent.com/PatrickVibild/TellusAmazonPictures/master/pictures/Lenovo/T570/BL/UK/7.jpg</v>
      </c>
      <c r="T29" s="28" t="str">
        <f>IF(ISBLANK(Values!$F28),"",Values!T28)</f>
        <v>https://raw.githubusercontent.com/PatrickVibild/TellusAmazonPictures/master/pictures/Lenovo/T570/BL/UK/8.jpg</v>
      </c>
      <c r="U29" s="28" t="str">
        <f>IF(ISBLANK(Values!$F28),"",Values!U28)</f>
        <v>https://raw.githubusercontent.com/PatrickVibild/TellusAmazonPictures/master/pictures/Lenovo/T570/BL/UK/9.jpg</v>
      </c>
      <c r="V29" s="1"/>
      <c r="W29" s="32" t="str">
        <f>IF(ISBLANK(Values!E28),"","Child")</f>
        <v>Child</v>
      </c>
      <c r="X29" s="32" t="str">
        <f>IF(ISBLANK(Values!E28),"",Values!$B$13)</f>
        <v>Lenovo T570 parent</v>
      </c>
      <c r="Y29" s="39" t="str">
        <f>IF(ISBLANK(Values!E28),"","Size-Color")</f>
        <v>Size-Color</v>
      </c>
      <c r="Z29" s="32" t="str">
        <f>IF(ISBLANK(Values!E28),"","variation")</f>
        <v>variation</v>
      </c>
      <c r="AA29" s="36" t="str">
        <f>IF(ISBLANK(Values!E28),"",Values!$B$20)</f>
        <v>PartialUpdate</v>
      </c>
      <c r="AB29" s="1" t="str">
        <f>IF(ISBLANK(Values!E28),"",Values!$B$29)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29" s="1"/>
      <c r="AD29" s="1"/>
      <c r="AE29" s="1"/>
      <c r="AF29" s="1"/>
      <c r="AG29" s="1"/>
      <c r="AH29" s="1"/>
      <c r="AI29" s="41" t="str">
        <f>IF(ISBLANK(Values!E28),"",IF(Values!I28,Values!$B$23,Values!$B$33))</f>
        <v xml:space="preserve">👉 ÜBERARBEITET: GELD SPAREN - Ersatz-Lenovo-Laptop-Tastatur, gleiche Qualität wie OEM-Tastaturen. TellusRem ist seit 2011 der weltweit führende Distributor von Tastaturen. Perfekte Ersatztastatur, einfach auszutauschen und zu installieren. </v>
      </c>
      <c r="AJ29" s="42" t="str">
        <f>IF(ISBLANK(Values!E28),"",Values!$B$24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29" s="1" t="str">
        <f>IF(ISBLANK(Values!E28),"",Values!$B$25)</f>
        <v xml:space="preserve">♻️ ÖFFENTLICHES PRODUKT - Kaufen Sie renoviert, KAUFEN SIE GRÜN! Reduzieren Sie mehr als 80% Kohlendioxid, indem Sie unsere überholten Tastaturen kaufen, im Vergleich zu einer neuen Tastatur! </v>
      </c>
      <c r="AL29" s="1" t="str">
        <f>IF(ISBLANK(Values!E28),"",SUBSTITUTE(SUBSTITUTE(IF(Values!$J28, Values!$B$26, Values!$B$33), "{language}", Values!$H28), "{flag}", INDEX(options!$E$1:$E$20, Values!$V28)))</f>
        <v xml:space="preserve">👉 LAYOUT - 🇬🇧 UK mit Hintergrundbeleuchtung </v>
      </c>
      <c r="AM29" s="1" t="str">
        <f>SUBSTITUTE(IF(ISBLANK(Values!E28),"",Values!$B$27),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29" s="1"/>
      <c r="AO29" s="1"/>
      <c r="AP29" s="1"/>
      <c r="AQ29" s="1"/>
      <c r="AR29" s="1"/>
      <c r="AS29" s="1"/>
      <c r="AT29" s="28" t="str">
        <f>IF(ISBLANK(Values!E28),"",Values!H28)</f>
        <v>UK</v>
      </c>
      <c r="AU29" s="1"/>
      <c r="AV29" s="1" t="str">
        <f>IF(ISBLANK(Values!E28),"",IF(Values!J28,"Backlit", "Non-Backlit"))</f>
        <v>Backlit</v>
      </c>
      <c r="AW29"/>
      <c r="AX29" s="1"/>
      <c r="AY29" s="1"/>
      <c r="AZ29" s="1"/>
      <c r="BA29" s="1"/>
      <c r="BB29" s="1"/>
      <c r="BC29" s="1"/>
      <c r="BD29" s="1"/>
      <c r="BE29" s="27" t="str">
        <f>IF(ISBLANK(Values!E28),"","Professional Audience")</f>
        <v>Professional Audience</v>
      </c>
      <c r="BF29" s="27" t="str">
        <f>IF(ISBLANK(Values!E28),"","Consumer Audience")</f>
        <v>Consumer Audience</v>
      </c>
      <c r="BG29" s="27" t="str">
        <f>IF(ISBLANK(Values!E28),"","Adults")</f>
        <v>Adults</v>
      </c>
      <c r="BH29" s="27"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36"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27" t="str">
        <f>IF(ISBLANK(Values!E28),"","Parts")</f>
        <v>Parts</v>
      </c>
      <c r="DP29" s="27" t="str">
        <f>IF(ISBLANK(Values!E28),"",Values!$B$31)</f>
        <v>6 Monate Garantie nach dem Liefertermin. Im Falle einer Fehlfunktion der Tastatur wird ein neues Gerät oder ein Ersatzteil für die Tastatur des Produkts gesendet. Bei Sortierung des Bestands wird eine volle Rückerstattung gewährt.</v>
      </c>
      <c r="DQ29" s="1"/>
      <c r="DR29" s="1"/>
      <c r="DS29" s="31"/>
      <c r="DT29" s="1"/>
      <c r="DU29" s="1"/>
      <c r="DV29" s="1"/>
      <c r="DW29" s="1"/>
      <c r="DX29" s="1"/>
      <c r="DY29" t="str">
        <f>IF(ISBLANK(Values!$E28), "", "not_applicable")</f>
        <v>not_applicable</v>
      </c>
      <c r="DZ29" s="31"/>
      <c r="EA29" s="31"/>
      <c r="EB29" s="31"/>
      <c r="EC29" s="31"/>
      <c r="ED29" s="1"/>
      <c r="EE29" s="1"/>
      <c r="EF29" s="1"/>
      <c r="EG29" s="1"/>
      <c r="EH29" s="1"/>
      <c r="EI29" s="1" t="str">
        <f>IF(ISBLANK(Values!E28),"",Values!$B$31)</f>
        <v>6 Monate Garantie nach dem Liefertermin. Im Falle einer Fehlfunktion der Tastatur wird ein neues Gerät oder ein Ersatzteil für die Tastatur des Produkts gesendet. Bei Sortierung des Bestands wird eine volle Rückerstattung gewährt.</v>
      </c>
      <c r="EJ29" s="1"/>
      <c r="EK29" s="1"/>
      <c r="EL29" s="1"/>
      <c r="EM29" s="1"/>
      <c r="EN29" s="1"/>
      <c r="EO29" s="1"/>
      <c r="EP29" s="1"/>
      <c r="EQ29" s="1"/>
      <c r="ER29" s="1"/>
      <c r="ES29" s="1" t="str">
        <f>IF(ISBLANK(Values!E28),"","Amazon Tellus UPS")</f>
        <v>Amazon Tellus UPS</v>
      </c>
      <c r="ET29" s="1"/>
      <c r="EU29" s="1"/>
      <c r="EV29" s="3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9">
        <f>IF(IF(ISBLANK(Values!E28),"",IF(Values!J28, Values!$B$4, Values!$B$5))=0,"",IF(ISBLANK(Values!E28),"",IF(Values!J28, Values!$B$4, Values!$B$5)))</f>
        <v>58.99</v>
      </c>
      <c r="FP29" s="36" t="str">
        <f>IF(IF(ISBLANK(Values!E28),"",IF(Values!J28, Values!$B$4, Values!$B$5))=0,"",IF(ISBLANK(Values!E28),"","Percent"))</f>
        <v>Percent</v>
      </c>
      <c r="FQ29" s="36" t="str">
        <f>IF(IF(ISBLANK(Values!E28),"",IF(Values!J28, Values!$B$4, Values!$B$5))=0,"",IF(ISBLANK(Values!E28),"","2"))</f>
        <v>2</v>
      </c>
      <c r="FR29" s="36" t="str">
        <f>IF(IF(ISBLANK(Values!E28),"",IF(Values!J28, Values!$B$4, Values!$B$5))=0,"",IF(ISBLANK(Values!E28),"","3"))</f>
        <v>3</v>
      </c>
      <c r="FS29" s="36" t="str">
        <f>IF(IF(ISBLANK(Values!E28),"",IF(Values!J28, Values!$B$4, Values!$B$5))=0,"",IF(ISBLANK(Values!E28),"","5"))</f>
        <v>5</v>
      </c>
      <c r="FT29" s="36" t="str">
        <f>IF(IF(ISBLANK(Values!E28),"",IF(Values!J28, Values!$B$4, Values!$B$5))=0,"",IF(ISBLANK(Values!E28),"","6"))</f>
        <v>6</v>
      </c>
      <c r="FU29" s="36" t="str">
        <f>IF(IF(ISBLANK(Values!E28),"",IF(Values!J28, Values!$B$4, Values!$B$5))=0,"",IF(ISBLANK(Values!E28),"","10"))</f>
        <v>10</v>
      </c>
      <c r="FV29" s="36" t="str">
        <f>IF(IF(ISBLANK(Values!E28),"",IF(Values!J28, Values!$B$4, Values!$B$5))=0,"",IF(ISBLANK(Values!E28),"","10"))</f>
        <v>10</v>
      </c>
      <c r="FW29" s="1"/>
      <c r="FX29" s="1"/>
      <c r="FY29" s="1"/>
      <c r="FZ29" s="1"/>
      <c r="GA29" s="1"/>
      <c r="GB29" s="1"/>
      <c r="GC29" s="1"/>
      <c r="GD29" s="1"/>
      <c r="GE29" s="1"/>
      <c r="GF29" s="1"/>
      <c r="GG29" s="1"/>
      <c r="GH29" s="1"/>
      <c r="GI29" s="1"/>
      <c r="GJ29" s="1"/>
    </row>
    <row r="30" spans="1:192" s="43" customFormat="1" ht="48" x14ac:dyDescent="0.2">
      <c r="A30" s="27" t="str">
        <f>IF(ISBLANK(Values!E29),"",IF(Values!$B$37="EU","computercomponent","computer"))</f>
        <v>computercomponent</v>
      </c>
      <c r="B30" s="38" t="str">
        <f>IF(ISBLANK(Values!E29),"",Values!F29)</f>
        <v>Lenovo T570 BL - NOR</v>
      </c>
      <c r="C30" s="32" t="str">
        <f>IF(ISBLANK(Values!E29),"","TellusRem")</f>
        <v>TellusRem</v>
      </c>
      <c r="D30" s="30">
        <f>IF(ISBLANK(Values!E29),"",Values!E29)</f>
        <v>5714401570066</v>
      </c>
      <c r="E30" s="31" t="str">
        <f>IF(ISBLANK(Values!E29),"","EAN")</f>
        <v>EAN</v>
      </c>
      <c r="F30" s="28" t="str">
        <f>IF(ISBLANK(Values!E29),"",IF(Values!J29, SUBSTITUTE(Values!$B$1, "{language}", Values!H29) &amp; " " &amp;Values!$B$3, SUBSTITUTE(Values!$B$2, "{language}", Values!$H29) &amp; " " &amp;Values!$B$3))</f>
        <v>ersatztastatur Skandinavisch – Nordisch Hintergrundbeleuchtung für Lenovo Thinkpad T570 T580 P51s P52s</v>
      </c>
      <c r="G30" s="32" t="str">
        <f>IF(ISBLANK(Values!E29),"",IF(Values!$B$20="PartialUpdate","","TellusRem"))</f>
        <v/>
      </c>
      <c r="H30" s="27" t="str">
        <f>IF(ISBLANK(Values!E29),"",Values!$B$16)</f>
        <v>computer-keyboards</v>
      </c>
      <c r="I30" s="27" t="str">
        <f>IF(ISBLANK(Values!E29),"","4730574031")</f>
        <v>4730574031</v>
      </c>
      <c r="J30" s="39" t="str">
        <f>IF(ISBLANK(Values!E29),"",Values!F29 )</f>
        <v>Lenovo T570 BL - NOR</v>
      </c>
      <c r="K30" s="29">
        <f>IF(IF(ISBLANK(Values!E29),"",IF(Values!J29, Values!$B$4, Values!$B$5))=0,"",IF(ISBLANK(Values!E29),"",IF(Values!J29, Values!$B$4, Values!$B$5)))</f>
        <v>58.99</v>
      </c>
      <c r="L30" s="40" t="str">
        <f>IF(ISBLANK(Values!E29),"",IF($CO30="DEFAULT", Values!$B$18, ""))</f>
        <v/>
      </c>
      <c r="M30" s="28" t="str">
        <f>IF(ISBLANK(Values!E29),"",Values!$M29)</f>
        <v>https://raw.githubusercontent.com/PatrickVibild/TellusAmazonPictures/master/pictures/Lenovo/T570/BL/NOR/1.jpg</v>
      </c>
      <c r="N30" s="28" t="str">
        <f>IF(ISBLANK(Values!$F29),"",Values!N29)</f>
        <v>https://raw.githubusercontent.com/PatrickVibild/TellusAmazonPictures/master/pictures/Lenovo/T570/BL/NOR/2.jpg</v>
      </c>
      <c r="O30" s="28" t="str">
        <f>IF(ISBLANK(Values!$F29),"",Values!O29)</f>
        <v>https://raw.githubusercontent.com/PatrickVibild/TellusAmazonPictures/master/pictures/Lenovo/T570/BL/NOR/3.jpg</v>
      </c>
      <c r="P30" s="28" t="str">
        <f>IF(ISBLANK(Values!$F29),"",Values!P29)</f>
        <v>https://raw.githubusercontent.com/PatrickVibild/TellusAmazonPictures/master/pictures/Lenovo/T570/BL/NOR/4.jpg</v>
      </c>
      <c r="Q30" s="28" t="str">
        <f>IF(ISBLANK(Values!$F29),"",Values!Q29)</f>
        <v>https://raw.githubusercontent.com/PatrickVibild/TellusAmazonPictures/master/pictures/Lenovo/T570/BL/NOR/5.jpg</v>
      </c>
      <c r="R30" s="28" t="str">
        <f>IF(ISBLANK(Values!$F29),"",Values!R29)</f>
        <v>https://raw.githubusercontent.com/PatrickVibild/TellusAmazonPictures/master/pictures/Lenovo/T570/BL/NOR/6.jpg</v>
      </c>
      <c r="S30" s="28" t="str">
        <f>IF(ISBLANK(Values!$F29),"",Values!S29)</f>
        <v>https://raw.githubusercontent.com/PatrickVibild/TellusAmazonPictures/master/pictures/Lenovo/T570/BL/NOR/7.jpg</v>
      </c>
      <c r="T30" s="28" t="str">
        <f>IF(ISBLANK(Values!$F29),"",Values!T29)</f>
        <v>https://raw.githubusercontent.com/PatrickVibild/TellusAmazonPictures/master/pictures/Lenovo/T570/BL/NOR/8.jpg</v>
      </c>
      <c r="U30" s="28" t="str">
        <f>IF(ISBLANK(Values!$F29),"",Values!U29)</f>
        <v>https://raw.githubusercontent.com/PatrickVibild/TellusAmazonPictures/master/pictures/Lenovo/T570/BL/NOR/9.jpg</v>
      </c>
      <c r="V30" s="1"/>
      <c r="W30" s="32" t="str">
        <f>IF(ISBLANK(Values!E29),"","Child")</f>
        <v>Child</v>
      </c>
      <c r="X30" s="32" t="str">
        <f>IF(ISBLANK(Values!E29),"",Values!$B$13)</f>
        <v>Lenovo T570 parent</v>
      </c>
      <c r="Y30" s="39" t="str">
        <f>IF(ISBLANK(Values!E29),"","Size-Color")</f>
        <v>Size-Color</v>
      </c>
      <c r="Z30" s="32" t="str">
        <f>IF(ISBLANK(Values!E29),"","variation")</f>
        <v>variation</v>
      </c>
      <c r="AA30" s="36" t="str">
        <f>IF(ISBLANK(Values!E29),"",Values!$B$20)</f>
        <v>PartialUpdate</v>
      </c>
      <c r="AB30" s="1" t="str">
        <f>IF(ISBLANK(Values!E29),"",Values!$B$29)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0" s="1"/>
      <c r="AD30" s="1"/>
      <c r="AE30" s="1"/>
      <c r="AF30" s="1"/>
      <c r="AG30" s="1"/>
      <c r="AH30" s="1"/>
      <c r="AI30" s="41" t="str">
        <f>IF(ISBLANK(Values!E29),"",IF(Values!I29,Values!$B$23,Values!$B$33))</f>
        <v xml:space="preserve">👉 ÜBERARBEITET: GELD SPAREN - Ersatz-Lenovo-Laptop-Tastatur, gleiche Qualität wie OEM-Tastaturen. TellusRem ist seit 2011 der weltweit führende Distributor von Tastaturen. Perfekte Ersatztastatur, einfach auszutauschen und zu installieren. </v>
      </c>
      <c r="AJ30" s="42" t="str">
        <f>IF(ISBLANK(Values!E29),"",Values!$B$24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0" s="1" t="str">
        <f>IF(ISBLANK(Values!E29),"",Values!$B$25)</f>
        <v xml:space="preserve">♻️ ÖFFENTLICHES PRODUKT - Kaufen Sie renoviert, KAUFEN SIE GRÜN! Reduzieren Sie mehr als 80% Kohlendioxid, indem Sie unsere überholten Tastaturen kaufen, im Vergleich zu einer neuen Tastatur! </v>
      </c>
      <c r="AL30" s="1" t="str">
        <f>IF(ISBLANK(Values!E29),"",SUBSTITUTE(SUBSTITUTE(IF(Values!$J29, Values!$B$26, Values!$B$33), "{language}", Values!$H29), "{flag}", INDEX(options!$E$1:$E$20, Values!$V29)))</f>
        <v xml:space="preserve">👉 LAYOUT - 🇸🇪 🇫🇮 🇳🇴 🇩🇰 Skandinavisch – Nordisch mit Hintergrundbeleuchtung </v>
      </c>
      <c r="AM30" s="1" t="str">
        <f>SUBSTITUTE(IF(ISBLANK(Values!E29),"",Values!$B$27),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0" s="1"/>
      <c r="AO30" s="1"/>
      <c r="AP30" s="1"/>
      <c r="AQ30" s="1"/>
      <c r="AR30" s="1"/>
      <c r="AS30" s="1"/>
      <c r="AT30" s="28" t="str">
        <f>IF(ISBLANK(Values!E29),"",Values!H29)</f>
        <v>Skandinavisch – Nordisch</v>
      </c>
      <c r="AU30" s="1"/>
      <c r="AV30" s="1" t="str">
        <f>IF(ISBLANK(Values!E29),"",IF(Values!J29,"Backlit", "Non-Backlit"))</f>
        <v>Backlit</v>
      </c>
      <c r="AW30"/>
      <c r="AX30" s="1"/>
      <c r="AY30" s="1"/>
      <c r="AZ30" s="1"/>
      <c r="BA30" s="1"/>
      <c r="BB30" s="1"/>
      <c r="BC30" s="1"/>
      <c r="BD30" s="1"/>
      <c r="BE30" s="27" t="str">
        <f>IF(ISBLANK(Values!E29),"","Professional Audience")</f>
        <v>Professional Audience</v>
      </c>
      <c r="BF30" s="27" t="str">
        <f>IF(ISBLANK(Values!E29),"","Consumer Audience")</f>
        <v>Consumer Audience</v>
      </c>
      <c r="BG30" s="27" t="str">
        <f>IF(ISBLANK(Values!E29),"","Adults")</f>
        <v>Adults</v>
      </c>
      <c r="BH30" s="27"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AMAZON_EU</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36"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27" t="str">
        <f>IF(ISBLANK(Values!E29),"","Parts")</f>
        <v>Parts</v>
      </c>
      <c r="DP30" s="27" t="str">
        <f>IF(ISBLANK(Values!E29),"",Values!$B$31)</f>
        <v>6 Monate Garantie nach dem Liefertermin. Im Falle einer Fehlfunktion der Tastatur wird ein neues Gerät oder ein Ersatzteil für die Tastatur des Produkts gesendet. Bei Sortierung des Bestands wird eine volle Rückerstattung gewährt.</v>
      </c>
      <c r="DQ30" s="1"/>
      <c r="DR30" s="1"/>
      <c r="DS30" s="31"/>
      <c r="DT30" s="1"/>
      <c r="DU30" s="1"/>
      <c r="DV30" s="1"/>
      <c r="DW30" s="1"/>
      <c r="DX30" s="1"/>
      <c r="DY30" t="str">
        <f>IF(ISBLANK(Values!$E29), "", "not_applicable")</f>
        <v>not_applicable</v>
      </c>
      <c r="DZ30" s="31"/>
      <c r="EA30" s="31"/>
      <c r="EB30" s="31"/>
      <c r="EC30" s="31"/>
      <c r="ED30" s="1"/>
      <c r="EE30" s="1"/>
      <c r="EF30" s="1"/>
      <c r="EG30" s="1"/>
      <c r="EH30" s="1"/>
      <c r="EI30" s="1" t="str">
        <f>IF(ISBLANK(Values!E29),"",Values!$B$31)</f>
        <v>6 Monate Garantie nach dem Liefertermin. Im Falle einer Fehlfunktion der Tastatur wird ein neues Gerät oder ein Ersatzteil für die Tastatur des Produkts gesendet. Bei Sortierung des Bestands wird eine volle Rückerstattung gewährt.</v>
      </c>
      <c r="EJ30" s="1"/>
      <c r="EK30" s="1"/>
      <c r="EL30" s="1"/>
      <c r="EM30" s="1"/>
      <c r="EN30" s="1"/>
      <c r="EO30" s="1"/>
      <c r="EP30" s="1"/>
      <c r="EQ30" s="1"/>
      <c r="ER30" s="1"/>
      <c r="ES30" s="1" t="str">
        <f>IF(ISBLANK(Values!E29),"","Amazon Tellus UPS")</f>
        <v>Amazon Tellus UPS</v>
      </c>
      <c r="ET30" s="1"/>
      <c r="EU30" s="1"/>
      <c r="EV30" s="31" t="str">
        <f>IF(ISBLANK(Values!E29),"","New")</f>
        <v>New</v>
      </c>
      <c r="EW30" s="1"/>
      <c r="EX30" s="1"/>
      <c r="EY30" s="1"/>
      <c r="EZ30" s="1"/>
      <c r="FA30" s="1"/>
      <c r="FB30" s="1"/>
      <c r="FC30" s="1"/>
      <c r="FD30" s="1"/>
      <c r="FE30" s="1" t="str">
        <f>IF(ISBLANK(Values!E29),"",IF(CO30&lt;&gt;"DEFAULT", "", 3))</f>
        <v/>
      </c>
      <c r="FF30" s="1"/>
      <c r="FG30" s="1"/>
      <c r="FH30" s="1" t="str">
        <f>IF(ISBLANK(Values!E29),"","FALSE")</f>
        <v>FALSE</v>
      </c>
      <c r="FI30" s="1" t="str">
        <f>IF(ISBLANK(Values!E29),"","FALSE")</f>
        <v>FALSE</v>
      </c>
      <c r="FJ30" s="1" t="str">
        <f>IF(ISBLANK(Values!E29),"","FALSE")</f>
        <v>FALSE</v>
      </c>
      <c r="FK30" s="1"/>
      <c r="FL30" s="1"/>
      <c r="FM30" s="1" t="str">
        <f>IF(ISBLANK(Values!E29),"","1")</f>
        <v>1</v>
      </c>
      <c r="FN30" s="1"/>
      <c r="FO30" s="29">
        <f>IF(IF(ISBLANK(Values!E29),"",IF(Values!J29, Values!$B$4, Values!$B$5))=0,"",IF(ISBLANK(Values!E29),"",IF(Values!J29, Values!$B$4, Values!$B$5)))</f>
        <v>58.99</v>
      </c>
      <c r="FP30" s="36" t="str">
        <f>IF(IF(ISBLANK(Values!E29),"",IF(Values!J29, Values!$B$4, Values!$B$5))=0,"",IF(ISBLANK(Values!E29),"","Percent"))</f>
        <v>Percent</v>
      </c>
      <c r="FQ30" s="36" t="str">
        <f>IF(IF(ISBLANK(Values!E29),"",IF(Values!J29, Values!$B$4, Values!$B$5))=0,"",IF(ISBLANK(Values!E29),"","2"))</f>
        <v>2</v>
      </c>
      <c r="FR30" s="36" t="str">
        <f>IF(IF(ISBLANK(Values!E29),"",IF(Values!J29, Values!$B$4, Values!$B$5))=0,"",IF(ISBLANK(Values!E29),"","3"))</f>
        <v>3</v>
      </c>
      <c r="FS30" s="36" t="str">
        <f>IF(IF(ISBLANK(Values!E29),"",IF(Values!J29, Values!$B$4, Values!$B$5))=0,"",IF(ISBLANK(Values!E29),"","5"))</f>
        <v>5</v>
      </c>
      <c r="FT30" s="36" t="str">
        <f>IF(IF(ISBLANK(Values!E29),"",IF(Values!J29, Values!$B$4, Values!$B$5))=0,"",IF(ISBLANK(Values!E29),"","6"))</f>
        <v>6</v>
      </c>
      <c r="FU30" s="36" t="str">
        <f>IF(IF(ISBLANK(Values!E29),"",IF(Values!J29, Values!$B$4, Values!$B$5))=0,"",IF(ISBLANK(Values!E29),"","10"))</f>
        <v>10</v>
      </c>
      <c r="FV30" s="36" t="str">
        <f>IF(IF(ISBLANK(Values!E29),"",IF(Values!J29, Values!$B$4, Values!$B$5))=0,"",IF(ISBLANK(Values!E29),"","10"))</f>
        <v>10</v>
      </c>
      <c r="FW30" s="1"/>
      <c r="FX30" s="1"/>
      <c r="FY30" s="1"/>
      <c r="FZ30" s="1"/>
      <c r="GA30" s="1"/>
      <c r="GB30" s="1"/>
      <c r="GC30" s="1"/>
      <c r="GD30" s="1"/>
      <c r="GE30" s="1"/>
      <c r="GF30" s="1"/>
      <c r="GG30" s="1"/>
      <c r="GH30" s="1"/>
      <c r="GI30" s="1"/>
      <c r="GJ30" s="1"/>
    </row>
    <row r="31" spans="1:192" s="43" customFormat="1" ht="48" x14ac:dyDescent="0.2">
      <c r="A31" s="27" t="str">
        <f>IF(ISBLANK(Values!E30),"",IF(Values!$B$37="EU","computercomponent","computer"))</f>
        <v>computercomponent</v>
      </c>
      <c r="B31" s="38" t="str">
        <f>IF(ISBLANK(Values!E30),"",Values!F30)</f>
        <v>Lenovo T570 BL - BE</v>
      </c>
      <c r="C31" s="32" t="str">
        <f>IF(ISBLANK(Values!E30),"","TellusRem")</f>
        <v>TellusRem</v>
      </c>
      <c r="D31" s="30">
        <f>IF(ISBLANK(Values!E30),"",Values!E30)</f>
        <v>5714401570073</v>
      </c>
      <c r="E31" s="31" t="str">
        <f>IF(ISBLANK(Values!E30),"","EAN")</f>
        <v>EAN</v>
      </c>
      <c r="F31" s="28" t="str">
        <f>IF(ISBLANK(Values!E30),"",IF(Values!J30, SUBSTITUTE(Values!$B$1, "{language}", Values!H30) &amp; " " &amp;Values!$B$3, SUBSTITUTE(Values!$B$2, "{language}", Values!$H30) &amp; " " &amp;Values!$B$3))</f>
        <v>ersatztastatur Belgier Hintergrundbeleuchtung für Lenovo Thinkpad T570 T580 P51s P52s</v>
      </c>
      <c r="G31" s="32" t="str">
        <f>IF(ISBLANK(Values!E30),"",IF(Values!$B$20="PartialUpdate","","TellusRem"))</f>
        <v/>
      </c>
      <c r="H31" s="27" t="str">
        <f>IF(ISBLANK(Values!E30),"",Values!$B$16)</f>
        <v>computer-keyboards</v>
      </c>
      <c r="I31" s="27" t="str">
        <f>IF(ISBLANK(Values!E30),"","4730574031")</f>
        <v>4730574031</v>
      </c>
      <c r="J31" s="39" t="str">
        <f>IF(ISBLANK(Values!E30),"",Values!F30 )</f>
        <v>Lenovo T570 BL - BE</v>
      </c>
      <c r="K31" s="29">
        <f>IF(IF(ISBLANK(Values!E30),"",IF(Values!J30, Values!$B$4, Values!$B$5))=0,"",IF(ISBLANK(Values!E30),"",IF(Values!J30, Values!$B$4, Values!$B$5)))</f>
        <v>58.99</v>
      </c>
      <c r="L31" s="40">
        <f>IF(ISBLANK(Values!E30),"",IF($CO31="DEFAULT", Values!$B$18, ""))</f>
        <v>5</v>
      </c>
      <c r="M31" s="28" t="str">
        <f>IF(ISBLANK(Values!E30),"",Values!$M30)</f>
        <v>https://download.lenovo.com/Images/Parts/01ER547/01ER547_A.jpg</v>
      </c>
      <c r="N31" s="28" t="str">
        <f>IF(ISBLANK(Values!$F30),"",Values!N30)</f>
        <v>https://download.lenovo.com/Images/Parts/01ER547/01ER547_B.jpg</v>
      </c>
      <c r="O31" s="28" t="str">
        <f>IF(ISBLANK(Values!$F30),"",Values!O30)</f>
        <v>https://download.lenovo.com/Images/Parts/01ER547/01ER547_details.jpg</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Child</v>
      </c>
      <c r="X31" s="32" t="str">
        <f>IF(ISBLANK(Values!E30),"",Values!$B$13)</f>
        <v>Lenovo T570 parent</v>
      </c>
      <c r="Y31" s="39" t="str">
        <f>IF(ISBLANK(Values!E30),"","Size-Color")</f>
        <v>Size-Color</v>
      </c>
      <c r="Z31" s="32" t="str">
        <f>IF(ISBLANK(Values!E30),"","variation")</f>
        <v>variation</v>
      </c>
      <c r="AA31" s="36" t="str">
        <f>IF(ISBLANK(Values!E30),"",Values!$B$20)</f>
        <v>PartialUpdate</v>
      </c>
      <c r="AB31" s="1" t="str">
        <f>IF(ISBLANK(Values!E30),"",Values!$B$29)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1" s="1"/>
      <c r="AD31" s="1"/>
      <c r="AE31" s="1"/>
      <c r="AF31" s="1"/>
      <c r="AG31" s="1"/>
      <c r="AH31" s="1"/>
      <c r="AI31" s="41" t="str">
        <f>IF(ISBLANK(Values!E30),"",IF(Values!I30,Values!$B$23,Values!$B$33))</f>
        <v xml:space="preserve">👉 ÜBERARBEITET: GELD SPAREN - Ersatz-Lenovo-Laptop-Tastatur, gleiche Qualität wie OEM-Tastaturen. TellusRem ist seit 2011 der weltweit führende Distributor von Tastaturen. Perfekte Ersatztastatur, einfach auszutauschen und zu installieren. </v>
      </c>
      <c r="AJ31" s="42" t="str">
        <f>IF(ISBLANK(Values!E30),"",Values!$B$24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1" s="1" t="str">
        <f>IF(ISBLANK(Values!E30),"",Values!$B$25)</f>
        <v xml:space="preserve">♻️ ÖFFENTLICHES PRODUKT - Kaufen Sie renoviert, KAUFEN SIE GRÜN! Reduzieren Sie mehr als 80% Kohlendioxid, indem Sie unsere überholten Tastaturen kaufen, im Vergleich zu einer neuen Tastatur! </v>
      </c>
      <c r="AL31" s="1" t="str">
        <f>IF(ISBLANK(Values!E30),"",SUBSTITUTE(SUBSTITUTE(IF(Values!$J30, Values!$B$26, Values!$B$33), "{language}", Values!$H30), "{flag}", INDEX(options!$E$1:$E$20, Values!$V30)))</f>
        <v xml:space="preserve">👉 LAYOUT - 🇧🇪 Belgier mit Hintergrundbeleuchtung </v>
      </c>
      <c r="AM31" s="1" t="str">
        <f>SUBSTITUTE(IF(ISBLANK(Values!E30),"",Values!$B$27),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1" s="1"/>
      <c r="AO31" s="1"/>
      <c r="AP31" s="1"/>
      <c r="AQ31" s="1"/>
      <c r="AR31" s="1"/>
      <c r="AS31" s="1"/>
      <c r="AT31" s="28" t="str">
        <f>IF(ISBLANK(Values!E30),"",Values!H30)</f>
        <v>Belgier</v>
      </c>
      <c r="AU31" s="1"/>
      <c r="AV31" s="1" t="str">
        <f>IF(ISBLANK(Values!E30),"",IF(Values!J30,"Backlit", "Non-Backlit"))</f>
        <v>Backlit</v>
      </c>
      <c r="AW31"/>
      <c r="AX31" s="1"/>
      <c r="AY31" s="1"/>
      <c r="AZ31" s="1"/>
      <c r="BA31" s="1"/>
      <c r="BB31" s="1"/>
      <c r="BC31" s="1"/>
      <c r="BD31" s="1"/>
      <c r="BE31" s="27" t="str">
        <f>IF(ISBLANK(Values!E30),"","Professional Audience")</f>
        <v>Professional Audience</v>
      </c>
      <c r="BF31" s="27" t="str">
        <f>IF(ISBLANK(Values!E30),"","Consumer Audience")</f>
        <v>Consumer Audience</v>
      </c>
      <c r="BG31" s="27" t="str">
        <f>IF(ISBLANK(Values!E30),"","Adults")</f>
        <v>Adults</v>
      </c>
      <c r="BH31" s="27"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36"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27" t="str">
        <f>IF(ISBLANK(Values!E30),"","Parts")</f>
        <v>Parts</v>
      </c>
      <c r="DP31" s="27" t="str">
        <f>IF(ISBLANK(Values!E30),"",Values!$B$31)</f>
        <v>6 Monate Garantie nach dem Liefertermin. Im Falle einer Fehlfunktion der Tastatur wird ein neues Gerät oder ein Ersatzteil für die Tastatur des Produkts gesendet. Bei Sortierung des Bestands wird eine volle Rückerstattung gewährt.</v>
      </c>
      <c r="DQ31" s="1"/>
      <c r="DR31" s="1"/>
      <c r="DS31" s="31"/>
      <c r="DT31" s="1"/>
      <c r="DU31" s="1"/>
      <c r="DV31" s="1"/>
      <c r="DW31" s="1"/>
      <c r="DX31" s="1"/>
      <c r="DY31" t="str">
        <f>IF(ISBLANK(Values!$E30), "", "not_applicable")</f>
        <v>not_applicable</v>
      </c>
      <c r="DZ31" s="31"/>
      <c r="EA31" s="31"/>
      <c r="EB31" s="31"/>
      <c r="EC31" s="31"/>
      <c r="ED31" s="1"/>
      <c r="EE31" s="1"/>
      <c r="EF31" s="1"/>
      <c r="EG31" s="1"/>
      <c r="EH31" s="1"/>
      <c r="EI31" s="1" t="str">
        <f>IF(ISBLANK(Values!E30),"",Values!$B$31)</f>
        <v>6 Monate Garantie nach dem Liefertermin. Im Falle einer Fehlfunktion der Tastatur wird ein neues Gerät oder ein Ersatzteil für die Tastatur des Produkts gesendet. Bei Sortierung des Bestands wird eine volle Rückerstattung gewährt.</v>
      </c>
      <c r="EJ31" s="1"/>
      <c r="EK31" s="1"/>
      <c r="EL31" s="1"/>
      <c r="EM31" s="1"/>
      <c r="EN31" s="1"/>
      <c r="EO31" s="1"/>
      <c r="EP31" s="1"/>
      <c r="EQ31" s="1"/>
      <c r="ER31" s="1"/>
      <c r="ES31" s="1" t="str">
        <f>IF(ISBLANK(Values!E30),"","Amazon Tellus UPS")</f>
        <v>Amazon Tellus UPS</v>
      </c>
      <c r="ET31" s="1"/>
      <c r="EU31" s="1"/>
      <c r="EV31" s="3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9">
        <f>IF(IF(ISBLANK(Values!E30),"",IF(Values!J30, Values!$B$4, Values!$B$5))=0,"",IF(ISBLANK(Values!E30),"",IF(Values!J30, Values!$B$4, Values!$B$5)))</f>
        <v>58.99</v>
      </c>
      <c r="FP31" s="36" t="str">
        <f>IF(IF(ISBLANK(Values!E30),"",IF(Values!J30, Values!$B$4, Values!$B$5))=0,"",IF(ISBLANK(Values!E30),"","Percent"))</f>
        <v>Percent</v>
      </c>
      <c r="FQ31" s="36" t="str">
        <f>IF(IF(ISBLANK(Values!E30),"",IF(Values!J30, Values!$B$4, Values!$B$5))=0,"",IF(ISBLANK(Values!E30),"","2"))</f>
        <v>2</v>
      </c>
      <c r="FR31" s="36" t="str">
        <f>IF(IF(ISBLANK(Values!E30),"",IF(Values!J30, Values!$B$4, Values!$B$5))=0,"",IF(ISBLANK(Values!E30),"","3"))</f>
        <v>3</v>
      </c>
      <c r="FS31" s="36" t="str">
        <f>IF(IF(ISBLANK(Values!E30),"",IF(Values!J30, Values!$B$4, Values!$B$5))=0,"",IF(ISBLANK(Values!E30),"","5"))</f>
        <v>5</v>
      </c>
      <c r="FT31" s="36" t="str">
        <f>IF(IF(ISBLANK(Values!E30),"",IF(Values!J30, Values!$B$4, Values!$B$5))=0,"",IF(ISBLANK(Values!E30),"","6"))</f>
        <v>6</v>
      </c>
      <c r="FU31" s="36" t="str">
        <f>IF(IF(ISBLANK(Values!E30),"",IF(Values!J30, Values!$B$4, Values!$B$5))=0,"",IF(ISBLANK(Values!E30),"","10"))</f>
        <v>10</v>
      </c>
      <c r="FV31" s="36" t="str">
        <f>IF(IF(ISBLANK(Values!E30),"",IF(Values!J30, Values!$B$4, Values!$B$5))=0,"",IF(ISBLANK(Values!E30),"","10"))</f>
        <v>10</v>
      </c>
      <c r="FW31" s="1"/>
      <c r="FX31" s="1"/>
      <c r="FY31" s="1"/>
      <c r="FZ31" s="1"/>
      <c r="GA31" s="1"/>
      <c r="GB31" s="1"/>
      <c r="GC31" s="1"/>
      <c r="GD31" s="1"/>
      <c r="GE31" s="1"/>
      <c r="GF31" s="1"/>
      <c r="GG31" s="1"/>
      <c r="GH31" s="1"/>
      <c r="GI31" s="1"/>
      <c r="GJ31" s="1"/>
    </row>
    <row r="32" spans="1:192" s="43" customFormat="1" ht="48" x14ac:dyDescent="0.2">
      <c r="A32" s="27" t="str">
        <f>IF(ISBLANK(Values!E31),"",IF(Values!$B$37="EU","computercomponent","computer"))</f>
        <v>computercomponent</v>
      </c>
      <c r="B32" s="38" t="str">
        <f>IF(ISBLANK(Values!E31),"",Values!F31)</f>
        <v>Lenovo T570 BL - BG</v>
      </c>
      <c r="C32" s="32" t="str">
        <f>IF(ISBLANK(Values!E31),"","TellusRem")</f>
        <v>TellusRem</v>
      </c>
      <c r="D32" s="30">
        <f>IF(ISBLANK(Values!E31),"",Values!E31)</f>
        <v>5714401570080</v>
      </c>
      <c r="E32" s="31" t="str">
        <f>IF(ISBLANK(Values!E31),"","EAN")</f>
        <v>EAN</v>
      </c>
      <c r="F32" s="28" t="str">
        <f>IF(ISBLANK(Values!E31),"",IF(Values!J31, SUBSTITUTE(Values!$B$1, "{language}", Values!H31) &amp; " " &amp;Values!$B$3, SUBSTITUTE(Values!$B$2, "{language}", Values!$H31) &amp; " " &amp;Values!$B$3))</f>
        <v>ersatztastatur Bulgarisch Hintergrundbeleuchtung für Lenovo Thinkpad T570 T580 P51s P52s</v>
      </c>
      <c r="G32" s="32" t="str">
        <f>IF(ISBLANK(Values!E31),"",IF(Values!$B$20="PartialUpdate","","TellusRem"))</f>
        <v/>
      </c>
      <c r="H32" s="27" t="str">
        <f>IF(ISBLANK(Values!E31),"",Values!$B$16)</f>
        <v>computer-keyboards</v>
      </c>
      <c r="I32" s="27" t="str">
        <f>IF(ISBLANK(Values!E31),"","4730574031")</f>
        <v>4730574031</v>
      </c>
      <c r="J32" s="39" t="str">
        <f>IF(ISBLANK(Values!E31),"",Values!F31 )</f>
        <v>Lenovo T570 BL - BG</v>
      </c>
      <c r="K32" s="29">
        <f>IF(IF(ISBLANK(Values!E31),"",IF(Values!J31, Values!$B$4, Values!$B$5))=0,"",IF(ISBLANK(Values!E31),"",IF(Values!J31, Values!$B$4, Values!$B$5)))</f>
        <v>58.99</v>
      </c>
      <c r="L32" s="40">
        <f>IF(ISBLANK(Values!E31),"",IF($CO32="DEFAULT", Values!$B$18, ""))</f>
        <v>5</v>
      </c>
      <c r="M32" s="28" t="str">
        <f>IF(ISBLANK(Values!E31),"",Values!$M31)</f>
        <v>https://download.lenovo.com/Images/Parts/01ER548/01ER548_A.jpg</v>
      </c>
      <c r="N32" s="28" t="str">
        <f>IF(ISBLANK(Values!$F31),"",Values!N31)</f>
        <v>https://download.lenovo.com/Images/Parts/01ER548/01ER548_B.jpg</v>
      </c>
      <c r="O32" s="28" t="str">
        <f>IF(ISBLANK(Values!$F31),"",Values!O31)</f>
        <v>https://download.lenovo.com/Images/Parts/01ER548/01ER548_details.jpg</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Child</v>
      </c>
      <c r="X32" s="32" t="str">
        <f>IF(ISBLANK(Values!E31),"",Values!$B$13)</f>
        <v>Lenovo T570 parent</v>
      </c>
      <c r="Y32" s="39" t="str">
        <f>IF(ISBLANK(Values!E31),"","Size-Color")</f>
        <v>Size-Color</v>
      </c>
      <c r="Z32" s="32" t="str">
        <f>IF(ISBLANK(Values!E31),"","variation")</f>
        <v>variation</v>
      </c>
      <c r="AA32" s="36" t="str">
        <f>IF(ISBLANK(Values!E31),"",Values!$B$20)</f>
        <v>PartialUpdate</v>
      </c>
      <c r="AB32" s="1" t="str">
        <f>IF(ISBLANK(Values!E31),"",Values!$B$29)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2" s="1"/>
      <c r="AD32" s="1"/>
      <c r="AE32" s="1"/>
      <c r="AF32" s="1"/>
      <c r="AG32" s="1"/>
      <c r="AH32" s="1"/>
      <c r="AI32" s="41" t="str">
        <f>IF(ISBLANK(Values!E31),"",IF(Values!I31,Values!$B$23,Values!$B$33))</f>
        <v xml:space="preserve">👉 ÜBERARBEITET: GELD SPAREN - Ersatz-Lenovo-Laptop-Tastatur, gleiche Qualität wie OEM-Tastaturen. TellusRem ist seit 2011 der weltweit führende Distributor von Tastaturen. Perfekte Ersatztastatur, einfach auszutauschen und zu installieren. </v>
      </c>
      <c r="AJ32" s="42" t="str">
        <f>IF(ISBLANK(Values!E31),"",Values!$B$24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2" s="1" t="str">
        <f>IF(ISBLANK(Values!E31),"",Values!$B$25)</f>
        <v xml:space="preserve">♻️ ÖFFENTLICHES PRODUKT - Kaufen Sie renoviert, KAUFEN SIE GRÜN! Reduzieren Sie mehr als 80% Kohlendioxid, indem Sie unsere überholten Tastaturen kaufen, im Vergleich zu einer neuen Tastatur! </v>
      </c>
      <c r="AL32" s="1" t="str">
        <f>IF(ISBLANK(Values!E31),"",SUBSTITUTE(SUBSTITUTE(IF(Values!$J31, Values!$B$26, Values!$B$33), "{language}", Values!$H31), "{flag}", INDEX(options!$E$1:$E$20, Values!$V31)))</f>
        <v xml:space="preserve">👉 LAYOUT - 🇧🇬 Bulgarisch mit Hintergrundbeleuchtung </v>
      </c>
      <c r="AM32" s="1" t="str">
        <f>SUBSTITUTE(IF(ISBLANK(Values!E31),"",Values!$B$27),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2" s="1"/>
      <c r="AO32" s="1"/>
      <c r="AP32" s="1"/>
      <c r="AQ32" s="1"/>
      <c r="AR32" s="1"/>
      <c r="AS32" s="1"/>
      <c r="AT32" s="28" t="str">
        <f>IF(ISBLANK(Values!E31),"",Values!H31)</f>
        <v>Bulgarisch</v>
      </c>
      <c r="AU32" s="1"/>
      <c r="AV32" s="1" t="str">
        <f>IF(ISBLANK(Values!E31),"",IF(Values!J31,"Backlit", "Non-Backlit"))</f>
        <v>Backlit</v>
      </c>
      <c r="AW32"/>
      <c r="AX32" s="1"/>
      <c r="AY32" s="1"/>
      <c r="AZ32" s="1"/>
      <c r="BA32" s="1"/>
      <c r="BB32" s="1"/>
      <c r="BC32" s="1"/>
      <c r="BD32" s="1"/>
      <c r="BE32" s="27" t="str">
        <f>IF(ISBLANK(Values!E31),"","Professional Audience")</f>
        <v>Professional Audience</v>
      </c>
      <c r="BF32" s="27" t="str">
        <f>IF(ISBLANK(Values!E31),"","Consumer Audience")</f>
        <v>Consumer Audience</v>
      </c>
      <c r="BG32" s="27" t="str">
        <f>IF(ISBLANK(Values!E31),"","Adults")</f>
        <v>Adults</v>
      </c>
      <c r="BH32" s="27"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36"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27" t="str">
        <f>IF(ISBLANK(Values!E31),"","Parts")</f>
        <v>Parts</v>
      </c>
      <c r="DP32" s="27" t="str">
        <f>IF(ISBLANK(Values!E31),"",Values!$B$31)</f>
        <v>6 Monate Garantie nach dem Liefertermin. Im Falle einer Fehlfunktion der Tastatur wird ein neues Gerät oder ein Ersatzteil für die Tastatur des Produkts gesendet. Bei Sortierung des Bestands wird eine volle Rückerstattung gewährt.</v>
      </c>
      <c r="DQ32" s="1"/>
      <c r="DR32" s="1"/>
      <c r="DS32" s="31"/>
      <c r="DT32" s="1"/>
      <c r="DU32" s="1"/>
      <c r="DV32" s="1"/>
      <c r="DW32" s="1"/>
      <c r="DX32" s="1"/>
      <c r="DY32" t="str">
        <f>IF(ISBLANK(Values!$E31), "", "not_applicable")</f>
        <v>not_applicable</v>
      </c>
      <c r="DZ32" s="31"/>
      <c r="EA32" s="31"/>
      <c r="EB32" s="31"/>
      <c r="EC32" s="31"/>
      <c r="ED32" s="1"/>
      <c r="EE32" s="1"/>
      <c r="EF32" s="1"/>
      <c r="EG32" s="1"/>
      <c r="EH32" s="1"/>
      <c r="EI32" s="1" t="str">
        <f>IF(ISBLANK(Values!E31),"",Values!$B$31)</f>
        <v>6 Monate Garantie nach dem Liefertermin. Im Falle einer Fehlfunktion der Tastatur wird ein neues Gerät oder ein Ersatzteil für die Tastatur des Produkts gesendet. Bei Sortierung des Bestands wird eine volle Rückerstattung gewährt.</v>
      </c>
      <c r="EJ32" s="1"/>
      <c r="EK32" s="1"/>
      <c r="EL32" s="1"/>
      <c r="EM32" s="1"/>
      <c r="EN32" s="1"/>
      <c r="EO32" s="1"/>
      <c r="EP32" s="1"/>
      <c r="EQ32" s="1"/>
      <c r="ER32" s="1"/>
      <c r="ES32" s="1" t="str">
        <f>IF(ISBLANK(Values!E31),"","Amazon Tellus UPS")</f>
        <v>Amazon Tellus UPS</v>
      </c>
      <c r="ET32" s="1"/>
      <c r="EU32" s="1"/>
      <c r="EV32" s="3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9">
        <f>IF(IF(ISBLANK(Values!E31),"",IF(Values!J31, Values!$B$4, Values!$B$5))=0,"",IF(ISBLANK(Values!E31),"",IF(Values!J31, Values!$B$4, Values!$B$5)))</f>
        <v>58.99</v>
      </c>
      <c r="FP32" s="36" t="str">
        <f>IF(IF(ISBLANK(Values!E31),"",IF(Values!J31, Values!$B$4, Values!$B$5))=0,"",IF(ISBLANK(Values!E31),"","Percent"))</f>
        <v>Percent</v>
      </c>
      <c r="FQ32" s="36" t="str">
        <f>IF(IF(ISBLANK(Values!E31),"",IF(Values!J31, Values!$B$4, Values!$B$5))=0,"",IF(ISBLANK(Values!E31),"","2"))</f>
        <v>2</v>
      </c>
      <c r="FR32" s="36" t="str">
        <f>IF(IF(ISBLANK(Values!E31),"",IF(Values!J31, Values!$B$4, Values!$B$5))=0,"",IF(ISBLANK(Values!E31),"","3"))</f>
        <v>3</v>
      </c>
      <c r="FS32" s="36" t="str">
        <f>IF(IF(ISBLANK(Values!E31),"",IF(Values!J31, Values!$B$4, Values!$B$5))=0,"",IF(ISBLANK(Values!E31),"","5"))</f>
        <v>5</v>
      </c>
      <c r="FT32" s="36" t="str">
        <f>IF(IF(ISBLANK(Values!E31),"",IF(Values!J31, Values!$B$4, Values!$B$5))=0,"",IF(ISBLANK(Values!E31),"","6"))</f>
        <v>6</v>
      </c>
      <c r="FU32" s="36" t="str">
        <f>IF(IF(ISBLANK(Values!E31),"",IF(Values!J31, Values!$B$4, Values!$B$5))=0,"",IF(ISBLANK(Values!E31),"","10"))</f>
        <v>10</v>
      </c>
      <c r="FV32" s="36" t="str">
        <f>IF(IF(ISBLANK(Values!E31),"",IF(Values!J31, Values!$B$4, Values!$B$5))=0,"",IF(ISBLANK(Values!E31),"","10"))</f>
        <v>10</v>
      </c>
      <c r="FW32" s="1"/>
      <c r="FX32" s="1"/>
      <c r="FY32" s="1"/>
      <c r="FZ32" s="1"/>
      <c r="GA32" s="1"/>
      <c r="GB32" s="1"/>
      <c r="GC32" s="1"/>
      <c r="GD32" s="1"/>
      <c r="GE32" s="1"/>
      <c r="GF32" s="1"/>
      <c r="GG32" s="1"/>
      <c r="GH32" s="1"/>
      <c r="GI32" s="1"/>
      <c r="GJ32" s="1"/>
    </row>
    <row r="33" spans="1:192" s="43" customFormat="1" ht="48" x14ac:dyDescent="0.2">
      <c r="A33" s="27" t="str">
        <f>IF(ISBLANK(Values!E32),"",IF(Values!$B$37="EU","computercomponent","computer"))</f>
        <v>computercomponent</v>
      </c>
      <c r="B33" s="38" t="str">
        <f>IF(ISBLANK(Values!E32),"",Values!F32)</f>
        <v>Lenovo T570 BL - CZ</v>
      </c>
      <c r="C33" s="32" t="str">
        <f>IF(ISBLANK(Values!E32),"","TellusRem")</f>
        <v>TellusRem</v>
      </c>
      <c r="D33" s="30">
        <f>IF(ISBLANK(Values!E32),"",Values!E32)</f>
        <v>5714401570097</v>
      </c>
      <c r="E33" s="31" t="str">
        <f>IF(ISBLANK(Values!E32),"","EAN")</f>
        <v>EAN</v>
      </c>
      <c r="F33" s="28" t="str">
        <f>IF(ISBLANK(Values!E32),"",IF(Values!J32, SUBSTITUTE(Values!$B$1, "{language}", Values!H32) &amp; " " &amp;Values!$B$3, SUBSTITUTE(Values!$B$2, "{language}", Values!$H32) &amp; " " &amp;Values!$B$3))</f>
        <v>ersatztastatur Tschechisch Hintergrundbeleuchtung für Lenovo Thinkpad T570 T580 P51s P52s</v>
      </c>
      <c r="G33" s="32" t="str">
        <f>IF(ISBLANK(Values!E32),"",IF(Values!$B$20="PartialUpdate","","TellusRem"))</f>
        <v/>
      </c>
      <c r="H33" s="27" t="str">
        <f>IF(ISBLANK(Values!E32),"",Values!$B$16)</f>
        <v>computer-keyboards</v>
      </c>
      <c r="I33" s="27" t="str">
        <f>IF(ISBLANK(Values!E32),"","4730574031")</f>
        <v>4730574031</v>
      </c>
      <c r="J33" s="39" t="str">
        <f>IF(ISBLANK(Values!E32),"",Values!F32 )</f>
        <v>Lenovo T570 BL - CZ</v>
      </c>
      <c r="K33" s="29">
        <f>IF(IF(ISBLANK(Values!E32),"",IF(Values!J32, Values!$B$4, Values!$B$5))=0,"",IF(ISBLANK(Values!E32),"",IF(Values!J32, Values!$B$4, Values!$B$5)))</f>
        <v>58.99</v>
      </c>
      <c r="L33" s="40">
        <f>IF(ISBLANK(Values!E32),"",IF($CO33="DEFAULT", Values!$B$18, ""))</f>
        <v>5</v>
      </c>
      <c r="M33" s="28" t="str">
        <f>IF(ISBLANK(Values!E32),"",Values!$M32)</f>
        <v>https://download.lenovo.com/Images/Parts/01ER549/01ER549_A.jpg</v>
      </c>
      <c r="N33" s="28" t="str">
        <f>IF(ISBLANK(Values!$F32),"",Values!N32)</f>
        <v>https://download.lenovo.com/Images/Parts/01ER549/01ER549_B.jpg</v>
      </c>
      <c r="O33" s="28" t="str">
        <f>IF(ISBLANK(Values!$F32),"",Values!O32)</f>
        <v>https://download.lenovo.com/Images/Parts/01ER549/01ER549_details.jpg</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Child</v>
      </c>
      <c r="X33" s="32" t="str">
        <f>IF(ISBLANK(Values!E32),"",Values!$B$13)</f>
        <v>Lenovo T570 parent</v>
      </c>
      <c r="Y33" s="39" t="str">
        <f>IF(ISBLANK(Values!E32),"","Size-Color")</f>
        <v>Size-Color</v>
      </c>
      <c r="Z33" s="32" t="str">
        <f>IF(ISBLANK(Values!E32),"","variation")</f>
        <v>variation</v>
      </c>
      <c r="AA33" s="36" t="str">
        <f>IF(ISBLANK(Values!E32),"",Values!$B$20)</f>
        <v>PartialUpdate</v>
      </c>
      <c r="AB33" s="1" t="str">
        <f>IF(ISBLANK(Values!E32),"",Values!$B$29)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3" s="1"/>
      <c r="AD33" s="1"/>
      <c r="AE33" s="1"/>
      <c r="AF33" s="1"/>
      <c r="AG33" s="1"/>
      <c r="AH33" s="1"/>
      <c r="AI33" s="41" t="str">
        <f>IF(ISBLANK(Values!E32),"",IF(Values!I32,Values!$B$23,Values!$B$33))</f>
        <v xml:space="preserve">👉 ÜBERARBEITET: GELD SPAREN - Ersatz-Lenovo-Laptop-Tastatur, gleiche Qualität wie OEM-Tastaturen. TellusRem ist seit 2011 der weltweit führende Distributor von Tastaturen. Perfekte Ersatztastatur, einfach auszutauschen und zu installieren. </v>
      </c>
      <c r="AJ33" s="42" t="str">
        <f>IF(ISBLANK(Values!E32),"",Values!$B$24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3" s="1" t="str">
        <f>IF(ISBLANK(Values!E32),"",Values!$B$25)</f>
        <v xml:space="preserve">♻️ ÖFFENTLICHES PRODUKT - Kaufen Sie renoviert, KAUFEN SIE GRÜN! Reduzieren Sie mehr als 80% Kohlendioxid, indem Sie unsere überholten Tastaturen kaufen, im Vergleich zu einer neuen Tastatur! </v>
      </c>
      <c r="AL33" s="1" t="str">
        <f>IF(ISBLANK(Values!E32),"",SUBSTITUTE(SUBSTITUTE(IF(Values!$J32, Values!$B$26, Values!$B$33), "{language}", Values!$H32), "{flag}", INDEX(options!$E$1:$E$20, Values!$V32)))</f>
        <v xml:space="preserve">👉 LAYOUT - 🇨🇿 Tschechisch mit Hintergrundbeleuchtung </v>
      </c>
      <c r="AM33" s="1" t="str">
        <f>SUBSTITUTE(IF(ISBLANK(Values!E32),"",Values!$B$27),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3" s="1"/>
      <c r="AO33" s="1"/>
      <c r="AP33" s="1"/>
      <c r="AQ33" s="1"/>
      <c r="AR33" s="1"/>
      <c r="AS33" s="1"/>
      <c r="AT33" s="28" t="str">
        <f>IF(ISBLANK(Values!E32),"",Values!H32)</f>
        <v>Tschechisch</v>
      </c>
      <c r="AU33" s="1"/>
      <c r="AV33" s="1" t="str">
        <f>IF(ISBLANK(Values!E32),"",IF(Values!J32,"Backlit", "Non-Backlit"))</f>
        <v>Backlit</v>
      </c>
      <c r="AW33"/>
      <c r="AX33" s="1"/>
      <c r="AY33" s="1"/>
      <c r="AZ33" s="1"/>
      <c r="BA33" s="1"/>
      <c r="BB33" s="1"/>
      <c r="BC33" s="1"/>
      <c r="BD33" s="1"/>
      <c r="BE33" s="27" t="str">
        <f>IF(ISBLANK(Values!E32),"","Professional Audience")</f>
        <v>Professional Audience</v>
      </c>
      <c r="BF33" s="27" t="str">
        <f>IF(ISBLANK(Values!E32),"","Consumer Audience")</f>
        <v>Consumer Audience</v>
      </c>
      <c r="BG33" s="27" t="str">
        <f>IF(ISBLANK(Values!E32),"","Adults")</f>
        <v>Adults</v>
      </c>
      <c r="BH33" s="27"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36"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27" t="str">
        <f>IF(ISBLANK(Values!E32),"","Parts")</f>
        <v>Parts</v>
      </c>
      <c r="DP33" s="27" t="str">
        <f>IF(ISBLANK(Values!E32),"",Values!$B$31)</f>
        <v>6 Monate Garantie nach dem Liefertermin. Im Falle einer Fehlfunktion der Tastatur wird ein neues Gerät oder ein Ersatzteil für die Tastatur des Produkts gesendet. Bei Sortierung des Bestands wird eine volle Rückerstattung gewährt.</v>
      </c>
      <c r="DQ33" s="1"/>
      <c r="DR33" s="1"/>
      <c r="DS33" s="31"/>
      <c r="DT33" s="1"/>
      <c r="DU33" s="1"/>
      <c r="DV33" s="1"/>
      <c r="DW33" s="1"/>
      <c r="DX33" s="1"/>
      <c r="DY33" t="str">
        <f>IF(ISBLANK(Values!$E32), "", "not_applicable")</f>
        <v>not_applicable</v>
      </c>
      <c r="DZ33" s="31"/>
      <c r="EA33" s="31"/>
      <c r="EB33" s="31"/>
      <c r="EC33" s="31"/>
      <c r="ED33" s="1"/>
      <c r="EE33" s="1"/>
      <c r="EF33" s="1"/>
      <c r="EG33" s="1"/>
      <c r="EH33" s="1"/>
      <c r="EI33" s="1" t="str">
        <f>IF(ISBLANK(Values!E32),"",Values!$B$31)</f>
        <v>6 Monate Garantie nach dem Liefertermin. Im Falle einer Fehlfunktion der Tastatur wird ein neues Gerät oder ein Ersatzteil für die Tastatur des Produkts gesendet. Bei Sortierung des Bestands wird eine volle Rückerstattung gewährt.</v>
      </c>
      <c r="EJ33" s="1"/>
      <c r="EK33" s="1"/>
      <c r="EL33" s="1"/>
      <c r="EM33" s="1"/>
      <c r="EN33" s="1"/>
      <c r="EO33" s="1"/>
      <c r="EP33" s="1"/>
      <c r="EQ33" s="1"/>
      <c r="ER33" s="1"/>
      <c r="ES33" s="1" t="str">
        <f>IF(ISBLANK(Values!E32),"","Amazon Tellus UPS")</f>
        <v>Amazon Tellus UPS</v>
      </c>
      <c r="ET33" s="1"/>
      <c r="EU33" s="1"/>
      <c r="EV33" s="3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9">
        <f>IF(IF(ISBLANK(Values!E32),"",IF(Values!J32, Values!$B$4, Values!$B$5))=0,"",IF(ISBLANK(Values!E32),"",IF(Values!J32, Values!$B$4, Values!$B$5)))</f>
        <v>58.99</v>
      </c>
      <c r="FP33" s="36" t="str">
        <f>IF(IF(ISBLANK(Values!E32),"",IF(Values!J32, Values!$B$4, Values!$B$5))=0,"",IF(ISBLANK(Values!E32),"","Percent"))</f>
        <v>Percent</v>
      </c>
      <c r="FQ33" s="36" t="str">
        <f>IF(IF(ISBLANK(Values!E32),"",IF(Values!J32, Values!$B$4, Values!$B$5))=0,"",IF(ISBLANK(Values!E32),"","2"))</f>
        <v>2</v>
      </c>
      <c r="FR33" s="36" t="str">
        <f>IF(IF(ISBLANK(Values!E32),"",IF(Values!J32, Values!$B$4, Values!$B$5))=0,"",IF(ISBLANK(Values!E32),"","3"))</f>
        <v>3</v>
      </c>
      <c r="FS33" s="36" t="str">
        <f>IF(IF(ISBLANK(Values!E32),"",IF(Values!J32, Values!$B$4, Values!$B$5))=0,"",IF(ISBLANK(Values!E32),"","5"))</f>
        <v>5</v>
      </c>
      <c r="FT33" s="36" t="str">
        <f>IF(IF(ISBLANK(Values!E32),"",IF(Values!J32, Values!$B$4, Values!$B$5))=0,"",IF(ISBLANK(Values!E32),"","6"))</f>
        <v>6</v>
      </c>
      <c r="FU33" s="36" t="str">
        <f>IF(IF(ISBLANK(Values!E32),"",IF(Values!J32, Values!$B$4, Values!$B$5))=0,"",IF(ISBLANK(Values!E32),"","10"))</f>
        <v>10</v>
      </c>
      <c r="FV33" s="36" t="str">
        <f>IF(IF(ISBLANK(Values!E32),"",IF(Values!J32, Values!$B$4, Values!$B$5))=0,"",IF(ISBLANK(Values!E32),"","10"))</f>
        <v>10</v>
      </c>
      <c r="FW33" s="1"/>
      <c r="FX33" s="1"/>
      <c r="FY33" s="1"/>
      <c r="FZ33" s="1"/>
      <c r="GA33" s="1"/>
      <c r="GB33" s="1"/>
      <c r="GC33" s="1"/>
      <c r="GD33" s="1"/>
      <c r="GE33" s="1"/>
      <c r="GF33" s="1"/>
      <c r="GG33" s="1"/>
      <c r="GH33" s="1"/>
      <c r="GI33" s="1"/>
      <c r="GJ33" s="1"/>
    </row>
    <row r="34" spans="1:192" s="43" customFormat="1" ht="48" x14ac:dyDescent="0.2">
      <c r="A34" s="27" t="str">
        <f>IF(ISBLANK(Values!E33),"",IF(Values!$B$37="EU","computercomponent","computer"))</f>
        <v>computercomponent</v>
      </c>
      <c r="B34" s="38" t="str">
        <f>IF(ISBLANK(Values!E33),"",Values!F33)</f>
        <v>Lenovo T570 BL - DK</v>
      </c>
      <c r="C34" s="32" t="str">
        <f>IF(ISBLANK(Values!E33),"","TellusRem")</f>
        <v>TellusRem</v>
      </c>
      <c r="D34" s="30">
        <f>IF(ISBLANK(Values!E33),"",Values!E33)</f>
        <v>5714401570103</v>
      </c>
      <c r="E34" s="31" t="str">
        <f>IF(ISBLANK(Values!E33),"","EAN")</f>
        <v>EAN</v>
      </c>
      <c r="F34" s="28" t="str">
        <f>IF(ISBLANK(Values!E33),"",IF(Values!J33, SUBSTITUTE(Values!$B$1, "{language}", Values!H33) &amp; " " &amp;Values!$B$3, SUBSTITUTE(Values!$B$2, "{language}", Values!$H33) &amp; " " &amp;Values!$B$3))</f>
        <v>ersatztastatur Dänisch Hintergrundbeleuchtung für Lenovo Thinkpad T570 T580 P51s P52s</v>
      </c>
      <c r="G34" s="32" t="str">
        <f>IF(ISBLANK(Values!E33),"",IF(Values!$B$20="PartialUpdate","","TellusRem"))</f>
        <v/>
      </c>
      <c r="H34" s="27" t="str">
        <f>IF(ISBLANK(Values!E33),"",Values!$B$16)</f>
        <v>computer-keyboards</v>
      </c>
      <c r="I34" s="27" t="str">
        <f>IF(ISBLANK(Values!E33),"","4730574031")</f>
        <v>4730574031</v>
      </c>
      <c r="J34" s="39" t="str">
        <f>IF(ISBLANK(Values!E33),"",Values!F33 )</f>
        <v>Lenovo T570 BL - DK</v>
      </c>
      <c r="K34" s="29">
        <f>IF(IF(ISBLANK(Values!E33),"",IF(Values!J33, Values!$B$4, Values!$B$5))=0,"",IF(ISBLANK(Values!E33),"",IF(Values!J33, Values!$B$4, Values!$B$5)))</f>
        <v>58.99</v>
      </c>
      <c r="L34" s="40">
        <f>IF(ISBLANK(Values!E33),"",IF($CO34="DEFAULT", Values!$B$18, ""))</f>
        <v>5</v>
      </c>
      <c r="M34" s="28" t="str">
        <f>IF(ISBLANK(Values!E33),"",Values!$M33)</f>
        <v>https://download.lenovo.com/Images/Parts/01ER591/01ER591_A.jpg</v>
      </c>
      <c r="N34" s="28" t="str">
        <f>IF(ISBLANK(Values!$F33),"",Values!N33)</f>
        <v>https://download.lenovo.com/Images/Parts/01ER591/01ER591_B.jpg</v>
      </c>
      <c r="O34" s="28" t="str">
        <f>IF(ISBLANK(Values!$F33),"",Values!O33)</f>
        <v>https://download.lenovo.com/Images/Parts/01ER591/01ER591_details.jpg</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Child</v>
      </c>
      <c r="X34" s="32" t="str">
        <f>IF(ISBLANK(Values!E33),"",Values!$B$13)</f>
        <v>Lenovo T570 parent</v>
      </c>
      <c r="Y34" s="39" t="str">
        <f>IF(ISBLANK(Values!E33),"","Size-Color")</f>
        <v>Size-Color</v>
      </c>
      <c r="Z34" s="32" t="str">
        <f>IF(ISBLANK(Values!E33),"","variation")</f>
        <v>variation</v>
      </c>
      <c r="AA34" s="36" t="str">
        <f>IF(ISBLANK(Values!E33),"",Values!$B$20)</f>
        <v>PartialUpdate</v>
      </c>
      <c r="AB34" s="1" t="str">
        <f>IF(ISBLANK(Values!E33),"",Values!$B$29)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4" s="1"/>
      <c r="AD34" s="1"/>
      <c r="AE34" s="1"/>
      <c r="AF34" s="1"/>
      <c r="AG34" s="1"/>
      <c r="AH34" s="1"/>
      <c r="AI34" s="41" t="str">
        <f>IF(ISBLANK(Values!E33),"",IF(Values!I33,Values!$B$23,Values!$B$33))</f>
        <v xml:space="preserve">👉 ÜBERARBEITET: GELD SPAREN - Ersatz-Lenovo-Laptop-Tastatur, gleiche Qualität wie OEM-Tastaturen. TellusRem ist seit 2011 der weltweit führende Distributor von Tastaturen. Perfekte Ersatztastatur, einfach auszutauschen und zu installieren. </v>
      </c>
      <c r="AJ34" s="42" t="str">
        <f>IF(ISBLANK(Values!E33),"",Values!$B$24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4" s="1" t="str">
        <f>IF(ISBLANK(Values!E33),"",Values!$B$25)</f>
        <v xml:space="preserve">♻️ ÖFFENTLICHES PRODUKT - Kaufen Sie renoviert, KAUFEN SIE GRÜN! Reduzieren Sie mehr als 80% Kohlendioxid, indem Sie unsere überholten Tastaturen kaufen, im Vergleich zu einer neuen Tastatur! </v>
      </c>
      <c r="AL34" s="1" t="str">
        <f>IF(ISBLANK(Values!E33),"",SUBSTITUTE(SUBSTITUTE(IF(Values!$J33, Values!$B$26, Values!$B$33), "{language}", Values!$H33), "{flag}", INDEX(options!$E$1:$E$20, Values!$V33)))</f>
        <v xml:space="preserve">👉 LAYOUT - 🇩🇰 Dänisch mit Hintergrundbeleuchtung </v>
      </c>
      <c r="AM34" s="1" t="str">
        <f>SUBSTITUTE(IF(ISBLANK(Values!E33),"",Values!$B$27),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4" s="1"/>
      <c r="AO34" s="1"/>
      <c r="AP34" s="1"/>
      <c r="AQ34" s="1"/>
      <c r="AR34" s="1"/>
      <c r="AS34" s="1"/>
      <c r="AT34" s="28" t="str">
        <f>IF(ISBLANK(Values!E33),"",Values!H33)</f>
        <v>Dänisch</v>
      </c>
      <c r="AU34" s="1"/>
      <c r="AV34" s="1" t="str">
        <f>IF(ISBLANK(Values!E33),"",IF(Values!J33,"Backlit", "Non-Backlit"))</f>
        <v>Backlit</v>
      </c>
      <c r="AW34"/>
      <c r="AX34" s="1"/>
      <c r="AY34" s="1"/>
      <c r="AZ34" s="1"/>
      <c r="BA34" s="1"/>
      <c r="BB34" s="1"/>
      <c r="BC34" s="1"/>
      <c r="BD34" s="1"/>
      <c r="BE34" s="27" t="str">
        <f>IF(ISBLANK(Values!E33),"","Professional Audience")</f>
        <v>Professional Audience</v>
      </c>
      <c r="BF34" s="27" t="str">
        <f>IF(ISBLANK(Values!E33),"","Consumer Audience")</f>
        <v>Consumer Audience</v>
      </c>
      <c r="BG34" s="27" t="str">
        <f>IF(ISBLANK(Values!E33),"","Adults")</f>
        <v>Adults</v>
      </c>
      <c r="BH34" s="27"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36"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27" t="str">
        <f>IF(ISBLANK(Values!E33),"","Parts")</f>
        <v>Parts</v>
      </c>
      <c r="DP34" s="27" t="str">
        <f>IF(ISBLANK(Values!E33),"",Values!$B$31)</f>
        <v>6 Monate Garantie nach dem Liefertermin. Im Falle einer Fehlfunktion der Tastatur wird ein neues Gerät oder ein Ersatzteil für die Tastatur des Produkts gesendet. Bei Sortierung des Bestands wird eine volle Rückerstattung gewährt.</v>
      </c>
      <c r="DQ34" s="1"/>
      <c r="DR34" s="1"/>
      <c r="DS34" s="31"/>
      <c r="DT34" s="1"/>
      <c r="DU34" s="1"/>
      <c r="DV34" s="1"/>
      <c r="DW34" s="1"/>
      <c r="DX34" s="1"/>
      <c r="DY34" t="str">
        <f>IF(ISBLANK(Values!$E33), "", "not_applicable")</f>
        <v>not_applicable</v>
      </c>
      <c r="DZ34" s="31"/>
      <c r="EA34" s="31"/>
      <c r="EB34" s="31"/>
      <c r="EC34" s="31"/>
      <c r="ED34" s="1"/>
      <c r="EE34" s="1"/>
      <c r="EF34" s="1"/>
      <c r="EG34" s="1"/>
      <c r="EH34" s="1"/>
      <c r="EI34" s="1" t="str">
        <f>IF(ISBLANK(Values!E33),"",Values!$B$31)</f>
        <v>6 Monate Garantie nach dem Liefertermin. Im Falle einer Fehlfunktion der Tastatur wird ein neues Gerät oder ein Ersatzteil für die Tastatur des Produkts gesendet. Bei Sortierung des Bestands wird eine volle Rückerstattung gewährt.</v>
      </c>
      <c r="EJ34" s="1"/>
      <c r="EK34" s="1"/>
      <c r="EL34" s="1"/>
      <c r="EM34" s="1"/>
      <c r="EN34" s="1"/>
      <c r="EO34" s="1"/>
      <c r="EP34" s="1"/>
      <c r="EQ34" s="1"/>
      <c r="ER34" s="1"/>
      <c r="ES34" s="1" t="str">
        <f>IF(ISBLANK(Values!E33),"","Amazon Tellus UPS")</f>
        <v>Amazon Tellus UPS</v>
      </c>
      <c r="ET34" s="1"/>
      <c r="EU34" s="1"/>
      <c r="EV34" s="3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9">
        <f>IF(IF(ISBLANK(Values!E33),"",IF(Values!J33, Values!$B$4, Values!$B$5))=0,"",IF(ISBLANK(Values!E33),"",IF(Values!J33, Values!$B$4, Values!$B$5)))</f>
        <v>58.99</v>
      </c>
      <c r="FP34" s="36" t="str">
        <f>IF(IF(ISBLANK(Values!E33),"",IF(Values!J33, Values!$B$4, Values!$B$5))=0,"",IF(ISBLANK(Values!E33),"","Percent"))</f>
        <v>Percent</v>
      </c>
      <c r="FQ34" s="36" t="str">
        <f>IF(IF(ISBLANK(Values!E33),"",IF(Values!J33, Values!$B$4, Values!$B$5))=0,"",IF(ISBLANK(Values!E33),"","2"))</f>
        <v>2</v>
      </c>
      <c r="FR34" s="36" t="str">
        <f>IF(IF(ISBLANK(Values!E33),"",IF(Values!J33, Values!$B$4, Values!$B$5))=0,"",IF(ISBLANK(Values!E33),"","3"))</f>
        <v>3</v>
      </c>
      <c r="FS34" s="36" t="str">
        <f>IF(IF(ISBLANK(Values!E33),"",IF(Values!J33, Values!$B$4, Values!$B$5))=0,"",IF(ISBLANK(Values!E33),"","5"))</f>
        <v>5</v>
      </c>
      <c r="FT34" s="36" t="str">
        <f>IF(IF(ISBLANK(Values!E33),"",IF(Values!J33, Values!$B$4, Values!$B$5))=0,"",IF(ISBLANK(Values!E33),"","6"))</f>
        <v>6</v>
      </c>
      <c r="FU34" s="36" t="str">
        <f>IF(IF(ISBLANK(Values!E33),"",IF(Values!J33, Values!$B$4, Values!$B$5))=0,"",IF(ISBLANK(Values!E33),"","10"))</f>
        <v>10</v>
      </c>
      <c r="FV34" s="36" t="str">
        <f>IF(IF(ISBLANK(Values!E33),"",IF(Values!J33, Values!$B$4, Values!$B$5))=0,"",IF(ISBLANK(Values!E33),"","10"))</f>
        <v>10</v>
      </c>
      <c r="FW34" s="1"/>
      <c r="FX34" s="1"/>
      <c r="FY34" s="1"/>
      <c r="FZ34" s="1"/>
      <c r="GA34" s="1"/>
      <c r="GB34" s="1"/>
      <c r="GC34" s="1"/>
      <c r="GD34" s="1"/>
      <c r="GE34" s="1"/>
      <c r="GF34" s="1"/>
      <c r="GG34" s="1"/>
      <c r="GH34" s="1"/>
      <c r="GI34" s="1"/>
      <c r="GJ34" s="1"/>
    </row>
    <row r="35" spans="1:192" s="43" customFormat="1" ht="48" x14ac:dyDescent="0.2">
      <c r="A35" s="27" t="str">
        <f>IF(ISBLANK(Values!E34),"",IF(Values!$B$37="EU","computercomponent","computer"))</f>
        <v>computercomponent</v>
      </c>
      <c r="B35" s="38" t="str">
        <f>IF(ISBLANK(Values!E34),"",Values!F34)</f>
        <v>Lenovo T570 BL - HU</v>
      </c>
      <c r="C35" s="32" t="str">
        <f>IF(ISBLANK(Values!E34),"","TellusRem")</f>
        <v>TellusRem</v>
      </c>
      <c r="D35" s="30">
        <f>IF(ISBLANK(Values!E34),"",Values!E34)</f>
        <v>5714401570110</v>
      </c>
      <c r="E35" s="31" t="str">
        <f>IF(ISBLANK(Values!E34),"","EAN")</f>
        <v>EAN</v>
      </c>
      <c r="F35" s="28" t="str">
        <f>IF(ISBLANK(Values!E34),"",IF(Values!J34, SUBSTITUTE(Values!$B$1, "{language}", Values!H34) &amp; " " &amp;Values!$B$3, SUBSTITUTE(Values!$B$2, "{language}", Values!$H34) &amp; " " &amp;Values!$B$3))</f>
        <v>ersatztastatur Hungarisch Hintergrundbeleuchtung für Lenovo Thinkpad T570 T580 P51s P52s</v>
      </c>
      <c r="G35" s="32" t="str">
        <f>IF(ISBLANK(Values!E34),"",IF(Values!$B$20="PartialUpdate","","TellusRem"))</f>
        <v/>
      </c>
      <c r="H35" s="27" t="str">
        <f>IF(ISBLANK(Values!E34),"",Values!$B$16)</f>
        <v>computer-keyboards</v>
      </c>
      <c r="I35" s="27" t="str">
        <f>IF(ISBLANK(Values!E34),"","4730574031")</f>
        <v>4730574031</v>
      </c>
      <c r="J35" s="39" t="str">
        <f>IF(ISBLANK(Values!E34),"",Values!F34 )</f>
        <v>Lenovo T570 BL - HU</v>
      </c>
      <c r="K35" s="29">
        <f>IF(IF(ISBLANK(Values!E34),"",IF(Values!J34, Values!$B$4, Values!$B$5))=0,"",IF(ISBLANK(Values!E34),"",IF(Values!J34, Values!$B$4, Values!$B$5)))</f>
        <v>58.99</v>
      </c>
      <c r="L35" s="40">
        <f>IF(ISBLANK(Values!E34),"",IF($CO35="DEFAULT", Values!$B$18, ""))</f>
        <v>5</v>
      </c>
      <c r="M35" s="28" t="str">
        <f>IF(ISBLANK(Values!E34),"",Values!$M34)</f>
        <v>https://download.lenovo.com/Images/Parts/01ER556/01ER556_A.jpg</v>
      </c>
      <c r="N35" s="28" t="str">
        <f>IF(ISBLANK(Values!$F34),"",Values!N34)</f>
        <v>https://download.lenovo.com/Images/Parts/01ER556/01ER556_B.jpg</v>
      </c>
      <c r="O35" s="28" t="str">
        <f>IF(ISBLANK(Values!$F34),"",Values!O34)</f>
        <v>https://download.lenovo.com/Images/Parts/01ER556/01ER556_details.jpg</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Child</v>
      </c>
      <c r="X35" s="32" t="str">
        <f>IF(ISBLANK(Values!E34),"",Values!$B$13)</f>
        <v>Lenovo T570 parent</v>
      </c>
      <c r="Y35" s="39" t="str">
        <f>IF(ISBLANK(Values!E34),"","Size-Color")</f>
        <v>Size-Color</v>
      </c>
      <c r="Z35" s="32" t="str">
        <f>IF(ISBLANK(Values!E34),"","variation")</f>
        <v>variation</v>
      </c>
      <c r="AA35" s="36" t="str">
        <f>IF(ISBLANK(Values!E34),"",Values!$B$20)</f>
        <v>PartialUpdate</v>
      </c>
      <c r="AB35" s="1" t="str">
        <f>IF(ISBLANK(Values!E34),"",Values!$B$29)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5" s="1"/>
      <c r="AD35" s="1"/>
      <c r="AE35" s="1"/>
      <c r="AF35" s="1"/>
      <c r="AG35" s="1"/>
      <c r="AH35" s="1"/>
      <c r="AI35" s="41" t="str">
        <f>IF(ISBLANK(Values!E34),"",IF(Values!I34,Values!$B$23,Values!$B$33))</f>
        <v xml:space="preserve">👉 ÜBERARBEITET: GELD SPAREN - Ersatz-Lenovo-Laptop-Tastatur, gleiche Qualität wie OEM-Tastaturen. TellusRem ist seit 2011 der weltweit führende Distributor von Tastaturen. Perfekte Ersatztastatur, einfach auszutauschen und zu installieren. </v>
      </c>
      <c r="AJ35" s="42" t="str">
        <f>IF(ISBLANK(Values!E34),"",Values!$B$24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5" s="1" t="str">
        <f>IF(ISBLANK(Values!E34),"",Values!$B$25)</f>
        <v xml:space="preserve">♻️ ÖFFENTLICHES PRODUKT - Kaufen Sie renoviert, KAUFEN SIE GRÜN! Reduzieren Sie mehr als 80% Kohlendioxid, indem Sie unsere überholten Tastaturen kaufen, im Vergleich zu einer neuen Tastatur! </v>
      </c>
      <c r="AL35" s="1" t="str">
        <f>IF(ISBLANK(Values!E34),"",SUBSTITUTE(SUBSTITUTE(IF(Values!$J34, Values!$B$26, Values!$B$33), "{language}", Values!$H34), "{flag}", INDEX(options!$E$1:$E$20, Values!$V34)))</f>
        <v xml:space="preserve">👉 LAYOUT - 🇭🇺 Hungarisch mit Hintergrundbeleuchtung </v>
      </c>
      <c r="AM35" s="1" t="str">
        <f>SUBSTITUTE(IF(ISBLANK(Values!E34),"",Values!$B$27),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5" s="1"/>
      <c r="AO35" s="1"/>
      <c r="AP35" s="1"/>
      <c r="AQ35" s="1"/>
      <c r="AR35" s="1"/>
      <c r="AS35" s="1"/>
      <c r="AT35" s="28" t="str">
        <f>IF(ISBLANK(Values!E34),"",Values!H34)</f>
        <v>Hungarisch</v>
      </c>
      <c r="AU35" s="1"/>
      <c r="AV35" s="1" t="str">
        <f>IF(ISBLANK(Values!E34),"",IF(Values!J34,"Backlit", "Non-Backlit"))</f>
        <v>Backlit</v>
      </c>
      <c r="AW35"/>
      <c r="AX35" s="1"/>
      <c r="AY35" s="1"/>
      <c r="AZ35" s="1"/>
      <c r="BA35" s="1"/>
      <c r="BB35" s="1"/>
      <c r="BC35" s="1"/>
      <c r="BD35" s="1"/>
      <c r="BE35" s="27" t="str">
        <f>IF(ISBLANK(Values!E34),"","Professional Audience")</f>
        <v>Professional Audience</v>
      </c>
      <c r="BF35" s="27" t="str">
        <f>IF(ISBLANK(Values!E34),"","Consumer Audience")</f>
        <v>Consumer Audience</v>
      </c>
      <c r="BG35" s="27" t="str">
        <f>IF(ISBLANK(Values!E34),"","Adults")</f>
        <v>Adults</v>
      </c>
      <c r="BH35" s="27"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36"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27" t="str">
        <f>IF(ISBLANK(Values!E34),"","Parts")</f>
        <v>Parts</v>
      </c>
      <c r="DP35" s="27" t="str">
        <f>IF(ISBLANK(Values!E34),"",Values!$B$31)</f>
        <v>6 Monate Garantie nach dem Liefertermin. Im Falle einer Fehlfunktion der Tastatur wird ein neues Gerät oder ein Ersatzteil für die Tastatur des Produkts gesendet. Bei Sortierung des Bestands wird eine volle Rückerstattung gewährt.</v>
      </c>
      <c r="DQ35" s="1"/>
      <c r="DR35" s="1"/>
      <c r="DS35" s="31"/>
      <c r="DT35" s="1"/>
      <c r="DU35" s="1"/>
      <c r="DV35" s="1"/>
      <c r="DW35" s="1"/>
      <c r="DX35" s="1"/>
      <c r="DY35" t="str">
        <f>IF(ISBLANK(Values!$E34), "", "not_applicable")</f>
        <v>not_applicable</v>
      </c>
      <c r="DZ35" s="31"/>
      <c r="EA35" s="31"/>
      <c r="EB35" s="31"/>
      <c r="EC35" s="31"/>
      <c r="ED35" s="1"/>
      <c r="EE35" s="1"/>
      <c r="EF35" s="1"/>
      <c r="EG35" s="1"/>
      <c r="EH35" s="1"/>
      <c r="EI35" s="1" t="str">
        <f>IF(ISBLANK(Values!E34),"",Values!$B$31)</f>
        <v>6 Monate Garantie nach dem Liefertermin. Im Falle einer Fehlfunktion der Tastatur wird ein neues Gerät oder ein Ersatzteil für die Tastatur des Produkts gesendet. Bei Sortierung des Bestands wird eine volle Rückerstattung gewährt.</v>
      </c>
      <c r="EJ35" s="1"/>
      <c r="EK35" s="1"/>
      <c r="EL35" s="1"/>
      <c r="EM35" s="1"/>
      <c r="EN35" s="1"/>
      <c r="EO35" s="1"/>
      <c r="EP35" s="1"/>
      <c r="EQ35" s="1"/>
      <c r="ER35" s="1"/>
      <c r="ES35" s="1" t="str">
        <f>IF(ISBLANK(Values!E34),"","Amazon Tellus UPS")</f>
        <v>Amazon Tellus UPS</v>
      </c>
      <c r="ET35" s="1"/>
      <c r="EU35" s="1"/>
      <c r="EV35" s="3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9">
        <f>IF(IF(ISBLANK(Values!E34),"",IF(Values!J34, Values!$B$4, Values!$B$5))=0,"",IF(ISBLANK(Values!E34),"",IF(Values!J34, Values!$B$4, Values!$B$5)))</f>
        <v>58.99</v>
      </c>
      <c r="FP35" s="36" t="str">
        <f>IF(IF(ISBLANK(Values!E34),"",IF(Values!J34, Values!$B$4, Values!$B$5))=0,"",IF(ISBLANK(Values!E34),"","Percent"))</f>
        <v>Percent</v>
      </c>
      <c r="FQ35" s="36" t="str">
        <f>IF(IF(ISBLANK(Values!E34),"",IF(Values!J34, Values!$B$4, Values!$B$5))=0,"",IF(ISBLANK(Values!E34),"","2"))</f>
        <v>2</v>
      </c>
      <c r="FR35" s="36" t="str">
        <f>IF(IF(ISBLANK(Values!E34),"",IF(Values!J34, Values!$B$4, Values!$B$5))=0,"",IF(ISBLANK(Values!E34),"","3"))</f>
        <v>3</v>
      </c>
      <c r="FS35" s="36" t="str">
        <f>IF(IF(ISBLANK(Values!E34),"",IF(Values!J34, Values!$B$4, Values!$B$5))=0,"",IF(ISBLANK(Values!E34),"","5"))</f>
        <v>5</v>
      </c>
      <c r="FT35" s="36" t="str">
        <f>IF(IF(ISBLANK(Values!E34),"",IF(Values!J34, Values!$B$4, Values!$B$5))=0,"",IF(ISBLANK(Values!E34),"","6"))</f>
        <v>6</v>
      </c>
      <c r="FU35" s="36" t="str">
        <f>IF(IF(ISBLANK(Values!E34),"",IF(Values!J34, Values!$B$4, Values!$B$5))=0,"",IF(ISBLANK(Values!E34),"","10"))</f>
        <v>10</v>
      </c>
      <c r="FV35" s="36" t="str">
        <f>IF(IF(ISBLANK(Values!E34),"",IF(Values!J34, Values!$B$4, Values!$B$5))=0,"",IF(ISBLANK(Values!E34),"","10"))</f>
        <v>10</v>
      </c>
      <c r="FW35" s="1"/>
      <c r="FX35" s="1"/>
      <c r="FY35" s="1"/>
      <c r="FZ35" s="1"/>
      <c r="GA35" s="1"/>
      <c r="GB35" s="1"/>
      <c r="GC35" s="1"/>
      <c r="GD35" s="1"/>
      <c r="GE35" s="1"/>
      <c r="GF35" s="1"/>
      <c r="GG35" s="1"/>
      <c r="GH35" s="1"/>
      <c r="GI35" s="1"/>
      <c r="GJ35" s="1"/>
    </row>
    <row r="36" spans="1:192" s="43" customFormat="1" ht="48" x14ac:dyDescent="0.2">
      <c r="A36" s="27" t="str">
        <f>IF(ISBLANK(Values!E35),"",IF(Values!$B$37="EU","computercomponent","computer"))</f>
        <v>computercomponent</v>
      </c>
      <c r="B36" s="38" t="str">
        <f>IF(ISBLANK(Values!E35),"",Values!F35)</f>
        <v>Lenovo T570 BL - NL</v>
      </c>
      <c r="C36" s="32" t="str">
        <f>IF(ISBLANK(Values!E35),"","TellusRem")</f>
        <v>TellusRem</v>
      </c>
      <c r="D36" s="30">
        <f>IF(ISBLANK(Values!E35),"",Values!E35)</f>
        <v>5714401570127</v>
      </c>
      <c r="E36" s="31" t="str">
        <f>IF(ISBLANK(Values!E35),"","EAN")</f>
        <v>EAN</v>
      </c>
      <c r="F36" s="28" t="str">
        <f>IF(ISBLANK(Values!E35),"",IF(Values!J35, SUBSTITUTE(Values!$B$1, "{language}", Values!H35) &amp; " " &amp;Values!$B$3, SUBSTITUTE(Values!$B$2, "{language}", Values!$H35) &amp; " " &amp;Values!$B$3))</f>
        <v>ersatztastatur Niederländisch Hintergrundbeleuchtung für Lenovo Thinkpad T570 T580 P51s P52s</v>
      </c>
      <c r="G36" s="32" t="str">
        <f>IF(ISBLANK(Values!E35),"",IF(Values!$B$20="PartialUpdate","","TellusRem"))</f>
        <v/>
      </c>
      <c r="H36" s="27" t="str">
        <f>IF(ISBLANK(Values!E35),"",Values!$B$16)</f>
        <v>computer-keyboards</v>
      </c>
      <c r="I36" s="27" t="str">
        <f>IF(ISBLANK(Values!E35),"","4730574031")</f>
        <v>4730574031</v>
      </c>
      <c r="J36" s="39" t="str">
        <f>IF(ISBLANK(Values!E35),"",Values!F35 )</f>
        <v>Lenovo T570 BL - NL</v>
      </c>
      <c r="K36" s="29">
        <f>IF(IF(ISBLANK(Values!E35),"",IF(Values!J35, Values!$B$4, Values!$B$5))=0,"",IF(ISBLANK(Values!E35),"",IF(Values!J35, Values!$B$4, Values!$B$5)))</f>
        <v>58.99</v>
      </c>
      <c r="L36" s="40">
        <f>IF(ISBLANK(Values!E35),"",IF($CO36="DEFAULT", Values!$B$18, ""))</f>
        <v>5</v>
      </c>
      <c r="M36" s="28" t="str">
        <f>IF(ISBLANK(Values!E35),"",Values!$M35)</f>
        <v>https://download.lenovo.com/Images/Parts/01ER601/01ER601_A.jpg</v>
      </c>
      <c r="N36" s="28" t="str">
        <f>IF(ISBLANK(Values!$F35),"",Values!N35)</f>
        <v>https://download.lenovo.com/Images/Parts/01ER601/01ER601_B.jpg</v>
      </c>
      <c r="O36" s="28" t="str">
        <f>IF(ISBLANK(Values!$F35),"",Values!O35)</f>
        <v>https://download.lenovo.com/Images/Parts/01ER601/01ER601_details.jpg</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Child</v>
      </c>
      <c r="X36" s="32" t="str">
        <f>IF(ISBLANK(Values!E35),"",Values!$B$13)</f>
        <v>Lenovo T570 parent</v>
      </c>
      <c r="Y36" s="39" t="str">
        <f>IF(ISBLANK(Values!E35),"","Size-Color")</f>
        <v>Size-Color</v>
      </c>
      <c r="Z36" s="32" t="str">
        <f>IF(ISBLANK(Values!E35),"","variation")</f>
        <v>variation</v>
      </c>
      <c r="AA36" s="36" t="str">
        <f>IF(ISBLANK(Values!E35),"",Values!$B$20)</f>
        <v>PartialUpdate</v>
      </c>
      <c r="AB36" s="1" t="str">
        <f>IF(ISBLANK(Values!E35),"",Values!$B$29)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6" s="1"/>
      <c r="AD36" s="1"/>
      <c r="AE36" s="1"/>
      <c r="AF36" s="1"/>
      <c r="AG36" s="1"/>
      <c r="AH36" s="1"/>
      <c r="AI36" s="41" t="str">
        <f>IF(ISBLANK(Values!E35),"",IF(Values!I35,Values!$B$23,Values!$B$33))</f>
        <v xml:space="preserve">👉 ÜBERARBEITET: GELD SPAREN - Ersatz-Lenovo-Laptop-Tastatur, gleiche Qualität wie OEM-Tastaturen. TellusRem ist seit 2011 der weltweit führende Distributor von Tastaturen. Perfekte Ersatztastatur, einfach auszutauschen und zu installieren. </v>
      </c>
      <c r="AJ36" s="42" t="str">
        <f>IF(ISBLANK(Values!E35),"",Values!$B$24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6" s="1" t="str">
        <f>IF(ISBLANK(Values!E35),"",Values!$B$25)</f>
        <v xml:space="preserve">♻️ ÖFFENTLICHES PRODUKT - Kaufen Sie renoviert, KAUFEN SIE GRÜN! Reduzieren Sie mehr als 80% Kohlendioxid, indem Sie unsere überholten Tastaturen kaufen, im Vergleich zu einer neuen Tastatur! </v>
      </c>
      <c r="AL36" s="1" t="str">
        <f>IF(ISBLANK(Values!E35),"",SUBSTITUTE(SUBSTITUTE(IF(Values!$J35, Values!$B$26, Values!$B$33), "{language}", Values!$H35), "{flag}", INDEX(options!$E$1:$E$20, Values!$V35)))</f>
        <v xml:space="preserve">👉 LAYOUT - 🇳🇱 Niederländisch mit Hintergrundbeleuchtung </v>
      </c>
      <c r="AM36" s="1" t="str">
        <f>SUBSTITUTE(IF(ISBLANK(Values!E35),"",Values!$B$27),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6" s="1"/>
      <c r="AO36" s="1"/>
      <c r="AP36" s="1"/>
      <c r="AQ36" s="1"/>
      <c r="AR36" s="1"/>
      <c r="AS36" s="1"/>
      <c r="AT36" s="28" t="str">
        <f>IF(ISBLANK(Values!E35),"",Values!H35)</f>
        <v>Niederländisch</v>
      </c>
      <c r="AU36" s="1"/>
      <c r="AV36" s="1" t="str">
        <f>IF(ISBLANK(Values!E35),"",IF(Values!J35,"Backlit", "Non-Backlit"))</f>
        <v>Backlit</v>
      </c>
      <c r="AW36"/>
      <c r="AX36" s="1"/>
      <c r="AY36" s="1"/>
      <c r="AZ36" s="1"/>
      <c r="BA36" s="1"/>
      <c r="BB36" s="1"/>
      <c r="BC36" s="1"/>
      <c r="BD36" s="1"/>
      <c r="BE36" s="27" t="str">
        <f>IF(ISBLANK(Values!E35),"","Professional Audience")</f>
        <v>Professional Audience</v>
      </c>
      <c r="BF36" s="27" t="str">
        <f>IF(ISBLANK(Values!E35),"","Consumer Audience")</f>
        <v>Consumer Audience</v>
      </c>
      <c r="BG36" s="27" t="str">
        <f>IF(ISBLANK(Values!E35),"","Adults")</f>
        <v>Adults</v>
      </c>
      <c r="BH36" s="27"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36"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27" t="str">
        <f>IF(ISBLANK(Values!E35),"","Parts")</f>
        <v>Parts</v>
      </c>
      <c r="DP36" s="27" t="str">
        <f>IF(ISBLANK(Values!E35),"",Values!$B$31)</f>
        <v>6 Monate Garantie nach dem Liefertermin. Im Falle einer Fehlfunktion der Tastatur wird ein neues Gerät oder ein Ersatzteil für die Tastatur des Produkts gesendet. Bei Sortierung des Bestands wird eine volle Rückerstattung gewährt.</v>
      </c>
      <c r="DQ36" s="1"/>
      <c r="DR36" s="1"/>
      <c r="DS36" s="31"/>
      <c r="DT36" s="1"/>
      <c r="DU36" s="1"/>
      <c r="DV36" s="1"/>
      <c r="DW36" s="1"/>
      <c r="DX36" s="1"/>
      <c r="DY36" t="str">
        <f>IF(ISBLANK(Values!$E35), "", "not_applicable")</f>
        <v>not_applicable</v>
      </c>
      <c r="DZ36" s="31"/>
      <c r="EA36" s="31"/>
      <c r="EB36" s="31"/>
      <c r="EC36" s="31"/>
      <c r="ED36" s="1"/>
      <c r="EE36" s="1"/>
      <c r="EF36" s="1"/>
      <c r="EG36" s="1"/>
      <c r="EH36" s="1"/>
      <c r="EI36" s="1" t="str">
        <f>IF(ISBLANK(Values!E35),"",Values!$B$31)</f>
        <v>6 Monate Garantie nach dem Liefertermin. Im Falle einer Fehlfunktion der Tastatur wird ein neues Gerät oder ein Ersatzteil für die Tastatur des Produkts gesendet. Bei Sortierung des Bestands wird eine volle Rückerstattung gewährt.</v>
      </c>
      <c r="EJ36" s="1"/>
      <c r="EK36" s="1"/>
      <c r="EL36" s="1"/>
      <c r="EM36" s="1"/>
      <c r="EN36" s="1"/>
      <c r="EO36" s="1"/>
      <c r="EP36" s="1"/>
      <c r="EQ36" s="1"/>
      <c r="ER36" s="1"/>
      <c r="ES36" s="1" t="str">
        <f>IF(ISBLANK(Values!E35),"","Amazon Tellus UPS")</f>
        <v>Amazon Tellus UPS</v>
      </c>
      <c r="ET36" s="1"/>
      <c r="EU36" s="1"/>
      <c r="EV36" s="3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9">
        <f>IF(IF(ISBLANK(Values!E35),"",IF(Values!J35, Values!$B$4, Values!$B$5))=0,"",IF(ISBLANK(Values!E35),"",IF(Values!J35, Values!$B$4, Values!$B$5)))</f>
        <v>58.99</v>
      </c>
      <c r="FP36" s="36" t="str">
        <f>IF(IF(ISBLANK(Values!E35),"",IF(Values!J35, Values!$B$4, Values!$B$5))=0,"",IF(ISBLANK(Values!E35),"","Percent"))</f>
        <v>Percent</v>
      </c>
      <c r="FQ36" s="36" t="str">
        <f>IF(IF(ISBLANK(Values!E35),"",IF(Values!J35, Values!$B$4, Values!$B$5))=0,"",IF(ISBLANK(Values!E35),"","2"))</f>
        <v>2</v>
      </c>
      <c r="FR36" s="36" t="str">
        <f>IF(IF(ISBLANK(Values!E35),"",IF(Values!J35, Values!$B$4, Values!$B$5))=0,"",IF(ISBLANK(Values!E35),"","3"))</f>
        <v>3</v>
      </c>
      <c r="FS36" s="36" t="str">
        <f>IF(IF(ISBLANK(Values!E35),"",IF(Values!J35, Values!$B$4, Values!$B$5))=0,"",IF(ISBLANK(Values!E35),"","5"))</f>
        <v>5</v>
      </c>
      <c r="FT36" s="36" t="str">
        <f>IF(IF(ISBLANK(Values!E35),"",IF(Values!J35, Values!$B$4, Values!$B$5))=0,"",IF(ISBLANK(Values!E35),"","6"))</f>
        <v>6</v>
      </c>
      <c r="FU36" s="36" t="str">
        <f>IF(IF(ISBLANK(Values!E35),"",IF(Values!J35, Values!$B$4, Values!$B$5))=0,"",IF(ISBLANK(Values!E35),"","10"))</f>
        <v>10</v>
      </c>
      <c r="FV36" s="36" t="str">
        <f>IF(IF(ISBLANK(Values!E35),"",IF(Values!J35, Values!$B$4, Values!$B$5))=0,"",IF(ISBLANK(Values!E35),"","10"))</f>
        <v>10</v>
      </c>
      <c r="FW36" s="1"/>
      <c r="FX36" s="1"/>
      <c r="FY36" s="1"/>
      <c r="FZ36" s="1"/>
      <c r="GA36" s="1"/>
      <c r="GB36" s="1"/>
      <c r="GC36" s="1"/>
      <c r="GD36" s="1"/>
      <c r="GE36" s="1"/>
      <c r="GF36" s="1"/>
      <c r="GG36" s="1"/>
      <c r="GH36" s="1"/>
      <c r="GI36" s="1"/>
      <c r="GJ36" s="1"/>
    </row>
    <row r="37" spans="1:192" s="43" customFormat="1" ht="48" x14ac:dyDescent="0.2">
      <c r="A37" s="27" t="str">
        <f>IF(ISBLANK(Values!E36),"",IF(Values!$B$37="EU","computercomponent","computer"))</f>
        <v>computercomponent</v>
      </c>
      <c r="B37" s="38" t="str">
        <f>IF(ISBLANK(Values!E36),"",Values!F36)</f>
        <v>Lenovo T570 BL - NO</v>
      </c>
      <c r="C37" s="32" t="str">
        <f>IF(ISBLANK(Values!E36),"","TellusRem")</f>
        <v>TellusRem</v>
      </c>
      <c r="D37" s="30">
        <f>IF(ISBLANK(Values!E36),"",Values!E36)</f>
        <v>5714401570134</v>
      </c>
      <c r="E37" s="31" t="str">
        <f>IF(ISBLANK(Values!E36),"","EAN")</f>
        <v>EAN</v>
      </c>
      <c r="F37" s="28" t="str">
        <f>IF(ISBLANK(Values!E36),"",IF(Values!J36, SUBSTITUTE(Values!$B$1, "{language}", Values!H36) &amp; " " &amp;Values!$B$3, SUBSTITUTE(Values!$B$2, "{language}", Values!$H36) &amp; " " &amp;Values!$B$3))</f>
        <v>ersatztastatur norwegisch Hintergrundbeleuchtung für Lenovo Thinkpad T570 T580 P51s P52s</v>
      </c>
      <c r="G37" s="32" t="str">
        <f>IF(ISBLANK(Values!E36),"",IF(Values!$B$20="PartialUpdate","","TellusRem"))</f>
        <v/>
      </c>
      <c r="H37" s="27" t="str">
        <f>IF(ISBLANK(Values!E36),"",Values!$B$16)</f>
        <v>computer-keyboards</v>
      </c>
      <c r="I37" s="27" t="str">
        <f>IF(ISBLANK(Values!E36),"","4730574031")</f>
        <v>4730574031</v>
      </c>
      <c r="J37" s="39" t="str">
        <f>IF(ISBLANK(Values!E36),"",Values!F36 )</f>
        <v>Lenovo T570 BL - NO</v>
      </c>
      <c r="K37" s="29">
        <f>IF(IF(ISBLANK(Values!E36),"",IF(Values!J36, Values!$B$4, Values!$B$5))=0,"",IF(ISBLANK(Values!E36),"",IF(Values!J36, Values!$B$4, Values!$B$5)))</f>
        <v>58.99</v>
      </c>
      <c r="L37" s="40">
        <f>IF(ISBLANK(Values!E36),"",IF($CO37="DEFAULT", Values!$B$18, ""))</f>
        <v>5</v>
      </c>
      <c r="M37" s="28" t="str">
        <f>IF(ISBLANK(Values!E36),"",Values!$M36)</f>
        <v>https://download.lenovo.com/Images/Parts/01ER602/01ER602_A.jpg</v>
      </c>
      <c r="N37" s="28" t="str">
        <f>IF(ISBLANK(Values!$F36),"",Values!N36)</f>
        <v>https://download.lenovo.com/Images/Parts/01ER602/01ER602_B.jpg</v>
      </c>
      <c r="O37" s="28" t="str">
        <f>IF(ISBLANK(Values!$F36),"",Values!O36)</f>
        <v>https://download.lenovo.com/Images/Parts/01ER602/01ER602_details.jpg</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Child</v>
      </c>
      <c r="X37" s="32" t="str">
        <f>IF(ISBLANK(Values!E36),"",Values!$B$13)</f>
        <v>Lenovo T570 parent</v>
      </c>
      <c r="Y37" s="39" t="str">
        <f>IF(ISBLANK(Values!E36),"","Size-Color")</f>
        <v>Size-Color</v>
      </c>
      <c r="Z37" s="32" t="str">
        <f>IF(ISBLANK(Values!E36),"","variation")</f>
        <v>variation</v>
      </c>
      <c r="AA37" s="36" t="str">
        <f>IF(ISBLANK(Values!E36),"",Values!$B$20)</f>
        <v>PartialUpdate</v>
      </c>
      <c r="AB37" s="1" t="str">
        <f>IF(ISBLANK(Values!E36),"",Values!$B$29)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7" s="1"/>
      <c r="AD37" s="1"/>
      <c r="AE37" s="1"/>
      <c r="AF37" s="1"/>
      <c r="AG37" s="1"/>
      <c r="AH37" s="1"/>
      <c r="AI37" s="41" t="str">
        <f>IF(ISBLANK(Values!E36),"",IF(Values!I36,Values!$B$23,Values!$B$33))</f>
        <v xml:space="preserve">👉 ÜBERARBEITET: GELD SPAREN - Ersatz-Lenovo-Laptop-Tastatur, gleiche Qualität wie OEM-Tastaturen. TellusRem ist seit 2011 der weltweit führende Distributor von Tastaturen. Perfekte Ersatztastatur, einfach auszutauschen und zu installieren. </v>
      </c>
      <c r="AJ37" s="42" t="str">
        <f>IF(ISBLANK(Values!E36),"",Values!$B$24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7" s="1" t="str">
        <f>IF(ISBLANK(Values!E36),"",Values!$B$25)</f>
        <v xml:space="preserve">♻️ ÖFFENTLICHES PRODUKT - Kaufen Sie renoviert, KAUFEN SIE GRÜN! Reduzieren Sie mehr als 80% Kohlendioxid, indem Sie unsere überholten Tastaturen kaufen, im Vergleich zu einer neuen Tastatur! </v>
      </c>
      <c r="AL37" s="1" t="str">
        <f>IF(ISBLANK(Values!E36),"",SUBSTITUTE(SUBSTITUTE(IF(Values!$J36, Values!$B$26, Values!$B$33), "{language}", Values!$H36), "{flag}", INDEX(options!$E$1:$E$20, Values!$V36)))</f>
        <v xml:space="preserve">👉 LAYOUT - 🇳🇴 norwegisch mit Hintergrundbeleuchtung </v>
      </c>
      <c r="AM37" s="1" t="str">
        <f>SUBSTITUTE(IF(ISBLANK(Values!E36),"",Values!$B$27),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7" s="1"/>
      <c r="AO37" s="1"/>
      <c r="AP37" s="1"/>
      <c r="AQ37" s="1"/>
      <c r="AR37" s="1"/>
      <c r="AS37" s="1"/>
      <c r="AT37" s="28" t="str">
        <f>IF(ISBLANK(Values!E36),"",Values!H36)</f>
        <v>norwegisch</v>
      </c>
      <c r="AU37" s="1"/>
      <c r="AV37" s="1" t="str">
        <f>IF(ISBLANK(Values!E36),"",IF(Values!J36,"Backlit", "Non-Backlit"))</f>
        <v>Backlit</v>
      </c>
      <c r="AW37"/>
      <c r="AX37" s="1"/>
      <c r="AY37" s="1"/>
      <c r="AZ37" s="1"/>
      <c r="BA37" s="1"/>
      <c r="BB37" s="1"/>
      <c r="BC37" s="1"/>
      <c r="BD37" s="1"/>
      <c r="BE37" s="27" t="str">
        <f>IF(ISBLANK(Values!E36),"","Professional Audience")</f>
        <v>Professional Audience</v>
      </c>
      <c r="BF37" s="27" t="str">
        <f>IF(ISBLANK(Values!E36),"","Consumer Audience")</f>
        <v>Consumer Audience</v>
      </c>
      <c r="BG37" s="27" t="str">
        <f>IF(ISBLANK(Values!E36),"","Adults")</f>
        <v>Adults</v>
      </c>
      <c r="BH37" s="27"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36"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27" t="str">
        <f>IF(ISBLANK(Values!E36),"","Parts")</f>
        <v>Parts</v>
      </c>
      <c r="DP37" s="27" t="str">
        <f>IF(ISBLANK(Values!E36),"",Values!$B$31)</f>
        <v>6 Monate Garantie nach dem Liefertermin. Im Falle einer Fehlfunktion der Tastatur wird ein neues Gerät oder ein Ersatzteil für die Tastatur des Produkts gesendet. Bei Sortierung des Bestands wird eine volle Rückerstattung gewährt.</v>
      </c>
      <c r="DQ37" s="1"/>
      <c r="DR37" s="1"/>
      <c r="DS37" s="31"/>
      <c r="DT37" s="1"/>
      <c r="DU37" s="1"/>
      <c r="DV37" s="1"/>
      <c r="DW37" s="1"/>
      <c r="DX37" s="1"/>
      <c r="DY37" t="str">
        <f>IF(ISBLANK(Values!$E36), "", "not_applicable")</f>
        <v>not_applicable</v>
      </c>
      <c r="DZ37" s="31"/>
      <c r="EA37" s="31"/>
      <c r="EB37" s="31"/>
      <c r="EC37" s="31"/>
      <c r="ED37" s="1"/>
      <c r="EE37" s="1"/>
      <c r="EF37" s="1"/>
      <c r="EG37" s="1"/>
      <c r="EH37" s="1"/>
      <c r="EI37" s="1" t="str">
        <f>IF(ISBLANK(Values!E36),"",Values!$B$31)</f>
        <v>6 Monate Garantie nach dem Liefertermin. Im Falle einer Fehlfunktion der Tastatur wird ein neues Gerät oder ein Ersatzteil für die Tastatur des Produkts gesendet. Bei Sortierung des Bestands wird eine volle Rückerstattung gewährt.</v>
      </c>
      <c r="EJ37" s="1"/>
      <c r="EK37" s="1"/>
      <c r="EL37" s="1"/>
      <c r="EM37" s="1"/>
      <c r="EN37" s="1"/>
      <c r="EO37" s="1"/>
      <c r="EP37" s="1"/>
      <c r="EQ37" s="1"/>
      <c r="ER37" s="1"/>
      <c r="ES37" s="1" t="str">
        <f>IF(ISBLANK(Values!E36),"","Amazon Tellus UPS")</f>
        <v>Amazon Tellus UPS</v>
      </c>
      <c r="ET37" s="1"/>
      <c r="EU37" s="1"/>
      <c r="EV37" s="3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9">
        <f>IF(IF(ISBLANK(Values!E36),"",IF(Values!J36, Values!$B$4, Values!$B$5))=0,"",IF(ISBLANK(Values!E36),"",IF(Values!J36, Values!$B$4, Values!$B$5)))</f>
        <v>58.99</v>
      </c>
      <c r="FP37" s="36" t="str">
        <f>IF(IF(ISBLANK(Values!E36),"",IF(Values!J36, Values!$B$4, Values!$B$5))=0,"",IF(ISBLANK(Values!E36),"","Percent"))</f>
        <v>Percent</v>
      </c>
      <c r="FQ37" s="36" t="str">
        <f>IF(IF(ISBLANK(Values!E36),"",IF(Values!J36, Values!$B$4, Values!$B$5))=0,"",IF(ISBLANK(Values!E36),"","2"))</f>
        <v>2</v>
      </c>
      <c r="FR37" s="36" t="str">
        <f>IF(IF(ISBLANK(Values!E36),"",IF(Values!J36, Values!$B$4, Values!$B$5))=0,"",IF(ISBLANK(Values!E36),"","3"))</f>
        <v>3</v>
      </c>
      <c r="FS37" s="36" t="str">
        <f>IF(IF(ISBLANK(Values!E36),"",IF(Values!J36, Values!$B$4, Values!$B$5))=0,"",IF(ISBLANK(Values!E36),"","5"))</f>
        <v>5</v>
      </c>
      <c r="FT37" s="36" t="str">
        <f>IF(IF(ISBLANK(Values!E36),"",IF(Values!J36, Values!$B$4, Values!$B$5))=0,"",IF(ISBLANK(Values!E36),"","6"))</f>
        <v>6</v>
      </c>
      <c r="FU37" s="36" t="str">
        <f>IF(IF(ISBLANK(Values!E36),"",IF(Values!J36, Values!$B$4, Values!$B$5))=0,"",IF(ISBLANK(Values!E36),"","10"))</f>
        <v>10</v>
      </c>
      <c r="FV37" s="36" t="str">
        <f>IF(IF(ISBLANK(Values!E36),"",IF(Values!J36, Values!$B$4, Values!$B$5))=0,"",IF(ISBLANK(Values!E36),"","10"))</f>
        <v>10</v>
      </c>
      <c r="FW37" s="1"/>
      <c r="FX37" s="1"/>
      <c r="FY37" s="1"/>
      <c r="FZ37" s="1"/>
      <c r="GA37" s="1"/>
      <c r="GB37" s="1"/>
      <c r="GC37" s="1"/>
      <c r="GD37" s="1"/>
      <c r="GE37" s="1"/>
      <c r="GF37" s="1"/>
      <c r="GG37" s="1"/>
      <c r="GH37" s="1"/>
      <c r="GI37" s="1"/>
      <c r="GJ37" s="1"/>
    </row>
    <row r="38" spans="1:192" s="43" customFormat="1" ht="48" x14ac:dyDescent="0.2">
      <c r="A38" s="27" t="str">
        <f>IF(ISBLANK(Values!E37),"",IF(Values!$B$37="EU","computercomponent","computer"))</f>
        <v>computercomponent</v>
      </c>
      <c r="B38" s="38" t="str">
        <f>IF(ISBLANK(Values!E37),"",Values!F37)</f>
        <v>Lenovo T570 BL - PL</v>
      </c>
      <c r="C38" s="32" t="str">
        <f>IF(ISBLANK(Values!E37),"","TellusRem")</f>
        <v>TellusRem</v>
      </c>
      <c r="D38" s="30">
        <f>IF(ISBLANK(Values!E37),"",Values!E37)</f>
        <v>5714401570141</v>
      </c>
      <c r="E38" s="31" t="str">
        <f>IF(ISBLANK(Values!E37),"","EAN")</f>
        <v>EAN</v>
      </c>
      <c r="F38" s="28" t="str">
        <f>IF(ISBLANK(Values!E37),"",IF(Values!J37, SUBSTITUTE(Values!$B$1, "{language}", Values!H37) &amp; " " &amp;Values!$B$3, SUBSTITUTE(Values!$B$2, "{language}", Values!$H37) &amp; " " &amp;Values!$B$3))</f>
        <v>ersatztastatur Polieren Hintergrundbeleuchtung für Lenovo Thinkpad T570 T580 P51s P52s</v>
      </c>
      <c r="G38" s="32" t="str">
        <f>IF(ISBLANK(Values!E37),"",IF(Values!$B$20="PartialUpdate","","TellusRem"))</f>
        <v/>
      </c>
      <c r="H38" s="27" t="str">
        <f>IF(ISBLANK(Values!E37),"",Values!$B$16)</f>
        <v>computer-keyboards</v>
      </c>
      <c r="I38" s="27" t="str">
        <f>IF(ISBLANK(Values!E37),"","4730574031")</f>
        <v>4730574031</v>
      </c>
      <c r="J38" s="39" t="str">
        <f>IF(ISBLANK(Values!E37),"",Values!F37 )</f>
        <v>Lenovo T570 BL - PL</v>
      </c>
      <c r="K38" s="29">
        <f>IF(IF(ISBLANK(Values!E37),"",IF(Values!J37, Values!$B$4, Values!$B$5))=0,"",IF(ISBLANK(Values!E37),"",IF(Values!J37, Values!$B$4, Values!$B$5)))</f>
        <v>58.99</v>
      </c>
      <c r="L38" s="40">
        <f>IF(ISBLANK(Values!E37),"",IF($CO38="DEFAULT", Values!$B$18, ""))</f>
        <v>5</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Child</v>
      </c>
      <c r="X38" s="32" t="str">
        <f>IF(ISBLANK(Values!E37),"",Values!$B$13)</f>
        <v>Lenovo T570 parent</v>
      </c>
      <c r="Y38" s="39" t="str">
        <f>IF(ISBLANK(Values!E37),"","Size-Color")</f>
        <v>Size-Color</v>
      </c>
      <c r="Z38" s="32" t="str">
        <f>IF(ISBLANK(Values!E37),"","variation")</f>
        <v>variation</v>
      </c>
      <c r="AA38" s="36" t="str">
        <f>IF(ISBLANK(Values!E37),"",Values!$B$20)</f>
        <v>PartialUpdate</v>
      </c>
      <c r="AB38" s="1" t="str">
        <f>IF(ISBLANK(Values!E37),"",Values!$B$29)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8" s="1"/>
      <c r="AD38" s="1"/>
      <c r="AE38" s="1"/>
      <c r="AF38" s="1"/>
      <c r="AG38" s="1"/>
      <c r="AH38" s="1"/>
      <c r="AI38" s="41" t="str">
        <f>IF(ISBLANK(Values!E37),"",IF(Values!I37,Values!$B$23,Values!$B$33))</f>
        <v xml:space="preserve">👉 ÜBERARBEITET: GELD SPAREN - Ersatz-Lenovo-Laptop-Tastatur, gleiche Qualität wie OEM-Tastaturen. TellusRem ist seit 2011 der weltweit führende Distributor von Tastaturen. Perfekte Ersatztastatur, einfach auszutauschen und zu installieren. </v>
      </c>
      <c r="AJ38" s="42" t="str">
        <f>IF(ISBLANK(Values!E37),"",Values!$B$24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8" s="1" t="str">
        <f>IF(ISBLANK(Values!E37),"",Values!$B$25)</f>
        <v xml:space="preserve">♻️ ÖFFENTLICHES PRODUKT - Kaufen Sie renoviert, KAUFEN SIE GRÜN! Reduzieren Sie mehr als 80% Kohlendioxid, indem Sie unsere überholten Tastaturen kaufen, im Vergleich zu einer neuen Tastatur! </v>
      </c>
      <c r="AL38" s="1" t="str">
        <f>IF(ISBLANK(Values!E37),"",SUBSTITUTE(SUBSTITUTE(IF(Values!$J37, Values!$B$26, Values!$B$33), "{language}", Values!$H37), "{flag}", INDEX(options!$E$1:$E$20, Values!$V37)))</f>
        <v xml:space="preserve">👉 LAYOUT - 🇵🇱 Polieren mit Hintergrundbeleuchtung </v>
      </c>
      <c r="AM38" s="1" t="str">
        <f>SUBSTITUTE(IF(ISBLANK(Values!E37),"",Values!$B$27),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8" s="1"/>
      <c r="AO38" s="1"/>
      <c r="AP38" s="1"/>
      <c r="AQ38" s="1"/>
      <c r="AR38" s="1"/>
      <c r="AS38" s="1"/>
      <c r="AT38" s="28" t="str">
        <f>IF(ISBLANK(Values!E37),"",Values!H37)</f>
        <v>Polieren</v>
      </c>
      <c r="AU38" s="1"/>
      <c r="AV38" s="1" t="str">
        <f>IF(ISBLANK(Values!E37),"",IF(Values!J37,"Backlit", "Non-Backlit"))</f>
        <v>Backlit</v>
      </c>
      <c r="AW38"/>
      <c r="AX38" s="1"/>
      <c r="AY38" s="1"/>
      <c r="AZ38" s="1"/>
      <c r="BA38" s="1"/>
      <c r="BB38" s="1"/>
      <c r="BC38" s="1"/>
      <c r="BD38" s="1"/>
      <c r="BE38" s="27" t="str">
        <f>IF(ISBLANK(Values!E37),"","Professional Audience")</f>
        <v>Professional Audience</v>
      </c>
      <c r="BF38" s="27" t="str">
        <f>IF(ISBLANK(Values!E37),"","Consumer Audience")</f>
        <v>Consumer Audience</v>
      </c>
      <c r="BG38" s="27" t="str">
        <f>IF(ISBLANK(Values!E37),"","Adults")</f>
        <v>Adults</v>
      </c>
      <c r="BH38" s="27"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36"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27" t="str">
        <f>IF(ISBLANK(Values!E37),"","Parts")</f>
        <v>Parts</v>
      </c>
      <c r="DP38" s="27" t="str">
        <f>IF(ISBLANK(Values!E37),"",Values!$B$31)</f>
        <v>6 Monate Garantie nach dem Liefertermin. Im Falle einer Fehlfunktion der Tastatur wird ein neues Gerät oder ein Ersatzteil für die Tastatur des Produkts gesendet. Bei Sortierung des Bestands wird eine volle Rückerstattung gewährt.</v>
      </c>
      <c r="DQ38" s="1"/>
      <c r="DR38" s="1"/>
      <c r="DS38" s="31"/>
      <c r="DT38" s="1"/>
      <c r="DU38" s="1"/>
      <c r="DV38" s="1"/>
      <c r="DW38" s="1"/>
      <c r="DX38" s="1"/>
      <c r="DY38" t="str">
        <f>IF(ISBLANK(Values!$E37), "", "not_applicable")</f>
        <v>not_applicable</v>
      </c>
      <c r="DZ38" s="31"/>
      <c r="EA38" s="31"/>
      <c r="EB38" s="31"/>
      <c r="EC38" s="31"/>
      <c r="ED38" s="1"/>
      <c r="EE38" s="1"/>
      <c r="EF38" s="1"/>
      <c r="EG38" s="1"/>
      <c r="EH38" s="1"/>
      <c r="EI38" s="1" t="str">
        <f>IF(ISBLANK(Values!E37),"",Values!$B$31)</f>
        <v>6 Monate Garantie nach dem Liefertermin. Im Falle einer Fehlfunktion der Tastatur wird ein neues Gerät oder ein Ersatzteil für die Tastatur des Produkts gesendet. Bei Sortierung des Bestands wird eine volle Rückerstattung gewährt.</v>
      </c>
      <c r="EJ38" s="1"/>
      <c r="EK38" s="1"/>
      <c r="EL38" s="1"/>
      <c r="EM38" s="1"/>
      <c r="EN38" s="1"/>
      <c r="EO38" s="1"/>
      <c r="EP38" s="1"/>
      <c r="EQ38" s="1"/>
      <c r="ER38" s="1"/>
      <c r="ES38" s="1" t="str">
        <f>IF(ISBLANK(Values!E37),"","Amazon Tellus UPS")</f>
        <v>Amazon Tellus UPS</v>
      </c>
      <c r="ET38" s="1"/>
      <c r="EU38" s="1"/>
      <c r="EV38" s="3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9">
        <f>IF(IF(ISBLANK(Values!E37),"",IF(Values!J37, Values!$B$4, Values!$B$5))=0,"",IF(ISBLANK(Values!E37),"",IF(Values!J37, Values!$B$4, Values!$B$5)))</f>
        <v>58.99</v>
      </c>
      <c r="FP38" s="36" t="str">
        <f>IF(IF(ISBLANK(Values!E37),"",IF(Values!J37, Values!$B$4, Values!$B$5))=0,"",IF(ISBLANK(Values!E37),"","Percent"))</f>
        <v>Percent</v>
      </c>
      <c r="FQ38" s="36" t="str">
        <f>IF(IF(ISBLANK(Values!E37),"",IF(Values!J37, Values!$B$4, Values!$B$5))=0,"",IF(ISBLANK(Values!E37),"","2"))</f>
        <v>2</v>
      </c>
      <c r="FR38" s="36" t="str">
        <f>IF(IF(ISBLANK(Values!E37),"",IF(Values!J37, Values!$B$4, Values!$B$5))=0,"",IF(ISBLANK(Values!E37),"","3"))</f>
        <v>3</v>
      </c>
      <c r="FS38" s="36" t="str">
        <f>IF(IF(ISBLANK(Values!E37),"",IF(Values!J37, Values!$B$4, Values!$B$5))=0,"",IF(ISBLANK(Values!E37),"","5"))</f>
        <v>5</v>
      </c>
      <c r="FT38" s="36" t="str">
        <f>IF(IF(ISBLANK(Values!E37),"",IF(Values!J37, Values!$B$4, Values!$B$5))=0,"",IF(ISBLANK(Values!E37),"","6"))</f>
        <v>6</v>
      </c>
      <c r="FU38" s="36" t="str">
        <f>IF(IF(ISBLANK(Values!E37),"",IF(Values!J37, Values!$B$4, Values!$B$5))=0,"",IF(ISBLANK(Values!E37),"","10"))</f>
        <v>10</v>
      </c>
      <c r="FV38" s="36" t="str">
        <f>IF(IF(ISBLANK(Values!E37),"",IF(Values!J37, Values!$B$4, Values!$B$5))=0,"",IF(ISBLANK(Values!E37),"","10"))</f>
        <v>10</v>
      </c>
      <c r="FW38" s="1"/>
      <c r="FX38" s="1"/>
      <c r="FY38" s="1"/>
      <c r="FZ38" s="1"/>
      <c r="GA38" s="1"/>
      <c r="GB38" s="1"/>
      <c r="GC38" s="1"/>
      <c r="GD38" s="1"/>
      <c r="GE38" s="1"/>
      <c r="GF38" s="1"/>
      <c r="GG38" s="1"/>
      <c r="GH38" s="1"/>
      <c r="GI38" s="1"/>
      <c r="GJ38" s="1"/>
    </row>
    <row r="39" spans="1:192" s="43" customFormat="1" ht="48" x14ac:dyDescent="0.2">
      <c r="A39" s="27" t="str">
        <f>IF(ISBLANK(Values!E38),"",IF(Values!$B$37="EU","computercomponent","computer"))</f>
        <v>computercomponent</v>
      </c>
      <c r="B39" s="38" t="str">
        <f>IF(ISBLANK(Values!E38),"",Values!F38)</f>
        <v>Lenovo T570 BL - PT</v>
      </c>
      <c r="C39" s="32" t="str">
        <f>IF(ISBLANK(Values!E38),"","TellusRem")</f>
        <v>TellusRem</v>
      </c>
      <c r="D39" s="30">
        <f>IF(ISBLANK(Values!E38),"",Values!E38)</f>
        <v>5714401570158</v>
      </c>
      <c r="E39" s="31" t="str">
        <f>IF(ISBLANK(Values!E38),"","EAN")</f>
        <v>EAN</v>
      </c>
      <c r="F39" s="28" t="str">
        <f>IF(ISBLANK(Values!E38),"",IF(Values!J38, SUBSTITUTE(Values!$B$1, "{language}", Values!H38) &amp; " " &amp;Values!$B$3, SUBSTITUTE(Values!$B$2, "{language}", Values!$H38) &amp; " " &amp;Values!$B$3))</f>
        <v>ersatztastatur Portugiesisch Hintergrundbeleuchtung für Lenovo Thinkpad T570 T580 P51s P52s</v>
      </c>
      <c r="G39" s="32" t="str">
        <f>IF(ISBLANK(Values!E38),"",IF(Values!$B$20="PartialUpdate","","TellusRem"))</f>
        <v/>
      </c>
      <c r="H39" s="27" t="str">
        <f>IF(ISBLANK(Values!E38),"",Values!$B$16)</f>
        <v>computer-keyboards</v>
      </c>
      <c r="I39" s="27" t="str">
        <f>IF(ISBLANK(Values!E38),"","4730574031")</f>
        <v>4730574031</v>
      </c>
      <c r="J39" s="39" t="str">
        <f>IF(ISBLANK(Values!E38),"",Values!F38 )</f>
        <v>Lenovo T570 BL - PT</v>
      </c>
      <c r="K39" s="29">
        <f>IF(IF(ISBLANK(Values!E38),"",IF(Values!J38, Values!$B$4, Values!$B$5))=0,"",IF(ISBLANK(Values!E38),"",IF(Values!J38, Values!$B$4, Values!$B$5)))</f>
        <v>58.99</v>
      </c>
      <c r="L39" s="40">
        <f>IF(ISBLANK(Values!E38),"",IF($CO39="DEFAULT", Values!$B$18, ""))</f>
        <v>5</v>
      </c>
      <c r="M39" s="28" t="str">
        <f>IF(ISBLANK(Values!E38),"",Values!$M38)</f>
        <v>https://download.lenovo.com/Images/Parts/01ER563/01ER563_A.jpg</v>
      </c>
      <c r="N39" s="28" t="str">
        <f>IF(ISBLANK(Values!$F38),"",Values!N38)</f>
        <v>https://download.lenovo.com/Images/Parts/01ER563/01ER563_B.jpg</v>
      </c>
      <c r="O39" s="28" t="str">
        <f>IF(ISBLANK(Values!$F38),"",Values!O38)</f>
        <v>https://download.lenovo.com/Images/Parts/01ER563/01ER563_details.jpg</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Child</v>
      </c>
      <c r="X39" s="32" t="str">
        <f>IF(ISBLANK(Values!E38),"",Values!$B$13)</f>
        <v>Lenovo T570 parent</v>
      </c>
      <c r="Y39" s="39" t="str">
        <f>IF(ISBLANK(Values!E38),"","Size-Color")</f>
        <v>Size-Color</v>
      </c>
      <c r="Z39" s="32" t="str">
        <f>IF(ISBLANK(Values!E38),"","variation")</f>
        <v>variation</v>
      </c>
      <c r="AA39" s="36" t="str">
        <f>IF(ISBLANK(Values!E38),"",Values!$B$20)</f>
        <v>PartialUpdate</v>
      </c>
      <c r="AB39" s="1" t="str">
        <f>IF(ISBLANK(Values!E38),"",Values!$B$29)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39" s="1"/>
      <c r="AD39" s="1"/>
      <c r="AE39" s="1"/>
      <c r="AF39" s="1"/>
      <c r="AG39" s="1"/>
      <c r="AH39" s="1"/>
      <c r="AI39" s="41" t="str">
        <f>IF(ISBLANK(Values!E38),"",IF(Values!I38,Values!$B$23,Values!$B$33))</f>
        <v xml:space="preserve">👉 ÜBERARBEITET: GELD SPAREN - Ersatz-Lenovo-Laptop-Tastatur, gleiche Qualität wie OEM-Tastaturen. TellusRem ist seit 2011 der weltweit führende Distributor von Tastaturen. Perfekte Ersatztastatur, einfach auszutauschen und zu installieren. </v>
      </c>
      <c r="AJ39" s="42" t="str">
        <f>IF(ISBLANK(Values!E38),"",Values!$B$24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39" s="1" t="str">
        <f>IF(ISBLANK(Values!E38),"",Values!$B$25)</f>
        <v xml:space="preserve">♻️ ÖFFENTLICHES PRODUKT - Kaufen Sie renoviert, KAUFEN SIE GRÜN! Reduzieren Sie mehr als 80% Kohlendioxid, indem Sie unsere überholten Tastaturen kaufen, im Vergleich zu einer neuen Tastatur! </v>
      </c>
      <c r="AL39" s="1" t="str">
        <f>IF(ISBLANK(Values!E38),"",SUBSTITUTE(SUBSTITUTE(IF(Values!$J38, Values!$B$26, Values!$B$33), "{language}", Values!$H38), "{flag}", INDEX(options!$E$1:$E$20, Values!$V38)))</f>
        <v xml:space="preserve">👉 LAYOUT - 🇵🇹 Portugiesisch mit Hintergrundbeleuchtung </v>
      </c>
      <c r="AM39" s="1" t="str">
        <f>SUBSTITUTE(IF(ISBLANK(Values!E38),"",Values!$B$27),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39" s="1"/>
      <c r="AO39" s="1"/>
      <c r="AP39" s="1"/>
      <c r="AQ39" s="1"/>
      <c r="AR39" s="1"/>
      <c r="AS39" s="1"/>
      <c r="AT39" s="28" t="str">
        <f>IF(ISBLANK(Values!E38),"",Values!H38)</f>
        <v>Portugiesisch</v>
      </c>
      <c r="AU39" s="1"/>
      <c r="AV39" s="1" t="str">
        <f>IF(ISBLANK(Values!E38),"",IF(Values!J38,"Backlit", "Non-Backlit"))</f>
        <v>Backlit</v>
      </c>
      <c r="AW39"/>
      <c r="AX39" s="1"/>
      <c r="AY39" s="1"/>
      <c r="AZ39" s="1"/>
      <c r="BA39" s="1"/>
      <c r="BB39" s="1"/>
      <c r="BC39" s="1"/>
      <c r="BD39" s="1"/>
      <c r="BE39" s="27" t="str">
        <f>IF(ISBLANK(Values!E38),"","Professional Audience")</f>
        <v>Professional Audience</v>
      </c>
      <c r="BF39" s="27" t="str">
        <f>IF(ISBLANK(Values!E38),"","Consumer Audience")</f>
        <v>Consumer Audience</v>
      </c>
      <c r="BG39" s="27" t="str">
        <f>IF(ISBLANK(Values!E38),"","Adults")</f>
        <v>Adults</v>
      </c>
      <c r="BH39" s="27"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36"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27" t="str">
        <f>IF(ISBLANK(Values!E38),"","Parts")</f>
        <v>Parts</v>
      </c>
      <c r="DP39" s="27" t="str">
        <f>IF(ISBLANK(Values!E38),"",Values!$B$31)</f>
        <v>6 Monate Garantie nach dem Liefertermin. Im Falle einer Fehlfunktion der Tastatur wird ein neues Gerät oder ein Ersatzteil für die Tastatur des Produkts gesendet. Bei Sortierung des Bestands wird eine volle Rückerstattung gewährt.</v>
      </c>
      <c r="DQ39" s="1"/>
      <c r="DR39" s="1"/>
      <c r="DS39" s="31"/>
      <c r="DT39" s="1"/>
      <c r="DU39" s="1"/>
      <c r="DV39" s="1"/>
      <c r="DW39" s="1"/>
      <c r="DX39" s="1"/>
      <c r="DY39" t="str">
        <f>IF(ISBLANK(Values!$E38), "", "not_applicable")</f>
        <v>not_applicable</v>
      </c>
      <c r="DZ39" s="31"/>
      <c r="EA39" s="31"/>
      <c r="EB39" s="31"/>
      <c r="EC39" s="31"/>
      <c r="ED39" s="1"/>
      <c r="EE39" s="1"/>
      <c r="EF39" s="1"/>
      <c r="EG39" s="1"/>
      <c r="EH39" s="1"/>
      <c r="EI39" s="1" t="str">
        <f>IF(ISBLANK(Values!E38),"",Values!$B$31)</f>
        <v>6 Monate Garantie nach dem Liefertermin. Im Falle einer Fehlfunktion der Tastatur wird ein neues Gerät oder ein Ersatzteil für die Tastatur des Produkts gesendet. Bei Sortierung des Bestands wird eine volle Rückerstattung gewährt.</v>
      </c>
      <c r="EJ39" s="1"/>
      <c r="EK39" s="1"/>
      <c r="EL39" s="1"/>
      <c r="EM39" s="1"/>
      <c r="EN39" s="1"/>
      <c r="EO39" s="1"/>
      <c r="EP39" s="1"/>
      <c r="EQ39" s="1"/>
      <c r="ER39" s="1"/>
      <c r="ES39" s="1" t="str">
        <f>IF(ISBLANK(Values!E38),"","Amazon Tellus UPS")</f>
        <v>Amazon Tellus UPS</v>
      </c>
      <c r="ET39" s="1"/>
      <c r="EU39" s="1"/>
      <c r="EV39" s="3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9">
        <f>IF(IF(ISBLANK(Values!E38),"",IF(Values!J38, Values!$B$4, Values!$B$5))=0,"",IF(ISBLANK(Values!E38),"",IF(Values!J38, Values!$B$4, Values!$B$5)))</f>
        <v>58.99</v>
      </c>
      <c r="FP39" s="36" t="str">
        <f>IF(IF(ISBLANK(Values!E38),"",IF(Values!J38, Values!$B$4, Values!$B$5))=0,"",IF(ISBLANK(Values!E38),"","Percent"))</f>
        <v>Percent</v>
      </c>
      <c r="FQ39" s="36" t="str">
        <f>IF(IF(ISBLANK(Values!E38),"",IF(Values!J38, Values!$B$4, Values!$B$5))=0,"",IF(ISBLANK(Values!E38),"","2"))</f>
        <v>2</v>
      </c>
      <c r="FR39" s="36" t="str">
        <f>IF(IF(ISBLANK(Values!E38),"",IF(Values!J38, Values!$B$4, Values!$B$5))=0,"",IF(ISBLANK(Values!E38),"","3"))</f>
        <v>3</v>
      </c>
      <c r="FS39" s="36" t="str">
        <f>IF(IF(ISBLANK(Values!E38),"",IF(Values!J38, Values!$B$4, Values!$B$5))=0,"",IF(ISBLANK(Values!E38),"","5"))</f>
        <v>5</v>
      </c>
      <c r="FT39" s="36" t="str">
        <f>IF(IF(ISBLANK(Values!E38),"",IF(Values!J38, Values!$B$4, Values!$B$5))=0,"",IF(ISBLANK(Values!E38),"","6"))</f>
        <v>6</v>
      </c>
      <c r="FU39" s="36" t="str">
        <f>IF(IF(ISBLANK(Values!E38),"",IF(Values!J38, Values!$B$4, Values!$B$5))=0,"",IF(ISBLANK(Values!E38),"","10"))</f>
        <v>10</v>
      </c>
      <c r="FV39" s="36" t="str">
        <f>IF(IF(ISBLANK(Values!E38),"",IF(Values!J38, Values!$B$4, Values!$B$5))=0,"",IF(ISBLANK(Values!E38),"","10"))</f>
        <v>10</v>
      </c>
      <c r="FW39" s="1"/>
      <c r="FX39" s="1"/>
      <c r="FY39" s="1"/>
      <c r="FZ39" s="1"/>
      <c r="GA39" s="1"/>
      <c r="GB39" s="1"/>
      <c r="GC39" s="1"/>
      <c r="GD39" s="1"/>
      <c r="GE39" s="1"/>
      <c r="GF39" s="1"/>
      <c r="GG39" s="1"/>
      <c r="GH39" s="1"/>
      <c r="GI39" s="1"/>
      <c r="GJ39" s="1"/>
    </row>
    <row r="40" spans="1:192" s="43" customFormat="1" ht="48" x14ac:dyDescent="0.2">
      <c r="A40" s="27" t="str">
        <f>IF(ISBLANK(Values!E39),"",IF(Values!$B$37="EU","computercomponent","computer"))</f>
        <v>computercomponent</v>
      </c>
      <c r="B40" s="38" t="str">
        <f>IF(ISBLANK(Values!E39),"",Values!F39)</f>
        <v>Lenovo T570 BL - SE/FI</v>
      </c>
      <c r="C40" s="32" t="str">
        <f>IF(ISBLANK(Values!E39),"","TellusRem")</f>
        <v>TellusRem</v>
      </c>
      <c r="D40" s="30">
        <f>IF(ISBLANK(Values!E39),"",Values!E39)</f>
        <v>5714401570165</v>
      </c>
      <c r="E40" s="31" t="str">
        <f>IF(ISBLANK(Values!E39),"","EAN")</f>
        <v>EAN</v>
      </c>
      <c r="F40" s="28" t="str">
        <f>IF(ISBLANK(Values!E39),"",IF(Values!J39, SUBSTITUTE(Values!$B$1, "{language}", Values!H39) &amp; " " &amp;Values!$B$3, SUBSTITUTE(Values!$B$2, "{language}", Values!$H39) &amp; " " &amp;Values!$B$3))</f>
        <v>ersatztastatur Schwedisch -  finnisch Hintergrundbeleuchtung für Lenovo Thinkpad T570 T580 P51s P52s</v>
      </c>
      <c r="G40" s="32" t="str">
        <f>IF(ISBLANK(Values!E39),"",IF(Values!$B$20="PartialUpdate","","TellusRem"))</f>
        <v/>
      </c>
      <c r="H40" s="27" t="str">
        <f>IF(ISBLANK(Values!E39),"",Values!$B$16)</f>
        <v>computer-keyboards</v>
      </c>
      <c r="I40" s="27" t="str">
        <f>IF(ISBLANK(Values!E39),"","4730574031")</f>
        <v>4730574031</v>
      </c>
      <c r="J40" s="39" t="str">
        <f>IF(ISBLANK(Values!E39),"",Values!F39 )</f>
        <v>Lenovo T570 BL - SE/FI</v>
      </c>
      <c r="K40" s="29">
        <f>IF(IF(ISBLANK(Values!E39),"",IF(Values!J39, Values!$B$4, Values!$B$5))=0,"",IF(ISBLANK(Values!E39),"",IF(Values!J39, Values!$B$4, Values!$B$5)))</f>
        <v>58.99</v>
      </c>
      <c r="L40" s="40">
        <f>IF(ISBLANK(Values!E39),"",IF($CO40="DEFAULT", Values!$B$18, ""))</f>
        <v>5</v>
      </c>
      <c r="M40" s="28" t="str">
        <f>IF(ISBLANK(Values!E39),"",Values!$M39)</f>
        <v>https://download.lenovo.com/Images/Parts/01ER567/01ER567_A.jpg</v>
      </c>
      <c r="N40" s="28" t="str">
        <f>IF(ISBLANK(Values!$F39),"",Values!N39)</f>
        <v>https://download.lenovo.com/Images/Parts/01ER567/01ER567_B.jpg</v>
      </c>
      <c r="O40" s="28" t="str">
        <f>IF(ISBLANK(Values!$F39),"",Values!O39)</f>
        <v>https://download.lenovo.com/Images/Parts/01ER567/01ER567_details.jpg</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Child</v>
      </c>
      <c r="X40" s="32" t="str">
        <f>IF(ISBLANK(Values!E39),"",Values!$B$13)</f>
        <v>Lenovo T570 parent</v>
      </c>
      <c r="Y40" s="39" t="str">
        <f>IF(ISBLANK(Values!E39),"","Size-Color")</f>
        <v>Size-Color</v>
      </c>
      <c r="Z40" s="32" t="str">
        <f>IF(ISBLANK(Values!E39),"","variation")</f>
        <v>variation</v>
      </c>
      <c r="AA40" s="36" t="str">
        <f>IF(ISBLANK(Values!E39),"",Values!$B$20)</f>
        <v>PartialUpdate</v>
      </c>
      <c r="AB40" s="1" t="str">
        <f>IF(ISBLANK(Values!E39),"",Values!$B$29)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0" s="1"/>
      <c r="AD40" s="1"/>
      <c r="AE40" s="1"/>
      <c r="AF40" s="1"/>
      <c r="AG40" s="1"/>
      <c r="AH40" s="1"/>
      <c r="AI40" s="41" t="str">
        <f>IF(ISBLANK(Values!E39),"",IF(Values!I39,Values!$B$23,Values!$B$33))</f>
        <v xml:space="preserve">👉 ÜBERARBEITET: GELD SPAREN - Ersatz-Lenovo-Laptop-Tastatur, gleiche Qualität wie OEM-Tastaturen. TellusRem ist seit 2011 der weltweit führende Distributor von Tastaturen. Perfekte Ersatztastatur, einfach auszutauschen und zu installieren. </v>
      </c>
      <c r="AJ40" s="42" t="str">
        <f>IF(ISBLANK(Values!E39),"",Values!$B$24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0" s="1" t="str">
        <f>IF(ISBLANK(Values!E39),"",Values!$B$25)</f>
        <v xml:space="preserve">♻️ ÖFFENTLICHES PRODUKT - Kaufen Sie renoviert, KAUFEN SIE GRÜN! Reduzieren Sie mehr als 80% Kohlendioxid, indem Sie unsere überholten Tastaturen kaufen, im Vergleich zu einer neuen Tastatur! </v>
      </c>
      <c r="AL40" s="1" t="str">
        <f>IF(ISBLANK(Values!E39),"",SUBSTITUTE(SUBSTITUTE(IF(Values!$J39, Values!$B$26, Values!$B$33), "{language}", Values!$H39), "{flag}", INDEX(options!$E$1:$E$20, Values!$V39)))</f>
        <v xml:space="preserve">👉 LAYOUT - 🇸🇪 🇫🇮 Schwedisch -  finnisch mit Hintergrundbeleuchtung </v>
      </c>
      <c r="AM40" s="1" t="str">
        <f>SUBSTITUTE(IF(ISBLANK(Values!E39),"",Values!$B$27),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40" s="1"/>
      <c r="AO40" s="1"/>
      <c r="AP40" s="1"/>
      <c r="AQ40" s="1"/>
      <c r="AR40" s="1"/>
      <c r="AS40" s="1"/>
      <c r="AT40" s="28" t="str">
        <f>IF(ISBLANK(Values!E39),"",Values!H39)</f>
        <v>Schwedisch -  finnisch</v>
      </c>
      <c r="AU40" s="1"/>
      <c r="AV40" s="1" t="str">
        <f>IF(ISBLANK(Values!E39),"",IF(Values!J39,"Backlit", "Non-Backlit"))</f>
        <v>Backlit</v>
      </c>
      <c r="AW40"/>
      <c r="AX40" s="1"/>
      <c r="AY40" s="1"/>
      <c r="AZ40" s="1"/>
      <c r="BA40" s="1"/>
      <c r="BB40" s="1"/>
      <c r="BC40" s="1"/>
      <c r="BD40" s="1"/>
      <c r="BE40" s="27" t="str">
        <f>IF(ISBLANK(Values!E39),"","Professional Audience")</f>
        <v>Professional Audience</v>
      </c>
      <c r="BF40" s="27" t="str">
        <f>IF(ISBLANK(Values!E39),"","Consumer Audience")</f>
        <v>Consumer Audience</v>
      </c>
      <c r="BG40" s="27" t="str">
        <f>IF(ISBLANK(Values!E39),"","Adults")</f>
        <v>Adults</v>
      </c>
      <c r="BH40" s="27"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36"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27" t="str">
        <f>IF(ISBLANK(Values!E39),"","Parts")</f>
        <v>Parts</v>
      </c>
      <c r="DP40" s="27" t="str">
        <f>IF(ISBLANK(Values!E39),"",Values!$B$31)</f>
        <v>6 Monate Garantie nach dem Liefertermin. Im Falle einer Fehlfunktion der Tastatur wird ein neues Gerät oder ein Ersatzteil für die Tastatur des Produkts gesendet. Bei Sortierung des Bestands wird eine volle Rückerstattung gewährt.</v>
      </c>
      <c r="DQ40" s="1"/>
      <c r="DR40" s="1"/>
      <c r="DS40" s="31"/>
      <c r="DT40" s="1"/>
      <c r="DU40" s="1"/>
      <c r="DV40" s="1"/>
      <c r="DW40" s="1"/>
      <c r="DX40" s="1"/>
      <c r="DY40" t="str">
        <f>IF(ISBLANK(Values!$E39), "", "not_applicable")</f>
        <v>not_applicable</v>
      </c>
      <c r="DZ40" s="31"/>
      <c r="EA40" s="31"/>
      <c r="EB40" s="31"/>
      <c r="EC40" s="31"/>
      <c r="ED40" s="1"/>
      <c r="EE40" s="1"/>
      <c r="EF40" s="1"/>
      <c r="EG40" s="1"/>
      <c r="EH40" s="1"/>
      <c r="EI40" s="1" t="str">
        <f>IF(ISBLANK(Values!E39),"",Values!$B$31)</f>
        <v>6 Monate Garantie nach dem Liefertermin. Im Falle einer Fehlfunktion der Tastatur wird ein neues Gerät oder ein Ersatzteil für die Tastatur des Produkts gesendet. Bei Sortierung des Bestands wird eine volle Rückerstattung gewährt.</v>
      </c>
      <c r="EJ40" s="1"/>
      <c r="EK40" s="1"/>
      <c r="EL40" s="1"/>
      <c r="EM40" s="1"/>
      <c r="EN40" s="1"/>
      <c r="EO40" s="1"/>
      <c r="EP40" s="1"/>
      <c r="EQ40" s="1"/>
      <c r="ER40" s="1"/>
      <c r="ES40" s="1" t="str">
        <f>IF(ISBLANK(Values!E39),"","Amazon Tellus UPS")</f>
        <v>Amazon Tellus UPS</v>
      </c>
      <c r="ET40" s="1"/>
      <c r="EU40" s="1"/>
      <c r="EV40" s="3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9">
        <f>IF(IF(ISBLANK(Values!E39),"",IF(Values!J39, Values!$B$4, Values!$B$5))=0,"",IF(ISBLANK(Values!E39),"",IF(Values!J39, Values!$B$4, Values!$B$5)))</f>
        <v>58.99</v>
      </c>
      <c r="FP40" s="36" t="str">
        <f>IF(IF(ISBLANK(Values!E39),"",IF(Values!J39, Values!$B$4, Values!$B$5))=0,"",IF(ISBLANK(Values!E39),"","Percent"))</f>
        <v>Percent</v>
      </c>
      <c r="FQ40" s="36" t="str">
        <f>IF(IF(ISBLANK(Values!E39),"",IF(Values!J39, Values!$B$4, Values!$B$5))=0,"",IF(ISBLANK(Values!E39),"","2"))</f>
        <v>2</v>
      </c>
      <c r="FR40" s="36" t="str">
        <f>IF(IF(ISBLANK(Values!E39),"",IF(Values!J39, Values!$B$4, Values!$B$5))=0,"",IF(ISBLANK(Values!E39),"","3"))</f>
        <v>3</v>
      </c>
      <c r="FS40" s="36" t="str">
        <f>IF(IF(ISBLANK(Values!E39),"",IF(Values!J39, Values!$B$4, Values!$B$5))=0,"",IF(ISBLANK(Values!E39),"","5"))</f>
        <v>5</v>
      </c>
      <c r="FT40" s="36" t="str">
        <f>IF(IF(ISBLANK(Values!E39),"",IF(Values!J39, Values!$B$4, Values!$B$5))=0,"",IF(ISBLANK(Values!E39),"","6"))</f>
        <v>6</v>
      </c>
      <c r="FU40" s="36" t="str">
        <f>IF(IF(ISBLANK(Values!E39),"",IF(Values!J39, Values!$B$4, Values!$B$5))=0,"",IF(ISBLANK(Values!E39),"","10"))</f>
        <v>10</v>
      </c>
      <c r="FV40" s="36" t="str">
        <f>IF(IF(ISBLANK(Values!E39),"",IF(Values!J39, Values!$B$4, Values!$B$5))=0,"",IF(ISBLANK(Values!E39),"","10"))</f>
        <v>10</v>
      </c>
      <c r="FW40" s="1"/>
      <c r="FX40" s="1"/>
      <c r="FY40" s="1"/>
      <c r="FZ40" s="1"/>
      <c r="GA40" s="1"/>
      <c r="GB40" s="1"/>
      <c r="GC40" s="1"/>
      <c r="GD40" s="1"/>
      <c r="GE40" s="1"/>
      <c r="GF40" s="1"/>
      <c r="GG40" s="1"/>
      <c r="GH40" s="1"/>
      <c r="GI40" s="1"/>
      <c r="GJ40" s="1"/>
    </row>
    <row r="41" spans="1:192" s="43" customFormat="1" ht="48" x14ac:dyDescent="0.2">
      <c r="A41" s="27" t="str">
        <f>IF(ISBLANK(Values!E40),"",IF(Values!$B$37="EU","computercomponent","computer"))</f>
        <v>computercomponent</v>
      </c>
      <c r="B41" s="38" t="str">
        <f>IF(ISBLANK(Values!E40),"",Values!F40)</f>
        <v>Lenovo T570 BL - CH</v>
      </c>
      <c r="C41" s="32" t="str">
        <f>IF(ISBLANK(Values!E40),"","TellusRem")</f>
        <v>TellusRem</v>
      </c>
      <c r="D41" s="30">
        <f>IF(ISBLANK(Values!E40),"",Values!E40)</f>
        <v>5714401570172</v>
      </c>
      <c r="E41" s="31" t="str">
        <f>IF(ISBLANK(Values!E40),"","EAN")</f>
        <v>EAN</v>
      </c>
      <c r="F41" s="28" t="str">
        <f>IF(ISBLANK(Values!E40),"",IF(Values!J40, SUBSTITUTE(Values!$B$1, "{language}", Values!H40) &amp; " " &amp;Values!$B$3, SUBSTITUTE(Values!$B$2, "{language}", Values!$H40) &amp; " " &amp;Values!$B$3))</f>
        <v>ersatztastatur Schweizerisch Hintergrundbeleuchtung für Lenovo Thinkpad T570 T580 P51s P52s</v>
      </c>
      <c r="G41" s="32" t="str">
        <f>IF(ISBLANK(Values!E40),"",IF(Values!$B$20="PartialUpdate","","TellusRem"))</f>
        <v/>
      </c>
      <c r="H41" s="27" t="str">
        <f>IF(ISBLANK(Values!E40),"",Values!$B$16)</f>
        <v>computer-keyboards</v>
      </c>
      <c r="I41" s="27" t="str">
        <f>IF(ISBLANK(Values!E40),"","4730574031")</f>
        <v>4730574031</v>
      </c>
      <c r="J41" s="39" t="str">
        <f>IF(ISBLANK(Values!E40),"",Values!F40 )</f>
        <v>Lenovo T570 BL - CH</v>
      </c>
      <c r="K41" s="29">
        <f>IF(IF(ISBLANK(Values!E40),"",IF(Values!J40, Values!$B$4, Values!$B$5))=0,"",IF(ISBLANK(Values!E40),"",IF(Values!J40, Values!$B$4, Values!$B$5)))</f>
        <v>58.99</v>
      </c>
      <c r="L41" s="40">
        <f>IF(ISBLANK(Values!E40),"",IF($CO41="DEFAULT", Values!$B$18, ""))</f>
        <v>5</v>
      </c>
      <c r="M41" s="28" t="str">
        <f>IF(ISBLANK(Values!E40),"",Values!$M40)</f>
        <v>https://download.lenovo.com/Images/Parts/01ER568/01ER568_A.jpg</v>
      </c>
      <c r="N41" s="28" t="str">
        <f>IF(ISBLANK(Values!$F40),"",Values!N40)</f>
        <v>https://download.lenovo.com/Images/Parts/01ER568/01ER568_B.jpg</v>
      </c>
      <c r="O41" s="28" t="str">
        <f>IF(ISBLANK(Values!$F40),"",Values!O40)</f>
        <v>https://download.lenovo.com/Images/Parts/01ER568/01ER568_details.jpg</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Child</v>
      </c>
      <c r="X41" s="32" t="str">
        <f>IF(ISBLANK(Values!E40),"",Values!$B$13)</f>
        <v>Lenovo T570 parent</v>
      </c>
      <c r="Y41" s="39" t="str">
        <f>IF(ISBLANK(Values!E40),"","Size-Color")</f>
        <v>Size-Color</v>
      </c>
      <c r="Z41" s="32" t="str">
        <f>IF(ISBLANK(Values!E40),"","variation")</f>
        <v>variation</v>
      </c>
      <c r="AA41" s="36" t="str">
        <f>IF(ISBLANK(Values!E40),"",Values!$B$20)</f>
        <v>PartialUpdate</v>
      </c>
      <c r="AB41" s="1" t="str">
        <f>IF(ISBLANK(Values!E40),"",Values!$B$29)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C41" s="1"/>
      <c r="AD41" s="1"/>
      <c r="AE41" s="1"/>
      <c r="AF41" s="1"/>
      <c r="AG41" s="1"/>
      <c r="AH41" s="1"/>
      <c r="AI41" s="41" t="str">
        <f>IF(ISBLANK(Values!E40),"",IF(Values!I40,Values!$B$23,Values!$B$33))</f>
        <v xml:space="preserve">👉 ÜBERARBEITET: GELD SPAREN - Ersatz-Lenovo-Laptop-Tastatur, gleiche Qualität wie OEM-Tastaturen. TellusRem ist seit 2011 der weltweit führende Distributor von Tastaturen. Perfekte Ersatztastatur, einfach auszutauschen und zu installieren. </v>
      </c>
      <c r="AJ41" s="42" t="str">
        <f>IF(ISBLANK(Values!E40),"",Values!$B$24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1" s="1" t="str">
        <f>IF(ISBLANK(Values!E40),"",Values!$B$25)</f>
        <v xml:space="preserve">♻️ ÖFFENTLICHES PRODUKT - Kaufen Sie renoviert, KAUFEN SIE GRÜN! Reduzieren Sie mehr als 80% Kohlendioxid, indem Sie unsere überholten Tastaturen kaufen, im Vergleich zu einer neuen Tastatur! </v>
      </c>
      <c r="AL41" s="1" t="str">
        <f>IF(ISBLANK(Values!E40),"",SUBSTITUTE(SUBSTITUTE(IF(Values!$J40, Values!$B$26, Values!$B$33), "{language}", Values!$H40), "{flag}", INDEX(options!$E$1:$E$20, Values!$V40)))</f>
        <v xml:space="preserve">👉 LAYOUT - 🇨🇭 Schweizerisch mit Hintergrundbeleuchtung </v>
      </c>
      <c r="AM41" s="1" t="str">
        <f>SUBSTITUTE(IF(ISBLANK(Values!E40),"",Values!$B$27),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N41" s="1"/>
      <c r="AO41" s="1"/>
      <c r="AP41" s="1"/>
      <c r="AQ41" s="1"/>
      <c r="AR41" s="1"/>
      <c r="AS41" s="1"/>
      <c r="AT41" s="28" t="str">
        <f>IF(ISBLANK(Values!E40),"",Values!H40)</f>
        <v>Schweizerisch</v>
      </c>
      <c r="AU41" s="1"/>
      <c r="AV41" s="1" t="str">
        <f>IF(ISBLANK(Values!E40),"",IF(Values!J40,"Backlit", "Non-Backlit"))</f>
        <v>Backlit</v>
      </c>
      <c r="AW41"/>
      <c r="AX41" s="1"/>
      <c r="AY41" s="1"/>
      <c r="AZ41" s="1"/>
      <c r="BA41" s="1"/>
      <c r="BB41" s="1"/>
      <c r="BC41" s="1"/>
      <c r="BD41" s="1"/>
      <c r="BE41" s="27" t="str">
        <f>IF(ISBLANK(Values!E40),"","Professional Audience")</f>
        <v>Professional Audience</v>
      </c>
      <c r="BF41" s="27" t="str">
        <f>IF(ISBLANK(Values!E40),"","Consumer Audience")</f>
        <v>Consumer Audience</v>
      </c>
      <c r="BG41" s="27" t="str">
        <f>IF(ISBLANK(Values!E40),"","Adults")</f>
        <v>Adults</v>
      </c>
      <c r="BH41" s="27"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36"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27" t="str">
        <f>IF(ISBLANK(Values!E40),"","Parts")</f>
        <v>Parts</v>
      </c>
      <c r="DP41" s="27" t="str">
        <f>IF(ISBLANK(Values!E40),"",Values!$B$31)</f>
        <v>6 Monate Garantie nach dem Liefertermin. Im Falle einer Fehlfunktion der Tastatur wird ein neues Gerät oder ein Ersatzteil für die Tastatur des Produkts gesendet. Bei Sortierung des Bestands wird eine volle Rückerstattung gewährt.</v>
      </c>
      <c r="DQ41" s="1"/>
      <c r="DR41" s="1"/>
      <c r="DS41" s="31"/>
      <c r="DT41" s="1"/>
      <c r="DU41" s="1"/>
      <c r="DV41" s="1"/>
      <c r="DW41" s="1"/>
      <c r="DX41" s="1"/>
      <c r="DY41" t="str">
        <f>IF(ISBLANK(Values!$E40), "", "not_applicable")</f>
        <v>not_applicable</v>
      </c>
      <c r="DZ41" s="31"/>
      <c r="EA41" s="31"/>
      <c r="EB41" s="31"/>
      <c r="EC41" s="31"/>
      <c r="ED41" s="1"/>
      <c r="EE41" s="1"/>
      <c r="EF41" s="1"/>
      <c r="EG41" s="1"/>
      <c r="EH41" s="1"/>
      <c r="EI41" s="1" t="str">
        <f>IF(ISBLANK(Values!E40),"",Values!$B$31)</f>
        <v>6 Monate Garantie nach dem Liefertermin. Im Falle einer Fehlfunktion der Tastatur wird ein neues Gerät oder ein Ersatzteil für die Tastatur des Produkts gesendet. Bei Sortierung des Bestands wird eine volle Rückerstattung gewährt.</v>
      </c>
      <c r="EJ41" s="1"/>
      <c r="EK41" s="1"/>
      <c r="EL41" s="1"/>
      <c r="EM41" s="1"/>
      <c r="EN41" s="1"/>
      <c r="EO41" s="1"/>
      <c r="EP41" s="1"/>
      <c r="EQ41" s="1"/>
      <c r="ER41" s="1"/>
      <c r="ES41" s="1" t="str">
        <f>IF(ISBLANK(Values!E40),"","Amazon Tellus UPS")</f>
        <v>Amazon Tellus UPS</v>
      </c>
      <c r="ET41" s="1"/>
      <c r="EU41" s="1"/>
      <c r="EV41" s="3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9">
        <f>IF(IF(ISBLANK(Values!E40),"",IF(Values!J40, Values!$B$4, Values!$B$5))=0,"",IF(ISBLANK(Values!E40),"",IF(Values!J40, Values!$B$4, Values!$B$5)))</f>
        <v>58.99</v>
      </c>
      <c r="FP41" s="36" t="str">
        <f>IF(IF(ISBLANK(Values!E40),"",IF(Values!J40, Values!$B$4, Values!$B$5))=0,"",IF(ISBLANK(Values!E40),"","Percent"))</f>
        <v>Percent</v>
      </c>
      <c r="FQ41" s="36" t="str">
        <f>IF(IF(ISBLANK(Values!E40),"",IF(Values!J40, Values!$B$4, Values!$B$5))=0,"",IF(ISBLANK(Values!E40),"","2"))</f>
        <v>2</v>
      </c>
      <c r="FR41" s="36" t="str">
        <f>IF(IF(ISBLANK(Values!E40),"",IF(Values!J40, Values!$B$4, Values!$B$5))=0,"",IF(ISBLANK(Values!E40),"","3"))</f>
        <v>3</v>
      </c>
      <c r="FS41" s="36" t="str">
        <f>IF(IF(ISBLANK(Values!E40),"",IF(Values!J40, Values!$B$4, Values!$B$5))=0,"",IF(ISBLANK(Values!E40),"","5"))</f>
        <v>5</v>
      </c>
      <c r="FT41" s="36" t="str">
        <f>IF(IF(ISBLANK(Values!E40),"",IF(Values!J40, Values!$B$4, Values!$B$5))=0,"",IF(ISBLANK(Values!E40),"","6"))</f>
        <v>6</v>
      </c>
      <c r="FU41" s="36" t="str">
        <f>IF(IF(ISBLANK(Values!E40),"",IF(Values!J40, Values!$B$4, Values!$B$5))=0,"",IF(ISBLANK(Values!E40),"","10"))</f>
        <v>10</v>
      </c>
      <c r="FV41" s="36" t="str">
        <f>IF(IF(ISBLANK(Values!E40),"",IF(Values!J40, Values!$B$4, Values!$B$5))=0,"",IF(ISBLANK(Values!E40),"","10"))</f>
        <v>10</v>
      </c>
      <c r="FW41" s="1"/>
      <c r="FX41" s="1"/>
      <c r="FY41" s="1"/>
      <c r="FZ41" s="1"/>
      <c r="GA41" s="1"/>
      <c r="GB41" s="1"/>
      <c r="GC41" s="1"/>
      <c r="GD41" s="1"/>
      <c r="GE41" s="1"/>
      <c r="GF41" s="1"/>
      <c r="GG41" s="1"/>
      <c r="GH41" s="1"/>
      <c r="GI41" s="1"/>
      <c r="GJ41" s="1"/>
    </row>
    <row r="42" spans="1:192" ht="48" x14ac:dyDescent="0.2">
      <c r="A42" s="27" t="str">
        <f>IF(ISBLANK(Values!E41),"",IF(Values!$B$37="EU","computercomponent","computer"))</f>
        <v>computercomponent</v>
      </c>
      <c r="B42" s="38" t="str">
        <f>IF(ISBLANK(Values!E41),"",Values!F41)</f>
        <v>Lenovo T570 BL - US INT</v>
      </c>
      <c r="C42" s="32" t="str">
        <f>IF(ISBLANK(Values!E41),"","TellusRem")</f>
        <v>TellusRem</v>
      </c>
      <c r="D42" s="30">
        <f>IF(ISBLANK(Values!E41),"",Values!E41)</f>
        <v>5714401570189</v>
      </c>
      <c r="E42" s="31" t="str">
        <f>IF(ISBLANK(Values!E41),"","EAN")</f>
        <v>EAN</v>
      </c>
      <c r="F42" s="28" t="str">
        <f>IF(ISBLANK(Values!E41),"",IF(Values!J41, SUBSTITUTE(Values!$B$1, "{language}", Values!H41) &amp; " " &amp;Values!$B$3, SUBSTITUTE(Values!$B$2, "{language}", Values!$H41) &amp; " " &amp;Values!$B$3))</f>
        <v>ersatztastatur US International Hintergrundbeleuchtung für Lenovo Thinkpad T570 T580 P51s P52s</v>
      </c>
      <c r="G42" s="32" t="str">
        <f>IF(ISBLANK(Values!E41),"",IF(Values!$B$20="PartialUpdate","","TellusRem"))</f>
        <v/>
      </c>
      <c r="H42" s="27" t="str">
        <f>IF(ISBLANK(Values!E41),"",Values!$B$16)</f>
        <v>computer-keyboards</v>
      </c>
      <c r="I42" s="27" t="str">
        <f>IF(ISBLANK(Values!E41),"","4730574031")</f>
        <v>4730574031</v>
      </c>
      <c r="J42" s="39" t="str">
        <f>IF(ISBLANK(Values!E41),"",Values!F41 )</f>
        <v>Lenovo T570 BL - US INT</v>
      </c>
      <c r="K42" s="29">
        <f>IF(IF(ISBLANK(Values!E41),"",IF(Values!J41, Values!$B$4, Values!$B$5))=0,"",IF(ISBLANK(Values!E41),"",IF(Values!J41, Values!$B$4, Values!$B$5)))</f>
        <v>58.99</v>
      </c>
      <c r="L42" s="40">
        <f>IF(ISBLANK(Values!E41),"",IF($CO42="DEFAULT", Values!$B$18, ""))</f>
        <v>5</v>
      </c>
      <c r="M42" s="28" t="str">
        <f>IF(ISBLANK(Values!E41),"",Values!$M41)</f>
        <v>https://raw.githubusercontent.com/PatrickVibild/TellusAmazonPictures/master/pictures/Lenovo/T570/BL/USI/1.jpg</v>
      </c>
      <c r="N42" s="28" t="str">
        <f>IF(ISBLANK(Values!$F41),"",Values!N41)</f>
        <v>https://raw.githubusercontent.com/PatrickVibild/TellusAmazonPictures/master/pictures/Lenovo/T570/BL/USI/2.jpg</v>
      </c>
      <c r="O42" s="28" t="str">
        <f>IF(ISBLANK(Values!$F41),"",Values!O41)</f>
        <v>https://raw.githubusercontent.com/PatrickVibild/TellusAmazonPictures/master/pictures/Lenovo/T570/BL/USI/3.jpg</v>
      </c>
      <c r="P42" s="28" t="str">
        <f>IF(ISBLANK(Values!$F41),"",Values!P41)</f>
        <v>https://raw.githubusercontent.com/PatrickVibild/TellusAmazonPictures/master/pictures/Lenovo/T570/BL/USI/4.jpg</v>
      </c>
      <c r="Q42" s="28" t="str">
        <f>IF(ISBLANK(Values!$F41),"",Values!Q41)</f>
        <v>https://raw.githubusercontent.com/PatrickVibild/TellusAmazonPictures/master/pictures/Lenovo/T570/BL/USI/5.jpg</v>
      </c>
      <c r="R42" s="28" t="str">
        <f>IF(ISBLANK(Values!$F41),"",Values!R41)</f>
        <v>https://raw.githubusercontent.com/PatrickVibild/TellusAmazonPictures/master/pictures/Lenovo/T570/BL/USI/6.jpg</v>
      </c>
      <c r="S42" s="28" t="str">
        <f>IF(ISBLANK(Values!$F41),"",Values!S41)</f>
        <v>https://raw.githubusercontent.com/PatrickVibild/TellusAmazonPictures/master/pictures/Lenovo/T570/BL/USI/7.jpg</v>
      </c>
      <c r="T42" s="28" t="str">
        <f>IF(ISBLANK(Values!$F41),"",Values!T41)</f>
        <v>https://raw.githubusercontent.com/PatrickVibild/TellusAmazonPictures/master/pictures/Lenovo/T570/BL/USI/8.jpg</v>
      </c>
      <c r="U42" s="28" t="str">
        <f>IF(ISBLANK(Values!$F41),"",Values!U41)</f>
        <v>https://raw.githubusercontent.com/PatrickVibild/TellusAmazonPictures/master/pictures/Lenovo/T570/BL/USI/9.jpg</v>
      </c>
      <c r="W42" s="32" t="str">
        <f>IF(ISBLANK(Values!E41),"","Child")</f>
        <v>Child</v>
      </c>
      <c r="X42" s="32" t="str">
        <f>IF(ISBLANK(Values!E41),"",Values!$B$13)</f>
        <v>Lenovo T570 parent</v>
      </c>
      <c r="Y42" s="39" t="str">
        <f>IF(ISBLANK(Values!E41),"","Size-Color")</f>
        <v>Size-Color</v>
      </c>
      <c r="Z42" s="32" t="str">
        <f>IF(ISBLANK(Values!E41),"","variation")</f>
        <v>variation</v>
      </c>
      <c r="AA42" s="36" t="str">
        <f>IF(ISBLANK(Values!E41),"",Values!$B$20)</f>
        <v>PartialUpdate</v>
      </c>
      <c r="AB42" s="1" t="str">
        <f>IF(ISBLANK(Values!E41),"",Values!$B$29)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2" s="41" t="str">
        <f>IF(ISBLANK(Values!E41),"",IF(Values!I41,Values!$B$23,Values!$B$33))</f>
        <v xml:space="preserve">👉 ÜBERARBEITET: GELD SPAREN - Ersatz-Lenovo-Laptop-Tastatur, gleiche Qualität wie OEM-Tastaturen. TellusRem ist seit 2011 der weltweit führende Distributor von Tastaturen. Perfekte Ersatztastatur, einfach auszutauschen und zu installieren. </v>
      </c>
      <c r="AJ42" s="42" t="str">
        <f>IF(ISBLANK(Values!E41),"",Values!$B$24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2" s="1" t="str">
        <f>IF(ISBLANK(Values!E41),"",Values!$B$25)</f>
        <v xml:space="preserve">♻️ ÖFFENTLICHES PRODUKT - Kaufen Sie renoviert, KAUFEN SIE GRÜN! Reduzieren Sie mehr als 80% Kohlendioxid, indem Sie unsere überholten Tastaturen kaufen, im Vergleich zu einer neuen Tastatur! </v>
      </c>
      <c r="AL42" s="1" t="str">
        <f>IF(ISBLANK(Values!E41),"",SUBSTITUTE(SUBSTITUTE(IF(Values!$J41, Values!$B$26, Values!$B$33), "{language}", Values!$H41), "{flag}", INDEX(options!$E$1:$E$20, Values!$V41)))</f>
        <v xml:space="preserve">👉 LAYOUT - 🇺🇸 with € symbol US International mit Hintergrundbeleuchtung </v>
      </c>
      <c r="AM42" s="1" t="str">
        <f>SUBSTITUTE(IF(ISBLANK(Values!E41),"",Values!$B$27),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2" s="28" t="str">
        <f>IF(ISBLANK(Values!E41),"",Values!H41)</f>
        <v>US International</v>
      </c>
      <c r="AV42" s="1" t="str">
        <f>IF(ISBLANK(Values!E41),"",IF(Values!J41,"Backlit", "Non-Backlit"))</f>
        <v>Backlit</v>
      </c>
      <c r="AW42"/>
      <c r="BE42" s="27" t="str">
        <f>IF(ISBLANK(Values!E41),"","Professional Audience")</f>
        <v>Professional Audience</v>
      </c>
      <c r="BF42" s="27" t="str">
        <f>IF(ISBLANK(Values!E41),"","Consumer Audience")</f>
        <v>Consumer Audience</v>
      </c>
      <c r="BG42" s="27" t="str">
        <f>IF(ISBLANK(Values!E41),"","Adults")</f>
        <v>Adults</v>
      </c>
      <c r="BH42" s="27"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36"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2" s="1" t="str">
        <f>IF(ISBLANK(Values!E41),"","No")</f>
        <v>No</v>
      </c>
      <c r="DA42" s="1" t="str">
        <f>IF(ISBLANK(Values!E41),"","No")</f>
        <v>No</v>
      </c>
      <c r="DO42" s="27" t="str">
        <f>IF(ISBLANK(Values!E41),"","Parts")</f>
        <v>Parts</v>
      </c>
      <c r="DP42" s="27" t="str">
        <f>IF(ISBLANK(Values!E41),"",Values!$B$31)</f>
        <v>6 Monate Garantie nach dem Liefertermin. Im Falle einer Fehlfunktion der Tastatur wird ein neues Gerät oder ein Ersatzteil für die Tastatur des Produkts gesendet. Bei Sortierung des Bestands wird eine volle Rückerstattung gewährt.</v>
      </c>
      <c r="DS42" s="31"/>
      <c r="DY42" t="str">
        <f>IF(ISBLANK(Values!$E41), "", "not_applicable")</f>
        <v>not_applicable</v>
      </c>
      <c r="DZ42" s="31"/>
      <c r="EA42" s="31"/>
      <c r="EB42" s="31"/>
      <c r="EC42" s="31"/>
      <c r="EI42" s="1" t="str">
        <f>IF(ISBLANK(Values!E41),"",Values!$B$31)</f>
        <v>6 Monate Garantie nach dem Liefertermin. Im Falle einer Fehlfunktion der Tastatur wird ein neues Gerät oder ein Ersatzteil für die Tastatur des Produkts gesendet. Bei Sortierung des Bestands wird eine volle Rückerstattung gewährt.</v>
      </c>
      <c r="ES42" s="1" t="str">
        <f>IF(ISBLANK(Values!E41),"","Amazon Tellus UPS")</f>
        <v>Amazon Tellus UPS</v>
      </c>
      <c r="EV42" s="3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9">
        <f>IF(IF(ISBLANK(Values!E41),"",IF(Values!J41, Values!$B$4, Values!$B$5))=0,"",IF(ISBLANK(Values!E41),"",IF(Values!J41, Values!$B$4, Values!$B$5)))</f>
        <v>58.99</v>
      </c>
      <c r="FP42" s="36" t="str">
        <f>IF(IF(ISBLANK(Values!E41),"",IF(Values!J41, Values!$B$4, Values!$B$5))=0,"",IF(ISBLANK(Values!E41),"","Percent"))</f>
        <v>Percent</v>
      </c>
      <c r="FQ42" s="36" t="str">
        <f>IF(IF(ISBLANK(Values!E41),"",IF(Values!J41, Values!$B$4, Values!$B$5))=0,"",IF(ISBLANK(Values!E41),"","2"))</f>
        <v>2</v>
      </c>
      <c r="FR42" s="36" t="str">
        <f>IF(IF(ISBLANK(Values!E41),"",IF(Values!J41, Values!$B$4, Values!$B$5))=0,"",IF(ISBLANK(Values!E41),"","3"))</f>
        <v>3</v>
      </c>
      <c r="FS42" s="36" t="str">
        <f>IF(IF(ISBLANK(Values!E41),"",IF(Values!J41, Values!$B$4, Values!$B$5))=0,"",IF(ISBLANK(Values!E41),"","5"))</f>
        <v>5</v>
      </c>
      <c r="FT42" s="36" t="str">
        <f>IF(IF(ISBLANK(Values!E41),"",IF(Values!J41, Values!$B$4, Values!$B$5))=0,"",IF(ISBLANK(Values!E41),"","6"))</f>
        <v>6</v>
      </c>
      <c r="FU42" s="36" t="str">
        <f>IF(IF(ISBLANK(Values!E41),"",IF(Values!J41, Values!$B$4, Values!$B$5))=0,"",IF(ISBLANK(Values!E41),"","10"))</f>
        <v>10</v>
      </c>
      <c r="FV42" s="36" t="str">
        <f>IF(IF(ISBLANK(Values!E41),"",IF(Values!J41, Values!$B$4, Values!$B$5))=0,"",IF(ISBLANK(Values!E41),"","10"))</f>
        <v>10</v>
      </c>
    </row>
    <row r="43" spans="1:192" ht="48" x14ac:dyDescent="0.2">
      <c r="A43" s="27" t="str">
        <f>IF(ISBLANK(Values!E42),"",IF(Values!$B$37="EU","computercomponent","computer"))</f>
        <v>computercomponent</v>
      </c>
      <c r="B43" s="38" t="str">
        <f>IF(ISBLANK(Values!E42),"",Values!F42)</f>
        <v>Lenovo T570 BL - RUS</v>
      </c>
      <c r="C43" s="32" t="str">
        <f>IF(ISBLANK(Values!E42),"","TellusRem")</f>
        <v>TellusRem</v>
      </c>
      <c r="D43" s="30">
        <f>IF(ISBLANK(Values!E42),"",Values!E42)</f>
        <v>5714401570196</v>
      </c>
      <c r="E43" s="31" t="str">
        <f>IF(ISBLANK(Values!E42),"","EAN")</f>
        <v>EAN</v>
      </c>
      <c r="F43" s="28" t="str">
        <f>IF(ISBLANK(Values!E42),"",IF(Values!J42, SUBSTITUTE(Values!$B$1, "{language}", Values!H42) &amp; " " &amp;Values!$B$3, SUBSTITUTE(Values!$B$2, "{language}", Values!$H42) &amp; " " &amp;Values!$B$3))</f>
        <v>ersatztastatur Russisch Hintergrundbeleuchtung für Lenovo Thinkpad T570 T580 P51s P52s</v>
      </c>
      <c r="G43" s="32" t="str">
        <f>IF(ISBLANK(Values!E42),"",IF(Values!$B$20="PartialUpdate","","TellusRem"))</f>
        <v/>
      </c>
      <c r="H43" s="27" t="str">
        <f>IF(ISBLANK(Values!E42),"",Values!$B$16)</f>
        <v>computer-keyboards</v>
      </c>
      <c r="I43" s="27" t="str">
        <f>IF(ISBLANK(Values!E42),"","4730574031")</f>
        <v>4730574031</v>
      </c>
      <c r="J43" s="39" t="str">
        <f>IF(ISBLANK(Values!E42),"",Values!F42 )</f>
        <v>Lenovo T570 BL - RUS</v>
      </c>
      <c r="K43" s="29">
        <f>IF(IF(ISBLANK(Values!E42),"",IF(Values!J42, Values!$B$4, Values!$B$5))=0,"",IF(ISBLANK(Values!E42),"",IF(Values!J42, Values!$B$4, Values!$B$5)))</f>
        <v>58.99</v>
      </c>
      <c r="L43" s="40">
        <f>IF(ISBLANK(Values!E42),"",IF($CO43="DEFAULT", Values!$B$18, ""))</f>
        <v>5</v>
      </c>
      <c r="M43" s="28" t="str">
        <f>IF(ISBLANK(Values!E42),"",Values!$M42)</f>
        <v>https://download.lenovo.com/Images/Parts/01ER605/01ER605_A.jpg</v>
      </c>
      <c r="N43" s="28" t="str">
        <f>IF(ISBLANK(Values!$F42),"",Values!N42)</f>
        <v>https://download.lenovo.com/Images/Parts/01ER605/01ER605_B.jpg</v>
      </c>
      <c r="O43" s="28" t="str">
        <f>IF(ISBLANK(Values!$F42),"",Values!O42)</f>
        <v>https://download.lenovo.com/Images/Parts/01ER605/01ER605_details.jpg</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Child</v>
      </c>
      <c r="X43" s="32" t="str">
        <f>IF(ISBLANK(Values!E42),"",Values!$B$13)</f>
        <v>Lenovo T570 parent</v>
      </c>
      <c r="Y43" s="39" t="str">
        <f>IF(ISBLANK(Values!E42),"","Size-Color")</f>
        <v>Size-Color</v>
      </c>
      <c r="Z43" s="32" t="str">
        <f>IF(ISBLANK(Values!E42),"","variation")</f>
        <v>variation</v>
      </c>
      <c r="AA43" s="36" t="str">
        <f>IF(ISBLANK(Values!E42),"",Values!$B$20)</f>
        <v>PartialUpdate</v>
      </c>
      <c r="AB43" s="1" t="str">
        <f>IF(ISBLANK(Values!E42),"",Values!$B$29)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3" s="41" t="str">
        <f>IF(ISBLANK(Values!E42),"",IF(Values!I42,Values!$B$23,Values!$B$33))</f>
        <v xml:space="preserve">👉 ÜBERARBEITET: GELD SPAREN - Ersatz-Lenovo-Laptop-Tastatur, gleiche Qualität wie OEM-Tastaturen. TellusRem ist seit 2011 der weltweit führende Distributor von Tastaturen. Perfekte Ersatztastatur, einfach auszutauschen und zu installieren. </v>
      </c>
      <c r="AJ43" s="42" t="str">
        <f>IF(ISBLANK(Values!E42),"",Values!$B$24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3" s="1" t="str">
        <f>IF(ISBLANK(Values!E42),"",Values!$B$25)</f>
        <v xml:space="preserve">♻️ ÖFFENTLICHES PRODUKT - Kaufen Sie renoviert, KAUFEN SIE GRÜN! Reduzieren Sie mehr als 80% Kohlendioxid, indem Sie unsere überholten Tastaturen kaufen, im Vergleich zu einer neuen Tastatur! </v>
      </c>
      <c r="AL43" s="1" t="str">
        <f>IF(ISBLANK(Values!E42),"",SUBSTITUTE(SUBSTITUTE(IF(Values!$J42, Values!$B$26, Values!$B$33), "{language}", Values!$H42), "{flag}", INDEX(options!$E$1:$E$20, Values!$V42)))</f>
        <v xml:space="preserve">👉 LAYOUT - 🇷🇺 Russisch mit Hintergrundbeleuchtung </v>
      </c>
      <c r="AM43" s="1" t="str">
        <f>SUBSTITUTE(IF(ISBLANK(Values!E42),"",Values!$B$27),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3" s="28" t="str">
        <f>IF(ISBLANK(Values!E42),"",Values!H42)</f>
        <v>Russisch</v>
      </c>
      <c r="AV43" s="1" t="str">
        <f>IF(ISBLANK(Values!E42),"",IF(Values!J42,"Backlit", "Non-Backlit"))</f>
        <v>Backlit</v>
      </c>
      <c r="AW43"/>
      <c r="BE43" s="27" t="str">
        <f>IF(ISBLANK(Values!E42),"","Professional Audience")</f>
        <v>Professional Audience</v>
      </c>
      <c r="BF43" s="27" t="str">
        <f>IF(ISBLANK(Values!E42),"","Consumer Audience")</f>
        <v>Consumer Audience</v>
      </c>
      <c r="BG43" s="27" t="str">
        <f>IF(ISBLANK(Values!E42),"","Adults")</f>
        <v>Adults</v>
      </c>
      <c r="BH43" s="27"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36"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3" s="1" t="str">
        <f>IF(ISBLANK(Values!E42),"","No")</f>
        <v>No</v>
      </c>
      <c r="DA43" s="1" t="str">
        <f>IF(ISBLANK(Values!E42),"","No")</f>
        <v>No</v>
      </c>
      <c r="DO43" s="27" t="str">
        <f>IF(ISBLANK(Values!E42),"","Parts")</f>
        <v>Parts</v>
      </c>
      <c r="DP43" s="27" t="str">
        <f>IF(ISBLANK(Values!E42),"",Values!$B$31)</f>
        <v>6 Monate Garantie nach dem Liefertermin. Im Falle einer Fehlfunktion der Tastatur wird ein neues Gerät oder ein Ersatzteil für die Tastatur des Produkts gesendet. Bei Sortierung des Bestands wird eine volle Rückerstattung gewährt.</v>
      </c>
      <c r="DS43" s="31"/>
      <c r="DY43" t="str">
        <f>IF(ISBLANK(Values!$E42), "", "not_applicable")</f>
        <v>not_applicable</v>
      </c>
      <c r="DZ43" s="31"/>
      <c r="EA43" s="31"/>
      <c r="EB43" s="31"/>
      <c r="EC43" s="31"/>
      <c r="EI43" s="1" t="str">
        <f>IF(ISBLANK(Values!E42),"",Values!$B$31)</f>
        <v>6 Monate Garantie nach dem Liefertermin. Im Falle einer Fehlfunktion der Tastatur wird ein neues Gerät oder ein Ersatzteil für die Tastatur des Produkts gesendet. Bei Sortierung des Bestands wird eine volle Rückerstattung gewährt.</v>
      </c>
      <c r="ES43" s="1" t="str">
        <f>IF(ISBLANK(Values!E42),"","Amazon Tellus UPS")</f>
        <v>Amazon Tellus UPS</v>
      </c>
      <c r="EV43" s="3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9">
        <f>IF(IF(ISBLANK(Values!E42),"",IF(Values!J42, Values!$B$4, Values!$B$5))=0,"",IF(ISBLANK(Values!E42),"",IF(Values!J42, Values!$B$4, Values!$B$5)))</f>
        <v>58.99</v>
      </c>
      <c r="FP43" s="36" t="str">
        <f>IF(IF(ISBLANK(Values!E42),"",IF(Values!J42, Values!$B$4, Values!$B$5))=0,"",IF(ISBLANK(Values!E42),"","Percent"))</f>
        <v>Percent</v>
      </c>
      <c r="FQ43" s="36" t="str">
        <f>IF(IF(ISBLANK(Values!E42),"",IF(Values!J42, Values!$B$4, Values!$B$5))=0,"",IF(ISBLANK(Values!E42),"","2"))</f>
        <v>2</v>
      </c>
      <c r="FR43" s="36" t="str">
        <f>IF(IF(ISBLANK(Values!E42),"",IF(Values!J42, Values!$B$4, Values!$B$5))=0,"",IF(ISBLANK(Values!E42),"","3"))</f>
        <v>3</v>
      </c>
      <c r="FS43" s="36" t="str">
        <f>IF(IF(ISBLANK(Values!E42),"",IF(Values!J42, Values!$B$4, Values!$B$5))=0,"",IF(ISBLANK(Values!E42),"","5"))</f>
        <v>5</v>
      </c>
      <c r="FT43" s="36" t="str">
        <f>IF(IF(ISBLANK(Values!E42),"",IF(Values!J42, Values!$B$4, Values!$B$5))=0,"",IF(ISBLANK(Values!E42),"","6"))</f>
        <v>6</v>
      </c>
      <c r="FU43" s="36" t="str">
        <f>IF(IF(ISBLANK(Values!E42),"",IF(Values!J42, Values!$B$4, Values!$B$5))=0,"",IF(ISBLANK(Values!E42),"","10"))</f>
        <v>10</v>
      </c>
      <c r="FV43" s="36" t="str">
        <f>IF(IF(ISBLANK(Values!E42),"",IF(Values!J42, Values!$B$4, Values!$B$5))=0,"",IF(ISBLANK(Values!E42),"","10"))</f>
        <v>10</v>
      </c>
    </row>
    <row r="44" spans="1:192" ht="48" x14ac:dyDescent="0.2">
      <c r="A44" s="27" t="str">
        <f>IF(ISBLANK(Values!E43),"",IF(Values!$B$37="EU","computercomponent","computer"))</f>
        <v>computercomponent</v>
      </c>
      <c r="B44" s="38" t="str">
        <f>IF(ISBLANK(Values!E43),"",Values!F43)</f>
        <v>Lenovo T570 - US</v>
      </c>
      <c r="C44" s="32" t="str">
        <f>IF(ISBLANK(Values!E43),"","TellusRem")</f>
        <v>TellusRem</v>
      </c>
      <c r="D44" s="30">
        <f>IF(ISBLANK(Values!E43),"",Values!E43)</f>
        <v>5714401570202</v>
      </c>
      <c r="E44" s="31" t="str">
        <f>IF(ISBLANK(Values!E43),"","EAN")</f>
        <v>EAN</v>
      </c>
      <c r="F44" s="28" t="str">
        <f>IF(ISBLANK(Values!E43),"",IF(Values!J43, SUBSTITUTE(Values!$B$1, "{language}", Values!H43) &amp; " " &amp;Values!$B$3, SUBSTITUTE(Values!$B$2, "{language}", Values!$H43) &amp; " " &amp;Values!$B$3))</f>
        <v>ersatztastatur US  Hintergrundbeleuchtung für Lenovo Thinkpad T570 T580 P51s P52s</v>
      </c>
      <c r="G44" s="32" t="str">
        <f>IF(ISBLANK(Values!E43),"",IF(Values!$B$20="PartialUpdate","","TellusRem"))</f>
        <v/>
      </c>
      <c r="H44" s="27" t="str">
        <f>IF(ISBLANK(Values!E43),"",Values!$B$16)</f>
        <v>computer-keyboards</v>
      </c>
      <c r="I44" s="27" t="str">
        <f>IF(ISBLANK(Values!E43),"","4730574031")</f>
        <v>4730574031</v>
      </c>
      <c r="J44" s="39" t="str">
        <f>IF(ISBLANK(Values!E43),"",Values!F43 )</f>
        <v>Lenovo T570 - US</v>
      </c>
      <c r="K44" s="29">
        <f>IF(IF(ISBLANK(Values!E43),"",IF(Values!J43, Values!$B$4, Values!$B$5))=0,"",IF(ISBLANK(Values!E43),"",IF(Values!J43, Values!$B$4, Values!$B$5)))</f>
        <v>58.99</v>
      </c>
      <c r="L44" s="40">
        <f>IF(ISBLANK(Values!E43),"",IF($CO44="DEFAULT", Values!$B$18, ""))</f>
        <v>5</v>
      </c>
      <c r="M44" s="28" t="str">
        <f>IF(ISBLANK(Values!E43),"",Values!$M43)</f>
        <v>https://raw.githubusercontent.com/PatrickVibild/TellusAmazonPictures/master/pictures/Lenovo/T570/BL/USI/1.jpg</v>
      </c>
      <c r="N44" s="28" t="str">
        <f>IF(ISBLANK(Values!$F43),"",Values!N43)</f>
        <v>https://raw.githubusercontent.com/PatrickVibild/TellusAmazonPictures/master/pictures/Lenovo/T570/BL/USI/2.jpg</v>
      </c>
      <c r="O44" s="28" t="str">
        <f>IF(ISBLANK(Values!$F43),"",Values!O43)</f>
        <v>https://raw.githubusercontent.com/PatrickVibild/TellusAmazonPictures/master/pictures/Lenovo/T570/BL/USI/3.jpg</v>
      </c>
      <c r="P44" s="28" t="str">
        <f>IF(ISBLANK(Values!$F43),"",Values!P43)</f>
        <v>https://raw.githubusercontent.com/PatrickVibild/TellusAmazonPictures/master/pictures/Lenovo/T570/BL/USI/4.jpg</v>
      </c>
      <c r="Q44" s="28" t="str">
        <f>IF(ISBLANK(Values!$F43),"",Values!Q43)</f>
        <v>https://raw.githubusercontent.com/PatrickVibild/TellusAmazonPictures/master/pictures/Lenovo/T570/BL/USI/5.jpg</v>
      </c>
      <c r="R44" s="28" t="str">
        <f>IF(ISBLANK(Values!$F43),"",Values!R43)</f>
        <v>https://raw.githubusercontent.com/PatrickVibild/TellusAmazonPictures/master/pictures/Lenovo/T570/BL/USI/6.jpg</v>
      </c>
      <c r="S44" s="28" t="str">
        <f>IF(ISBLANK(Values!$F43),"",Values!S43)</f>
        <v>https://raw.githubusercontent.com/PatrickVibild/TellusAmazonPictures/master/pictures/Lenovo/T570/BL/USI/7.jpg</v>
      </c>
      <c r="T44" s="28" t="str">
        <f>IF(ISBLANK(Values!$F43),"",Values!T43)</f>
        <v>https://raw.githubusercontent.com/PatrickVibild/TellusAmazonPictures/master/pictures/Lenovo/T570/BL/USI/8.jpg</v>
      </c>
      <c r="U44" s="28" t="str">
        <f>IF(ISBLANK(Values!$F43),"",Values!U43)</f>
        <v>https://raw.githubusercontent.com/PatrickVibild/TellusAmazonPictures/master/pictures/Lenovo/T570/BL/USI/9.jpg</v>
      </c>
      <c r="W44" s="32" t="str">
        <f>IF(ISBLANK(Values!E43),"","Child")</f>
        <v>Child</v>
      </c>
      <c r="X44" s="32" t="str">
        <f>IF(ISBLANK(Values!E43),"",Values!$B$13)</f>
        <v>Lenovo T570 parent</v>
      </c>
      <c r="Y44" s="39" t="str">
        <f>IF(ISBLANK(Values!E43),"","Size-Color")</f>
        <v>Size-Color</v>
      </c>
      <c r="Z44" s="32" t="str">
        <f>IF(ISBLANK(Values!E43),"","variation")</f>
        <v>variation</v>
      </c>
      <c r="AA44" s="36" t="str">
        <f>IF(ISBLANK(Values!E43),"",Values!$B$20)</f>
        <v>PartialUpdate</v>
      </c>
      <c r="AB44" s="1" t="str">
        <f>IF(ISBLANK(Values!E43),"",Values!$B$29)</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AI44" s="41" t="str">
        <f>IF(ISBLANK(Values!E43),"",IF(Values!I43,Values!$B$23,Values!$B$33))</f>
        <v xml:space="preserve">👉 ÜBERARBEITET: GELD SPAREN - Ersatz-Lenovo-Laptop-Tastatur, gleiche Qualität wie OEM-Tastaturen. TellusRem ist seit 2011 der weltweit führende Distributor von Tastaturen. Perfekte Ersatztastatur, einfach auszutauschen und zu installieren. </v>
      </c>
      <c r="AJ44" s="42" t="str">
        <f>IF(ISBLANK(Values!E43),"",Values!$B$24 &amp;" "&amp;Values!$B$3)</f>
        <v>👉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T570 T580 P51s P52s</v>
      </c>
      <c r="AK44" s="1" t="str">
        <f>IF(ISBLANK(Values!E43),"",Values!$B$25)</f>
        <v xml:space="preserve">♻️ ÖFFENTLICHES PRODUKT - Kaufen Sie renoviert, KAUFEN SIE GRÜN! Reduzieren Sie mehr als 80% Kohlendioxid, indem Sie unsere überholten Tastaturen kaufen, im Vergleich zu einer neuen Tastatur! </v>
      </c>
      <c r="AL44" s="1" t="str">
        <f>IF(ISBLANK(Values!E43),"",SUBSTITUTE(SUBSTITUTE(IF(Values!$J43, Values!$B$26, Values!$B$33), "{language}", Values!$H43), "{flag}", INDEX(options!$E$1:$E$20, Values!$V43)))</f>
        <v xml:space="preserve">👉 LAYOUT - 🇺🇸 US  mit Hintergrundbeleuchtung </v>
      </c>
      <c r="AM44" s="1" t="str">
        <f>SUBSTITUTE(IF(ISBLANK(Values!E43),"",Values!$B$27), "{model}", Values!$B$3)</f>
        <v xml:space="preserve">👉 KOMPATIBEL MIT - Lenovo T570 T580 P51s P52s. Bitte überprüfen Sie das Bild und die Beschreibung sorgfältig, bevor Sie eine Tastatur kaufen. Dies stellt sicher, dass Sie die richtige Laptop-Tastatur für Ihren Computer erhalten. Super einfache Installation. </v>
      </c>
      <c r="AT44" s="28" t="str">
        <f>IF(ISBLANK(Values!E43),"",Values!H43)</f>
        <v xml:space="preserve">US </v>
      </c>
      <c r="AV44" s="1" t="str">
        <f>IF(ISBLANK(Values!E43),"",IF(Values!J43,"Backlit", "Non-Backlit"))</f>
        <v>Backlit</v>
      </c>
      <c r="AW44"/>
      <c r="BE44" s="27" t="str">
        <f>IF(ISBLANK(Values!E43),"","Professional Audience")</f>
        <v>Professional Audience</v>
      </c>
      <c r="BF44" s="27" t="str">
        <f>IF(ISBLANK(Values!E43),"","Consumer Audience")</f>
        <v>Consumer Audience</v>
      </c>
      <c r="BG44" s="27" t="str">
        <f>IF(ISBLANK(Values!E43),"","Adults")</f>
        <v>Adults</v>
      </c>
      <c r="BH44" s="27"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36"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Dänemark</v>
      </c>
      <c r="CZ44" s="1" t="str">
        <f>IF(ISBLANK(Values!E43),"","No")</f>
        <v>No</v>
      </c>
      <c r="DA44" s="1" t="str">
        <f>IF(ISBLANK(Values!E43),"","No")</f>
        <v>No</v>
      </c>
      <c r="DO44" s="27" t="str">
        <f>IF(ISBLANK(Values!E43),"","Parts")</f>
        <v>Parts</v>
      </c>
      <c r="DP44" s="27" t="str">
        <f>IF(ISBLANK(Values!E43),"",Values!$B$31)</f>
        <v>6 Monate Garantie nach dem Liefertermin. Im Falle einer Fehlfunktion der Tastatur wird ein neues Gerät oder ein Ersatzteil für die Tastatur des Produkts gesendet. Bei Sortierung des Bestands wird eine volle Rückerstattung gewährt.</v>
      </c>
      <c r="DS44" s="31"/>
      <c r="DY44" t="str">
        <f>IF(ISBLANK(Values!$E43), "", "not_applicable")</f>
        <v>not_applicable</v>
      </c>
      <c r="DZ44" s="31"/>
      <c r="EA44" s="31"/>
      <c r="EB44" s="31"/>
      <c r="EC44" s="31"/>
      <c r="EI44" s="1" t="str">
        <f>IF(ISBLANK(Values!E43),"",Values!$B$31)</f>
        <v>6 Monate Garantie nach dem Liefertermin. Im Falle einer Fehlfunktion der Tastatur wird ein neues Gerät oder ein Ersatzteil für die Tastatur des Produkts gesendet. Bei Sortierung des Bestands wird eine volle Rückerstattung gewährt.</v>
      </c>
      <c r="ES44" s="1" t="str">
        <f>IF(ISBLANK(Values!E43),"","Amazon Tellus UPS")</f>
        <v>Amazon Tellus UPS</v>
      </c>
      <c r="EV44" s="3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9">
        <f>IF(IF(ISBLANK(Values!E43),"",IF(Values!J43, Values!$B$4, Values!$B$5))=0,"",IF(ISBLANK(Values!E43),"",IF(Values!J43, Values!$B$4, Values!$B$5)))</f>
        <v>58.99</v>
      </c>
      <c r="FP44" s="36" t="str">
        <f>IF(IF(ISBLANK(Values!E43),"",IF(Values!J43, Values!$B$4, Values!$B$5))=0,"",IF(ISBLANK(Values!E43),"","Percent"))</f>
        <v>Percent</v>
      </c>
      <c r="FQ44" s="36" t="str">
        <f>IF(IF(ISBLANK(Values!E43),"",IF(Values!J43, Values!$B$4, Values!$B$5))=0,"",IF(ISBLANK(Values!E43),"","2"))</f>
        <v>2</v>
      </c>
      <c r="FR44" s="36" t="str">
        <f>IF(IF(ISBLANK(Values!E43),"",IF(Values!J43, Values!$B$4, Values!$B$5))=0,"",IF(ISBLANK(Values!E43),"","3"))</f>
        <v>3</v>
      </c>
      <c r="FS44" s="36" t="str">
        <f>IF(IF(ISBLANK(Values!E43),"",IF(Values!J43, Values!$B$4, Values!$B$5))=0,"",IF(ISBLANK(Values!E43),"","5"))</f>
        <v>5</v>
      </c>
      <c r="FT44" s="36" t="str">
        <f>IF(IF(ISBLANK(Values!E43),"",IF(Values!J43, Values!$B$4, Values!$B$5))=0,"",IF(ISBLANK(Values!E43),"","6"))</f>
        <v>6</v>
      </c>
      <c r="FU44" s="36" t="str">
        <f>IF(IF(ISBLANK(Values!E43),"",IF(Values!J43, Values!$B$4, Values!$B$5))=0,"",IF(ISBLANK(Values!E43),"","10"))</f>
        <v>10</v>
      </c>
      <c r="FV44" s="36" t="str">
        <f>IF(IF(ISBLANK(Values!E43),"",IF(Values!J43, Values!$B$4, Values!$B$5))=0,"",IF(ISBLANK(Values!E43),"","10"))</f>
        <v>10</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IF(ISBLANK(Values!E44),"",IF(Values!$B$20="PartialUpdate","","TellusRem"))</f>
        <v/>
      </c>
      <c r="H45" s="27" t="str">
        <f>IF(ISBLANK(Values!E44),"",Values!$B$16)</f>
        <v/>
      </c>
      <c r="I45" s="27" t="str">
        <f>IF(ISBLANK(Values!E44),"","4730574031")</f>
        <v/>
      </c>
      <c r="J45" s="39" t="str">
        <f>IF(ISBLANK(Values!E44),"",Values!F44 )</f>
        <v/>
      </c>
      <c r="K45" s="29" t="str">
        <f>IF(IF(ISBLANK(Values!E44),"",IF(Values!J44, Values!$B$4, Values!$B$5))=0,"",IF(ISBLANK(Values!E44),"",IF(Values!J44,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36"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9" t="str">
        <f>IF(IF(ISBLANK(Values!E44),"",IF(Values!J44, Values!$B$4, Values!$B$5))=0,"",IF(ISBLANK(Values!E44),"",IF(Values!J44, Values!$B$4, Values!$B$5)))</f>
        <v/>
      </c>
      <c r="FP45" s="36" t="str">
        <f>IF(IF(ISBLANK(Values!E44),"",IF(Values!J44, Values!$B$4, Values!$B$5))=0,"",IF(ISBLANK(Values!E44),"","Percent"))</f>
        <v/>
      </c>
      <c r="FQ45" s="36" t="str">
        <f>IF(IF(ISBLANK(Values!E44),"",IF(Values!J44, Values!$B$4, Values!$B$5))=0,"",IF(ISBLANK(Values!E44),"","2"))</f>
        <v/>
      </c>
      <c r="FR45" s="36" t="str">
        <f>IF(IF(ISBLANK(Values!E44),"",IF(Values!J44, Values!$B$4, Values!$B$5))=0,"",IF(ISBLANK(Values!E44),"","3"))</f>
        <v/>
      </c>
      <c r="FS45" s="36" t="str">
        <f>IF(IF(ISBLANK(Values!E44),"",IF(Values!J44, Values!$B$4, Values!$B$5))=0,"",IF(ISBLANK(Values!E44),"","5"))</f>
        <v/>
      </c>
      <c r="FT45" s="36" t="str">
        <f>IF(IF(ISBLANK(Values!E44),"",IF(Values!J44, Values!$B$4, Values!$B$5))=0,"",IF(ISBLANK(Values!E44),"","6"))</f>
        <v/>
      </c>
      <c r="FU45" s="36" t="str">
        <f>IF(IF(ISBLANK(Values!E44),"",IF(Values!J44, Values!$B$4, Values!$B$5))=0,"",IF(ISBLANK(Values!E44),"","10"))</f>
        <v/>
      </c>
      <c r="FV45" s="36" t="str">
        <f>IF(IF(ISBLANK(Values!E44),"",IF(Values!J44, Values!$B$4, Values!$B$5))=0,"",IF(ISBLANK(Values!E44),"","10"))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IF(ISBLANK(Values!E45),"",IF(Values!$B$20="PartialUpdate","","TellusRem"))</f>
        <v/>
      </c>
      <c r="H46" s="27" t="str">
        <f>IF(ISBLANK(Values!E45),"",Values!$B$16)</f>
        <v/>
      </c>
      <c r="I46" s="27" t="str">
        <f>IF(ISBLANK(Values!E45),"","4730574031")</f>
        <v/>
      </c>
      <c r="J46" s="39" t="str">
        <f>IF(ISBLANK(Values!E45),"",Values!F45 )</f>
        <v/>
      </c>
      <c r="K46" s="29" t="str">
        <f>IF(IF(ISBLANK(Values!E45),"",IF(Values!J45, Values!$B$4, Values!$B$5))=0,"",IF(ISBLANK(Values!E45),"",IF(Values!J45,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36"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9" t="str">
        <f>IF(IF(ISBLANK(Values!E45),"",IF(Values!J45, Values!$B$4, Values!$B$5))=0,"",IF(ISBLANK(Values!E45),"",IF(Values!J45, Values!$B$4, Values!$B$5)))</f>
        <v/>
      </c>
      <c r="FP46" s="36" t="str">
        <f>IF(IF(ISBLANK(Values!E45),"",IF(Values!J45, Values!$B$4, Values!$B$5))=0,"",IF(ISBLANK(Values!E45),"","Percent"))</f>
        <v/>
      </c>
      <c r="FQ46" s="36" t="str">
        <f>IF(IF(ISBLANK(Values!E45),"",IF(Values!J45, Values!$B$4, Values!$B$5))=0,"",IF(ISBLANK(Values!E45),"","2"))</f>
        <v/>
      </c>
      <c r="FR46" s="36" t="str">
        <f>IF(IF(ISBLANK(Values!E45),"",IF(Values!J45, Values!$B$4, Values!$B$5))=0,"",IF(ISBLANK(Values!E45),"","3"))</f>
        <v/>
      </c>
      <c r="FS46" s="36" t="str">
        <f>IF(IF(ISBLANK(Values!E45),"",IF(Values!J45, Values!$B$4, Values!$B$5))=0,"",IF(ISBLANK(Values!E45),"","5"))</f>
        <v/>
      </c>
      <c r="FT46" s="36" t="str">
        <f>IF(IF(ISBLANK(Values!E45),"",IF(Values!J45, Values!$B$4, Values!$B$5))=0,"",IF(ISBLANK(Values!E45),"","6"))</f>
        <v/>
      </c>
      <c r="FU46" s="36" t="str">
        <f>IF(IF(ISBLANK(Values!E45),"",IF(Values!J45, Values!$B$4, Values!$B$5))=0,"",IF(ISBLANK(Values!E45),"","10"))</f>
        <v/>
      </c>
      <c r="FV46" s="36" t="str">
        <f>IF(IF(ISBLANK(Values!E45),"",IF(Values!J45, Values!$B$4, Values!$B$5))=0,"",IF(ISBLANK(Values!E45),"","10"))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IF(ISBLANK(Values!E46),"",IF(Values!$B$20="PartialUpdate","","TellusRem"))</f>
        <v/>
      </c>
      <c r="H47" s="27" t="str">
        <f>IF(ISBLANK(Values!E46),"",Values!$B$16)</f>
        <v/>
      </c>
      <c r="I47" s="27" t="str">
        <f>IF(ISBLANK(Values!E46),"","4730574031")</f>
        <v/>
      </c>
      <c r="J47" s="39" t="str">
        <f>IF(ISBLANK(Values!E46),"",Values!F46 )</f>
        <v/>
      </c>
      <c r="K47" s="29" t="str">
        <f>IF(IF(ISBLANK(Values!E46),"",IF(Values!J46, Values!$B$4, Values!$B$5))=0,"",IF(ISBLANK(Values!E46),"",IF(Values!J46,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36"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9" t="str">
        <f>IF(IF(ISBLANK(Values!E46),"",IF(Values!J46, Values!$B$4, Values!$B$5))=0,"",IF(ISBLANK(Values!E46),"",IF(Values!J46, Values!$B$4, Values!$B$5)))</f>
        <v/>
      </c>
      <c r="FP47" s="36" t="str">
        <f>IF(IF(ISBLANK(Values!E46),"",IF(Values!J46, Values!$B$4, Values!$B$5))=0,"",IF(ISBLANK(Values!E46),"","Percent"))</f>
        <v/>
      </c>
      <c r="FQ47" s="36" t="str">
        <f>IF(IF(ISBLANK(Values!E46),"",IF(Values!J46, Values!$B$4, Values!$B$5))=0,"",IF(ISBLANK(Values!E46),"","2"))</f>
        <v/>
      </c>
      <c r="FR47" s="36" t="str">
        <f>IF(IF(ISBLANK(Values!E46),"",IF(Values!J46, Values!$B$4, Values!$B$5))=0,"",IF(ISBLANK(Values!E46),"","3"))</f>
        <v/>
      </c>
      <c r="FS47" s="36" t="str">
        <f>IF(IF(ISBLANK(Values!E46),"",IF(Values!J46, Values!$B$4, Values!$B$5))=0,"",IF(ISBLANK(Values!E46),"","5"))</f>
        <v/>
      </c>
      <c r="FT47" s="36" t="str">
        <f>IF(IF(ISBLANK(Values!E46),"",IF(Values!J46, Values!$B$4, Values!$B$5))=0,"",IF(ISBLANK(Values!E46),"","6"))</f>
        <v/>
      </c>
      <c r="FU47" s="36" t="str">
        <f>IF(IF(ISBLANK(Values!E46),"",IF(Values!J46, Values!$B$4, Values!$B$5))=0,"",IF(ISBLANK(Values!E46),"","10"))</f>
        <v/>
      </c>
      <c r="FV47" s="36" t="str">
        <f>IF(IF(ISBLANK(Values!E46),"",IF(Values!J46, Values!$B$4, Values!$B$5))=0,"",IF(ISBLANK(Values!E46),"","10"))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IF(ISBLANK(Values!E47),"",IF(Values!$B$20="PartialUpdate","","TellusRem"))</f>
        <v/>
      </c>
      <c r="H48" s="27" t="str">
        <f>IF(ISBLANK(Values!E47),"",Values!$B$16)</f>
        <v/>
      </c>
      <c r="I48" s="27" t="str">
        <f>IF(ISBLANK(Values!E47),"","4730574031")</f>
        <v/>
      </c>
      <c r="J48" s="39" t="str">
        <f>IF(ISBLANK(Values!E47),"",Values!F47 )</f>
        <v/>
      </c>
      <c r="K48" s="29" t="str">
        <f>IF(IF(ISBLANK(Values!E47),"",IF(Values!J47, Values!$B$4, Values!$B$5))=0,"",IF(ISBLANK(Values!E47),"",IF(Values!J47,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36"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9" t="str">
        <f>IF(IF(ISBLANK(Values!E47),"",IF(Values!J47, Values!$B$4, Values!$B$5))=0,"",IF(ISBLANK(Values!E47),"",IF(Values!J47, Values!$B$4, Values!$B$5)))</f>
        <v/>
      </c>
      <c r="FP48" s="36" t="str">
        <f>IF(IF(ISBLANK(Values!E47),"",IF(Values!J47, Values!$B$4, Values!$B$5))=0,"",IF(ISBLANK(Values!E47),"","Percent"))</f>
        <v/>
      </c>
      <c r="FQ48" s="36" t="str">
        <f>IF(IF(ISBLANK(Values!E47),"",IF(Values!J47, Values!$B$4, Values!$B$5))=0,"",IF(ISBLANK(Values!E47),"","2"))</f>
        <v/>
      </c>
      <c r="FR48" s="36" t="str">
        <f>IF(IF(ISBLANK(Values!E47),"",IF(Values!J47, Values!$B$4, Values!$B$5))=0,"",IF(ISBLANK(Values!E47),"","3"))</f>
        <v/>
      </c>
      <c r="FS48" s="36" t="str">
        <f>IF(IF(ISBLANK(Values!E47),"",IF(Values!J47, Values!$B$4, Values!$B$5))=0,"",IF(ISBLANK(Values!E47),"","5"))</f>
        <v/>
      </c>
      <c r="FT48" s="36" t="str">
        <f>IF(IF(ISBLANK(Values!E47),"",IF(Values!J47, Values!$B$4, Values!$B$5))=0,"",IF(ISBLANK(Values!E47),"","6"))</f>
        <v/>
      </c>
      <c r="FU48" s="36" t="str">
        <f>IF(IF(ISBLANK(Values!E47),"",IF(Values!J47, Values!$B$4, Values!$B$5))=0,"",IF(ISBLANK(Values!E47),"","10"))</f>
        <v/>
      </c>
      <c r="FV48" s="36" t="str">
        <f>IF(IF(ISBLANK(Values!E47),"",IF(Values!J47, Values!$B$4, Values!$B$5))=0,"",IF(ISBLANK(Values!E47),"","10"))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IF(ISBLANK(Values!E48),"",IF(Values!$B$20="PartialUpdate","","TellusRem"))</f>
        <v/>
      </c>
      <c r="H49" s="27" t="str">
        <f>IF(ISBLANK(Values!E48),"",Values!$B$16)</f>
        <v/>
      </c>
      <c r="I49" s="27" t="str">
        <f>IF(ISBLANK(Values!E48),"","4730574031")</f>
        <v/>
      </c>
      <c r="J49" s="39" t="str">
        <f>IF(ISBLANK(Values!E48),"",Values!F48 )</f>
        <v/>
      </c>
      <c r="K49" s="29" t="str">
        <f>IF(IF(ISBLANK(Values!E48),"",IF(Values!J48, Values!$B$4, Values!$B$5))=0,"",IF(ISBLANK(Values!E48),"",IF(Values!J48,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36"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9" t="str">
        <f>IF(IF(ISBLANK(Values!E48),"",IF(Values!J48, Values!$B$4, Values!$B$5))=0,"",IF(ISBLANK(Values!E48),"",IF(Values!J48, Values!$B$4, Values!$B$5)))</f>
        <v/>
      </c>
      <c r="FP49" s="36" t="str">
        <f>IF(IF(ISBLANK(Values!E48),"",IF(Values!J48, Values!$B$4, Values!$B$5))=0,"",IF(ISBLANK(Values!E48),"","Percent"))</f>
        <v/>
      </c>
      <c r="FQ49" s="36" t="str">
        <f>IF(IF(ISBLANK(Values!E48),"",IF(Values!J48, Values!$B$4, Values!$B$5))=0,"",IF(ISBLANK(Values!E48),"","2"))</f>
        <v/>
      </c>
      <c r="FR49" s="36" t="str">
        <f>IF(IF(ISBLANK(Values!E48),"",IF(Values!J48, Values!$B$4, Values!$B$5))=0,"",IF(ISBLANK(Values!E48),"","3"))</f>
        <v/>
      </c>
      <c r="FS49" s="36" t="str">
        <f>IF(IF(ISBLANK(Values!E48),"",IF(Values!J48, Values!$B$4, Values!$B$5))=0,"",IF(ISBLANK(Values!E48),"","5"))</f>
        <v/>
      </c>
      <c r="FT49" s="36" t="str">
        <f>IF(IF(ISBLANK(Values!E48),"",IF(Values!J48, Values!$B$4, Values!$B$5))=0,"",IF(ISBLANK(Values!E48),"","6"))</f>
        <v/>
      </c>
      <c r="FU49" s="36" t="str">
        <f>IF(IF(ISBLANK(Values!E48),"",IF(Values!J48, Values!$B$4, Values!$B$5))=0,"",IF(ISBLANK(Values!E48),"","10"))</f>
        <v/>
      </c>
      <c r="FV49" s="36" t="str">
        <f>IF(IF(ISBLANK(Values!E48),"",IF(Values!J48, Values!$B$4, Values!$B$5))=0,"",IF(ISBLANK(Values!E48),"","10"))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IF(ISBLANK(Values!E49),"",IF(Values!$B$20="PartialUpdate","","TellusRem"))</f>
        <v/>
      </c>
      <c r="H50" s="27" t="str">
        <f>IF(ISBLANK(Values!E49),"",Values!$B$16)</f>
        <v/>
      </c>
      <c r="I50" s="27" t="str">
        <f>IF(ISBLANK(Values!E49),"","4730574031")</f>
        <v/>
      </c>
      <c r="J50" s="39" t="str">
        <f>IF(ISBLANK(Values!E49),"",Values!F49 )</f>
        <v/>
      </c>
      <c r="K50" s="29" t="str">
        <f>IF(IF(ISBLANK(Values!E49),"",IF(Values!J49, Values!$B$4, Values!$B$5))=0,"",IF(ISBLANK(Values!E49),"",IF(Values!J49,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36"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9" t="str">
        <f>IF(IF(ISBLANK(Values!E49),"",IF(Values!J49, Values!$B$4, Values!$B$5))=0,"",IF(ISBLANK(Values!E49),"",IF(Values!J49, Values!$B$4, Values!$B$5)))</f>
        <v/>
      </c>
      <c r="FP50" s="36" t="str">
        <f>IF(IF(ISBLANK(Values!E49),"",IF(Values!J49, Values!$B$4, Values!$B$5))=0,"",IF(ISBLANK(Values!E49),"","Percent"))</f>
        <v/>
      </c>
      <c r="FQ50" s="36" t="str">
        <f>IF(IF(ISBLANK(Values!E49),"",IF(Values!J49, Values!$B$4, Values!$B$5))=0,"",IF(ISBLANK(Values!E49),"","2"))</f>
        <v/>
      </c>
      <c r="FR50" s="36" t="str">
        <f>IF(IF(ISBLANK(Values!E49),"",IF(Values!J49, Values!$B$4, Values!$B$5))=0,"",IF(ISBLANK(Values!E49),"","3"))</f>
        <v/>
      </c>
      <c r="FS50" s="36" t="str">
        <f>IF(IF(ISBLANK(Values!E49),"",IF(Values!J49, Values!$B$4, Values!$B$5))=0,"",IF(ISBLANK(Values!E49),"","5"))</f>
        <v/>
      </c>
      <c r="FT50" s="36" t="str">
        <f>IF(IF(ISBLANK(Values!E49),"",IF(Values!J49, Values!$B$4, Values!$B$5))=0,"",IF(ISBLANK(Values!E49),"","6"))</f>
        <v/>
      </c>
      <c r="FU50" s="36" t="str">
        <f>IF(IF(ISBLANK(Values!E49),"",IF(Values!J49, Values!$B$4, Values!$B$5))=0,"",IF(ISBLANK(Values!E49),"","10"))</f>
        <v/>
      </c>
      <c r="FV50" s="36" t="str">
        <f>IF(IF(ISBLANK(Values!E49),"",IF(Values!J49, Values!$B$4, Values!$B$5))=0,"",IF(ISBLANK(Values!E49),"","10"))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IF(ISBLANK(Values!E50),"",IF(Values!$B$20="PartialUpdate","","TellusRem"))</f>
        <v/>
      </c>
      <c r="H51" s="27" t="str">
        <f>IF(ISBLANK(Values!E50),"",Values!$B$16)</f>
        <v/>
      </c>
      <c r="I51" s="27" t="str">
        <f>IF(ISBLANK(Values!E50),"","4730574031")</f>
        <v/>
      </c>
      <c r="J51" s="39" t="str">
        <f>IF(ISBLANK(Values!E50),"",Values!F50 )</f>
        <v/>
      </c>
      <c r="K51" s="29" t="str">
        <f>IF(IF(ISBLANK(Values!E50),"",IF(Values!J50, Values!$B$4, Values!$B$5))=0,"",IF(ISBLANK(Values!E50),"",IF(Values!J50,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36"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9" t="str">
        <f>IF(IF(ISBLANK(Values!E50),"",IF(Values!J50, Values!$B$4, Values!$B$5))=0,"",IF(ISBLANK(Values!E50),"",IF(Values!J50, Values!$B$4, Values!$B$5)))</f>
        <v/>
      </c>
      <c r="FP51" s="36" t="str">
        <f>IF(IF(ISBLANK(Values!E50),"",IF(Values!J50, Values!$B$4, Values!$B$5))=0,"",IF(ISBLANK(Values!E50),"","Percent"))</f>
        <v/>
      </c>
      <c r="FQ51" s="36" t="str">
        <f>IF(IF(ISBLANK(Values!E50),"",IF(Values!J50, Values!$B$4, Values!$B$5))=0,"",IF(ISBLANK(Values!E50),"","2"))</f>
        <v/>
      </c>
      <c r="FR51" s="36" t="str">
        <f>IF(IF(ISBLANK(Values!E50),"",IF(Values!J50, Values!$B$4, Values!$B$5))=0,"",IF(ISBLANK(Values!E50),"","3"))</f>
        <v/>
      </c>
      <c r="FS51" s="36" t="str">
        <f>IF(IF(ISBLANK(Values!E50),"",IF(Values!J50, Values!$B$4, Values!$B$5))=0,"",IF(ISBLANK(Values!E50),"","5"))</f>
        <v/>
      </c>
      <c r="FT51" s="36" t="str">
        <f>IF(IF(ISBLANK(Values!E50),"",IF(Values!J50, Values!$B$4, Values!$B$5))=0,"",IF(ISBLANK(Values!E50),"","6"))</f>
        <v/>
      </c>
      <c r="FU51" s="36" t="str">
        <f>IF(IF(ISBLANK(Values!E50),"",IF(Values!J50, Values!$B$4, Values!$B$5))=0,"",IF(ISBLANK(Values!E50),"","10"))</f>
        <v/>
      </c>
      <c r="FV51" s="36" t="str">
        <f>IF(IF(ISBLANK(Values!E50),"",IF(Values!J50, Values!$B$4, Values!$B$5))=0,"",IF(ISBLANK(Values!E50),"","10"))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IF(ISBLANK(Values!E51),"",IF(Values!$B$20="PartialUpdate","","TellusRem"))</f>
        <v/>
      </c>
      <c r="H52" s="27" t="str">
        <f>IF(ISBLANK(Values!E51),"",Values!$B$16)</f>
        <v/>
      </c>
      <c r="I52" s="27" t="str">
        <f>IF(ISBLANK(Values!E51),"","4730574031")</f>
        <v/>
      </c>
      <c r="J52" s="39" t="str">
        <f>IF(ISBLANK(Values!E51),"",Values!F51 )</f>
        <v/>
      </c>
      <c r="K52" s="29" t="str">
        <f>IF(IF(ISBLANK(Values!E51),"",IF(Values!J51, Values!$B$4, Values!$B$5))=0,"",IF(ISBLANK(Values!E51),"",IF(Values!J51,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36"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9" t="str">
        <f>IF(IF(ISBLANK(Values!E51),"",IF(Values!J51, Values!$B$4, Values!$B$5))=0,"",IF(ISBLANK(Values!E51),"",IF(Values!J51, Values!$B$4, Values!$B$5)))</f>
        <v/>
      </c>
      <c r="FP52" s="36" t="str">
        <f>IF(IF(ISBLANK(Values!E51),"",IF(Values!J51, Values!$B$4, Values!$B$5))=0,"",IF(ISBLANK(Values!E51),"","Percent"))</f>
        <v/>
      </c>
      <c r="FQ52" s="36" t="str">
        <f>IF(IF(ISBLANK(Values!E51),"",IF(Values!J51, Values!$B$4, Values!$B$5))=0,"",IF(ISBLANK(Values!E51),"","2"))</f>
        <v/>
      </c>
      <c r="FR52" s="36" t="str">
        <f>IF(IF(ISBLANK(Values!E51),"",IF(Values!J51, Values!$B$4, Values!$B$5))=0,"",IF(ISBLANK(Values!E51),"","3"))</f>
        <v/>
      </c>
      <c r="FS52" s="36" t="str">
        <f>IF(IF(ISBLANK(Values!E51),"",IF(Values!J51, Values!$B$4, Values!$B$5))=0,"",IF(ISBLANK(Values!E51),"","5"))</f>
        <v/>
      </c>
      <c r="FT52" s="36" t="str">
        <f>IF(IF(ISBLANK(Values!E51),"",IF(Values!J51, Values!$B$4, Values!$B$5))=0,"",IF(ISBLANK(Values!E51),"","6"))</f>
        <v/>
      </c>
      <c r="FU52" s="36" t="str">
        <f>IF(IF(ISBLANK(Values!E51),"",IF(Values!J51, Values!$B$4, Values!$B$5))=0,"",IF(ISBLANK(Values!E51),"","10"))</f>
        <v/>
      </c>
      <c r="FV52" s="36" t="str">
        <f>IF(IF(ISBLANK(Values!E51),"",IF(Values!J51, Values!$B$4, Values!$B$5))=0,"",IF(ISBLANK(Values!E51),"","10"))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IF(ISBLANK(Values!E52),"",IF(Values!$B$20="PartialUpdate","","TellusRem"))</f>
        <v/>
      </c>
      <c r="H53" s="27" t="str">
        <f>IF(ISBLANK(Values!E52),"",Values!$B$16)</f>
        <v/>
      </c>
      <c r="I53" s="27" t="str">
        <f>IF(ISBLANK(Values!E52),"","4730574031")</f>
        <v/>
      </c>
      <c r="J53" s="39" t="str">
        <f>IF(ISBLANK(Values!E52),"",Values!F52 )</f>
        <v/>
      </c>
      <c r="K53" s="29" t="str">
        <f>IF(IF(ISBLANK(Values!E52),"",IF(Values!J52, Values!$B$4, Values!$B$5))=0,"",IF(ISBLANK(Values!E52),"",IF(Values!J52,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36"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9" t="str">
        <f>IF(IF(ISBLANK(Values!E52),"",IF(Values!J52, Values!$B$4, Values!$B$5))=0,"",IF(ISBLANK(Values!E52),"",IF(Values!J52, Values!$B$4, Values!$B$5)))</f>
        <v/>
      </c>
      <c r="FP53" s="36" t="str">
        <f>IF(IF(ISBLANK(Values!E52),"",IF(Values!J52, Values!$B$4, Values!$B$5))=0,"",IF(ISBLANK(Values!E52),"","Percent"))</f>
        <v/>
      </c>
      <c r="FQ53" s="36" t="str">
        <f>IF(IF(ISBLANK(Values!E52),"",IF(Values!J52, Values!$B$4, Values!$B$5))=0,"",IF(ISBLANK(Values!E52),"","2"))</f>
        <v/>
      </c>
      <c r="FR53" s="36" t="str">
        <f>IF(IF(ISBLANK(Values!E52),"",IF(Values!J52, Values!$B$4, Values!$B$5))=0,"",IF(ISBLANK(Values!E52),"","3"))</f>
        <v/>
      </c>
      <c r="FS53" s="36" t="str">
        <f>IF(IF(ISBLANK(Values!E52),"",IF(Values!J52, Values!$B$4, Values!$B$5))=0,"",IF(ISBLANK(Values!E52),"","5"))</f>
        <v/>
      </c>
      <c r="FT53" s="36" t="str">
        <f>IF(IF(ISBLANK(Values!E52),"",IF(Values!J52, Values!$B$4, Values!$B$5))=0,"",IF(ISBLANK(Values!E52),"","6"))</f>
        <v/>
      </c>
      <c r="FU53" s="36" t="str">
        <f>IF(IF(ISBLANK(Values!E52),"",IF(Values!J52, Values!$B$4, Values!$B$5))=0,"",IF(ISBLANK(Values!E52),"","10"))</f>
        <v/>
      </c>
      <c r="FV53" s="36" t="str">
        <f>IF(IF(ISBLANK(Values!E52),"",IF(Values!J52, Values!$B$4, Values!$B$5))=0,"",IF(ISBLANK(Values!E52),"","10"))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IF(ISBLANK(Values!E53),"",IF(Values!$B$20="PartialUpdate","","TellusRem"))</f>
        <v/>
      </c>
      <c r="H54" s="27" t="str">
        <f>IF(ISBLANK(Values!E53),"",Values!$B$16)</f>
        <v/>
      </c>
      <c r="I54" s="27" t="str">
        <f>IF(ISBLANK(Values!E53),"","4730574031")</f>
        <v/>
      </c>
      <c r="J54" s="39" t="str">
        <f>IF(ISBLANK(Values!E53),"",Values!F53 )</f>
        <v/>
      </c>
      <c r="K54" s="29" t="str">
        <f>IF(IF(ISBLANK(Values!E53),"",IF(Values!J53, Values!$B$4, Values!$B$5))=0,"",IF(ISBLANK(Values!E53),"",IF(Values!J53,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36"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9" t="str">
        <f>IF(IF(ISBLANK(Values!E53),"",IF(Values!J53, Values!$B$4, Values!$B$5))=0,"",IF(ISBLANK(Values!E53),"",IF(Values!J53, Values!$B$4, Values!$B$5)))</f>
        <v/>
      </c>
      <c r="FP54" s="36" t="str">
        <f>IF(IF(ISBLANK(Values!E53),"",IF(Values!J53, Values!$B$4, Values!$B$5))=0,"",IF(ISBLANK(Values!E53),"","Percent"))</f>
        <v/>
      </c>
      <c r="FQ54" s="36" t="str">
        <f>IF(IF(ISBLANK(Values!E53),"",IF(Values!J53, Values!$B$4, Values!$B$5))=0,"",IF(ISBLANK(Values!E53),"","2"))</f>
        <v/>
      </c>
      <c r="FR54" s="36" t="str">
        <f>IF(IF(ISBLANK(Values!E53),"",IF(Values!J53, Values!$B$4, Values!$B$5))=0,"",IF(ISBLANK(Values!E53),"","3"))</f>
        <v/>
      </c>
      <c r="FS54" s="36" t="str">
        <f>IF(IF(ISBLANK(Values!E53),"",IF(Values!J53, Values!$B$4, Values!$B$5))=0,"",IF(ISBLANK(Values!E53),"","5"))</f>
        <v/>
      </c>
      <c r="FT54" s="36" t="str">
        <f>IF(IF(ISBLANK(Values!E53),"",IF(Values!J53, Values!$B$4, Values!$B$5))=0,"",IF(ISBLANK(Values!E53),"","6"))</f>
        <v/>
      </c>
      <c r="FU54" s="36" t="str">
        <f>IF(IF(ISBLANK(Values!E53),"",IF(Values!J53, Values!$B$4, Values!$B$5))=0,"",IF(ISBLANK(Values!E53),"","10"))</f>
        <v/>
      </c>
      <c r="FV54" s="36" t="str">
        <f>IF(IF(ISBLANK(Values!E53),"",IF(Values!J53, Values!$B$4, Values!$B$5))=0,"",IF(ISBLANK(Values!E53),"","10"))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IF(ISBLANK(Values!E54),"",IF(Values!$B$20="PartialUpdate","","TellusRem"))</f>
        <v/>
      </c>
      <c r="H55" s="27" t="str">
        <f>IF(ISBLANK(Values!E54),"",Values!$B$16)</f>
        <v/>
      </c>
      <c r="I55" s="27" t="str">
        <f>IF(ISBLANK(Values!E54),"","4730574031")</f>
        <v/>
      </c>
      <c r="J55" s="39" t="str">
        <f>IF(ISBLANK(Values!E54),"",Values!F54 )</f>
        <v/>
      </c>
      <c r="K55" s="29" t="str">
        <f>IF(IF(ISBLANK(Values!E54),"",IF(Values!J54, Values!$B$4, Values!$B$5))=0,"",IF(ISBLANK(Values!E54),"",IF(Values!J54,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36"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9" t="str">
        <f>IF(IF(ISBLANK(Values!E54),"",IF(Values!J54, Values!$B$4, Values!$B$5))=0,"",IF(ISBLANK(Values!E54),"",IF(Values!J54, Values!$B$4, Values!$B$5)))</f>
        <v/>
      </c>
      <c r="FP55" s="36" t="str">
        <f>IF(IF(ISBLANK(Values!E54),"",IF(Values!J54, Values!$B$4, Values!$B$5))=0,"",IF(ISBLANK(Values!E54),"","Percent"))</f>
        <v/>
      </c>
      <c r="FQ55" s="36" t="str">
        <f>IF(IF(ISBLANK(Values!E54),"",IF(Values!J54, Values!$B$4, Values!$B$5))=0,"",IF(ISBLANK(Values!E54),"","2"))</f>
        <v/>
      </c>
      <c r="FR55" s="36" t="str">
        <f>IF(IF(ISBLANK(Values!E54),"",IF(Values!J54, Values!$B$4, Values!$B$5))=0,"",IF(ISBLANK(Values!E54),"","3"))</f>
        <v/>
      </c>
      <c r="FS55" s="36" t="str">
        <f>IF(IF(ISBLANK(Values!E54),"",IF(Values!J54, Values!$B$4, Values!$B$5))=0,"",IF(ISBLANK(Values!E54),"","5"))</f>
        <v/>
      </c>
      <c r="FT55" s="36" t="str">
        <f>IF(IF(ISBLANK(Values!E54),"",IF(Values!J54, Values!$B$4, Values!$B$5))=0,"",IF(ISBLANK(Values!E54),"","6"))</f>
        <v/>
      </c>
      <c r="FU55" s="36" t="str">
        <f>IF(IF(ISBLANK(Values!E54),"",IF(Values!J54, Values!$B$4, Values!$B$5))=0,"",IF(ISBLANK(Values!E54),"","10"))</f>
        <v/>
      </c>
      <c r="FV55" s="36" t="str">
        <f>IF(IF(ISBLANK(Values!E54),"",IF(Values!J54, Values!$B$4, Values!$B$5))=0,"",IF(ISBLANK(Values!E54),"","10"))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IF(ISBLANK(Values!E55),"",IF(Values!$B$20="PartialUpdate","","TellusRem"))</f>
        <v/>
      </c>
      <c r="H56" s="27" t="str">
        <f>IF(ISBLANK(Values!E55),"",Values!$B$16)</f>
        <v/>
      </c>
      <c r="I56" s="27" t="str">
        <f>IF(ISBLANK(Values!E55),"","4730574031")</f>
        <v/>
      </c>
      <c r="J56" s="39" t="str">
        <f>IF(ISBLANK(Values!E55),"",Values!F55 )</f>
        <v/>
      </c>
      <c r="K56" s="29" t="str">
        <f>IF(IF(ISBLANK(Values!E55),"",IF(Values!J55, Values!$B$4, Values!$B$5))=0,"",IF(ISBLANK(Values!E55),"",IF(Values!J55,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36"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9" t="str">
        <f>IF(IF(ISBLANK(Values!E55),"",IF(Values!J55, Values!$B$4, Values!$B$5))=0,"",IF(ISBLANK(Values!E55),"",IF(Values!J55, Values!$B$4, Values!$B$5)))</f>
        <v/>
      </c>
      <c r="FP56" s="36" t="str">
        <f>IF(IF(ISBLANK(Values!E55),"",IF(Values!J55, Values!$B$4, Values!$B$5))=0,"",IF(ISBLANK(Values!E55),"","Percent"))</f>
        <v/>
      </c>
      <c r="FQ56" s="36" t="str">
        <f>IF(IF(ISBLANK(Values!E55),"",IF(Values!J55, Values!$B$4, Values!$B$5))=0,"",IF(ISBLANK(Values!E55),"","2"))</f>
        <v/>
      </c>
      <c r="FR56" s="36" t="str">
        <f>IF(IF(ISBLANK(Values!E55),"",IF(Values!J55, Values!$B$4, Values!$B$5))=0,"",IF(ISBLANK(Values!E55),"","3"))</f>
        <v/>
      </c>
      <c r="FS56" s="36" t="str">
        <f>IF(IF(ISBLANK(Values!E55),"",IF(Values!J55, Values!$B$4, Values!$B$5))=0,"",IF(ISBLANK(Values!E55),"","5"))</f>
        <v/>
      </c>
      <c r="FT56" s="36" t="str">
        <f>IF(IF(ISBLANK(Values!E55),"",IF(Values!J55, Values!$B$4, Values!$B$5))=0,"",IF(ISBLANK(Values!E55),"","6"))</f>
        <v/>
      </c>
      <c r="FU56" s="36" t="str">
        <f>IF(IF(ISBLANK(Values!E55),"",IF(Values!J55, Values!$B$4, Values!$B$5))=0,"",IF(ISBLANK(Values!E55),"","10"))</f>
        <v/>
      </c>
      <c r="FV56" s="36" t="str">
        <f>IF(IF(ISBLANK(Values!E55),"",IF(Values!J55, Values!$B$4, Values!$B$5))=0,"",IF(ISBLANK(Values!E55),"","10"))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IF(ISBLANK(Values!E56),"",IF(Values!$B$20="PartialUpdate","","TellusRem"))</f>
        <v/>
      </c>
      <c r="H57" s="27" t="str">
        <f>IF(ISBLANK(Values!E56),"",Values!$B$16)</f>
        <v/>
      </c>
      <c r="I57" s="27" t="str">
        <f>IF(ISBLANK(Values!E56),"","4730574031")</f>
        <v/>
      </c>
      <c r="J57" s="39" t="str">
        <f>IF(ISBLANK(Values!E56),"",Values!F56 )</f>
        <v/>
      </c>
      <c r="K57" s="29" t="str">
        <f>IF(IF(ISBLANK(Values!E56),"",IF(Values!J56, Values!$B$4, Values!$B$5))=0,"",IF(ISBLANK(Values!E56),"",IF(Values!J56,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36"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9" t="str">
        <f>IF(IF(ISBLANK(Values!E56),"",IF(Values!J56, Values!$B$4, Values!$B$5))=0,"",IF(ISBLANK(Values!E56),"",IF(Values!J56, Values!$B$4, Values!$B$5)))</f>
        <v/>
      </c>
      <c r="FP57" s="36" t="str">
        <f>IF(IF(ISBLANK(Values!E56),"",IF(Values!J56, Values!$B$4, Values!$B$5))=0,"",IF(ISBLANK(Values!E56),"","Percent"))</f>
        <v/>
      </c>
      <c r="FQ57" s="36" t="str">
        <f>IF(IF(ISBLANK(Values!E56),"",IF(Values!J56, Values!$B$4, Values!$B$5))=0,"",IF(ISBLANK(Values!E56),"","2"))</f>
        <v/>
      </c>
      <c r="FR57" s="36" t="str">
        <f>IF(IF(ISBLANK(Values!E56),"",IF(Values!J56, Values!$B$4, Values!$B$5))=0,"",IF(ISBLANK(Values!E56),"","3"))</f>
        <v/>
      </c>
      <c r="FS57" s="36" t="str">
        <f>IF(IF(ISBLANK(Values!E56),"",IF(Values!J56, Values!$B$4, Values!$B$5))=0,"",IF(ISBLANK(Values!E56),"","5"))</f>
        <v/>
      </c>
      <c r="FT57" s="36" t="str">
        <f>IF(IF(ISBLANK(Values!E56),"",IF(Values!J56, Values!$B$4, Values!$B$5))=0,"",IF(ISBLANK(Values!E56),"","6"))</f>
        <v/>
      </c>
      <c r="FU57" s="36" t="str">
        <f>IF(IF(ISBLANK(Values!E56),"",IF(Values!J56, Values!$B$4, Values!$B$5))=0,"",IF(ISBLANK(Values!E56),"","10"))</f>
        <v/>
      </c>
      <c r="FV57" s="36" t="str">
        <f>IF(IF(ISBLANK(Values!E56),"",IF(Values!J56, Values!$B$4, Values!$B$5))=0,"",IF(ISBLANK(Values!E56),"","10"))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IF(ISBLANK(Values!E57),"",IF(Values!$B$20="PartialUpdate","","TellusRem"))</f>
        <v/>
      </c>
      <c r="H58" s="27" t="str">
        <f>IF(ISBLANK(Values!E57),"",Values!$B$16)</f>
        <v/>
      </c>
      <c r="I58" s="27" t="str">
        <f>IF(ISBLANK(Values!E57),"","4730574031")</f>
        <v/>
      </c>
      <c r="J58" s="39" t="str">
        <f>IF(ISBLANK(Values!E57),"",Values!F57 )</f>
        <v/>
      </c>
      <c r="K58" s="29" t="str">
        <f>IF(IF(ISBLANK(Values!E57),"",IF(Values!J57, Values!$B$4, Values!$B$5))=0,"",IF(ISBLANK(Values!E57),"",IF(Values!J57,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36"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9" t="str">
        <f>IF(IF(ISBLANK(Values!E57),"",IF(Values!J57, Values!$B$4, Values!$B$5))=0,"",IF(ISBLANK(Values!E57),"",IF(Values!J57, Values!$B$4, Values!$B$5)))</f>
        <v/>
      </c>
      <c r="FP58" s="36" t="str">
        <f>IF(IF(ISBLANK(Values!E57),"",IF(Values!J57, Values!$B$4, Values!$B$5))=0,"",IF(ISBLANK(Values!E57),"","Percent"))</f>
        <v/>
      </c>
      <c r="FQ58" s="36" t="str">
        <f>IF(IF(ISBLANK(Values!E57),"",IF(Values!J57, Values!$B$4, Values!$B$5))=0,"",IF(ISBLANK(Values!E57),"","2"))</f>
        <v/>
      </c>
      <c r="FR58" s="36" t="str">
        <f>IF(IF(ISBLANK(Values!E57),"",IF(Values!J57, Values!$B$4, Values!$B$5))=0,"",IF(ISBLANK(Values!E57),"","3"))</f>
        <v/>
      </c>
      <c r="FS58" s="36" t="str">
        <f>IF(IF(ISBLANK(Values!E57),"",IF(Values!J57, Values!$B$4, Values!$B$5))=0,"",IF(ISBLANK(Values!E57),"","5"))</f>
        <v/>
      </c>
      <c r="FT58" s="36" t="str">
        <f>IF(IF(ISBLANK(Values!E57),"",IF(Values!J57, Values!$B$4, Values!$B$5))=0,"",IF(ISBLANK(Values!E57),"","6"))</f>
        <v/>
      </c>
      <c r="FU58" s="36" t="str">
        <f>IF(IF(ISBLANK(Values!E57),"",IF(Values!J57, Values!$B$4, Values!$B$5))=0,"",IF(ISBLANK(Values!E57),"","10"))</f>
        <v/>
      </c>
      <c r="FV58" s="36" t="str">
        <f>IF(IF(ISBLANK(Values!E57),"",IF(Values!J57, Values!$B$4, Values!$B$5))=0,"",IF(ISBLANK(Values!E57),"","10"))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IF(ISBLANK(Values!E58),"",IF(Values!$B$20="PartialUpdate","","TellusRem"))</f>
        <v/>
      </c>
      <c r="H59" s="27" t="str">
        <f>IF(ISBLANK(Values!E58),"",Values!$B$16)</f>
        <v/>
      </c>
      <c r="I59" s="27" t="str">
        <f>IF(ISBLANK(Values!E58),"","4730574031")</f>
        <v/>
      </c>
      <c r="J59" s="39" t="str">
        <f>IF(ISBLANK(Values!E58),"",Values!F58 )</f>
        <v/>
      </c>
      <c r="K59" s="29" t="str">
        <f>IF(IF(ISBLANK(Values!E58),"",IF(Values!J58, Values!$B$4, Values!$B$5))=0,"",IF(ISBLANK(Values!E58),"",IF(Values!J58,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36"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9" t="str">
        <f>IF(IF(ISBLANK(Values!E58),"",IF(Values!J58, Values!$B$4, Values!$B$5))=0,"",IF(ISBLANK(Values!E58),"",IF(Values!J58, Values!$B$4, Values!$B$5)))</f>
        <v/>
      </c>
      <c r="FP59" s="36" t="str">
        <f>IF(IF(ISBLANK(Values!E58),"",IF(Values!J58, Values!$B$4, Values!$B$5))=0,"",IF(ISBLANK(Values!E58),"","Percent"))</f>
        <v/>
      </c>
      <c r="FQ59" s="36" t="str">
        <f>IF(IF(ISBLANK(Values!E58),"",IF(Values!J58, Values!$B$4, Values!$B$5))=0,"",IF(ISBLANK(Values!E58),"","2"))</f>
        <v/>
      </c>
      <c r="FR59" s="36" t="str">
        <f>IF(IF(ISBLANK(Values!E58),"",IF(Values!J58, Values!$B$4, Values!$B$5))=0,"",IF(ISBLANK(Values!E58),"","3"))</f>
        <v/>
      </c>
      <c r="FS59" s="36" t="str">
        <f>IF(IF(ISBLANK(Values!E58),"",IF(Values!J58, Values!$B$4, Values!$B$5))=0,"",IF(ISBLANK(Values!E58),"","5"))</f>
        <v/>
      </c>
      <c r="FT59" s="36" t="str">
        <f>IF(IF(ISBLANK(Values!E58),"",IF(Values!J58, Values!$B$4, Values!$B$5))=0,"",IF(ISBLANK(Values!E58),"","6"))</f>
        <v/>
      </c>
      <c r="FU59" s="36" t="str">
        <f>IF(IF(ISBLANK(Values!E58),"",IF(Values!J58, Values!$B$4, Values!$B$5))=0,"",IF(ISBLANK(Values!E58),"","10"))</f>
        <v/>
      </c>
      <c r="FV59" s="36" t="str">
        <f>IF(IF(ISBLANK(Values!E58),"",IF(Values!J58, Values!$B$4, Values!$B$5))=0,"",IF(ISBLANK(Values!E58),"","10"))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IF(ISBLANK(Values!E59),"",IF(Values!$B$20="PartialUpdate","","TellusRem"))</f>
        <v/>
      </c>
      <c r="H60" s="27" t="str">
        <f>IF(ISBLANK(Values!E59),"",Values!$B$16)</f>
        <v/>
      </c>
      <c r="I60" s="27" t="str">
        <f>IF(ISBLANK(Values!E59),"","4730574031")</f>
        <v/>
      </c>
      <c r="J60" s="39" t="str">
        <f>IF(ISBLANK(Values!E59),"",Values!F59 )</f>
        <v/>
      </c>
      <c r="K60" s="29" t="str">
        <f>IF(IF(ISBLANK(Values!E59),"",IF(Values!J59, Values!$B$4, Values!$B$5))=0,"",IF(ISBLANK(Values!E59),"",IF(Values!J59,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36"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9" t="str">
        <f>IF(IF(ISBLANK(Values!E59),"",IF(Values!J59, Values!$B$4, Values!$B$5))=0,"",IF(ISBLANK(Values!E59),"",IF(Values!J59, Values!$B$4, Values!$B$5)))</f>
        <v/>
      </c>
      <c r="FP60" s="36" t="str">
        <f>IF(IF(ISBLANK(Values!E59),"",IF(Values!J59, Values!$B$4, Values!$B$5))=0,"",IF(ISBLANK(Values!E59),"","Percent"))</f>
        <v/>
      </c>
      <c r="FQ60" s="36" t="str">
        <f>IF(IF(ISBLANK(Values!E59),"",IF(Values!J59, Values!$B$4, Values!$B$5))=0,"",IF(ISBLANK(Values!E59),"","2"))</f>
        <v/>
      </c>
      <c r="FR60" s="36" t="str">
        <f>IF(IF(ISBLANK(Values!E59),"",IF(Values!J59, Values!$B$4, Values!$B$5))=0,"",IF(ISBLANK(Values!E59),"","3"))</f>
        <v/>
      </c>
      <c r="FS60" s="36" t="str">
        <f>IF(IF(ISBLANK(Values!E59),"",IF(Values!J59, Values!$B$4, Values!$B$5))=0,"",IF(ISBLANK(Values!E59),"","5"))</f>
        <v/>
      </c>
      <c r="FT60" s="36" t="str">
        <f>IF(IF(ISBLANK(Values!E59),"",IF(Values!J59, Values!$B$4, Values!$B$5))=0,"",IF(ISBLANK(Values!E59),"","6"))</f>
        <v/>
      </c>
      <c r="FU60" s="36" t="str">
        <f>IF(IF(ISBLANK(Values!E59),"",IF(Values!J59, Values!$B$4, Values!$B$5))=0,"",IF(ISBLANK(Values!E59),"","10"))</f>
        <v/>
      </c>
      <c r="FV60" s="36" t="str">
        <f>IF(IF(ISBLANK(Values!E59),"",IF(Values!J59, Values!$B$4, Values!$B$5))=0,"",IF(ISBLANK(Values!E59),"","10"))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IF(ISBLANK(Values!E60),"",IF(Values!$B$20="PartialUpdate","","TellusRem"))</f>
        <v/>
      </c>
      <c r="H61" s="27" t="str">
        <f>IF(ISBLANK(Values!E60),"",Values!$B$16)</f>
        <v/>
      </c>
      <c r="I61" s="27" t="str">
        <f>IF(ISBLANK(Values!E60),"","4730574031")</f>
        <v/>
      </c>
      <c r="J61" s="39" t="str">
        <f>IF(ISBLANK(Values!E60),"",Values!F60 )</f>
        <v/>
      </c>
      <c r="K61" s="29" t="str">
        <f>IF(IF(ISBLANK(Values!E60),"",IF(Values!J60, Values!$B$4, Values!$B$5))=0,"",IF(ISBLANK(Values!E60),"",IF(Values!J60,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36"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9" t="str">
        <f>IF(IF(ISBLANK(Values!E60),"",IF(Values!J60, Values!$B$4, Values!$B$5))=0,"",IF(ISBLANK(Values!E60),"",IF(Values!J60, Values!$B$4, Values!$B$5)))</f>
        <v/>
      </c>
      <c r="FP61" s="36" t="str">
        <f>IF(IF(ISBLANK(Values!E60),"",IF(Values!J60, Values!$B$4, Values!$B$5))=0,"",IF(ISBLANK(Values!E60),"","Percent"))</f>
        <v/>
      </c>
      <c r="FQ61" s="36" t="str">
        <f>IF(IF(ISBLANK(Values!E60),"",IF(Values!J60, Values!$B$4, Values!$B$5))=0,"",IF(ISBLANK(Values!E60),"","2"))</f>
        <v/>
      </c>
      <c r="FR61" s="36" t="str">
        <f>IF(IF(ISBLANK(Values!E60),"",IF(Values!J60, Values!$B$4, Values!$B$5))=0,"",IF(ISBLANK(Values!E60),"","3"))</f>
        <v/>
      </c>
      <c r="FS61" s="36" t="str">
        <f>IF(IF(ISBLANK(Values!E60),"",IF(Values!J60, Values!$B$4, Values!$B$5))=0,"",IF(ISBLANK(Values!E60),"","5"))</f>
        <v/>
      </c>
      <c r="FT61" s="36" t="str">
        <f>IF(IF(ISBLANK(Values!E60),"",IF(Values!J60, Values!$B$4, Values!$B$5))=0,"",IF(ISBLANK(Values!E60),"","6"))</f>
        <v/>
      </c>
      <c r="FU61" s="36" t="str">
        <f>IF(IF(ISBLANK(Values!E60),"",IF(Values!J60, Values!$B$4, Values!$B$5))=0,"",IF(ISBLANK(Values!E60),"","10"))</f>
        <v/>
      </c>
      <c r="FV61" s="36" t="str">
        <f>IF(IF(ISBLANK(Values!E60),"",IF(Values!J60, Values!$B$4, Values!$B$5))=0,"",IF(ISBLANK(Values!E60),"","10"))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IF(ISBLANK(Values!E61),"",IF(Values!$B$20="PartialUpdate","","TellusRem"))</f>
        <v/>
      </c>
      <c r="H62" s="27" t="str">
        <f>IF(ISBLANK(Values!E61),"",Values!$B$16)</f>
        <v/>
      </c>
      <c r="I62" s="27" t="str">
        <f>IF(ISBLANK(Values!E61),"","4730574031")</f>
        <v/>
      </c>
      <c r="J62" s="39" t="str">
        <f>IF(ISBLANK(Values!E61),"",Values!F61 )</f>
        <v/>
      </c>
      <c r="K62" s="29" t="str">
        <f>IF(IF(ISBLANK(Values!E61),"",IF(Values!J61, Values!$B$4, Values!$B$5))=0,"",IF(ISBLANK(Values!E61),"",IF(Values!J61,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36"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9" t="str">
        <f>IF(IF(ISBLANK(Values!E61),"",IF(Values!J61, Values!$B$4, Values!$B$5))=0,"",IF(ISBLANK(Values!E61),"",IF(Values!J61, Values!$B$4, Values!$B$5)))</f>
        <v/>
      </c>
      <c r="FP62" s="36" t="str">
        <f>IF(IF(ISBLANK(Values!E61),"",IF(Values!J61, Values!$B$4, Values!$B$5))=0,"",IF(ISBLANK(Values!E61),"","Percent"))</f>
        <v/>
      </c>
      <c r="FQ62" s="36" t="str">
        <f>IF(IF(ISBLANK(Values!E61),"",IF(Values!J61, Values!$B$4, Values!$B$5))=0,"",IF(ISBLANK(Values!E61),"","2"))</f>
        <v/>
      </c>
      <c r="FR62" s="36" t="str">
        <f>IF(IF(ISBLANK(Values!E61),"",IF(Values!J61, Values!$B$4, Values!$B$5))=0,"",IF(ISBLANK(Values!E61),"","3"))</f>
        <v/>
      </c>
      <c r="FS62" s="36" t="str">
        <f>IF(IF(ISBLANK(Values!E61),"",IF(Values!J61, Values!$B$4, Values!$B$5))=0,"",IF(ISBLANK(Values!E61),"","5"))</f>
        <v/>
      </c>
      <c r="FT62" s="36" t="str">
        <f>IF(IF(ISBLANK(Values!E61),"",IF(Values!J61, Values!$B$4, Values!$B$5))=0,"",IF(ISBLANK(Values!E61),"","6"))</f>
        <v/>
      </c>
      <c r="FU62" s="36" t="str">
        <f>IF(IF(ISBLANK(Values!E61),"",IF(Values!J61, Values!$B$4, Values!$B$5))=0,"",IF(ISBLANK(Values!E61),"","10"))</f>
        <v/>
      </c>
      <c r="FV62" s="36" t="str">
        <f>IF(IF(ISBLANK(Values!E61),"",IF(Values!J61, Values!$B$4, Values!$B$5))=0,"",IF(ISBLANK(Values!E61),"","10"))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IF(ISBLANK(Values!E62),"",IF(Values!$B$20="PartialUpdate","","TellusRem"))</f>
        <v/>
      </c>
      <c r="H63" s="27" t="str">
        <f>IF(ISBLANK(Values!E62),"",Values!$B$16)</f>
        <v/>
      </c>
      <c r="I63" s="27" t="str">
        <f>IF(ISBLANK(Values!E62),"","4730574031")</f>
        <v/>
      </c>
      <c r="J63" s="39" t="str">
        <f>IF(ISBLANK(Values!E62),"",Values!F62 )</f>
        <v/>
      </c>
      <c r="K63" s="29" t="str">
        <f>IF(IF(ISBLANK(Values!E62),"",IF(Values!J62, Values!$B$4, Values!$B$5))=0,"",IF(ISBLANK(Values!E62),"",IF(Values!J62,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36"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9" t="str">
        <f>IF(IF(ISBLANK(Values!E62),"",IF(Values!J62, Values!$B$4, Values!$B$5))=0,"",IF(ISBLANK(Values!E62),"",IF(Values!J62, Values!$B$4, Values!$B$5)))</f>
        <v/>
      </c>
      <c r="FP63" s="36" t="str">
        <f>IF(IF(ISBLANK(Values!E62),"",IF(Values!J62, Values!$B$4, Values!$B$5))=0,"",IF(ISBLANK(Values!E62),"","Percent"))</f>
        <v/>
      </c>
      <c r="FQ63" s="36" t="str">
        <f>IF(IF(ISBLANK(Values!E62),"",IF(Values!J62, Values!$B$4, Values!$B$5))=0,"",IF(ISBLANK(Values!E62),"","2"))</f>
        <v/>
      </c>
      <c r="FR63" s="36" t="str">
        <f>IF(IF(ISBLANK(Values!E62),"",IF(Values!J62, Values!$B$4, Values!$B$5))=0,"",IF(ISBLANK(Values!E62),"","3"))</f>
        <v/>
      </c>
      <c r="FS63" s="36" t="str">
        <f>IF(IF(ISBLANK(Values!E62),"",IF(Values!J62, Values!$B$4, Values!$B$5))=0,"",IF(ISBLANK(Values!E62),"","5"))</f>
        <v/>
      </c>
      <c r="FT63" s="36" t="str">
        <f>IF(IF(ISBLANK(Values!E62),"",IF(Values!J62, Values!$B$4, Values!$B$5))=0,"",IF(ISBLANK(Values!E62),"","6"))</f>
        <v/>
      </c>
      <c r="FU63" s="36" t="str">
        <f>IF(IF(ISBLANK(Values!E62),"",IF(Values!J62, Values!$B$4, Values!$B$5))=0,"",IF(ISBLANK(Values!E62),"","10"))</f>
        <v/>
      </c>
      <c r="FV63" s="36" t="str">
        <f>IF(IF(ISBLANK(Values!E62),"",IF(Values!J62, Values!$B$4, Values!$B$5))=0,"",IF(ISBLANK(Values!E62),"","10"))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IF(ISBLANK(Values!E63),"",IF(Values!$B$20="PartialUpdate","","TellusRem"))</f>
        <v/>
      </c>
      <c r="H64" s="27" t="str">
        <f>IF(ISBLANK(Values!E63),"",Values!$B$16)</f>
        <v/>
      </c>
      <c r="I64" s="27" t="str">
        <f>IF(ISBLANK(Values!E63),"","4730574031")</f>
        <v/>
      </c>
      <c r="J64" s="39" t="str">
        <f>IF(ISBLANK(Values!E63),"",Values!F63 )</f>
        <v/>
      </c>
      <c r="K64" s="29" t="str">
        <f>IF(IF(ISBLANK(Values!E63),"",IF(Values!J63, Values!$B$4, Values!$B$5))=0,"",IF(ISBLANK(Values!E63),"",IF(Values!J63,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36"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9" t="str">
        <f>IF(IF(ISBLANK(Values!E63),"",IF(Values!J63, Values!$B$4, Values!$B$5))=0,"",IF(ISBLANK(Values!E63),"",IF(Values!J63, Values!$B$4, Values!$B$5)))</f>
        <v/>
      </c>
      <c r="FP64" s="36" t="str">
        <f>IF(IF(ISBLANK(Values!E63),"",IF(Values!J63, Values!$B$4, Values!$B$5))=0,"",IF(ISBLANK(Values!E63),"","Percent"))</f>
        <v/>
      </c>
      <c r="FQ64" s="36" t="str">
        <f>IF(IF(ISBLANK(Values!E63),"",IF(Values!J63, Values!$B$4, Values!$B$5))=0,"",IF(ISBLANK(Values!E63),"","2"))</f>
        <v/>
      </c>
      <c r="FR64" s="36" t="str">
        <f>IF(IF(ISBLANK(Values!E63),"",IF(Values!J63, Values!$B$4, Values!$B$5))=0,"",IF(ISBLANK(Values!E63),"","3"))</f>
        <v/>
      </c>
      <c r="FS64" s="36" t="str">
        <f>IF(IF(ISBLANK(Values!E63),"",IF(Values!J63, Values!$B$4, Values!$B$5))=0,"",IF(ISBLANK(Values!E63),"","5"))</f>
        <v/>
      </c>
      <c r="FT64" s="36" t="str">
        <f>IF(IF(ISBLANK(Values!E63),"",IF(Values!J63, Values!$B$4, Values!$B$5))=0,"",IF(ISBLANK(Values!E63),"","6"))</f>
        <v/>
      </c>
      <c r="FU64" s="36" t="str">
        <f>IF(IF(ISBLANK(Values!E63),"",IF(Values!J63, Values!$B$4, Values!$B$5))=0,"",IF(ISBLANK(Values!E63),"","10"))</f>
        <v/>
      </c>
      <c r="FV64" s="36" t="str">
        <f>IF(IF(ISBLANK(Values!E63),"",IF(Values!J63, Values!$B$4, Values!$B$5))=0,"",IF(ISBLANK(Values!E63),"","10"))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IF(ISBLANK(Values!E64),"",IF(Values!$B$20="PartialUpdate","","TellusRem"))</f>
        <v/>
      </c>
      <c r="H65" s="27" t="str">
        <f>IF(ISBLANK(Values!E64),"",Values!$B$16)</f>
        <v/>
      </c>
      <c r="I65" s="27" t="str">
        <f>IF(ISBLANK(Values!E64),"","4730574031")</f>
        <v/>
      </c>
      <c r="J65" s="39" t="str">
        <f>IF(ISBLANK(Values!E64),"",Values!F64 )</f>
        <v/>
      </c>
      <c r="K65" s="29" t="str">
        <f>IF(IF(ISBLANK(Values!E64),"",IF(Values!J64, Values!$B$4, Values!$B$5))=0,"",IF(ISBLANK(Values!E64),"",IF(Values!J64,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36"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9" t="str">
        <f>IF(IF(ISBLANK(Values!E64),"",IF(Values!J64, Values!$B$4, Values!$B$5))=0,"",IF(ISBLANK(Values!E64),"",IF(Values!J64, Values!$B$4, Values!$B$5)))</f>
        <v/>
      </c>
      <c r="FP65" s="36" t="str">
        <f>IF(IF(ISBLANK(Values!E64),"",IF(Values!J64, Values!$B$4, Values!$B$5))=0,"",IF(ISBLANK(Values!E64),"","Percent"))</f>
        <v/>
      </c>
      <c r="FQ65" s="36" t="str">
        <f>IF(IF(ISBLANK(Values!E64),"",IF(Values!J64, Values!$B$4, Values!$B$5))=0,"",IF(ISBLANK(Values!E64),"","2"))</f>
        <v/>
      </c>
      <c r="FR65" s="36" t="str">
        <f>IF(IF(ISBLANK(Values!E64),"",IF(Values!J64, Values!$B$4, Values!$B$5))=0,"",IF(ISBLANK(Values!E64),"","3"))</f>
        <v/>
      </c>
      <c r="FS65" s="36" t="str">
        <f>IF(IF(ISBLANK(Values!E64),"",IF(Values!J64, Values!$B$4, Values!$B$5))=0,"",IF(ISBLANK(Values!E64),"","5"))</f>
        <v/>
      </c>
      <c r="FT65" s="36" t="str">
        <f>IF(IF(ISBLANK(Values!E64),"",IF(Values!J64, Values!$B$4, Values!$B$5))=0,"",IF(ISBLANK(Values!E64),"","6"))</f>
        <v/>
      </c>
      <c r="FU65" s="36" t="str">
        <f>IF(IF(ISBLANK(Values!E64),"",IF(Values!J64, Values!$B$4, Values!$B$5))=0,"",IF(ISBLANK(Values!E64),"","10"))</f>
        <v/>
      </c>
      <c r="FV65" s="36" t="str">
        <f>IF(IF(ISBLANK(Values!E64),"",IF(Values!J64, Values!$B$4, Values!$B$5))=0,"",IF(ISBLANK(Values!E64),"","10"))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IF(ISBLANK(Values!E65),"",IF(Values!$B$20="PartialUpdate","","TellusRem"))</f>
        <v/>
      </c>
      <c r="H66" s="27" t="str">
        <f>IF(ISBLANK(Values!E65),"",Values!$B$16)</f>
        <v/>
      </c>
      <c r="I66" s="27" t="str">
        <f>IF(ISBLANK(Values!E65),"","4730574031")</f>
        <v/>
      </c>
      <c r="J66" s="39" t="str">
        <f>IF(ISBLANK(Values!E65),"",Values!F65 )</f>
        <v/>
      </c>
      <c r="K66" s="29" t="str">
        <f>IF(IF(ISBLANK(Values!E65),"",IF(Values!J65, Values!$B$4, Values!$B$5))=0,"",IF(ISBLANK(Values!E65),"",IF(Values!J65,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36"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9" t="str">
        <f>IF(IF(ISBLANK(Values!E65),"",IF(Values!J65, Values!$B$4, Values!$B$5))=0,"",IF(ISBLANK(Values!E65),"",IF(Values!J65, Values!$B$4, Values!$B$5)))</f>
        <v/>
      </c>
      <c r="FP66" s="36" t="str">
        <f>IF(IF(ISBLANK(Values!E65),"",IF(Values!J65, Values!$B$4, Values!$B$5))=0,"",IF(ISBLANK(Values!E65),"","Percent"))</f>
        <v/>
      </c>
      <c r="FQ66" s="36" t="str">
        <f>IF(IF(ISBLANK(Values!E65),"",IF(Values!J65, Values!$B$4, Values!$B$5))=0,"",IF(ISBLANK(Values!E65),"","2"))</f>
        <v/>
      </c>
      <c r="FR66" s="36" t="str">
        <f>IF(IF(ISBLANK(Values!E65),"",IF(Values!J65, Values!$B$4, Values!$B$5))=0,"",IF(ISBLANK(Values!E65),"","3"))</f>
        <v/>
      </c>
      <c r="FS66" s="36" t="str">
        <f>IF(IF(ISBLANK(Values!E65),"",IF(Values!J65, Values!$B$4, Values!$B$5))=0,"",IF(ISBLANK(Values!E65),"","5"))</f>
        <v/>
      </c>
      <c r="FT66" s="36" t="str">
        <f>IF(IF(ISBLANK(Values!E65),"",IF(Values!J65, Values!$B$4, Values!$B$5))=0,"",IF(ISBLANK(Values!E65),"","6"))</f>
        <v/>
      </c>
      <c r="FU66" s="36" t="str">
        <f>IF(IF(ISBLANK(Values!E65),"",IF(Values!J65, Values!$B$4, Values!$B$5))=0,"",IF(ISBLANK(Values!E65),"","10"))</f>
        <v/>
      </c>
      <c r="FV66" s="36" t="str">
        <f>IF(IF(ISBLANK(Values!E65),"",IF(Values!J65, Values!$B$4, Values!$B$5))=0,"",IF(ISBLANK(Values!E65),"","10"))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IF(ISBLANK(Values!E66),"",IF(Values!$B$20="PartialUpdate","","TellusRem"))</f>
        <v/>
      </c>
      <c r="H67" s="27" t="str">
        <f>IF(ISBLANK(Values!E66),"",Values!$B$16)</f>
        <v/>
      </c>
      <c r="I67" s="27" t="str">
        <f>IF(ISBLANK(Values!E66),"","4730574031")</f>
        <v/>
      </c>
      <c r="J67" s="39" t="str">
        <f>IF(ISBLANK(Values!E66),"",Values!F66 )</f>
        <v/>
      </c>
      <c r="K67" s="29" t="str">
        <f>IF(IF(ISBLANK(Values!E66),"",IF(Values!J66, Values!$B$4, Values!$B$5))=0,"",IF(ISBLANK(Values!E66),"",IF(Values!J66,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9" t="str">
        <f>IF(IF(ISBLANK(Values!E66),"",IF(Values!J66, Values!$B$4, Values!$B$5))=0,"",IF(ISBLANK(Values!E66),"",IF(Values!J66, Values!$B$4, Values!$B$5)))</f>
        <v/>
      </c>
      <c r="FP67" s="36" t="str">
        <f>IF(IF(ISBLANK(Values!E66),"",IF(Values!J66, Values!$B$4, Values!$B$5))=0,"",IF(ISBLANK(Values!E66),"","Percent"))</f>
        <v/>
      </c>
      <c r="FQ67" s="36" t="str">
        <f>IF(IF(ISBLANK(Values!E66),"",IF(Values!J66, Values!$B$4, Values!$B$5))=0,"",IF(ISBLANK(Values!E66),"","2"))</f>
        <v/>
      </c>
      <c r="FR67" s="36" t="str">
        <f>IF(IF(ISBLANK(Values!E66),"",IF(Values!J66, Values!$B$4, Values!$B$5))=0,"",IF(ISBLANK(Values!E66),"","3"))</f>
        <v/>
      </c>
      <c r="FS67" s="36" t="str">
        <f>IF(IF(ISBLANK(Values!E66),"",IF(Values!J66, Values!$B$4, Values!$B$5))=0,"",IF(ISBLANK(Values!E66),"","5"))</f>
        <v/>
      </c>
      <c r="FT67" s="36" t="str">
        <f>IF(IF(ISBLANK(Values!E66),"",IF(Values!J66, Values!$B$4, Values!$B$5))=0,"",IF(ISBLANK(Values!E66),"","6"))</f>
        <v/>
      </c>
      <c r="FU67" s="36" t="str">
        <f>IF(IF(ISBLANK(Values!E66),"",IF(Values!J66, Values!$B$4, Values!$B$5))=0,"",IF(ISBLANK(Values!E66),"","10"))</f>
        <v/>
      </c>
      <c r="FV67" s="36" t="str">
        <f>IF(IF(ISBLANK(Values!E66),"",IF(Values!J66, Values!$B$4, Values!$B$5))=0,"",IF(ISBLANK(Values!E66),"","10"))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IF(ISBLANK(Values!E67),"",IF(Values!$B$20="PartialUpdate","","TellusRem"))</f>
        <v/>
      </c>
      <c r="H68" s="27" t="str">
        <f>IF(ISBLANK(Values!E67),"",Values!$B$16)</f>
        <v/>
      </c>
      <c r="I68" s="27" t="str">
        <f>IF(ISBLANK(Values!E67),"","4730574031")</f>
        <v/>
      </c>
      <c r="J68" s="39" t="str">
        <f>IF(ISBLANK(Values!E67),"",Values!F67 )</f>
        <v/>
      </c>
      <c r="K68" s="29" t="str">
        <f>IF(IF(ISBLANK(Values!E67),"",IF(Values!J67, Values!$B$4, Values!$B$5))=0,"",IF(ISBLANK(Values!E67),"",IF(Values!J67,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9" t="str">
        <f>IF(IF(ISBLANK(Values!E67),"",IF(Values!J67, Values!$B$4, Values!$B$5))=0,"",IF(ISBLANK(Values!E67),"",IF(Values!J67, Values!$B$4, Values!$B$5)))</f>
        <v/>
      </c>
      <c r="FP68" s="36" t="str">
        <f>IF(IF(ISBLANK(Values!E67),"",IF(Values!J67, Values!$B$4, Values!$B$5))=0,"",IF(ISBLANK(Values!E67),"","Percent"))</f>
        <v/>
      </c>
      <c r="FQ68" s="36" t="str">
        <f>IF(IF(ISBLANK(Values!E67),"",IF(Values!J67, Values!$B$4, Values!$B$5))=0,"",IF(ISBLANK(Values!E67),"","2"))</f>
        <v/>
      </c>
      <c r="FR68" s="36" t="str">
        <f>IF(IF(ISBLANK(Values!E67),"",IF(Values!J67, Values!$B$4, Values!$B$5))=0,"",IF(ISBLANK(Values!E67),"","3"))</f>
        <v/>
      </c>
      <c r="FS68" s="36" t="str">
        <f>IF(IF(ISBLANK(Values!E67),"",IF(Values!J67, Values!$B$4, Values!$B$5))=0,"",IF(ISBLANK(Values!E67),"","5"))</f>
        <v/>
      </c>
      <c r="FT68" s="36" t="str">
        <f>IF(IF(ISBLANK(Values!E67),"",IF(Values!J67, Values!$B$4, Values!$B$5))=0,"",IF(ISBLANK(Values!E67),"","6"))</f>
        <v/>
      </c>
      <c r="FU68" s="36" t="str">
        <f>IF(IF(ISBLANK(Values!E67),"",IF(Values!J67, Values!$B$4, Values!$B$5))=0,"",IF(ISBLANK(Values!E67),"","10"))</f>
        <v/>
      </c>
      <c r="FV68" s="36" t="str">
        <f>IF(IF(ISBLANK(Values!E67),"",IF(Values!J67, Values!$B$4, Values!$B$5))=0,"",IF(ISBLANK(Values!E67),"","10"))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IF(ISBLANK(Values!E68),"",IF(Values!$B$20="PartialUpdate","","TellusRem"))</f>
        <v/>
      </c>
      <c r="H69" s="27" t="str">
        <f>IF(ISBLANK(Values!E68),"",Values!$B$16)</f>
        <v/>
      </c>
      <c r="I69" s="27" t="str">
        <f>IF(ISBLANK(Values!E68),"","4730574031")</f>
        <v/>
      </c>
      <c r="J69" s="39" t="str">
        <f>IF(ISBLANK(Values!E68),"",Values!F68 )</f>
        <v/>
      </c>
      <c r="K69" s="29" t="str">
        <f>IF(IF(ISBLANK(Values!E68),"",IF(Values!J68, Values!$B$4, Values!$B$5))=0,"",IF(ISBLANK(Values!E68),"",IF(Values!J68,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9" t="str">
        <f>IF(IF(ISBLANK(Values!E68),"",IF(Values!J68, Values!$B$4, Values!$B$5))=0,"",IF(ISBLANK(Values!E68),"",IF(Values!J68, Values!$B$4, Values!$B$5)))</f>
        <v/>
      </c>
      <c r="FP69" s="36" t="str">
        <f>IF(IF(ISBLANK(Values!E68),"",IF(Values!J68, Values!$B$4, Values!$B$5))=0,"",IF(ISBLANK(Values!E68),"","Percent"))</f>
        <v/>
      </c>
      <c r="FQ69" s="36" t="str">
        <f>IF(IF(ISBLANK(Values!E68),"",IF(Values!J68, Values!$B$4, Values!$B$5))=0,"",IF(ISBLANK(Values!E68),"","2"))</f>
        <v/>
      </c>
      <c r="FR69" s="36" t="str">
        <f>IF(IF(ISBLANK(Values!E68),"",IF(Values!J68, Values!$B$4, Values!$B$5))=0,"",IF(ISBLANK(Values!E68),"","3"))</f>
        <v/>
      </c>
      <c r="FS69" s="36" t="str">
        <f>IF(IF(ISBLANK(Values!E68),"",IF(Values!J68, Values!$B$4, Values!$B$5))=0,"",IF(ISBLANK(Values!E68),"","5"))</f>
        <v/>
      </c>
      <c r="FT69" s="36" t="str">
        <f>IF(IF(ISBLANK(Values!E68),"",IF(Values!J68, Values!$B$4, Values!$B$5))=0,"",IF(ISBLANK(Values!E68),"","6"))</f>
        <v/>
      </c>
      <c r="FU69" s="36" t="str">
        <f>IF(IF(ISBLANK(Values!E68),"",IF(Values!J68, Values!$B$4, Values!$B$5))=0,"",IF(ISBLANK(Values!E68),"","10"))</f>
        <v/>
      </c>
      <c r="FV69" s="36" t="str">
        <f>IF(IF(ISBLANK(Values!E68),"",IF(Values!J68, Values!$B$4, Values!$B$5))=0,"",IF(ISBLANK(Values!E68),"","10"))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IF(ISBLANK(Values!E69),"",IF(Values!$B$20="PartialUpdate","","TellusRem"))</f>
        <v/>
      </c>
      <c r="H70" s="27" t="str">
        <f>IF(ISBLANK(Values!E69),"",Values!$B$16)</f>
        <v/>
      </c>
      <c r="I70" s="27" t="str">
        <f>IF(ISBLANK(Values!E69),"","4730574031")</f>
        <v/>
      </c>
      <c r="J70" s="39" t="str">
        <f>IF(ISBLANK(Values!E69),"",Values!F69 )</f>
        <v/>
      </c>
      <c r="K70" s="29" t="str">
        <f>IF(IF(ISBLANK(Values!E69),"",IF(Values!J69, Values!$B$4, Values!$B$5))=0,"",IF(ISBLANK(Values!E69),"",IF(Values!J69,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9" t="str">
        <f>IF(IF(ISBLANK(Values!E69),"",IF(Values!J69, Values!$B$4, Values!$B$5))=0,"",IF(ISBLANK(Values!E69),"",IF(Values!J69, Values!$B$4, Values!$B$5)))</f>
        <v/>
      </c>
      <c r="FP70" s="36" t="str">
        <f>IF(IF(ISBLANK(Values!E69),"",IF(Values!J69, Values!$B$4, Values!$B$5))=0,"",IF(ISBLANK(Values!E69),"","Percent"))</f>
        <v/>
      </c>
      <c r="FQ70" s="36" t="str">
        <f>IF(IF(ISBLANK(Values!E69),"",IF(Values!J69, Values!$B$4, Values!$B$5))=0,"",IF(ISBLANK(Values!E69),"","2"))</f>
        <v/>
      </c>
      <c r="FR70" s="36" t="str">
        <f>IF(IF(ISBLANK(Values!E69),"",IF(Values!J69, Values!$B$4, Values!$B$5))=0,"",IF(ISBLANK(Values!E69),"","3"))</f>
        <v/>
      </c>
      <c r="FS70" s="36" t="str">
        <f>IF(IF(ISBLANK(Values!E69),"",IF(Values!J69, Values!$B$4, Values!$B$5))=0,"",IF(ISBLANK(Values!E69),"","5"))</f>
        <v/>
      </c>
      <c r="FT70" s="36" t="str">
        <f>IF(IF(ISBLANK(Values!E69),"",IF(Values!J69, Values!$B$4, Values!$B$5))=0,"",IF(ISBLANK(Values!E69),"","6"))</f>
        <v/>
      </c>
      <c r="FU70" s="36" t="str">
        <f>IF(IF(ISBLANK(Values!E69),"",IF(Values!J69, Values!$B$4, Values!$B$5))=0,"",IF(ISBLANK(Values!E69),"","10"))</f>
        <v/>
      </c>
      <c r="FV70" s="36" t="str">
        <f>IF(IF(ISBLANK(Values!E69),"",IF(Values!J69, Values!$B$4, Values!$B$5))=0,"",IF(ISBLANK(Values!E69),"","10"))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IF(ISBLANK(Values!E70),"",IF(Values!$B$20="PartialUpdate","","TellusRem"))</f>
        <v/>
      </c>
      <c r="H71" s="27" t="str">
        <f>IF(ISBLANK(Values!E70),"",Values!$B$16)</f>
        <v/>
      </c>
      <c r="I71" s="27" t="str">
        <f>IF(ISBLANK(Values!E70),"","4730574031")</f>
        <v/>
      </c>
      <c r="J71" s="39" t="str">
        <f>IF(ISBLANK(Values!E70),"",Values!F70 )</f>
        <v/>
      </c>
      <c r="K71" s="29" t="str">
        <f>IF(IF(ISBLANK(Values!E70),"",IF(Values!J70, Values!$B$4, Values!$B$5))=0,"",IF(ISBLANK(Values!E70),"",IF(Values!J70,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9" t="str">
        <f>IF(IF(ISBLANK(Values!E70),"",IF(Values!J70, Values!$B$4, Values!$B$5))=0,"",IF(ISBLANK(Values!E70),"",IF(Values!J70, Values!$B$4, Values!$B$5)))</f>
        <v/>
      </c>
      <c r="FP71" s="36" t="str">
        <f>IF(IF(ISBLANK(Values!E70),"",IF(Values!J70, Values!$B$4, Values!$B$5))=0,"",IF(ISBLANK(Values!E70),"","Percent"))</f>
        <v/>
      </c>
      <c r="FQ71" s="36" t="str">
        <f>IF(IF(ISBLANK(Values!E70),"",IF(Values!J70, Values!$B$4, Values!$B$5))=0,"",IF(ISBLANK(Values!E70),"","2"))</f>
        <v/>
      </c>
      <c r="FR71" s="36" t="str">
        <f>IF(IF(ISBLANK(Values!E70),"",IF(Values!J70, Values!$B$4, Values!$B$5))=0,"",IF(ISBLANK(Values!E70),"","3"))</f>
        <v/>
      </c>
      <c r="FS71" s="36" t="str">
        <f>IF(IF(ISBLANK(Values!E70),"",IF(Values!J70, Values!$B$4, Values!$B$5))=0,"",IF(ISBLANK(Values!E70),"","5"))</f>
        <v/>
      </c>
      <c r="FT71" s="36" t="str">
        <f>IF(IF(ISBLANK(Values!E70),"",IF(Values!J70, Values!$B$4, Values!$B$5))=0,"",IF(ISBLANK(Values!E70),"","6"))</f>
        <v/>
      </c>
      <c r="FU71" s="36" t="str">
        <f>IF(IF(ISBLANK(Values!E70),"",IF(Values!J70, Values!$B$4, Values!$B$5))=0,"",IF(ISBLANK(Values!E70),"","10"))</f>
        <v/>
      </c>
      <c r="FV71" s="36" t="str">
        <f>IF(IF(ISBLANK(Values!E70),"",IF(Values!J70, Values!$B$4, Values!$B$5))=0,"",IF(ISBLANK(Values!E70),"","10"))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IF(ISBLANK(Values!E71),"",IF(Values!$B$20="PartialUpdate","","TellusRem"))</f>
        <v/>
      </c>
      <c r="H72" s="27" t="str">
        <f>IF(ISBLANK(Values!E71),"",Values!$B$16)</f>
        <v/>
      </c>
      <c r="I72" s="27" t="str">
        <f>IF(ISBLANK(Values!E71),"","4730574031")</f>
        <v/>
      </c>
      <c r="J72" s="39" t="str">
        <f>IF(ISBLANK(Values!E71),"",Values!F71 )</f>
        <v/>
      </c>
      <c r="K72" s="29" t="str">
        <f>IF(IF(ISBLANK(Values!E71),"",IF(Values!J71, Values!$B$4, Values!$B$5))=0,"",IF(ISBLANK(Values!E71),"",IF(Values!J71,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9" t="str">
        <f>IF(IF(ISBLANK(Values!E71),"",IF(Values!J71, Values!$B$4, Values!$B$5))=0,"",IF(ISBLANK(Values!E71),"",IF(Values!J71, Values!$B$4, Values!$B$5)))</f>
        <v/>
      </c>
      <c r="FP72" s="36" t="str">
        <f>IF(IF(ISBLANK(Values!E71),"",IF(Values!J71, Values!$B$4, Values!$B$5))=0,"",IF(ISBLANK(Values!E71),"","Percent"))</f>
        <v/>
      </c>
      <c r="FQ72" s="36" t="str">
        <f>IF(IF(ISBLANK(Values!E71),"",IF(Values!J71, Values!$B$4, Values!$B$5))=0,"",IF(ISBLANK(Values!E71),"","2"))</f>
        <v/>
      </c>
      <c r="FR72" s="36" t="str">
        <f>IF(IF(ISBLANK(Values!E71),"",IF(Values!J71, Values!$B$4, Values!$B$5))=0,"",IF(ISBLANK(Values!E71),"","3"))</f>
        <v/>
      </c>
      <c r="FS72" s="36" t="str">
        <f>IF(IF(ISBLANK(Values!E71),"",IF(Values!J71, Values!$B$4, Values!$B$5))=0,"",IF(ISBLANK(Values!E71),"","5"))</f>
        <v/>
      </c>
      <c r="FT72" s="36" t="str">
        <f>IF(IF(ISBLANK(Values!E71),"",IF(Values!J71, Values!$B$4, Values!$B$5))=0,"",IF(ISBLANK(Values!E71),"","6"))</f>
        <v/>
      </c>
      <c r="FU72" s="36" t="str">
        <f>IF(IF(ISBLANK(Values!E71),"",IF(Values!J71, Values!$B$4, Values!$B$5))=0,"",IF(ISBLANK(Values!E71),"","10"))</f>
        <v/>
      </c>
      <c r="FV72" s="36" t="str">
        <f>IF(IF(ISBLANK(Values!E71),"",IF(Values!J71, Values!$B$4, Values!$B$5))=0,"",IF(ISBLANK(Values!E71),"","10"))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IF(ISBLANK(Values!E72),"",IF(Values!$B$20="PartialUpdate","","TellusRem"))</f>
        <v/>
      </c>
      <c r="H73" s="27" t="str">
        <f>IF(ISBLANK(Values!E72),"",Values!$B$16)</f>
        <v/>
      </c>
      <c r="I73" s="27" t="str">
        <f>IF(ISBLANK(Values!E72),"","4730574031")</f>
        <v/>
      </c>
      <c r="J73" s="39" t="str">
        <f>IF(ISBLANK(Values!E72),"",Values!F72 )</f>
        <v/>
      </c>
      <c r="K73" s="29" t="str">
        <f>IF(IF(ISBLANK(Values!E72),"",IF(Values!J72, Values!$B$4, Values!$B$5))=0,"",IF(ISBLANK(Values!E72),"",IF(Values!J72,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9" t="str">
        <f>IF(IF(ISBLANK(Values!E72),"",IF(Values!J72, Values!$B$4, Values!$B$5))=0,"",IF(ISBLANK(Values!E72),"",IF(Values!J72, Values!$B$4, Values!$B$5)))</f>
        <v/>
      </c>
      <c r="FP73" s="36" t="str">
        <f>IF(IF(ISBLANK(Values!E72),"",IF(Values!J72, Values!$B$4, Values!$B$5))=0,"",IF(ISBLANK(Values!E72),"","Percent"))</f>
        <v/>
      </c>
      <c r="FQ73" s="36" t="str">
        <f>IF(IF(ISBLANK(Values!E72),"",IF(Values!J72, Values!$B$4, Values!$B$5))=0,"",IF(ISBLANK(Values!E72),"","2"))</f>
        <v/>
      </c>
      <c r="FR73" s="36" t="str">
        <f>IF(IF(ISBLANK(Values!E72),"",IF(Values!J72, Values!$B$4, Values!$B$5))=0,"",IF(ISBLANK(Values!E72),"","3"))</f>
        <v/>
      </c>
      <c r="FS73" s="36" t="str">
        <f>IF(IF(ISBLANK(Values!E72),"",IF(Values!J72, Values!$B$4, Values!$B$5))=0,"",IF(ISBLANK(Values!E72),"","5"))</f>
        <v/>
      </c>
      <c r="FT73" s="36" t="str">
        <f>IF(IF(ISBLANK(Values!E72),"",IF(Values!J72, Values!$B$4, Values!$B$5))=0,"",IF(ISBLANK(Values!E72),"","6"))</f>
        <v/>
      </c>
      <c r="FU73" s="36" t="str">
        <f>IF(IF(ISBLANK(Values!E72),"",IF(Values!J72, Values!$B$4, Values!$B$5))=0,"",IF(ISBLANK(Values!E72),"","10"))</f>
        <v/>
      </c>
      <c r="FV73" s="36" t="str">
        <f>IF(IF(ISBLANK(Values!E72),"",IF(Values!J72, Values!$B$4, Values!$B$5))=0,"",IF(ISBLANK(Values!E72),"","10"))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IF(ISBLANK(Values!E73),"",IF(Values!$B$20="PartialUpdate","","TellusRem"))</f>
        <v/>
      </c>
      <c r="H74" s="27" t="str">
        <f>IF(ISBLANK(Values!E73),"",Values!$B$16)</f>
        <v/>
      </c>
      <c r="I74" s="27" t="str">
        <f>IF(ISBLANK(Values!E73),"","4730574031")</f>
        <v/>
      </c>
      <c r="J74" s="39" t="str">
        <f>IF(ISBLANK(Values!E73),"",Values!F73 )</f>
        <v/>
      </c>
      <c r="K74" s="29" t="str">
        <f>IF(IF(ISBLANK(Values!E73),"",IF(Values!J73, Values!$B$4, Values!$B$5))=0,"",IF(ISBLANK(Values!E73),"",IF(Values!J73,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9" t="str">
        <f>IF(IF(ISBLANK(Values!E73),"",IF(Values!J73, Values!$B$4, Values!$B$5))=0,"",IF(ISBLANK(Values!E73),"",IF(Values!J73, Values!$B$4, Values!$B$5)))</f>
        <v/>
      </c>
      <c r="FP74" s="36" t="str">
        <f>IF(IF(ISBLANK(Values!E73),"",IF(Values!J73, Values!$B$4, Values!$B$5))=0,"",IF(ISBLANK(Values!E73),"","Percent"))</f>
        <v/>
      </c>
      <c r="FQ74" s="36" t="str">
        <f>IF(IF(ISBLANK(Values!E73),"",IF(Values!J73, Values!$B$4, Values!$B$5))=0,"",IF(ISBLANK(Values!E73),"","2"))</f>
        <v/>
      </c>
      <c r="FR74" s="36" t="str">
        <f>IF(IF(ISBLANK(Values!E73),"",IF(Values!J73, Values!$B$4, Values!$B$5))=0,"",IF(ISBLANK(Values!E73),"","3"))</f>
        <v/>
      </c>
      <c r="FS74" s="36" t="str">
        <f>IF(IF(ISBLANK(Values!E73),"",IF(Values!J73, Values!$B$4, Values!$B$5))=0,"",IF(ISBLANK(Values!E73),"","5"))</f>
        <v/>
      </c>
      <c r="FT74" s="36" t="str">
        <f>IF(IF(ISBLANK(Values!E73),"",IF(Values!J73, Values!$B$4, Values!$B$5))=0,"",IF(ISBLANK(Values!E73),"","6"))</f>
        <v/>
      </c>
      <c r="FU74" s="36" t="str">
        <f>IF(IF(ISBLANK(Values!E73),"",IF(Values!J73, Values!$B$4, Values!$B$5))=0,"",IF(ISBLANK(Values!E73),"","10"))</f>
        <v/>
      </c>
      <c r="FV74" s="36" t="str">
        <f>IF(IF(ISBLANK(Values!E73),"",IF(Values!J73, Values!$B$4, Values!$B$5))=0,"",IF(ISBLANK(Values!E73),"","10"))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IF(ISBLANK(Values!E74),"",IF(Values!$B$20="PartialUpdate","","TellusRem"))</f>
        <v/>
      </c>
      <c r="H75" s="27" t="str">
        <f>IF(ISBLANK(Values!E74),"",Values!$B$16)</f>
        <v/>
      </c>
      <c r="I75" s="27" t="str">
        <f>IF(ISBLANK(Values!E74),"","4730574031")</f>
        <v/>
      </c>
      <c r="J75" s="39" t="str">
        <f>IF(ISBLANK(Values!E74),"",Values!F74 )</f>
        <v/>
      </c>
      <c r="K75" s="29" t="str">
        <f>IF(IF(ISBLANK(Values!E74),"",IF(Values!J74, Values!$B$4, Values!$B$5))=0,"",IF(ISBLANK(Values!E74),"",IF(Values!J74,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9" t="str">
        <f>IF(IF(ISBLANK(Values!E74),"",IF(Values!J74, Values!$B$4, Values!$B$5))=0,"",IF(ISBLANK(Values!E74),"",IF(Values!J74, Values!$B$4, Values!$B$5)))</f>
        <v/>
      </c>
      <c r="FP75" s="36" t="str">
        <f>IF(IF(ISBLANK(Values!E74),"",IF(Values!J74, Values!$B$4, Values!$B$5))=0,"",IF(ISBLANK(Values!E74),"","Percent"))</f>
        <v/>
      </c>
      <c r="FQ75" s="36" t="str">
        <f>IF(IF(ISBLANK(Values!E74),"",IF(Values!J74, Values!$B$4, Values!$B$5))=0,"",IF(ISBLANK(Values!E74),"","2"))</f>
        <v/>
      </c>
      <c r="FR75" s="36" t="str">
        <f>IF(IF(ISBLANK(Values!E74),"",IF(Values!J74, Values!$B$4, Values!$B$5))=0,"",IF(ISBLANK(Values!E74),"","3"))</f>
        <v/>
      </c>
      <c r="FS75" s="36" t="str">
        <f>IF(IF(ISBLANK(Values!E74),"",IF(Values!J74, Values!$B$4, Values!$B$5))=0,"",IF(ISBLANK(Values!E74),"","5"))</f>
        <v/>
      </c>
      <c r="FT75" s="36" t="str">
        <f>IF(IF(ISBLANK(Values!E74),"",IF(Values!J74, Values!$B$4, Values!$B$5))=0,"",IF(ISBLANK(Values!E74),"","6"))</f>
        <v/>
      </c>
      <c r="FU75" s="36" t="str">
        <f>IF(IF(ISBLANK(Values!E74),"",IF(Values!J74, Values!$B$4, Values!$B$5))=0,"",IF(ISBLANK(Values!E74),"","10"))</f>
        <v/>
      </c>
      <c r="FV75" s="36" t="str">
        <f>IF(IF(ISBLANK(Values!E74),"",IF(Values!J74, Values!$B$4, Values!$B$5))=0,"",IF(ISBLANK(Values!E74),"","10"))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IF(ISBLANK(Values!E75),"",IF(Values!$B$20="PartialUpdate","","TellusRem"))</f>
        <v/>
      </c>
      <c r="H76" s="27" t="str">
        <f>IF(ISBLANK(Values!E75),"",Values!$B$16)</f>
        <v/>
      </c>
      <c r="I76" s="27" t="str">
        <f>IF(ISBLANK(Values!E75),"","4730574031")</f>
        <v/>
      </c>
      <c r="J76" s="39" t="str">
        <f>IF(ISBLANK(Values!E75),"",Values!F75 )</f>
        <v/>
      </c>
      <c r="K76" s="29" t="str">
        <f>IF(IF(ISBLANK(Values!E75),"",IF(Values!J75, Values!$B$4, Values!$B$5))=0,"",IF(ISBLANK(Values!E75),"",IF(Values!J75,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9" t="str">
        <f>IF(IF(ISBLANK(Values!E75),"",IF(Values!J75, Values!$B$4, Values!$B$5))=0,"",IF(ISBLANK(Values!E75),"",IF(Values!J75, Values!$B$4, Values!$B$5)))</f>
        <v/>
      </c>
      <c r="FP76" s="36" t="str">
        <f>IF(IF(ISBLANK(Values!E75),"",IF(Values!J75, Values!$B$4, Values!$B$5))=0,"",IF(ISBLANK(Values!E75),"","Percent"))</f>
        <v/>
      </c>
      <c r="FQ76" s="36" t="str">
        <f>IF(IF(ISBLANK(Values!E75),"",IF(Values!J75, Values!$B$4, Values!$B$5))=0,"",IF(ISBLANK(Values!E75),"","2"))</f>
        <v/>
      </c>
      <c r="FR76" s="36" t="str">
        <f>IF(IF(ISBLANK(Values!E75),"",IF(Values!J75, Values!$B$4, Values!$B$5))=0,"",IF(ISBLANK(Values!E75),"","3"))</f>
        <v/>
      </c>
      <c r="FS76" s="36" t="str">
        <f>IF(IF(ISBLANK(Values!E75),"",IF(Values!J75, Values!$B$4, Values!$B$5))=0,"",IF(ISBLANK(Values!E75),"","5"))</f>
        <v/>
      </c>
      <c r="FT76" s="36" t="str">
        <f>IF(IF(ISBLANK(Values!E75),"",IF(Values!J75, Values!$B$4, Values!$B$5))=0,"",IF(ISBLANK(Values!E75),"","6"))</f>
        <v/>
      </c>
      <c r="FU76" s="36" t="str">
        <f>IF(IF(ISBLANK(Values!E75),"",IF(Values!J75, Values!$B$4, Values!$B$5))=0,"",IF(ISBLANK(Values!E75),"","10"))</f>
        <v/>
      </c>
      <c r="FV76" s="36" t="str">
        <f>IF(IF(ISBLANK(Values!E75),"",IF(Values!J75, Values!$B$4, Values!$B$5))=0,"",IF(ISBLANK(Values!E75),"","10"))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IF(ISBLANK(Values!E76),"",IF(Values!$B$20="PartialUpdate","","TellusRem"))</f>
        <v/>
      </c>
      <c r="H77" s="27" t="str">
        <f>IF(ISBLANK(Values!E76),"",Values!$B$16)</f>
        <v/>
      </c>
      <c r="I77" s="27" t="str">
        <f>IF(ISBLANK(Values!E76),"","4730574031")</f>
        <v/>
      </c>
      <c r="J77" s="39" t="str">
        <f>IF(ISBLANK(Values!E76),"",Values!F76 )</f>
        <v/>
      </c>
      <c r="K77" s="29" t="str">
        <f>IF(IF(ISBLANK(Values!E76),"",IF(Values!J76, Values!$B$4, Values!$B$5))=0,"",IF(ISBLANK(Values!E76),"",IF(Values!J76,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9" t="str">
        <f>IF(IF(ISBLANK(Values!E76),"",IF(Values!J76, Values!$B$4, Values!$B$5))=0,"",IF(ISBLANK(Values!E76),"",IF(Values!J76, Values!$B$4, Values!$B$5)))</f>
        <v/>
      </c>
      <c r="FP77" s="36" t="str">
        <f>IF(IF(ISBLANK(Values!E76),"",IF(Values!J76, Values!$B$4, Values!$B$5))=0,"",IF(ISBLANK(Values!E76),"","Percent"))</f>
        <v/>
      </c>
      <c r="FQ77" s="36" t="str">
        <f>IF(IF(ISBLANK(Values!E76),"",IF(Values!J76, Values!$B$4, Values!$B$5))=0,"",IF(ISBLANK(Values!E76),"","2"))</f>
        <v/>
      </c>
      <c r="FR77" s="36" t="str">
        <f>IF(IF(ISBLANK(Values!E76),"",IF(Values!J76, Values!$B$4, Values!$B$5))=0,"",IF(ISBLANK(Values!E76),"","3"))</f>
        <v/>
      </c>
      <c r="FS77" s="36" t="str">
        <f>IF(IF(ISBLANK(Values!E76),"",IF(Values!J76, Values!$B$4, Values!$B$5))=0,"",IF(ISBLANK(Values!E76),"","5"))</f>
        <v/>
      </c>
      <c r="FT77" s="36" t="str">
        <f>IF(IF(ISBLANK(Values!E76),"",IF(Values!J76, Values!$B$4, Values!$B$5))=0,"",IF(ISBLANK(Values!E76),"","6"))</f>
        <v/>
      </c>
      <c r="FU77" s="36" t="str">
        <f>IF(IF(ISBLANK(Values!E76),"",IF(Values!J76, Values!$B$4, Values!$B$5))=0,"",IF(ISBLANK(Values!E76),"","10"))</f>
        <v/>
      </c>
      <c r="FV77" s="36" t="str">
        <f>IF(IF(ISBLANK(Values!E76),"",IF(Values!J76, Values!$B$4, Values!$B$5))=0,"",IF(ISBLANK(Values!E76),"","10"))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IF(ISBLANK(Values!E77),"",IF(Values!$B$20="PartialUpdate","","TellusRem"))</f>
        <v/>
      </c>
      <c r="H78" s="27" t="str">
        <f>IF(ISBLANK(Values!E77),"",Values!$B$16)</f>
        <v/>
      </c>
      <c r="I78" s="27" t="str">
        <f>IF(ISBLANK(Values!E77),"","4730574031")</f>
        <v/>
      </c>
      <c r="J78" s="39" t="str">
        <f>IF(ISBLANK(Values!E77),"",Values!F77 )</f>
        <v/>
      </c>
      <c r="K78" s="29" t="str">
        <f>IF(IF(ISBLANK(Values!E77),"",IF(Values!J77, Values!$B$4, Values!$B$5))=0,"",IF(ISBLANK(Values!E77),"",IF(Values!J77,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9" t="str">
        <f>IF(IF(ISBLANK(Values!E77),"",IF(Values!J77, Values!$B$4, Values!$B$5))=0,"",IF(ISBLANK(Values!E77),"",IF(Values!J77, Values!$B$4, Values!$B$5)))</f>
        <v/>
      </c>
      <c r="FP78" s="36" t="str">
        <f>IF(IF(ISBLANK(Values!E77),"",IF(Values!J77, Values!$B$4, Values!$B$5))=0,"",IF(ISBLANK(Values!E77),"","Percent"))</f>
        <v/>
      </c>
      <c r="FQ78" s="36" t="str">
        <f>IF(IF(ISBLANK(Values!E77),"",IF(Values!J77, Values!$B$4, Values!$B$5))=0,"",IF(ISBLANK(Values!E77),"","2"))</f>
        <v/>
      </c>
      <c r="FR78" s="36" t="str">
        <f>IF(IF(ISBLANK(Values!E77),"",IF(Values!J77, Values!$B$4, Values!$B$5))=0,"",IF(ISBLANK(Values!E77),"","3"))</f>
        <v/>
      </c>
      <c r="FS78" s="36" t="str">
        <f>IF(IF(ISBLANK(Values!E77),"",IF(Values!J77, Values!$B$4, Values!$B$5))=0,"",IF(ISBLANK(Values!E77),"","5"))</f>
        <v/>
      </c>
      <c r="FT78" s="36" t="str">
        <f>IF(IF(ISBLANK(Values!E77),"",IF(Values!J77, Values!$B$4, Values!$B$5))=0,"",IF(ISBLANK(Values!E77),"","6"))</f>
        <v/>
      </c>
      <c r="FU78" s="36" t="str">
        <f>IF(IF(ISBLANK(Values!E77),"",IF(Values!J77, Values!$B$4, Values!$B$5))=0,"",IF(ISBLANK(Values!E77),"","10"))</f>
        <v/>
      </c>
      <c r="FV78" s="36" t="str">
        <f>IF(IF(ISBLANK(Values!E77),"",IF(Values!J77, Values!$B$4, Values!$B$5))=0,"",IF(ISBLANK(Values!E77),"","10"))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IF(ISBLANK(Values!E78),"",IF(Values!$B$20="PartialUpdate","","TellusRem"))</f>
        <v/>
      </c>
      <c r="H79" s="27" t="str">
        <f>IF(ISBLANK(Values!E78),"",Values!$B$16)</f>
        <v/>
      </c>
      <c r="I79" s="27" t="str">
        <f>IF(ISBLANK(Values!E78),"","4730574031")</f>
        <v/>
      </c>
      <c r="J79" s="39" t="str">
        <f>IF(ISBLANK(Values!E78),"",Values!F78 )</f>
        <v/>
      </c>
      <c r="K79" s="29" t="str">
        <f>IF(IF(ISBLANK(Values!E78),"",IF(Values!J78, Values!$B$4, Values!$B$5))=0,"",IF(ISBLANK(Values!E78),"",IF(Values!J78,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9" t="str">
        <f>IF(IF(ISBLANK(Values!E78),"",IF(Values!J78, Values!$B$4, Values!$B$5))=0,"",IF(ISBLANK(Values!E78),"",IF(Values!J78, Values!$B$4, Values!$B$5)))</f>
        <v/>
      </c>
      <c r="FP79" s="36" t="str">
        <f>IF(IF(ISBLANK(Values!E78),"",IF(Values!J78, Values!$B$4, Values!$B$5))=0,"",IF(ISBLANK(Values!E78),"","Percent"))</f>
        <v/>
      </c>
      <c r="FQ79" s="36" t="str">
        <f>IF(IF(ISBLANK(Values!E78),"",IF(Values!J78, Values!$B$4, Values!$B$5))=0,"",IF(ISBLANK(Values!E78),"","2"))</f>
        <v/>
      </c>
      <c r="FR79" s="36" t="str">
        <f>IF(IF(ISBLANK(Values!E78),"",IF(Values!J78, Values!$B$4, Values!$B$5))=0,"",IF(ISBLANK(Values!E78),"","3"))</f>
        <v/>
      </c>
      <c r="FS79" s="36" t="str">
        <f>IF(IF(ISBLANK(Values!E78),"",IF(Values!J78, Values!$B$4, Values!$B$5))=0,"",IF(ISBLANK(Values!E78),"","5"))</f>
        <v/>
      </c>
      <c r="FT79" s="36" t="str">
        <f>IF(IF(ISBLANK(Values!E78),"",IF(Values!J78, Values!$B$4, Values!$B$5))=0,"",IF(ISBLANK(Values!E78),"","6"))</f>
        <v/>
      </c>
      <c r="FU79" s="36" t="str">
        <f>IF(IF(ISBLANK(Values!E78),"",IF(Values!J78, Values!$B$4, Values!$B$5))=0,"",IF(ISBLANK(Values!E78),"","10"))</f>
        <v/>
      </c>
      <c r="FV79" s="36" t="str">
        <f>IF(IF(ISBLANK(Values!E78),"",IF(Values!J78, Values!$B$4, Values!$B$5))=0,"",IF(ISBLANK(Values!E78),"","10"))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IF(ISBLANK(Values!E79),"",IF(Values!$B$20="PartialUpdate","","TellusRem"))</f>
        <v/>
      </c>
      <c r="H80" s="27" t="str">
        <f>IF(ISBLANK(Values!E79),"",Values!$B$16)</f>
        <v/>
      </c>
      <c r="I80" s="27" t="str">
        <f>IF(ISBLANK(Values!E79),"","4730574031")</f>
        <v/>
      </c>
      <c r="J80" s="39" t="str">
        <f>IF(ISBLANK(Values!E79),"",Values!F79 )</f>
        <v/>
      </c>
      <c r="K80" s="29" t="str">
        <f>IF(IF(ISBLANK(Values!E79),"",IF(Values!J79, Values!$B$4, Values!$B$5))=0,"",IF(ISBLANK(Values!E79),"",IF(Values!J79,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9" t="str">
        <f>IF(IF(ISBLANK(Values!E79),"",IF(Values!J79, Values!$B$4, Values!$B$5))=0,"",IF(ISBLANK(Values!E79),"",IF(Values!J79, Values!$B$4, Values!$B$5)))</f>
        <v/>
      </c>
      <c r="FP80" s="36" t="str">
        <f>IF(IF(ISBLANK(Values!E79),"",IF(Values!J79, Values!$B$4, Values!$B$5))=0,"",IF(ISBLANK(Values!E79),"","Percent"))</f>
        <v/>
      </c>
      <c r="FQ80" s="36" t="str">
        <f>IF(IF(ISBLANK(Values!E79),"",IF(Values!J79, Values!$B$4, Values!$B$5))=0,"",IF(ISBLANK(Values!E79),"","2"))</f>
        <v/>
      </c>
      <c r="FR80" s="36" t="str">
        <f>IF(IF(ISBLANK(Values!E79),"",IF(Values!J79, Values!$B$4, Values!$B$5))=0,"",IF(ISBLANK(Values!E79),"","3"))</f>
        <v/>
      </c>
      <c r="FS80" s="36" t="str">
        <f>IF(IF(ISBLANK(Values!E79),"",IF(Values!J79, Values!$B$4, Values!$B$5))=0,"",IF(ISBLANK(Values!E79),"","5"))</f>
        <v/>
      </c>
      <c r="FT80" s="36" t="str">
        <f>IF(IF(ISBLANK(Values!E79),"",IF(Values!J79, Values!$B$4, Values!$B$5))=0,"",IF(ISBLANK(Values!E79),"","6"))</f>
        <v/>
      </c>
      <c r="FU80" s="36" t="str">
        <f>IF(IF(ISBLANK(Values!E79),"",IF(Values!J79, Values!$B$4, Values!$B$5))=0,"",IF(ISBLANK(Values!E79),"","10"))</f>
        <v/>
      </c>
      <c r="FV80" s="36" t="str">
        <f>IF(IF(ISBLANK(Values!E79),"",IF(Values!J79, Values!$B$4, Values!$B$5))=0,"",IF(ISBLANK(Values!E79),"","10"))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IF(ISBLANK(Values!E80),"",IF(Values!$B$20="PartialUpdate","","TellusRem"))</f>
        <v/>
      </c>
      <c r="H81" s="27" t="str">
        <f>IF(ISBLANK(Values!E80),"",Values!$B$16)</f>
        <v/>
      </c>
      <c r="I81" s="27" t="str">
        <f>IF(ISBLANK(Values!E80),"","4730574031")</f>
        <v/>
      </c>
      <c r="J81" s="39" t="str">
        <f>IF(ISBLANK(Values!E80),"",Values!F80 )</f>
        <v/>
      </c>
      <c r="K81" s="29" t="str">
        <f>IF(IF(ISBLANK(Values!E80),"",IF(Values!J80, Values!$B$4, Values!$B$5))=0,"",IF(ISBLANK(Values!E80),"",IF(Values!J80,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9" t="str">
        <f>IF(IF(ISBLANK(Values!E80),"",IF(Values!J80, Values!$B$4, Values!$B$5))=0,"",IF(ISBLANK(Values!E80),"",IF(Values!J80, Values!$B$4, Values!$B$5)))</f>
        <v/>
      </c>
      <c r="FP81" s="36" t="str">
        <f>IF(IF(ISBLANK(Values!E80),"",IF(Values!J80, Values!$B$4, Values!$B$5))=0,"",IF(ISBLANK(Values!E80),"","Percent"))</f>
        <v/>
      </c>
      <c r="FQ81" s="36" t="str">
        <f>IF(IF(ISBLANK(Values!E80),"",IF(Values!J80, Values!$B$4, Values!$B$5))=0,"",IF(ISBLANK(Values!E80),"","2"))</f>
        <v/>
      </c>
      <c r="FR81" s="36" t="str">
        <f>IF(IF(ISBLANK(Values!E80),"",IF(Values!J80, Values!$B$4, Values!$B$5))=0,"",IF(ISBLANK(Values!E80),"","3"))</f>
        <v/>
      </c>
      <c r="FS81" s="36" t="str">
        <f>IF(IF(ISBLANK(Values!E80),"",IF(Values!J80, Values!$B$4, Values!$B$5))=0,"",IF(ISBLANK(Values!E80),"","5"))</f>
        <v/>
      </c>
      <c r="FT81" s="36" t="str">
        <f>IF(IF(ISBLANK(Values!E80),"",IF(Values!J80, Values!$B$4, Values!$B$5))=0,"",IF(ISBLANK(Values!E80),"","6"))</f>
        <v/>
      </c>
      <c r="FU81" s="36" t="str">
        <f>IF(IF(ISBLANK(Values!E80),"",IF(Values!J80, Values!$B$4, Values!$B$5))=0,"",IF(ISBLANK(Values!E80),"","10"))</f>
        <v/>
      </c>
      <c r="FV81" s="36" t="str">
        <f>IF(IF(ISBLANK(Values!E80),"",IF(Values!J80, Values!$B$4, Values!$B$5))=0,"",IF(ISBLANK(Values!E80),"","10"))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IF(ISBLANK(Values!E81),"",IF(Values!$B$20="PartialUpdate","","TellusRem"))</f>
        <v/>
      </c>
      <c r="H82" s="27" t="str">
        <f>IF(ISBLANK(Values!E81),"",Values!$B$16)</f>
        <v/>
      </c>
      <c r="I82" s="27" t="str">
        <f>IF(ISBLANK(Values!E81),"","4730574031")</f>
        <v/>
      </c>
      <c r="J82" s="39" t="str">
        <f>IF(ISBLANK(Values!E81),"",Values!F81 )</f>
        <v/>
      </c>
      <c r="K82" s="29" t="str">
        <f>IF(IF(ISBLANK(Values!E81),"",IF(Values!J81, Values!$B$4, Values!$B$5))=0,"",IF(ISBLANK(Values!E81),"",IF(Values!J81,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9" t="str">
        <f>IF(IF(ISBLANK(Values!E81),"",IF(Values!J81, Values!$B$4, Values!$B$5))=0,"",IF(ISBLANK(Values!E81),"",IF(Values!J81, Values!$B$4, Values!$B$5)))</f>
        <v/>
      </c>
      <c r="FP82" s="36" t="str">
        <f>IF(IF(ISBLANK(Values!E81),"",IF(Values!J81, Values!$B$4, Values!$B$5))=0,"",IF(ISBLANK(Values!E81),"","Percent"))</f>
        <v/>
      </c>
      <c r="FQ82" s="36" t="str">
        <f>IF(IF(ISBLANK(Values!E81),"",IF(Values!J81, Values!$B$4, Values!$B$5))=0,"",IF(ISBLANK(Values!E81),"","2"))</f>
        <v/>
      </c>
      <c r="FR82" s="36" t="str">
        <f>IF(IF(ISBLANK(Values!E81),"",IF(Values!J81, Values!$B$4, Values!$B$5))=0,"",IF(ISBLANK(Values!E81),"","3"))</f>
        <v/>
      </c>
      <c r="FS82" s="36" t="str">
        <f>IF(IF(ISBLANK(Values!E81),"",IF(Values!J81, Values!$B$4, Values!$B$5))=0,"",IF(ISBLANK(Values!E81),"","5"))</f>
        <v/>
      </c>
      <c r="FT82" s="36" t="str">
        <f>IF(IF(ISBLANK(Values!E81),"",IF(Values!J81, Values!$B$4, Values!$B$5))=0,"",IF(ISBLANK(Values!E81),"","6"))</f>
        <v/>
      </c>
      <c r="FU82" s="36" t="str">
        <f>IF(IF(ISBLANK(Values!E81),"",IF(Values!J81, Values!$B$4, Values!$B$5))=0,"",IF(ISBLANK(Values!E81),"","10"))</f>
        <v/>
      </c>
      <c r="FV82" s="36" t="str">
        <f>IF(IF(ISBLANK(Values!E81),"",IF(Values!J81, Values!$B$4, Values!$B$5))=0,"",IF(ISBLANK(Values!E81),"","10"))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IF(ISBLANK(Values!E82),"",IF(Values!$B$20="PartialUpdate","","TellusRem"))</f>
        <v/>
      </c>
      <c r="H83" s="27" t="str">
        <f>IF(ISBLANK(Values!E82),"",Values!$B$16)</f>
        <v/>
      </c>
      <c r="I83" s="27" t="str">
        <f>IF(ISBLANK(Values!E82),"","4730574031")</f>
        <v/>
      </c>
      <c r="J83" s="39" t="str">
        <f>IF(ISBLANK(Values!E82),"",Values!F82 )</f>
        <v/>
      </c>
      <c r="K83" s="29" t="str">
        <f>IF(IF(ISBLANK(Values!E82),"",IF(Values!J82, Values!$B$4, Values!$B$5))=0,"",IF(ISBLANK(Values!E82),"",IF(Values!J82,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9" t="str">
        <f>IF(IF(ISBLANK(Values!E82),"",IF(Values!J82, Values!$B$4, Values!$B$5))=0,"",IF(ISBLANK(Values!E82),"",IF(Values!J82, Values!$B$4, Values!$B$5)))</f>
        <v/>
      </c>
      <c r="FP83" s="36" t="str">
        <f>IF(IF(ISBLANK(Values!E82),"",IF(Values!J82, Values!$B$4, Values!$B$5))=0,"",IF(ISBLANK(Values!E82),"","Percent"))</f>
        <v/>
      </c>
      <c r="FQ83" s="36" t="str">
        <f>IF(IF(ISBLANK(Values!E82),"",IF(Values!J82, Values!$B$4, Values!$B$5))=0,"",IF(ISBLANK(Values!E82),"","2"))</f>
        <v/>
      </c>
      <c r="FR83" s="36" t="str">
        <f>IF(IF(ISBLANK(Values!E82),"",IF(Values!J82, Values!$B$4, Values!$B$5))=0,"",IF(ISBLANK(Values!E82),"","3"))</f>
        <v/>
      </c>
      <c r="FS83" s="36" t="str">
        <f>IF(IF(ISBLANK(Values!E82),"",IF(Values!J82, Values!$B$4, Values!$B$5))=0,"",IF(ISBLANK(Values!E82),"","5"))</f>
        <v/>
      </c>
      <c r="FT83" s="36" t="str">
        <f>IF(IF(ISBLANK(Values!E82),"",IF(Values!J82, Values!$B$4, Values!$B$5))=0,"",IF(ISBLANK(Values!E82),"","6"))</f>
        <v/>
      </c>
      <c r="FU83" s="36" t="str">
        <f>IF(IF(ISBLANK(Values!E82),"",IF(Values!J82, Values!$B$4, Values!$B$5))=0,"",IF(ISBLANK(Values!E82),"","10"))</f>
        <v/>
      </c>
      <c r="FV83" s="36" t="str">
        <f>IF(IF(ISBLANK(Values!E82),"",IF(Values!J82, Values!$B$4, Values!$B$5))=0,"",IF(ISBLANK(Values!E82),"","10"))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IF(ISBLANK(Values!E83),"",IF(Values!$B$20="PartialUpdate","","TellusRem"))</f>
        <v/>
      </c>
      <c r="H84" s="27" t="str">
        <f>IF(ISBLANK(Values!E83),"",Values!$B$16)</f>
        <v/>
      </c>
      <c r="I84" s="27" t="str">
        <f>IF(ISBLANK(Values!E83),"","4730574031")</f>
        <v/>
      </c>
      <c r="J84" s="39" t="str">
        <f>IF(ISBLANK(Values!E83),"",Values!F83 )</f>
        <v/>
      </c>
      <c r="K84" s="29" t="str">
        <f>IF(IF(ISBLANK(Values!E83),"",IF(Values!J83, Values!$B$4, Values!$B$5))=0,"",IF(ISBLANK(Values!E83),"",IF(Values!J83,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9" t="str">
        <f>IF(IF(ISBLANK(Values!E83),"",IF(Values!J83, Values!$B$4, Values!$B$5))=0,"",IF(ISBLANK(Values!E83),"",IF(Values!J83, Values!$B$4, Values!$B$5)))</f>
        <v/>
      </c>
      <c r="FP84" s="36" t="str">
        <f>IF(IF(ISBLANK(Values!E83),"",IF(Values!J83, Values!$B$4, Values!$B$5))=0,"",IF(ISBLANK(Values!E83),"","Percent"))</f>
        <v/>
      </c>
      <c r="FQ84" s="36" t="str">
        <f>IF(IF(ISBLANK(Values!E83),"",IF(Values!J83, Values!$B$4, Values!$B$5))=0,"",IF(ISBLANK(Values!E83),"","2"))</f>
        <v/>
      </c>
      <c r="FR84" s="36" t="str">
        <f>IF(IF(ISBLANK(Values!E83),"",IF(Values!J83, Values!$B$4, Values!$B$5))=0,"",IF(ISBLANK(Values!E83),"","3"))</f>
        <v/>
      </c>
      <c r="FS84" s="36" t="str">
        <f>IF(IF(ISBLANK(Values!E83),"",IF(Values!J83, Values!$B$4, Values!$B$5))=0,"",IF(ISBLANK(Values!E83),"","5"))</f>
        <v/>
      </c>
      <c r="FT84" s="36" t="str">
        <f>IF(IF(ISBLANK(Values!E83),"",IF(Values!J83, Values!$B$4, Values!$B$5))=0,"",IF(ISBLANK(Values!E83),"","6"))</f>
        <v/>
      </c>
      <c r="FU84" s="36" t="str">
        <f>IF(IF(ISBLANK(Values!E83),"",IF(Values!J83, Values!$B$4, Values!$B$5))=0,"",IF(ISBLANK(Values!E83),"","10"))</f>
        <v/>
      </c>
      <c r="FV84" s="36" t="str">
        <f>IF(IF(ISBLANK(Values!E83),"",IF(Values!J83, Values!$B$4, Values!$B$5))=0,"",IF(ISBLANK(Values!E83),"","10"))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IF(ISBLANK(Values!E84),"",IF(Values!$B$20="PartialUpdate","","TellusRem"))</f>
        <v/>
      </c>
      <c r="H85" s="27" t="str">
        <f>IF(ISBLANK(Values!E84),"",Values!$B$16)</f>
        <v/>
      </c>
      <c r="I85" s="27" t="str">
        <f>IF(ISBLANK(Values!E84),"","4730574031")</f>
        <v/>
      </c>
      <c r="J85" s="39" t="str">
        <f>IF(ISBLANK(Values!E84),"",Values!F84 )</f>
        <v/>
      </c>
      <c r="K85" s="29" t="str">
        <f>IF(IF(ISBLANK(Values!E84),"",IF(Values!J84, Values!$B$4, Values!$B$5))=0,"",IF(ISBLANK(Values!E84),"",IF(Values!J84,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9" t="str">
        <f>IF(IF(ISBLANK(Values!E84),"",IF(Values!J84, Values!$B$4, Values!$B$5))=0,"",IF(ISBLANK(Values!E84),"",IF(Values!J84, Values!$B$4, Values!$B$5)))</f>
        <v/>
      </c>
      <c r="FP85" s="36" t="str">
        <f>IF(IF(ISBLANK(Values!E84),"",IF(Values!J84, Values!$B$4, Values!$B$5))=0,"",IF(ISBLANK(Values!E84),"","Percent"))</f>
        <v/>
      </c>
      <c r="FQ85" s="36" t="str">
        <f>IF(IF(ISBLANK(Values!E84),"",IF(Values!J84, Values!$B$4, Values!$B$5))=0,"",IF(ISBLANK(Values!E84),"","2"))</f>
        <v/>
      </c>
      <c r="FR85" s="36" t="str">
        <f>IF(IF(ISBLANK(Values!E84),"",IF(Values!J84, Values!$B$4, Values!$B$5))=0,"",IF(ISBLANK(Values!E84),"","3"))</f>
        <v/>
      </c>
      <c r="FS85" s="36" t="str">
        <f>IF(IF(ISBLANK(Values!E84),"",IF(Values!J84, Values!$B$4, Values!$B$5))=0,"",IF(ISBLANK(Values!E84),"","5"))</f>
        <v/>
      </c>
      <c r="FT85" s="36" t="str">
        <f>IF(IF(ISBLANK(Values!E84),"",IF(Values!J84, Values!$B$4, Values!$B$5))=0,"",IF(ISBLANK(Values!E84),"","6"))</f>
        <v/>
      </c>
      <c r="FU85" s="36" t="str">
        <f>IF(IF(ISBLANK(Values!E84),"",IF(Values!J84, Values!$B$4, Values!$B$5))=0,"",IF(ISBLANK(Values!E84),"","10"))</f>
        <v/>
      </c>
      <c r="FV85" s="36" t="str">
        <f>IF(IF(ISBLANK(Values!E84),"",IF(Values!J84, Values!$B$4, Values!$B$5))=0,"",IF(ISBLANK(Values!E84),"","10"))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IF(ISBLANK(Values!E85),"",IF(Values!$B$20="PartialUpdate","","TellusRem"))</f>
        <v/>
      </c>
      <c r="H86" s="27" t="str">
        <f>IF(ISBLANK(Values!E85),"",Values!$B$16)</f>
        <v/>
      </c>
      <c r="I86" s="27" t="str">
        <f>IF(ISBLANK(Values!E85),"","4730574031")</f>
        <v/>
      </c>
      <c r="J86" s="39" t="str">
        <f>IF(ISBLANK(Values!E85),"",Values!F85 )</f>
        <v/>
      </c>
      <c r="K86" s="29" t="str">
        <f>IF(IF(ISBLANK(Values!E85),"",IF(Values!J85, Values!$B$4, Values!$B$5))=0,"",IF(ISBLANK(Values!E85),"",IF(Values!J85,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9" t="str">
        <f>IF(IF(ISBLANK(Values!E85),"",IF(Values!J85, Values!$B$4, Values!$B$5))=0,"",IF(ISBLANK(Values!E85),"",IF(Values!J85, Values!$B$4, Values!$B$5)))</f>
        <v/>
      </c>
      <c r="FP86" s="36" t="str">
        <f>IF(IF(ISBLANK(Values!E85),"",IF(Values!J85, Values!$B$4, Values!$B$5))=0,"",IF(ISBLANK(Values!E85),"","Percent"))</f>
        <v/>
      </c>
      <c r="FQ86" s="36" t="str">
        <f>IF(IF(ISBLANK(Values!E85),"",IF(Values!J85, Values!$B$4, Values!$B$5))=0,"",IF(ISBLANK(Values!E85),"","2"))</f>
        <v/>
      </c>
      <c r="FR86" s="36" t="str">
        <f>IF(IF(ISBLANK(Values!E85),"",IF(Values!J85, Values!$B$4, Values!$B$5))=0,"",IF(ISBLANK(Values!E85),"","3"))</f>
        <v/>
      </c>
      <c r="FS86" s="36" t="str">
        <f>IF(IF(ISBLANK(Values!E85),"",IF(Values!J85, Values!$B$4, Values!$B$5))=0,"",IF(ISBLANK(Values!E85),"","5"))</f>
        <v/>
      </c>
      <c r="FT86" s="36" t="str">
        <f>IF(IF(ISBLANK(Values!E85),"",IF(Values!J85, Values!$B$4, Values!$B$5))=0,"",IF(ISBLANK(Values!E85),"","6"))</f>
        <v/>
      </c>
      <c r="FU86" s="36" t="str">
        <f>IF(IF(ISBLANK(Values!E85),"",IF(Values!J85, Values!$B$4, Values!$B$5))=0,"",IF(ISBLANK(Values!E85),"","10"))</f>
        <v/>
      </c>
      <c r="FV86" s="36" t="str">
        <f>IF(IF(ISBLANK(Values!E85),"",IF(Values!J85, Values!$B$4, Values!$B$5))=0,"",IF(ISBLANK(Values!E85),"","10"))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IF(ISBLANK(Values!E86),"",IF(Values!$B$20="PartialUpdate","","TellusRem"))</f>
        <v/>
      </c>
      <c r="H87" s="27" t="str">
        <f>IF(ISBLANK(Values!E86),"",Values!$B$16)</f>
        <v/>
      </c>
      <c r="I87" s="27" t="str">
        <f>IF(ISBLANK(Values!E86),"","4730574031")</f>
        <v/>
      </c>
      <c r="J87" s="39" t="str">
        <f>IF(ISBLANK(Values!E86),"",Values!F86 )</f>
        <v/>
      </c>
      <c r="K87" s="29" t="str">
        <f>IF(IF(ISBLANK(Values!E86),"",IF(Values!J86, Values!$B$4, Values!$B$5))=0,"",IF(ISBLANK(Values!E86),"",IF(Values!J86,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9" t="str">
        <f>IF(IF(ISBLANK(Values!E86),"",IF(Values!J86, Values!$B$4, Values!$B$5))=0,"",IF(ISBLANK(Values!E86),"",IF(Values!J86, Values!$B$4, Values!$B$5)))</f>
        <v/>
      </c>
      <c r="FP87" s="36" t="str">
        <f>IF(IF(ISBLANK(Values!E86),"",IF(Values!J86, Values!$B$4, Values!$B$5))=0,"",IF(ISBLANK(Values!E86),"","Percent"))</f>
        <v/>
      </c>
      <c r="FQ87" s="36" t="str">
        <f>IF(IF(ISBLANK(Values!E86),"",IF(Values!J86, Values!$B$4, Values!$B$5))=0,"",IF(ISBLANK(Values!E86),"","2"))</f>
        <v/>
      </c>
      <c r="FR87" s="36" t="str">
        <f>IF(IF(ISBLANK(Values!E86),"",IF(Values!J86, Values!$B$4, Values!$B$5))=0,"",IF(ISBLANK(Values!E86),"","3"))</f>
        <v/>
      </c>
      <c r="FS87" s="36" t="str">
        <f>IF(IF(ISBLANK(Values!E86),"",IF(Values!J86, Values!$B$4, Values!$B$5))=0,"",IF(ISBLANK(Values!E86),"","5"))</f>
        <v/>
      </c>
      <c r="FT87" s="36" t="str">
        <f>IF(IF(ISBLANK(Values!E86),"",IF(Values!J86, Values!$B$4, Values!$B$5))=0,"",IF(ISBLANK(Values!E86),"","6"))</f>
        <v/>
      </c>
      <c r="FU87" s="36" t="str">
        <f>IF(IF(ISBLANK(Values!E86),"",IF(Values!J86, Values!$B$4, Values!$B$5))=0,"",IF(ISBLANK(Values!E86),"","10"))</f>
        <v/>
      </c>
      <c r="FV87" s="36" t="str">
        <f>IF(IF(ISBLANK(Values!E86),"",IF(Values!J86, Values!$B$4, Values!$B$5))=0,"",IF(ISBLANK(Values!E86),"","10"))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IF(ISBLANK(Values!E87),"",IF(Values!$B$20="PartialUpdate","","TellusRem"))</f>
        <v/>
      </c>
      <c r="H88" s="27" t="str">
        <f>IF(ISBLANK(Values!E87),"",Values!$B$16)</f>
        <v/>
      </c>
      <c r="I88" s="27" t="str">
        <f>IF(ISBLANK(Values!E87),"","4730574031")</f>
        <v/>
      </c>
      <c r="J88" s="39" t="str">
        <f>IF(ISBLANK(Values!E87),"",Values!F87 )</f>
        <v/>
      </c>
      <c r="K88" s="29" t="str">
        <f>IF(IF(ISBLANK(Values!E87),"",IF(Values!J87, Values!$B$4, Values!$B$5))=0,"",IF(ISBLANK(Values!E87),"",IF(Values!J87,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9" t="str">
        <f>IF(IF(ISBLANK(Values!E87),"",IF(Values!J87, Values!$B$4, Values!$B$5))=0,"",IF(ISBLANK(Values!E87),"",IF(Values!J87, Values!$B$4, Values!$B$5)))</f>
        <v/>
      </c>
      <c r="FP88" s="36" t="str">
        <f>IF(IF(ISBLANK(Values!E87),"",IF(Values!J87, Values!$B$4, Values!$B$5))=0,"",IF(ISBLANK(Values!E87),"","Percent"))</f>
        <v/>
      </c>
      <c r="FQ88" s="36" t="str">
        <f>IF(IF(ISBLANK(Values!E87),"",IF(Values!J87, Values!$B$4, Values!$B$5))=0,"",IF(ISBLANK(Values!E87),"","2"))</f>
        <v/>
      </c>
      <c r="FR88" s="36" t="str">
        <f>IF(IF(ISBLANK(Values!E87),"",IF(Values!J87, Values!$B$4, Values!$B$5))=0,"",IF(ISBLANK(Values!E87),"","3"))</f>
        <v/>
      </c>
      <c r="FS88" s="36" t="str">
        <f>IF(IF(ISBLANK(Values!E87),"",IF(Values!J87, Values!$B$4, Values!$B$5))=0,"",IF(ISBLANK(Values!E87),"","5"))</f>
        <v/>
      </c>
      <c r="FT88" s="36" t="str">
        <f>IF(IF(ISBLANK(Values!E87),"",IF(Values!J87, Values!$B$4, Values!$B$5))=0,"",IF(ISBLANK(Values!E87),"","6"))</f>
        <v/>
      </c>
      <c r="FU88" s="36" t="str">
        <f>IF(IF(ISBLANK(Values!E87),"",IF(Values!J87, Values!$B$4, Values!$B$5))=0,"",IF(ISBLANK(Values!E87),"","10"))</f>
        <v/>
      </c>
      <c r="FV88" s="36" t="str">
        <f>IF(IF(ISBLANK(Values!E87),"",IF(Values!J87, Values!$B$4, Values!$B$5))=0,"",IF(ISBLANK(Values!E87),"","10"))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IF(ISBLANK(Values!E88),"",IF(Values!$B$20="PartialUpdate","","TellusRem"))</f>
        <v/>
      </c>
      <c r="H89" s="27" t="str">
        <f>IF(ISBLANK(Values!E88),"",Values!$B$16)</f>
        <v/>
      </c>
      <c r="I89" s="27" t="str">
        <f>IF(ISBLANK(Values!E88),"","4730574031")</f>
        <v/>
      </c>
      <c r="J89" s="39" t="str">
        <f>IF(ISBLANK(Values!E88),"",Values!F88 )</f>
        <v/>
      </c>
      <c r="K89" s="29" t="str">
        <f>IF(IF(ISBLANK(Values!E88),"",IF(Values!J88, Values!$B$4, Values!$B$5))=0,"",IF(ISBLANK(Values!E88),"",IF(Values!J88,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9" t="str">
        <f>IF(IF(ISBLANK(Values!E88),"",IF(Values!J88, Values!$B$4, Values!$B$5))=0,"",IF(ISBLANK(Values!E88),"",IF(Values!J88, Values!$B$4, Values!$B$5)))</f>
        <v/>
      </c>
      <c r="FP89" s="36" t="str">
        <f>IF(IF(ISBLANK(Values!E88),"",IF(Values!J88, Values!$B$4, Values!$B$5))=0,"",IF(ISBLANK(Values!E88),"","Percent"))</f>
        <v/>
      </c>
      <c r="FQ89" s="36" t="str">
        <f>IF(IF(ISBLANK(Values!E88),"",IF(Values!J88, Values!$B$4, Values!$B$5))=0,"",IF(ISBLANK(Values!E88),"","2"))</f>
        <v/>
      </c>
      <c r="FR89" s="36" t="str">
        <f>IF(IF(ISBLANK(Values!E88),"",IF(Values!J88, Values!$B$4, Values!$B$5))=0,"",IF(ISBLANK(Values!E88),"","3"))</f>
        <v/>
      </c>
      <c r="FS89" s="36" t="str">
        <f>IF(IF(ISBLANK(Values!E88),"",IF(Values!J88, Values!$B$4, Values!$B$5))=0,"",IF(ISBLANK(Values!E88),"","5"))</f>
        <v/>
      </c>
      <c r="FT89" s="36" t="str">
        <f>IF(IF(ISBLANK(Values!E88),"",IF(Values!J88, Values!$B$4, Values!$B$5))=0,"",IF(ISBLANK(Values!E88),"","6"))</f>
        <v/>
      </c>
      <c r="FU89" s="36" t="str">
        <f>IF(IF(ISBLANK(Values!E88),"",IF(Values!J88, Values!$B$4, Values!$B$5))=0,"",IF(ISBLANK(Values!E88),"","10"))</f>
        <v/>
      </c>
      <c r="FV89" s="36" t="str">
        <f>IF(IF(ISBLANK(Values!E88),"",IF(Values!J88, Values!$B$4, Values!$B$5))=0,"",IF(ISBLANK(Values!E88),"","10"))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IF(ISBLANK(Values!E89),"",IF(Values!$B$20="PartialUpdate","","TellusRem"))</f>
        <v/>
      </c>
      <c r="H90" s="27" t="str">
        <f>IF(ISBLANK(Values!E89),"",Values!$B$16)</f>
        <v/>
      </c>
      <c r="I90" s="27" t="str">
        <f>IF(ISBLANK(Values!E89),"","4730574031")</f>
        <v/>
      </c>
      <c r="J90" s="39" t="str">
        <f>IF(ISBLANK(Values!E89),"",Values!F89 )</f>
        <v/>
      </c>
      <c r="K90" s="29" t="str">
        <f>IF(IF(ISBLANK(Values!E89),"",IF(Values!J89, Values!$B$4, Values!$B$5))=0,"",IF(ISBLANK(Values!E89),"",IF(Values!J89,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9" t="str">
        <f>IF(IF(ISBLANK(Values!E89),"",IF(Values!J89, Values!$B$4, Values!$B$5))=0,"",IF(ISBLANK(Values!E89),"",IF(Values!J89, Values!$B$4, Values!$B$5)))</f>
        <v/>
      </c>
      <c r="FP90" s="36" t="str">
        <f>IF(IF(ISBLANK(Values!E89),"",IF(Values!J89, Values!$B$4, Values!$B$5))=0,"",IF(ISBLANK(Values!E89),"","Percent"))</f>
        <v/>
      </c>
      <c r="FQ90" s="36" t="str">
        <f>IF(IF(ISBLANK(Values!E89),"",IF(Values!J89, Values!$B$4, Values!$B$5))=0,"",IF(ISBLANK(Values!E89),"","2"))</f>
        <v/>
      </c>
      <c r="FR90" s="36" t="str">
        <f>IF(IF(ISBLANK(Values!E89),"",IF(Values!J89, Values!$B$4, Values!$B$5))=0,"",IF(ISBLANK(Values!E89),"","3"))</f>
        <v/>
      </c>
      <c r="FS90" s="36" t="str">
        <f>IF(IF(ISBLANK(Values!E89),"",IF(Values!J89, Values!$B$4, Values!$B$5))=0,"",IF(ISBLANK(Values!E89),"","5"))</f>
        <v/>
      </c>
      <c r="FT90" s="36" t="str">
        <f>IF(IF(ISBLANK(Values!E89),"",IF(Values!J89, Values!$B$4, Values!$B$5))=0,"",IF(ISBLANK(Values!E89),"","6"))</f>
        <v/>
      </c>
      <c r="FU90" s="36" t="str">
        <f>IF(IF(ISBLANK(Values!E89),"",IF(Values!J89, Values!$B$4, Values!$B$5))=0,"",IF(ISBLANK(Values!E89),"","10"))</f>
        <v/>
      </c>
      <c r="FV90" s="36" t="str">
        <f>IF(IF(ISBLANK(Values!E89),"",IF(Values!J89, Values!$B$4, Values!$B$5))=0,"",IF(ISBLANK(Values!E89),"","10"))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IF(ISBLANK(Values!E90),"",IF(Values!$B$20="PartialUpdate","","TellusRem"))</f>
        <v/>
      </c>
      <c r="H91" s="27" t="str">
        <f>IF(ISBLANK(Values!E90),"",Values!$B$16)</f>
        <v/>
      </c>
      <c r="I91" s="27" t="str">
        <f>IF(ISBLANK(Values!E90),"","4730574031")</f>
        <v/>
      </c>
      <c r="J91" s="39" t="str">
        <f>IF(ISBLANK(Values!E90),"",Values!F90 )</f>
        <v/>
      </c>
      <c r="K91" s="29" t="str">
        <f>IF(IF(ISBLANK(Values!E90),"",IF(Values!J90, Values!$B$4, Values!$B$5))=0,"",IF(ISBLANK(Values!E90),"",IF(Values!J90,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9" t="str">
        <f>IF(IF(ISBLANK(Values!E90),"",IF(Values!J90, Values!$B$4, Values!$B$5))=0,"",IF(ISBLANK(Values!E90),"",IF(Values!J90, Values!$B$4, Values!$B$5)))</f>
        <v/>
      </c>
      <c r="FP91" s="36" t="str">
        <f>IF(IF(ISBLANK(Values!E90),"",IF(Values!J90, Values!$B$4, Values!$B$5))=0,"",IF(ISBLANK(Values!E90),"","Percent"))</f>
        <v/>
      </c>
      <c r="FQ91" s="36" t="str">
        <f>IF(IF(ISBLANK(Values!E90),"",IF(Values!J90, Values!$B$4, Values!$B$5))=0,"",IF(ISBLANK(Values!E90),"","2"))</f>
        <v/>
      </c>
      <c r="FR91" s="36" t="str">
        <f>IF(IF(ISBLANK(Values!E90),"",IF(Values!J90, Values!$B$4, Values!$B$5))=0,"",IF(ISBLANK(Values!E90),"","3"))</f>
        <v/>
      </c>
      <c r="FS91" s="36" t="str">
        <f>IF(IF(ISBLANK(Values!E90),"",IF(Values!J90, Values!$B$4, Values!$B$5))=0,"",IF(ISBLANK(Values!E90),"","5"))</f>
        <v/>
      </c>
      <c r="FT91" s="36" t="str">
        <f>IF(IF(ISBLANK(Values!E90),"",IF(Values!J90, Values!$B$4, Values!$B$5))=0,"",IF(ISBLANK(Values!E90),"","6"))</f>
        <v/>
      </c>
      <c r="FU91" s="36" t="str">
        <f>IF(IF(ISBLANK(Values!E90),"",IF(Values!J90, Values!$B$4, Values!$B$5))=0,"",IF(ISBLANK(Values!E90),"","10"))</f>
        <v/>
      </c>
      <c r="FV91" s="36" t="str">
        <f>IF(IF(ISBLANK(Values!E90),"",IF(Values!J90, Values!$B$4, Values!$B$5))=0,"",IF(ISBLANK(Values!E90),"","10"))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IF(ISBLANK(Values!E91),"",IF(Values!$B$20="PartialUpdate","","TellusRem"))</f>
        <v/>
      </c>
      <c r="H92" s="27" t="str">
        <f>IF(ISBLANK(Values!E91),"",Values!$B$16)</f>
        <v/>
      </c>
      <c r="I92" s="27" t="str">
        <f>IF(ISBLANK(Values!E91),"","4730574031")</f>
        <v/>
      </c>
      <c r="J92" s="39" t="str">
        <f>IF(ISBLANK(Values!E91),"",Values!F91 )</f>
        <v/>
      </c>
      <c r="K92" s="29" t="str">
        <f>IF(IF(ISBLANK(Values!E91),"",IF(Values!J91, Values!$B$4, Values!$B$5))=0,"",IF(ISBLANK(Values!E91),"",IF(Values!J91,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9" t="str">
        <f>IF(IF(ISBLANK(Values!E91),"",IF(Values!J91, Values!$B$4, Values!$B$5))=0,"",IF(ISBLANK(Values!E91),"",IF(Values!J91, Values!$B$4, Values!$B$5)))</f>
        <v/>
      </c>
      <c r="FP92" s="36" t="str">
        <f>IF(IF(ISBLANK(Values!E91),"",IF(Values!J91, Values!$B$4, Values!$B$5))=0,"",IF(ISBLANK(Values!E91),"","Percent"))</f>
        <v/>
      </c>
      <c r="FQ92" s="36" t="str">
        <f>IF(IF(ISBLANK(Values!E91),"",IF(Values!J91, Values!$B$4, Values!$B$5))=0,"",IF(ISBLANK(Values!E91),"","2"))</f>
        <v/>
      </c>
      <c r="FR92" s="36" t="str">
        <f>IF(IF(ISBLANK(Values!E91),"",IF(Values!J91, Values!$B$4, Values!$B$5))=0,"",IF(ISBLANK(Values!E91),"","3"))</f>
        <v/>
      </c>
      <c r="FS92" s="36" t="str">
        <f>IF(IF(ISBLANK(Values!E91),"",IF(Values!J91, Values!$B$4, Values!$B$5))=0,"",IF(ISBLANK(Values!E91),"","5"))</f>
        <v/>
      </c>
      <c r="FT92" s="36" t="str">
        <f>IF(IF(ISBLANK(Values!E91),"",IF(Values!J91, Values!$B$4, Values!$B$5))=0,"",IF(ISBLANK(Values!E91),"","6"))</f>
        <v/>
      </c>
      <c r="FU92" s="36" t="str">
        <f>IF(IF(ISBLANK(Values!E91),"",IF(Values!J91, Values!$B$4, Values!$B$5))=0,"",IF(ISBLANK(Values!E91),"","10"))</f>
        <v/>
      </c>
      <c r="FV92" s="36" t="str">
        <f>IF(IF(ISBLANK(Values!E91),"",IF(Values!J91, Values!$B$4, Values!$B$5))=0,"",IF(ISBLANK(Values!E91),"","10"))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IF(ISBLANK(Values!E92),"",IF(Values!$B$20="PartialUpdate","","TellusRem"))</f>
        <v/>
      </c>
      <c r="H93" s="27" t="str">
        <f>IF(ISBLANK(Values!E92),"",Values!$B$16)</f>
        <v/>
      </c>
      <c r="I93" s="27" t="str">
        <f>IF(ISBLANK(Values!E92),"","4730574031")</f>
        <v/>
      </c>
      <c r="J93" s="39" t="str">
        <f>IF(ISBLANK(Values!E92),"",Values!F92 )</f>
        <v/>
      </c>
      <c r="K93" s="29" t="str">
        <f>IF(IF(ISBLANK(Values!E92),"",IF(Values!J92, Values!$B$4, Values!$B$5))=0,"",IF(ISBLANK(Values!E92),"",IF(Values!J92,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9" t="str">
        <f>IF(IF(ISBLANK(Values!E92),"",IF(Values!J92, Values!$B$4, Values!$B$5))=0,"",IF(ISBLANK(Values!E92),"",IF(Values!J92, Values!$B$4, Values!$B$5)))</f>
        <v/>
      </c>
      <c r="FP93" s="36" t="str">
        <f>IF(IF(ISBLANK(Values!E92),"",IF(Values!J92, Values!$B$4, Values!$B$5))=0,"",IF(ISBLANK(Values!E92),"","Percent"))</f>
        <v/>
      </c>
      <c r="FQ93" s="36" t="str">
        <f>IF(IF(ISBLANK(Values!E92),"",IF(Values!J92, Values!$B$4, Values!$B$5))=0,"",IF(ISBLANK(Values!E92),"","2"))</f>
        <v/>
      </c>
      <c r="FR93" s="36" t="str">
        <f>IF(IF(ISBLANK(Values!E92),"",IF(Values!J92, Values!$B$4, Values!$B$5))=0,"",IF(ISBLANK(Values!E92),"","3"))</f>
        <v/>
      </c>
      <c r="FS93" s="36" t="str">
        <f>IF(IF(ISBLANK(Values!E92),"",IF(Values!J92, Values!$B$4, Values!$B$5))=0,"",IF(ISBLANK(Values!E92),"","5"))</f>
        <v/>
      </c>
      <c r="FT93" s="36" t="str">
        <f>IF(IF(ISBLANK(Values!E92),"",IF(Values!J92, Values!$B$4, Values!$B$5))=0,"",IF(ISBLANK(Values!E92),"","6"))</f>
        <v/>
      </c>
      <c r="FU93" s="36" t="str">
        <f>IF(IF(ISBLANK(Values!E92),"",IF(Values!J92, Values!$B$4, Values!$B$5))=0,"",IF(ISBLANK(Values!E92),"","10"))</f>
        <v/>
      </c>
      <c r="FV93" s="36" t="str">
        <f>IF(IF(ISBLANK(Values!E92),"",IF(Values!J92, Values!$B$4, Values!$B$5))=0,"",IF(ISBLANK(Values!E92),"","10"))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IF(ISBLANK(Values!E93),"",IF(Values!$B$20="PartialUpdate","","TellusRem"))</f>
        <v/>
      </c>
      <c r="H94" s="27" t="str">
        <f>IF(ISBLANK(Values!E93),"",Values!$B$16)</f>
        <v/>
      </c>
      <c r="I94" s="27" t="str">
        <f>IF(ISBLANK(Values!E93),"","4730574031")</f>
        <v/>
      </c>
      <c r="J94" s="39" t="str">
        <f>IF(ISBLANK(Values!E93),"",Values!F93 )</f>
        <v/>
      </c>
      <c r="K94" s="29" t="str">
        <f>IF(IF(ISBLANK(Values!E93),"",IF(Values!J93, Values!$B$4, Values!$B$5))=0,"",IF(ISBLANK(Values!E93),"",IF(Values!J93,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9" t="str">
        <f>IF(IF(ISBLANK(Values!E93),"",IF(Values!J93, Values!$B$4, Values!$B$5))=0,"",IF(ISBLANK(Values!E93),"",IF(Values!J93, Values!$B$4, Values!$B$5)))</f>
        <v/>
      </c>
      <c r="FP94" s="36" t="str">
        <f>IF(IF(ISBLANK(Values!E93),"",IF(Values!J93, Values!$B$4, Values!$B$5))=0,"",IF(ISBLANK(Values!E93),"","Percent"))</f>
        <v/>
      </c>
      <c r="FQ94" s="36" t="str">
        <f>IF(IF(ISBLANK(Values!E93),"",IF(Values!J93, Values!$B$4, Values!$B$5))=0,"",IF(ISBLANK(Values!E93),"","2"))</f>
        <v/>
      </c>
      <c r="FR94" s="36" t="str">
        <f>IF(IF(ISBLANK(Values!E93),"",IF(Values!J93, Values!$B$4, Values!$B$5))=0,"",IF(ISBLANK(Values!E93),"","3"))</f>
        <v/>
      </c>
      <c r="FS94" s="36" t="str">
        <f>IF(IF(ISBLANK(Values!E93),"",IF(Values!J93, Values!$B$4, Values!$B$5))=0,"",IF(ISBLANK(Values!E93),"","5"))</f>
        <v/>
      </c>
      <c r="FT94" s="36" t="str">
        <f>IF(IF(ISBLANK(Values!E93),"",IF(Values!J93, Values!$B$4, Values!$B$5))=0,"",IF(ISBLANK(Values!E93),"","6"))</f>
        <v/>
      </c>
      <c r="FU94" s="36" t="str">
        <f>IF(IF(ISBLANK(Values!E93),"",IF(Values!J93, Values!$B$4, Values!$B$5))=0,"",IF(ISBLANK(Values!E93),"","10"))</f>
        <v/>
      </c>
      <c r="FV94" s="36" t="str">
        <f>IF(IF(ISBLANK(Values!E93),"",IF(Values!J93, Values!$B$4, Values!$B$5))=0,"",IF(ISBLANK(Values!E93),"","10"))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IF(ISBLANK(Values!E94),"",IF(Values!$B$20="PartialUpdate","","TellusRem"))</f>
        <v/>
      </c>
      <c r="H95" s="27" t="str">
        <f>IF(ISBLANK(Values!E94),"",Values!$B$16)</f>
        <v/>
      </c>
      <c r="I95" s="27" t="str">
        <f>IF(ISBLANK(Values!E94),"","4730574031")</f>
        <v/>
      </c>
      <c r="J95" s="39" t="str">
        <f>IF(ISBLANK(Values!E94),"",Values!F94 )</f>
        <v/>
      </c>
      <c r="K95" s="29" t="str">
        <f>IF(IF(ISBLANK(Values!E94),"",IF(Values!J94, Values!$B$4, Values!$B$5))=0,"",IF(ISBLANK(Values!E94),"",IF(Values!J94,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9" t="str">
        <f>IF(IF(ISBLANK(Values!E94),"",IF(Values!J94, Values!$B$4, Values!$B$5))=0,"",IF(ISBLANK(Values!E94),"",IF(Values!J94, Values!$B$4, Values!$B$5)))</f>
        <v/>
      </c>
      <c r="FP95" s="36" t="str">
        <f>IF(IF(ISBLANK(Values!E94),"",IF(Values!J94, Values!$B$4, Values!$B$5))=0,"",IF(ISBLANK(Values!E94),"","Percent"))</f>
        <v/>
      </c>
      <c r="FQ95" s="36" t="str">
        <f>IF(IF(ISBLANK(Values!E94),"",IF(Values!J94, Values!$B$4, Values!$B$5))=0,"",IF(ISBLANK(Values!E94),"","2"))</f>
        <v/>
      </c>
      <c r="FR95" s="36" t="str">
        <f>IF(IF(ISBLANK(Values!E94),"",IF(Values!J94, Values!$B$4, Values!$B$5))=0,"",IF(ISBLANK(Values!E94),"","3"))</f>
        <v/>
      </c>
      <c r="FS95" s="36" t="str">
        <f>IF(IF(ISBLANK(Values!E94),"",IF(Values!J94, Values!$B$4, Values!$B$5))=0,"",IF(ISBLANK(Values!E94),"","5"))</f>
        <v/>
      </c>
      <c r="FT95" s="36" t="str">
        <f>IF(IF(ISBLANK(Values!E94),"",IF(Values!J94, Values!$B$4, Values!$B$5))=0,"",IF(ISBLANK(Values!E94),"","6"))</f>
        <v/>
      </c>
      <c r="FU95" s="36" t="str">
        <f>IF(IF(ISBLANK(Values!E94),"",IF(Values!J94, Values!$B$4, Values!$B$5))=0,"",IF(ISBLANK(Values!E94),"","10"))</f>
        <v/>
      </c>
      <c r="FV95" s="36" t="str">
        <f>IF(IF(ISBLANK(Values!E94),"",IF(Values!J94, Values!$B$4, Values!$B$5))=0,"",IF(ISBLANK(Values!E94),"","10"))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IF(ISBLANK(Values!E95),"",IF(Values!$B$20="PartialUpdate","","TellusRem"))</f>
        <v/>
      </c>
      <c r="H96" s="27" t="str">
        <f>IF(ISBLANK(Values!E95),"",Values!$B$16)</f>
        <v/>
      </c>
      <c r="I96" s="27" t="str">
        <f>IF(ISBLANK(Values!E95),"","4730574031")</f>
        <v/>
      </c>
      <c r="J96" s="39" t="str">
        <f>IF(ISBLANK(Values!E95),"",Values!F95 )</f>
        <v/>
      </c>
      <c r="K96" s="29" t="str">
        <f>IF(IF(ISBLANK(Values!E95),"",IF(Values!J95, Values!$B$4, Values!$B$5))=0,"",IF(ISBLANK(Values!E95),"",IF(Values!J95,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9" t="str">
        <f>IF(IF(ISBLANK(Values!E95),"",IF(Values!J95, Values!$B$4, Values!$B$5))=0,"",IF(ISBLANK(Values!E95),"",IF(Values!J95, Values!$B$4, Values!$B$5)))</f>
        <v/>
      </c>
      <c r="FP96" s="36" t="str">
        <f>IF(IF(ISBLANK(Values!E95),"",IF(Values!J95, Values!$B$4, Values!$B$5))=0,"",IF(ISBLANK(Values!E95),"","Percent"))</f>
        <v/>
      </c>
      <c r="FQ96" s="36" t="str">
        <f>IF(IF(ISBLANK(Values!E95),"",IF(Values!J95, Values!$B$4, Values!$B$5))=0,"",IF(ISBLANK(Values!E95),"","2"))</f>
        <v/>
      </c>
      <c r="FR96" s="36" t="str">
        <f>IF(IF(ISBLANK(Values!E95),"",IF(Values!J95, Values!$B$4, Values!$B$5))=0,"",IF(ISBLANK(Values!E95),"","3"))</f>
        <v/>
      </c>
      <c r="FS96" s="36" t="str">
        <f>IF(IF(ISBLANK(Values!E95),"",IF(Values!J95, Values!$B$4, Values!$B$5))=0,"",IF(ISBLANK(Values!E95),"","5"))</f>
        <v/>
      </c>
      <c r="FT96" s="36" t="str">
        <f>IF(IF(ISBLANK(Values!E95),"",IF(Values!J95, Values!$B$4, Values!$B$5))=0,"",IF(ISBLANK(Values!E95),"","6"))</f>
        <v/>
      </c>
      <c r="FU96" s="36" t="str">
        <f>IF(IF(ISBLANK(Values!E95),"",IF(Values!J95, Values!$B$4, Values!$B$5))=0,"",IF(ISBLANK(Values!E95),"","10"))</f>
        <v/>
      </c>
      <c r="FV96" s="36" t="str">
        <f>IF(IF(ISBLANK(Values!E95),"",IF(Values!J95, Values!$B$4, Values!$B$5))=0,"",IF(ISBLANK(Values!E95),"","10"))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IF(ISBLANK(Values!E96),"",IF(Values!$B$20="PartialUpdate","","TellusRem"))</f>
        <v/>
      </c>
      <c r="H97" s="27" t="str">
        <f>IF(ISBLANK(Values!E96),"",Values!$B$16)</f>
        <v/>
      </c>
      <c r="I97" s="27" t="str">
        <f>IF(ISBLANK(Values!E96),"","4730574031")</f>
        <v/>
      </c>
      <c r="J97" s="39" t="str">
        <f>IF(ISBLANK(Values!E96),"",Values!F96 )</f>
        <v/>
      </c>
      <c r="K97" s="29" t="str">
        <f>IF(IF(ISBLANK(Values!E96),"",IF(Values!J96, Values!$B$4, Values!$B$5))=0,"",IF(ISBLANK(Values!E96),"",IF(Values!J96,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9" t="str">
        <f>IF(IF(ISBLANK(Values!E96),"",IF(Values!J96, Values!$B$4, Values!$B$5))=0,"",IF(ISBLANK(Values!E96),"",IF(Values!J96, Values!$B$4, Values!$B$5)))</f>
        <v/>
      </c>
      <c r="FP97" s="36" t="str">
        <f>IF(IF(ISBLANK(Values!E96),"",IF(Values!J96, Values!$B$4, Values!$B$5))=0,"",IF(ISBLANK(Values!E96),"","Percent"))</f>
        <v/>
      </c>
      <c r="FQ97" s="36" t="str">
        <f>IF(IF(ISBLANK(Values!E96),"",IF(Values!J96, Values!$B$4, Values!$B$5))=0,"",IF(ISBLANK(Values!E96),"","2"))</f>
        <v/>
      </c>
      <c r="FR97" s="36" t="str">
        <f>IF(IF(ISBLANK(Values!E96),"",IF(Values!J96, Values!$B$4, Values!$B$5))=0,"",IF(ISBLANK(Values!E96),"","3"))</f>
        <v/>
      </c>
      <c r="FS97" s="36" t="str">
        <f>IF(IF(ISBLANK(Values!E96),"",IF(Values!J96, Values!$B$4, Values!$B$5))=0,"",IF(ISBLANK(Values!E96),"","5"))</f>
        <v/>
      </c>
      <c r="FT97" s="36" t="str">
        <f>IF(IF(ISBLANK(Values!E96),"",IF(Values!J96, Values!$B$4, Values!$B$5))=0,"",IF(ISBLANK(Values!E96),"","6"))</f>
        <v/>
      </c>
      <c r="FU97" s="36" t="str">
        <f>IF(IF(ISBLANK(Values!E96),"",IF(Values!J96, Values!$B$4, Values!$B$5))=0,"",IF(ISBLANK(Values!E96),"","10"))</f>
        <v/>
      </c>
      <c r="FV97" s="36" t="str">
        <f>IF(IF(ISBLANK(Values!E96),"",IF(Values!J96, Values!$B$4, Values!$B$5))=0,"",IF(ISBLANK(Values!E96),"","10"))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IF(ISBLANK(Values!E97),"",IF(Values!$B$20="PartialUpdate","","TellusRem"))</f>
        <v/>
      </c>
      <c r="H98" s="27" t="str">
        <f>IF(ISBLANK(Values!E97),"",Values!$B$16)</f>
        <v/>
      </c>
      <c r="I98" s="27" t="str">
        <f>IF(ISBLANK(Values!E97),"","4730574031")</f>
        <v/>
      </c>
      <c r="J98" s="39" t="str">
        <f>IF(ISBLANK(Values!E97),"",Values!F97 )</f>
        <v/>
      </c>
      <c r="K98" s="29" t="str">
        <f>IF(IF(ISBLANK(Values!E97),"",IF(Values!J97, Values!$B$4, Values!$B$5))=0,"",IF(ISBLANK(Values!E97),"",IF(Values!J97,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9" t="str">
        <f>IF(IF(ISBLANK(Values!E97),"",IF(Values!J97, Values!$B$4, Values!$B$5))=0,"",IF(ISBLANK(Values!E97),"",IF(Values!J97, Values!$B$4, Values!$B$5)))</f>
        <v/>
      </c>
      <c r="FP98" s="36" t="str">
        <f>IF(IF(ISBLANK(Values!E97),"",IF(Values!J97, Values!$B$4, Values!$B$5))=0,"",IF(ISBLANK(Values!E97),"","Percent"))</f>
        <v/>
      </c>
      <c r="FQ98" s="36" t="str">
        <f>IF(IF(ISBLANK(Values!E97),"",IF(Values!J97, Values!$B$4, Values!$B$5))=0,"",IF(ISBLANK(Values!E97),"","2"))</f>
        <v/>
      </c>
      <c r="FR98" s="36" t="str">
        <f>IF(IF(ISBLANK(Values!E97),"",IF(Values!J97, Values!$B$4, Values!$B$5))=0,"",IF(ISBLANK(Values!E97),"","3"))</f>
        <v/>
      </c>
      <c r="FS98" s="36" t="str">
        <f>IF(IF(ISBLANK(Values!E97),"",IF(Values!J97, Values!$B$4, Values!$B$5))=0,"",IF(ISBLANK(Values!E97),"","5"))</f>
        <v/>
      </c>
      <c r="FT98" s="36" t="str">
        <f>IF(IF(ISBLANK(Values!E97),"",IF(Values!J97, Values!$B$4, Values!$B$5))=0,"",IF(ISBLANK(Values!E97),"","6"))</f>
        <v/>
      </c>
      <c r="FU98" s="36" t="str">
        <f>IF(IF(ISBLANK(Values!E97),"",IF(Values!J97, Values!$B$4, Values!$B$5))=0,"",IF(ISBLANK(Values!E97),"","10"))</f>
        <v/>
      </c>
      <c r="FV98" s="36" t="str">
        <f>IF(IF(ISBLANK(Values!E97),"",IF(Values!J97, Values!$B$4, Values!$B$5))=0,"",IF(ISBLANK(Values!E97),"","10"))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IF(ISBLANK(Values!E98),"",IF(Values!$B$20="PartialUpdate","","TellusRem"))</f>
        <v/>
      </c>
      <c r="H99" s="27" t="str">
        <f>IF(ISBLANK(Values!E98),"",Values!$B$16)</f>
        <v/>
      </c>
      <c r="I99" s="27" t="str">
        <f>IF(ISBLANK(Values!E98),"","4730574031")</f>
        <v/>
      </c>
      <c r="J99" s="39" t="str">
        <f>IF(ISBLANK(Values!E98),"",Values!F98 )</f>
        <v/>
      </c>
      <c r="K99" s="29" t="str">
        <f>IF(IF(ISBLANK(Values!E98),"",IF(Values!J98, Values!$B$4, Values!$B$5))=0,"",IF(ISBLANK(Values!E98),"",IF(Values!J98,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9" t="str">
        <f>IF(IF(ISBLANK(Values!E98),"",IF(Values!J98, Values!$B$4, Values!$B$5))=0,"",IF(ISBLANK(Values!E98),"",IF(Values!J98, Values!$B$4, Values!$B$5)))</f>
        <v/>
      </c>
      <c r="FP99" s="36" t="str">
        <f>IF(IF(ISBLANK(Values!E98),"",IF(Values!J98, Values!$B$4, Values!$B$5))=0,"",IF(ISBLANK(Values!E98),"","Percent"))</f>
        <v/>
      </c>
      <c r="FQ99" s="36" t="str">
        <f>IF(IF(ISBLANK(Values!E98),"",IF(Values!J98, Values!$B$4, Values!$B$5))=0,"",IF(ISBLANK(Values!E98),"","2"))</f>
        <v/>
      </c>
      <c r="FR99" s="36" t="str">
        <f>IF(IF(ISBLANK(Values!E98),"",IF(Values!J98, Values!$B$4, Values!$B$5))=0,"",IF(ISBLANK(Values!E98),"","3"))</f>
        <v/>
      </c>
      <c r="FS99" s="36" t="str">
        <f>IF(IF(ISBLANK(Values!E98),"",IF(Values!J98, Values!$B$4, Values!$B$5))=0,"",IF(ISBLANK(Values!E98),"","5"))</f>
        <v/>
      </c>
      <c r="FT99" s="36" t="str">
        <f>IF(IF(ISBLANK(Values!E98),"",IF(Values!J98, Values!$B$4, Values!$B$5))=0,"",IF(ISBLANK(Values!E98),"","6"))</f>
        <v/>
      </c>
      <c r="FU99" s="36" t="str">
        <f>IF(IF(ISBLANK(Values!E98),"",IF(Values!J98, Values!$B$4, Values!$B$5))=0,"",IF(ISBLANK(Values!E98),"","10"))</f>
        <v/>
      </c>
      <c r="FV99" s="36" t="str">
        <f>IF(IF(ISBLANK(Values!E98),"",IF(Values!J98, Values!$B$4, Values!$B$5))=0,"",IF(ISBLANK(Values!E98),"","10"))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IF(ISBLANK(Values!E99),"",IF(Values!$B$20="PartialUpdate","","TellusRem"))</f>
        <v/>
      </c>
      <c r="H100" s="27" t="str">
        <f>IF(ISBLANK(Values!E99),"",Values!$B$16)</f>
        <v/>
      </c>
      <c r="I100" s="27" t="str">
        <f>IF(ISBLANK(Values!E99),"","4730574031")</f>
        <v/>
      </c>
      <c r="J100" s="39" t="str">
        <f>IF(ISBLANK(Values!E99),"",Values!F99 )</f>
        <v/>
      </c>
      <c r="K100" s="29" t="str">
        <f>IF(IF(ISBLANK(Values!E99),"",IF(Values!J99, Values!$B$4, Values!$B$5))=0,"",IF(ISBLANK(Values!E99),"",IF(Values!J99,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9" t="str">
        <f>IF(IF(ISBLANK(Values!E99),"",IF(Values!J99, Values!$B$4, Values!$B$5))=0,"",IF(ISBLANK(Values!E99),"",IF(Values!J99, Values!$B$4, Values!$B$5)))</f>
        <v/>
      </c>
      <c r="FP100" s="36" t="str">
        <f>IF(IF(ISBLANK(Values!E99),"",IF(Values!J99, Values!$B$4, Values!$B$5))=0,"",IF(ISBLANK(Values!E99),"","Percent"))</f>
        <v/>
      </c>
      <c r="FQ100" s="36" t="str">
        <f>IF(IF(ISBLANK(Values!E99),"",IF(Values!J99, Values!$B$4, Values!$B$5))=0,"",IF(ISBLANK(Values!E99),"","2"))</f>
        <v/>
      </c>
      <c r="FR100" s="36" t="str">
        <f>IF(IF(ISBLANK(Values!E99),"",IF(Values!J99, Values!$B$4, Values!$B$5))=0,"",IF(ISBLANK(Values!E99),"","3"))</f>
        <v/>
      </c>
      <c r="FS100" s="36" t="str">
        <f>IF(IF(ISBLANK(Values!E99),"",IF(Values!J99, Values!$B$4, Values!$B$5))=0,"",IF(ISBLANK(Values!E99),"","5"))</f>
        <v/>
      </c>
      <c r="FT100" s="36" t="str">
        <f>IF(IF(ISBLANK(Values!E99),"",IF(Values!J99, Values!$B$4, Values!$B$5))=0,"",IF(ISBLANK(Values!E99),"","6"))</f>
        <v/>
      </c>
      <c r="FU100" s="36" t="str">
        <f>IF(IF(ISBLANK(Values!E99),"",IF(Values!J99, Values!$B$4, Values!$B$5))=0,"",IF(ISBLANK(Values!E99),"","10"))</f>
        <v/>
      </c>
      <c r="FV100" s="36" t="str">
        <f>IF(IF(ISBLANK(Values!E99),"",IF(Values!J99, Values!$B$4, Values!$B$5))=0,"",IF(ISBLANK(Values!E99),"","10"))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IF(ISBLANK(Values!E100),"",IF(Values!$B$20="PartialUpdate","","TellusRem"))</f>
        <v/>
      </c>
      <c r="H101" s="27" t="str">
        <f>IF(ISBLANK(Values!E100),"",Values!$B$16)</f>
        <v/>
      </c>
      <c r="I101" s="27" t="str">
        <f>IF(ISBLANK(Values!E100),"","4730574031")</f>
        <v/>
      </c>
      <c r="J101" s="39" t="str">
        <f>IF(ISBLANK(Values!E100),"",Values!F100 )</f>
        <v/>
      </c>
      <c r="K101" s="29" t="str">
        <f>IF(IF(ISBLANK(Values!E100),"",IF(Values!J100, Values!$B$4, Values!$B$5))=0,"",IF(ISBLANK(Values!E100),"",IF(Values!J100,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9" t="str">
        <f>IF(IF(ISBLANK(Values!E100),"",IF(Values!J100, Values!$B$4, Values!$B$5))=0,"",IF(ISBLANK(Values!E100),"",IF(Values!J100, Values!$B$4, Values!$B$5)))</f>
        <v/>
      </c>
      <c r="FP101" s="36" t="str">
        <f>IF(IF(ISBLANK(Values!E100),"",IF(Values!J100, Values!$B$4, Values!$B$5))=0,"",IF(ISBLANK(Values!E100),"","Percent"))</f>
        <v/>
      </c>
      <c r="FQ101" s="36" t="str">
        <f>IF(IF(ISBLANK(Values!E100),"",IF(Values!J100, Values!$B$4, Values!$B$5))=0,"",IF(ISBLANK(Values!E100),"","2"))</f>
        <v/>
      </c>
      <c r="FR101" s="36" t="str">
        <f>IF(IF(ISBLANK(Values!E100),"",IF(Values!J100, Values!$B$4, Values!$B$5))=0,"",IF(ISBLANK(Values!E100),"","3"))</f>
        <v/>
      </c>
      <c r="FS101" s="36" t="str">
        <f>IF(IF(ISBLANK(Values!E100),"",IF(Values!J100, Values!$B$4, Values!$B$5))=0,"",IF(ISBLANK(Values!E100),"","5"))</f>
        <v/>
      </c>
      <c r="FT101" s="36" t="str">
        <f>IF(IF(ISBLANK(Values!E100),"",IF(Values!J100, Values!$B$4, Values!$B$5))=0,"",IF(ISBLANK(Values!E100),"","6"))</f>
        <v/>
      </c>
      <c r="FU101" s="36" t="str">
        <f>IF(IF(ISBLANK(Values!E100),"",IF(Values!J100, Values!$B$4, Values!$B$5))=0,"",IF(ISBLANK(Values!E100),"","10"))</f>
        <v/>
      </c>
      <c r="FV101" s="36" t="str">
        <f>IF(IF(ISBLANK(Values!E100),"",IF(Values!J100, Values!$B$4, Values!$B$5))=0,"",IF(ISBLANK(Values!E100),"","10"))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IF(ISBLANK(Values!E101),"",IF(Values!$B$20="PartialUpdate","","TellusRem"))</f>
        <v/>
      </c>
      <c r="H102" s="27" t="str">
        <f>IF(ISBLANK(Values!E101),"",Values!$B$16)</f>
        <v/>
      </c>
      <c r="I102" s="27" t="str">
        <f>IF(ISBLANK(Values!E101),"","4730574031")</f>
        <v/>
      </c>
      <c r="J102" s="39" t="str">
        <f>IF(ISBLANK(Values!E101),"",Values!F101 )</f>
        <v/>
      </c>
      <c r="K102" s="29" t="str">
        <f>IF(IF(ISBLANK(Values!E101),"",IF(Values!J101, Values!$B$4, Values!$B$5))=0,"",IF(ISBLANK(Values!E101),"",IF(Values!J101,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9" t="str">
        <f>IF(IF(ISBLANK(Values!E101),"",IF(Values!J101, Values!$B$4, Values!$B$5))=0,"",IF(ISBLANK(Values!E101),"",IF(Values!J101, Values!$B$4, Values!$B$5)))</f>
        <v/>
      </c>
      <c r="FP102" s="36" t="str">
        <f>IF(IF(ISBLANK(Values!E101),"",IF(Values!J101, Values!$B$4, Values!$B$5))=0,"",IF(ISBLANK(Values!E101),"","Percent"))</f>
        <v/>
      </c>
      <c r="FQ102" s="36" t="str">
        <f>IF(IF(ISBLANK(Values!E101),"",IF(Values!J101, Values!$B$4, Values!$B$5))=0,"",IF(ISBLANK(Values!E101),"","2"))</f>
        <v/>
      </c>
      <c r="FR102" s="36" t="str">
        <f>IF(IF(ISBLANK(Values!E101),"",IF(Values!J101, Values!$B$4, Values!$B$5))=0,"",IF(ISBLANK(Values!E101),"","3"))</f>
        <v/>
      </c>
      <c r="FS102" s="36" t="str">
        <f>IF(IF(ISBLANK(Values!E101),"",IF(Values!J101, Values!$B$4, Values!$B$5))=0,"",IF(ISBLANK(Values!E101),"","5"))</f>
        <v/>
      </c>
      <c r="FT102" s="36" t="str">
        <f>IF(IF(ISBLANK(Values!E101),"",IF(Values!J101, Values!$B$4, Values!$B$5))=0,"",IF(ISBLANK(Values!E101),"","6"))</f>
        <v/>
      </c>
      <c r="FU102" s="36" t="str">
        <f>IF(IF(ISBLANK(Values!E101),"",IF(Values!J101, Values!$B$4, Values!$B$5))=0,"",IF(ISBLANK(Values!E101),"","10"))</f>
        <v/>
      </c>
      <c r="FV102" s="36" t="str">
        <f>IF(IF(ISBLANK(Values!E101),"",IF(Values!J101, Values!$B$4, Values!$B$5))=0,"",IF(ISBLANK(Values!E101),"","10"))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IF(ISBLANK(Values!E102),"",IF(Values!$B$20="PartialUpdate","","TellusRem"))</f>
        <v/>
      </c>
      <c r="H103" s="27" t="str">
        <f>IF(ISBLANK(Values!E102),"",Values!$B$16)</f>
        <v/>
      </c>
      <c r="I103" s="27" t="str">
        <f>IF(ISBLANK(Values!E102),"","4730574031")</f>
        <v/>
      </c>
      <c r="J103" s="39" t="str">
        <f>IF(ISBLANK(Values!E102),"",Values!F102 )</f>
        <v/>
      </c>
      <c r="K103" s="29" t="str">
        <f>IF(IF(ISBLANK(Values!E102),"",IF(Values!J102, Values!$B$4, Values!$B$5))=0,"",IF(ISBLANK(Values!E102),"",IF(Values!J102,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9" t="str">
        <f>IF(IF(ISBLANK(Values!E102),"",IF(Values!J102, Values!$B$4, Values!$B$5))=0,"",IF(ISBLANK(Values!E102),"",IF(Values!J102, Values!$B$4, Values!$B$5)))</f>
        <v/>
      </c>
      <c r="FP103" s="36" t="str">
        <f>IF(IF(ISBLANK(Values!E102),"",IF(Values!J102, Values!$B$4, Values!$B$5))=0,"",IF(ISBLANK(Values!E102),"","Percent"))</f>
        <v/>
      </c>
      <c r="FQ103" s="36" t="str">
        <f>IF(IF(ISBLANK(Values!E102),"",IF(Values!J102, Values!$B$4, Values!$B$5))=0,"",IF(ISBLANK(Values!E102),"","2"))</f>
        <v/>
      </c>
      <c r="FR103" s="36" t="str">
        <f>IF(IF(ISBLANK(Values!E102),"",IF(Values!J102, Values!$B$4, Values!$B$5))=0,"",IF(ISBLANK(Values!E102),"","3"))</f>
        <v/>
      </c>
      <c r="FS103" s="36" t="str">
        <f>IF(IF(ISBLANK(Values!E102),"",IF(Values!J102, Values!$B$4, Values!$B$5))=0,"",IF(ISBLANK(Values!E102),"","5"))</f>
        <v/>
      </c>
      <c r="FT103" s="36" t="str">
        <f>IF(IF(ISBLANK(Values!E102),"",IF(Values!J102, Values!$B$4, Values!$B$5))=0,"",IF(ISBLANK(Values!E102),"","6"))</f>
        <v/>
      </c>
      <c r="FU103" s="36" t="str">
        <f>IF(IF(ISBLANK(Values!E102),"",IF(Values!J102, Values!$B$4, Values!$B$5))=0,"",IF(ISBLANK(Values!E102),"","10"))</f>
        <v/>
      </c>
      <c r="FV103" s="36" t="str">
        <f>IF(IF(ISBLANK(Values!E102),"",IF(Values!J102, Values!$B$4, Values!$B$5))=0,"",IF(ISBLANK(Values!E102),"","10"))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IF(ISBLANK(Values!E103),"",IF(Values!$B$20="PartialUpdate","","TellusRem"))</f>
        <v/>
      </c>
      <c r="H104" s="27" t="str">
        <f>IF(ISBLANK(Values!E103),"",Values!$B$16)</f>
        <v/>
      </c>
      <c r="I104" s="27" t="str">
        <f>IF(ISBLANK(Values!E103),"","4730574031")</f>
        <v/>
      </c>
      <c r="J104" s="39" t="str">
        <f>IF(ISBLANK(Values!E103),"",Values!F103 )</f>
        <v/>
      </c>
      <c r="K104" s="29" t="str">
        <f>IF(IF(ISBLANK(Values!E103),"",IF(Values!J103, Values!$B$4, Values!$B$5))=0,"",IF(ISBLANK(Values!E103),"",IF(Values!J103,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9" t="str">
        <f>IF(IF(ISBLANK(Values!E103),"",IF(Values!J103, Values!$B$4, Values!$B$5))=0,"",IF(ISBLANK(Values!E103),"",IF(Values!J103, Values!$B$4, Values!$B$5)))</f>
        <v/>
      </c>
      <c r="FP104" s="36" t="str">
        <f>IF(IF(ISBLANK(Values!E103),"",IF(Values!J103, Values!$B$4, Values!$B$5))=0,"",IF(ISBLANK(Values!E103),"","Percent"))</f>
        <v/>
      </c>
      <c r="FQ104" s="36" t="str">
        <f>IF(IF(ISBLANK(Values!E103),"",IF(Values!J103, Values!$B$4, Values!$B$5))=0,"",IF(ISBLANK(Values!E103),"","2"))</f>
        <v/>
      </c>
      <c r="FR104" s="36" t="str">
        <f>IF(IF(ISBLANK(Values!E103),"",IF(Values!J103, Values!$B$4, Values!$B$5))=0,"",IF(ISBLANK(Values!E103),"","3"))</f>
        <v/>
      </c>
      <c r="FS104" s="36" t="str">
        <f>IF(IF(ISBLANK(Values!E103),"",IF(Values!J103, Values!$B$4, Values!$B$5))=0,"",IF(ISBLANK(Values!E103),"","5"))</f>
        <v/>
      </c>
      <c r="FT104" s="36" t="str">
        <f>IF(IF(ISBLANK(Values!E103),"",IF(Values!J103, Values!$B$4, Values!$B$5))=0,"",IF(ISBLANK(Values!E103),"","6"))</f>
        <v/>
      </c>
      <c r="FU104" s="36" t="str">
        <f>IF(IF(ISBLANK(Values!E103),"",IF(Values!J103, Values!$B$4, Values!$B$5))=0,"",IF(ISBLANK(Values!E103),"","10"))</f>
        <v/>
      </c>
      <c r="FV104" s="36" t="str">
        <f>IF(IF(ISBLANK(Values!E103),"",IF(Values!J103, Values!$B$4, Values!$B$5))=0,"",IF(ISBLANK(Values!E103),"","10"))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IF(ISBLANK(Values!E104),"",IF(Values!$B$20="PartialUpdate","","TellusRem"))</f>
        <v/>
      </c>
      <c r="H105" s="27" t="str">
        <f>IF(ISBLANK(Values!E104),"",Values!$B$16)</f>
        <v/>
      </c>
      <c r="I105" s="27" t="str">
        <f>IF(ISBLANK(Values!E104),"","4730574031")</f>
        <v/>
      </c>
      <c r="J105" s="39" t="str">
        <f>IF(ISBLANK(Values!E104),"",Values!F104 )</f>
        <v/>
      </c>
      <c r="K105" s="29" t="str">
        <f>IF(IF(ISBLANK(Values!E104),"",IF(Values!J104, Values!$B$4, Values!$B$5))=0,"",IF(ISBLANK(Values!E104),"",IF(Values!J104,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9" t="str">
        <f>IF(IF(ISBLANK(Values!E104),"",IF(Values!J104, Values!$B$4, Values!$B$5))=0,"",IF(ISBLANK(Values!E104),"",IF(Values!J104, Values!$B$4, Values!$B$5)))</f>
        <v/>
      </c>
      <c r="FP105" s="36" t="str">
        <f>IF(IF(ISBLANK(Values!E104),"",IF(Values!J104, Values!$B$4, Values!$B$5))=0,"",IF(ISBLANK(Values!E104),"","Percent"))</f>
        <v/>
      </c>
      <c r="FQ105" s="36" t="str">
        <f>IF(IF(ISBLANK(Values!E104),"",IF(Values!J104, Values!$B$4, Values!$B$5))=0,"",IF(ISBLANK(Values!E104),"","2"))</f>
        <v/>
      </c>
      <c r="FR105" s="36" t="str">
        <f>IF(IF(ISBLANK(Values!E104),"",IF(Values!J104, Values!$B$4, Values!$B$5))=0,"",IF(ISBLANK(Values!E104),"","3"))</f>
        <v/>
      </c>
      <c r="FS105" s="36" t="str">
        <f>IF(IF(ISBLANK(Values!E104),"",IF(Values!J104, Values!$B$4, Values!$B$5))=0,"",IF(ISBLANK(Values!E104),"","5"))</f>
        <v/>
      </c>
      <c r="FT105" s="36" t="str">
        <f>IF(IF(ISBLANK(Values!E104),"",IF(Values!J104, Values!$B$4, Values!$B$5))=0,"",IF(ISBLANK(Values!E104),"","6"))</f>
        <v/>
      </c>
      <c r="FU105" s="36" t="str">
        <f>IF(IF(ISBLANK(Values!E104),"",IF(Values!J104, Values!$B$4, Values!$B$5))=0,"",IF(ISBLANK(Values!E104),"","10"))</f>
        <v/>
      </c>
      <c r="FV105" s="36" t="str">
        <f>IF(IF(ISBLANK(Values!E104),"",IF(Values!J104, Values!$B$4, Values!$B$5))=0,"",IF(ISBLANK(Values!E104),"","10"))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IF(ISBLANK(Values!E105),"",IF(Values!$B$20="PartialUpdate","","TellusRem"))</f>
        <v/>
      </c>
      <c r="H106" s="27" t="str">
        <f>IF(ISBLANK(Values!E105),"",Values!$B$16)</f>
        <v/>
      </c>
      <c r="I106" s="27" t="str">
        <f>IF(ISBLANK(Values!E105),"","4730574031")</f>
        <v/>
      </c>
      <c r="J106" s="39" t="str">
        <f>IF(ISBLANK(Values!E105),"",Values!F105 )</f>
        <v/>
      </c>
      <c r="K106" s="29" t="str">
        <f>IF(IF(ISBLANK(Values!E105),"",IF(Values!J105, Values!$B$4, Values!$B$5))=0,"",IF(ISBLANK(Values!E105),"",IF(Values!J105,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9" t="str">
        <f>IF(IF(ISBLANK(Values!E105),"",IF(Values!J105, Values!$B$4, Values!$B$5))=0,"",IF(ISBLANK(Values!E105),"",IF(Values!J105, Values!$B$4, Values!$B$5)))</f>
        <v/>
      </c>
      <c r="FP106" s="36" t="str">
        <f>IF(IF(ISBLANK(Values!E105),"",IF(Values!J105, Values!$B$4, Values!$B$5))=0,"",IF(ISBLANK(Values!E105),"","Percent"))</f>
        <v/>
      </c>
      <c r="FQ106" s="36" t="str">
        <f>IF(IF(ISBLANK(Values!E105),"",IF(Values!J105, Values!$B$4, Values!$B$5))=0,"",IF(ISBLANK(Values!E105),"","2"))</f>
        <v/>
      </c>
      <c r="FR106" s="36" t="str">
        <f>IF(IF(ISBLANK(Values!E105),"",IF(Values!J105, Values!$B$4, Values!$B$5))=0,"",IF(ISBLANK(Values!E105),"","3"))</f>
        <v/>
      </c>
      <c r="FS106" s="36" t="str">
        <f>IF(IF(ISBLANK(Values!E105),"",IF(Values!J105, Values!$B$4, Values!$B$5))=0,"",IF(ISBLANK(Values!E105),"","5"))</f>
        <v/>
      </c>
      <c r="FT106" s="36" t="str">
        <f>IF(IF(ISBLANK(Values!E105),"",IF(Values!J105, Values!$B$4, Values!$B$5))=0,"",IF(ISBLANK(Values!E105),"","6"))</f>
        <v/>
      </c>
      <c r="FU106" s="36" t="str">
        <f>IF(IF(ISBLANK(Values!E105),"",IF(Values!J105, Values!$B$4, Values!$B$5))=0,"",IF(ISBLANK(Values!E105),"","10"))</f>
        <v/>
      </c>
      <c r="FV106" s="36" t="str">
        <f>IF(IF(ISBLANK(Values!E105),"",IF(Values!J105, Values!$B$4, Values!$B$5))=0,"",IF(ISBLANK(Values!E105),"","10"))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IF(ISBLANK(Values!E106),"",IF(Values!$B$20="PartialUpdate","","TellusRem"))</f>
        <v/>
      </c>
      <c r="H107" s="27" t="str">
        <f>IF(ISBLANK(Values!E106),"",Values!$B$16)</f>
        <v/>
      </c>
      <c r="I107" s="27" t="str">
        <f>IF(ISBLANK(Values!E106),"","4730574031")</f>
        <v/>
      </c>
      <c r="J107" s="39" t="str">
        <f>IF(ISBLANK(Values!E106),"",Values!F106 )</f>
        <v/>
      </c>
      <c r="K107" s="29" t="str">
        <f>IF(IF(ISBLANK(Values!E106),"",IF(Values!J106, Values!$B$4, Values!$B$5))=0,"",IF(ISBLANK(Values!E106),"",IF(Values!J106,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9" t="str">
        <f>IF(IF(ISBLANK(Values!E106),"",IF(Values!J106, Values!$B$4, Values!$B$5))=0,"",IF(ISBLANK(Values!E106),"",IF(Values!J106, Values!$B$4, Values!$B$5)))</f>
        <v/>
      </c>
      <c r="FP107" s="36" t="str">
        <f>IF(IF(ISBLANK(Values!E106),"",IF(Values!J106, Values!$B$4, Values!$B$5))=0,"",IF(ISBLANK(Values!E106),"","Percent"))</f>
        <v/>
      </c>
      <c r="FQ107" s="36" t="str">
        <f>IF(IF(ISBLANK(Values!E106),"",IF(Values!J106, Values!$B$4, Values!$B$5))=0,"",IF(ISBLANK(Values!E106),"","2"))</f>
        <v/>
      </c>
      <c r="FR107" s="36" t="str">
        <f>IF(IF(ISBLANK(Values!E106),"",IF(Values!J106, Values!$B$4, Values!$B$5))=0,"",IF(ISBLANK(Values!E106),"","3"))</f>
        <v/>
      </c>
      <c r="FS107" s="36" t="str">
        <f>IF(IF(ISBLANK(Values!E106),"",IF(Values!J106, Values!$B$4, Values!$B$5))=0,"",IF(ISBLANK(Values!E106),"","5"))</f>
        <v/>
      </c>
      <c r="FT107" s="36" t="str">
        <f>IF(IF(ISBLANK(Values!E106),"",IF(Values!J106, Values!$B$4, Values!$B$5))=0,"",IF(ISBLANK(Values!E106),"","6"))</f>
        <v/>
      </c>
      <c r="FU107" s="36" t="str">
        <f>IF(IF(ISBLANK(Values!E106),"",IF(Values!J106, Values!$B$4, Values!$B$5))=0,"",IF(ISBLANK(Values!E106),"","10"))</f>
        <v/>
      </c>
      <c r="FV107" s="36" t="str">
        <f>IF(IF(ISBLANK(Values!E106),"",IF(Values!J106, Values!$B$4, Values!$B$5))=0,"",IF(ISBLANK(Values!E106),"","10"))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IF(ISBLANK(Values!E107),"",IF(Values!$B$20="PartialUpdate","","TellusRem"))</f>
        <v/>
      </c>
      <c r="H108" s="27" t="str">
        <f>IF(ISBLANK(Values!E107),"",Values!$B$16)</f>
        <v/>
      </c>
      <c r="I108" s="27" t="str">
        <f>IF(ISBLANK(Values!E107),"","4730574031")</f>
        <v/>
      </c>
      <c r="J108" s="39" t="str">
        <f>IF(ISBLANK(Values!E107),"",Values!F107 )</f>
        <v/>
      </c>
      <c r="K108" s="29" t="str">
        <f>IF(IF(ISBLANK(Values!E107),"",IF(Values!J107, Values!$B$4, Values!$B$5))=0,"",IF(ISBLANK(Values!E107),"",IF(Values!J107,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9" t="str">
        <f>IF(IF(ISBLANK(Values!E107),"",IF(Values!J107, Values!$B$4, Values!$B$5))=0,"",IF(ISBLANK(Values!E107),"",IF(Values!J107, Values!$B$4, Values!$B$5)))</f>
        <v/>
      </c>
      <c r="FP108" s="36" t="str">
        <f>IF(IF(ISBLANK(Values!E107),"",IF(Values!J107, Values!$B$4, Values!$B$5))=0,"",IF(ISBLANK(Values!E107),"","Percent"))</f>
        <v/>
      </c>
      <c r="FQ108" s="36" t="str">
        <f>IF(IF(ISBLANK(Values!E107),"",IF(Values!J107, Values!$B$4, Values!$B$5))=0,"",IF(ISBLANK(Values!E107),"","2"))</f>
        <v/>
      </c>
      <c r="FR108" s="36" t="str">
        <f>IF(IF(ISBLANK(Values!E107),"",IF(Values!J107, Values!$B$4, Values!$B$5))=0,"",IF(ISBLANK(Values!E107),"","3"))</f>
        <v/>
      </c>
      <c r="FS108" s="36" t="str">
        <f>IF(IF(ISBLANK(Values!E107),"",IF(Values!J107, Values!$B$4, Values!$B$5))=0,"",IF(ISBLANK(Values!E107),"","5"))</f>
        <v/>
      </c>
      <c r="FT108" s="36" t="str">
        <f>IF(IF(ISBLANK(Values!E107),"",IF(Values!J107, Values!$B$4, Values!$B$5))=0,"",IF(ISBLANK(Values!E107),"","6"))</f>
        <v/>
      </c>
      <c r="FU108" s="36" t="str">
        <f>IF(IF(ISBLANK(Values!E107),"",IF(Values!J107, Values!$B$4, Values!$B$5))=0,"",IF(ISBLANK(Values!E107),"","10"))</f>
        <v/>
      </c>
      <c r="FV108" s="36" t="str">
        <f>IF(IF(ISBLANK(Values!E107),"",IF(Values!J107, Values!$B$4, Values!$B$5))=0,"",IF(ISBLANK(Values!E107),"","10"))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IF(ISBLANK(Values!E108),"",IF(Values!$B$20="PartialUpdate","","TellusRem"))</f>
        <v/>
      </c>
      <c r="H109" s="27" t="str">
        <f>IF(ISBLANK(Values!E108),"",Values!$B$16)</f>
        <v/>
      </c>
      <c r="I109" s="27" t="str">
        <f>IF(ISBLANK(Values!E108),"","4730574031")</f>
        <v/>
      </c>
      <c r="J109" s="39" t="str">
        <f>IF(ISBLANK(Values!E108),"",Values!F108 )</f>
        <v/>
      </c>
      <c r="K109" s="29" t="str">
        <f>IF(IF(ISBLANK(Values!E108),"",IF(Values!J108, Values!$B$4, Values!$B$5))=0,"",IF(ISBLANK(Values!E108),"",IF(Values!J108,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9" t="str">
        <f>IF(IF(ISBLANK(Values!E108),"",IF(Values!J108, Values!$B$4, Values!$B$5))=0,"",IF(ISBLANK(Values!E108),"",IF(Values!J108, Values!$B$4, Values!$B$5)))</f>
        <v/>
      </c>
      <c r="FP109" s="36" t="str">
        <f>IF(IF(ISBLANK(Values!E108),"",IF(Values!J108, Values!$B$4, Values!$B$5))=0,"",IF(ISBLANK(Values!E108),"","Percent"))</f>
        <v/>
      </c>
      <c r="FQ109" s="36" t="str">
        <f>IF(IF(ISBLANK(Values!E108),"",IF(Values!J108, Values!$B$4, Values!$B$5))=0,"",IF(ISBLANK(Values!E108),"","2"))</f>
        <v/>
      </c>
      <c r="FR109" s="36" t="str">
        <f>IF(IF(ISBLANK(Values!E108),"",IF(Values!J108, Values!$B$4, Values!$B$5))=0,"",IF(ISBLANK(Values!E108),"","3"))</f>
        <v/>
      </c>
      <c r="FS109" s="36" t="str">
        <f>IF(IF(ISBLANK(Values!E108),"",IF(Values!J108, Values!$B$4, Values!$B$5))=0,"",IF(ISBLANK(Values!E108),"","5"))</f>
        <v/>
      </c>
      <c r="FT109" s="36" t="str">
        <f>IF(IF(ISBLANK(Values!E108),"",IF(Values!J108, Values!$B$4, Values!$B$5))=0,"",IF(ISBLANK(Values!E108),"","6"))</f>
        <v/>
      </c>
      <c r="FU109" s="36" t="str">
        <f>IF(IF(ISBLANK(Values!E108),"",IF(Values!J108, Values!$B$4, Values!$B$5))=0,"",IF(ISBLANK(Values!E108),"","10"))</f>
        <v/>
      </c>
      <c r="FV109" s="36" t="str">
        <f>IF(IF(ISBLANK(Values!E108),"",IF(Values!J108, Values!$B$4, Values!$B$5))=0,"",IF(ISBLANK(Values!E108),"","10"))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IF(ISBLANK(Values!E109),"",IF(Values!$B$20="PartialUpdate","","TellusRem"))</f>
        <v/>
      </c>
      <c r="H110" s="27" t="str">
        <f>IF(ISBLANK(Values!E109),"",Values!$B$16)</f>
        <v/>
      </c>
      <c r="I110" s="27" t="str">
        <f>IF(ISBLANK(Values!E109),"","4730574031")</f>
        <v/>
      </c>
      <c r="J110" s="39" t="str">
        <f>IF(ISBLANK(Values!E109),"",Values!F109 )</f>
        <v/>
      </c>
      <c r="K110" s="29" t="str">
        <f>IF(IF(ISBLANK(Values!E109),"",IF(Values!J109, Values!$B$4, Values!$B$5))=0,"",IF(ISBLANK(Values!E109),"",IF(Values!J109,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9" t="str">
        <f>IF(IF(ISBLANK(Values!E109),"",IF(Values!J109, Values!$B$4, Values!$B$5))=0,"",IF(ISBLANK(Values!E109),"",IF(Values!J109, Values!$B$4, Values!$B$5)))</f>
        <v/>
      </c>
      <c r="FP110" s="36" t="str">
        <f>IF(IF(ISBLANK(Values!E109),"",IF(Values!J109, Values!$B$4, Values!$B$5))=0,"",IF(ISBLANK(Values!E109),"","Percent"))</f>
        <v/>
      </c>
      <c r="FQ110" s="36" t="str">
        <f>IF(IF(ISBLANK(Values!E109),"",IF(Values!J109, Values!$B$4, Values!$B$5))=0,"",IF(ISBLANK(Values!E109),"","2"))</f>
        <v/>
      </c>
      <c r="FR110" s="36" t="str">
        <f>IF(IF(ISBLANK(Values!E109),"",IF(Values!J109, Values!$B$4, Values!$B$5))=0,"",IF(ISBLANK(Values!E109),"","3"))</f>
        <v/>
      </c>
      <c r="FS110" s="36" t="str">
        <f>IF(IF(ISBLANK(Values!E109),"",IF(Values!J109, Values!$B$4, Values!$B$5))=0,"",IF(ISBLANK(Values!E109),"","5"))</f>
        <v/>
      </c>
      <c r="FT110" s="36" t="str">
        <f>IF(IF(ISBLANK(Values!E109),"",IF(Values!J109, Values!$B$4, Values!$B$5))=0,"",IF(ISBLANK(Values!E109),"","6"))</f>
        <v/>
      </c>
      <c r="FU110" s="36" t="str">
        <f>IF(IF(ISBLANK(Values!E109),"",IF(Values!J109, Values!$B$4, Values!$B$5))=0,"",IF(ISBLANK(Values!E109),"","10"))</f>
        <v/>
      </c>
      <c r="FV110" s="36" t="str">
        <f>IF(IF(ISBLANK(Values!E109),"",IF(Values!J109, Values!$B$4, Values!$B$5))=0,"",IF(ISBLANK(Values!E109),"","10"))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IF(ISBLANK(Values!E110),"",IF(Values!$B$20="PartialUpdate","","TellusRem"))</f>
        <v/>
      </c>
      <c r="H111" s="27" t="str">
        <f>IF(ISBLANK(Values!E110),"",Values!$B$16)</f>
        <v/>
      </c>
      <c r="I111" s="27" t="str">
        <f>IF(ISBLANK(Values!E110),"","4730574031")</f>
        <v/>
      </c>
      <c r="J111" s="39" t="str">
        <f>IF(ISBLANK(Values!E110),"",Values!F110 )</f>
        <v/>
      </c>
      <c r="K111" s="29" t="str">
        <f>IF(IF(ISBLANK(Values!E110),"",IF(Values!J110, Values!$B$4, Values!$B$5))=0,"",IF(ISBLANK(Values!E110),"",IF(Values!J110,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9" t="str">
        <f>IF(IF(ISBLANK(Values!E110),"",IF(Values!J110, Values!$B$4, Values!$B$5))=0,"",IF(ISBLANK(Values!E110),"",IF(Values!J110, Values!$B$4, Values!$B$5)))</f>
        <v/>
      </c>
      <c r="FP111" s="36" t="str">
        <f>IF(IF(ISBLANK(Values!E110),"",IF(Values!J110, Values!$B$4, Values!$B$5))=0,"",IF(ISBLANK(Values!E110),"","Percent"))</f>
        <v/>
      </c>
      <c r="FQ111" s="36" t="str">
        <f>IF(IF(ISBLANK(Values!E110),"",IF(Values!J110, Values!$B$4, Values!$B$5))=0,"",IF(ISBLANK(Values!E110),"","2"))</f>
        <v/>
      </c>
      <c r="FR111" s="36" t="str">
        <f>IF(IF(ISBLANK(Values!E110),"",IF(Values!J110, Values!$B$4, Values!$B$5))=0,"",IF(ISBLANK(Values!E110),"","3"))</f>
        <v/>
      </c>
      <c r="FS111" s="36" t="str">
        <f>IF(IF(ISBLANK(Values!E110),"",IF(Values!J110, Values!$B$4, Values!$B$5))=0,"",IF(ISBLANK(Values!E110),"","5"))</f>
        <v/>
      </c>
      <c r="FT111" s="36" t="str">
        <f>IF(IF(ISBLANK(Values!E110),"",IF(Values!J110, Values!$B$4, Values!$B$5))=0,"",IF(ISBLANK(Values!E110),"","6"))</f>
        <v/>
      </c>
      <c r="FU111" s="36" t="str">
        <f>IF(IF(ISBLANK(Values!E110),"",IF(Values!J110, Values!$B$4, Values!$B$5))=0,"",IF(ISBLANK(Values!E110),"","10"))</f>
        <v/>
      </c>
      <c r="FV111" s="36" t="str">
        <f>IF(IF(ISBLANK(Values!E110),"",IF(Values!J110, Values!$B$4, Values!$B$5))=0,"",IF(ISBLANK(Values!E110),"","10"))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IF(ISBLANK(Values!E111),"",IF(Values!$B$20="PartialUpdate","","TellusRem"))</f>
        <v/>
      </c>
      <c r="H112" s="27" t="str">
        <f>IF(ISBLANK(Values!E111),"",Values!$B$16)</f>
        <v/>
      </c>
      <c r="I112" s="27" t="str">
        <f>IF(ISBLANK(Values!E111),"","4730574031")</f>
        <v/>
      </c>
      <c r="J112" s="39" t="str">
        <f>IF(ISBLANK(Values!E111),"",Values!F111 )</f>
        <v/>
      </c>
      <c r="K112" s="29" t="str">
        <f>IF(IF(ISBLANK(Values!E111),"",IF(Values!J111, Values!$B$4, Values!$B$5))=0,"",IF(ISBLANK(Values!E111),"",IF(Values!J111,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9" t="str">
        <f>IF(IF(ISBLANK(Values!E111),"",IF(Values!J111, Values!$B$4, Values!$B$5))=0,"",IF(ISBLANK(Values!E111),"",IF(Values!J111, Values!$B$4, Values!$B$5)))</f>
        <v/>
      </c>
      <c r="FP112" s="36" t="str">
        <f>IF(IF(ISBLANK(Values!E111),"",IF(Values!J111, Values!$B$4, Values!$B$5))=0,"",IF(ISBLANK(Values!E111),"","Percent"))</f>
        <v/>
      </c>
      <c r="FQ112" s="36" t="str">
        <f>IF(IF(ISBLANK(Values!E111),"",IF(Values!J111, Values!$B$4, Values!$B$5))=0,"",IF(ISBLANK(Values!E111),"","2"))</f>
        <v/>
      </c>
      <c r="FR112" s="36" t="str">
        <f>IF(IF(ISBLANK(Values!E111),"",IF(Values!J111, Values!$B$4, Values!$B$5))=0,"",IF(ISBLANK(Values!E111),"","3"))</f>
        <v/>
      </c>
      <c r="FS112" s="36" t="str">
        <f>IF(IF(ISBLANK(Values!E111),"",IF(Values!J111, Values!$B$4, Values!$B$5))=0,"",IF(ISBLANK(Values!E111),"","5"))</f>
        <v/>
      </c>
      <c r="FT112" s="36" t="str">
        <f>IF(IF(ISBLANK(Values!E111),"",IF(Values!J111, Values!$B$4, Values!$B$5))=0,"",IF(ISBLANK(Values!E111),"","6"))</f>
        <v/>
      </c>
      <c r="FU112" s="36" t="str">
        <f>IF(IF(ISBLANK(Values!E111),"",IF(Values!J111, Values!$B$4, Values!$B$5))=0,"",IF(ISBLANK(Values!E111),"","10"))</f>
        <v/>
      </c>
      <c r="FV112" s="36" t="str">
        <f>IF(IF(ISBLANK(Values!E111),"",IF(Values!J111, Values!$B$4, Values!$B$5))=0,"",IF(ISBLANK(Values!E111),"","10"))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IF(ISBLANK(Values!E112),"",IF(Values!$B$20="PartialUpdate","","TellusRem"))</f>
        <v/>
      </c>
      <c r="H113" s="27" t="str">
        <f>IF(ISBLANK(Values!E112),"",Values!$B$16)</f>
        <v/>
      </c>
      <c r="I113" s="27" t="str">
        <f>IF(ISBLANK(Values!E112),"","4730574031")</f>
        <v/>
      </c>
      <c r="J113" s="39" t="str">
        <f>IF(ISBLANK(Values!E112),"",Values!F112 )</f>
        <v/>
      </c>
      <c r="K113" s="29" t="str">
        <f>IF(IF(ISBLANK(Values!E112),"",IF(Values!J112, Values!$B$4, Values!$B$5))=0,"",IF(ISBLANK(Values!E112),"",IF(Values!J112,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9" t="str">
        <f>IF(IF(ISBLANK(Values!E112),"",IF(Values!J112, Values!$B$4, Values!$B$5))=0,"",IF(ISBLANK(Values!E112),"",IF(Values!J112, Values!$B$4, Values!$B$5)))</f>
        <v/>
      </c>
      <c r="FP113" s="36" t="str">
        <f>IF(IF(ISBLANK(Values!E112),"",IF(Values!J112, Values!$B$4, Values!$B$5))=0,"",IF(ISBLANK(Values!E112),"","Percent"))</f>
        <v/>
      </c>
      <c r="FQ113" s="36" t="str">
        <f>IF(IF(ISBLANK(Values!E112),"",IF(Values!J112, Values!$B$4, Values!$B$5))=0,"",IF(ISBLANK(Values!E112),"","2"))</f>
        <v/>
      </c>
      <c r="FR113" s="36" t="str">
        <f>IF(IF(ISBLANK(Values!E112),"",IF(Values!J112, Values!$B$4, Values!$B$5))=0,"",IF(ISBLANK(Values!E112),"","3"))</f>
        <v/>
      </c>
      <c r="FS113" s="36" t="str">
        <f>IF(IF(ISBLANK(Values!E112),"",IF(Values!J112, Values!$B$4, Values!$B$5))=0,"",IF(ISBLANK(Values!E112),"","5"))</f>
        <v/>
      </c>
      <c r="FT113" s="36" t="str">
        <f>IF(IF(ISBLANK(Values!E112),"",IF(Values!J112, Values!$B$4, Values!$B$5))=0,"",IF(ISBLANK(Values!E112),"","6"))</f>
        <v/>
      </c>
      <c r="FU113" s="36" t="str">
        <f>IF(IF(ISBLANK(Values!E112),"",IF(Values!J112, Values!$B$4, Values!$B$5))=0,"",IF(ISBLANK(Values!E112),"","10"))</f>
        <v/>
      </c>
      <c r="FV113" s="36" t="str">
        <f>IF(IF(ISBLANK(Values!E112),"",IF(Values!J112, Values!$B$4, Values!$B$5))=0,"",IF(ISBLANK(Values!E112),"","10"))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IF(ISBLANK(Values!E113),"",IF(Values!$B$20="PartialUpdate","","TellusRem"))</f>
        <v/>
      </c>
      <c r="H114" s="27" t="str">
        <f>IF(ISBLANK(Values!E113),"",Values!$B$16)</f>
        <v/>
      </c>
      <c r="I114" s="27" t="str">
        <f>IF(ISBLANK(Values!E113),"","4730574031")</f>
        <v/>
      </c>
      <c r="J114" s="39" t="str">
        <f>IF(ISBLANK(Values!E113),"",Values!F113 )</f>
        <v/>
      </c>
      <c r="K114" s="29" t="str">
        <f>IF(IF(ISBLANK(Values!E113),"",IF(Values!J113, Values!$B$4, Values!$B$5))=0,"",IF(ISBLANK(Values!E113),"",IF(Values!J113,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9" t="str">
        <f>IF(IF(ISBLANK(Values!E113),"",IF(Values!J113, Values!$B$4, Values!$B$5))=0,"",IF(ISBLANK(Values!E113),"",IF(Values!J113, Values!$B$4, Values!$B$5)))</f>
        <v/>
      </c>
      <c r="FP114" s="36" t="str">
        <f>IF(IF(ISBLANK(Values!E113),"",IF(Values!J113, Values!$B$4, Values!$B$5))=0,"",IF(ISBLANK(Values!E113),"","Percent"))</f>
        <v/>
      </c>
      <c r="FQ114" s="36" t="str">
        <f>IF(IF(ISBLANK(Values!E113),"",IF(Values!J113, Values!$B$4, Values!$B$5))=0,"",IF(ISBLANK(Values!E113),"","2"))</f>
        <v/>
      </c>
      <c r="FR114" s="36" t="str">
        <f>IF(IF(ISBLANK(Values!E113),"",IF(Values!J113, Values!$B$4, Values!$B$5))=0,"",IF(ISBLANK(Values!E113),"","3"))</f>
        <v/>
      </c>
      <c r="FS114" s="36" t="str">
        <f>IF(IF(ISBLANK(Values!E113),"",IF(Values!J113, Values!$B$4, Values!$B$5))=0,"",IF(ISBLANK(Values!E113),"","5"))</f>
        <v/>
      </c>
      <c r="FT114" s="36" t="str">
        <f>IF(IF(ISBLANK(Values!E113),"",IF(Values!J113, Values!$B$4, Values!$B$5))=0,"",IF(ISBLANK(Values!E113),"","6"))</f>
        <v/>
      </c>
      <c r="FU114" s="36" t="str">
        <f>IF(IF(ISBLANK(Values!E113),"",IF(Values!J113, Values!$B$4, Values!$B$5))=0,"",IF(ISBLANK(Values!E113),"","10"))</f>
        <v/>
      </c>
      <c r="FV114" s="36" t="str">
        <f>IF(IF(ISBLANK(Values!E113),"",IF(Values!J113, Values!$B$4, Values!$B$5))=0,"",IF(ISBLANK(Values!E113),"","10"))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IF(ISBLANK(Values!E114),"",IF(Values!$B$20="PartialUpdate","","TellusRem"))</f>
        <v/>
      </c>
      <c r="H115" s="27" t="str">
        <f>IF(ISBLANK(Values!E114),"",Values!$B$16)</f>
        <v/>
      </c>
      <c r="I115" s="27" t="str">
        <f>IF(ISBLANK(Values!E114),"","4730574031")</f>
        <v/>
      </c>
      <c r="J115" s="39" t="str">
        <f>IF(ISBLANK(Values!E114),"",Values!F114 )</f>
        <v/>
      </c>
      <c r="K115" s="29" t="str">
        <f>IF(IF(ISBLANK(Values!E114),"",IF(Values!J114, Values!$B$4, Values!$B$5))=0,"",IF(ISBLANK(Values!E114),"",IF(Values!J114,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9" t="str">
        <f>IF(IF(ISBLANK(Values!E114),"",IF(Values!J114, Values!$B$4, Values!$B$5))=0,"",IF(ISBLANK(Values!E114),"",IF(Values!J114, Values!$B$4, Values!$B$5)))</f>
        <v/>
      </c>
      <c r="FP115" s="36" t="str">
        <f>IF(IF(ISBLANK(Values!E114),"",IF(Values!J114, Values!$B$4, Values!$B$5))=0,"",IF(ISBLANK(Values!E114),"","Percent"))</f>
        <v/>
      </c>
      <c r="FQ115" s="36" t="str">
        <f>IF(IF(ISBLANK(Values!E114),"",IF(Values!J114, Values!$B$4, Values!$B$5))=0,"",IF(ISBLANK(Values!E114),"","2"))</f>
        <v/>
      </c>
      <c r="FR115" s="36" t="str">
        <f>IF(IF(ISBLANK(Values!E114),"",IF(Values!J114, Values!$B$4, Values!$B$5))=0,"",IF(ISBLANK(Values!E114),"","3"))</f>
        <v/>
      </c>
      <c r="FS115" s="36" t="str">
        <f>IF(IF(ISBLANK(Values!E114),"",IF(Values!J114, Values!$B$4, Values!$B$5))=0,"",IF(ISBLANK(Values!E114),"","5"))</f>
        <v/>
      </c>
      <c r="FT115" s="36" t="str">
        <f>IF(IF(ISBLANK(Values!E114),"",IF(Values!J114, Values!$B$4, Values!$B$5))=0,"",IF(ISBLANK(Values!E114),"","6"))</f>
        <v/>
      </c>
      <c r="FU115" s="36" t="str">
        <f>IF(IF(ISBLANK(Values!E114),"",IF(Values!J114, Values!$B$4, Values!$B$5))=0,"",IF(ISBLANK(Values!E114),"","10"))</f>
        <v/>
      </c>
      <c r="FV115" s="36" t="str">
        <f>IF(IF(ISBLANK(Values!E114),"",IF(Values!J114, Values!$B$4, Values!$B$5))=0,"",IF(ISBLANK(Values!E114),"","10"))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IF(ISBLANK(Values!E115),"",IF(Values!$B$20="PartialUpdate","","TellusRem"))</f>
        <v/>
      </c>
      <c r="H116" s="27" t="str">
        <f>IF(ISBLANK(Values!E115),"",Values!$B$16)</f>
        <v/>
      </c>
      <c r="I116" s="27" t="str">
        <f>IF(ISBLANK(Values!E115),"","4730574031")</f>
        <v/>
      </c>
      <c r="J116" s="39" t="str">
        <f>IF(ISBLANK(Values!E115),"",Values!F115 )</f>
        <v/>
      </c>
      <c r="K116" s="29" t="str">
        <f>IF(IF(ISBLANK(Values!E115),"",IF(Values!J115, Values!$B$4, Values!$B$5))=0,"",IF(ISBLANK(Values!E115),"",IF(Values!J115,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9" t="str">
        <f>IF(IF(ISBLANK(Values!E115),"",IF(Values!J115, Values!$B$4, Values!$B$5))=0,"",IF(ISBLANK(Values!E115),"",IF(Values!J115, Values!$B$4, Values!$B$5)))</f>
        <v/>
      </c>
      <c r="FP116" s="36" t="str">
        <f>IF(IF(ISBLANK(Values!E115),"",IF(Values!J115, Values!$B$4, Values!$B$5))=0,"",IF(ISBLANK(Values!E115),"","Percent"))</f>
        <v/>
      </c>
      <c r="FQ116" s="36" t="str">
        <f>IF(IF(ISBLANK(Values!E115),"",IF(Values!J115, Values!$B$4, Values!$B$5))=0,"",IF(ISBLANK(Values!E115),"","2"))</f>
        <v/>
      </c>
      <c r="FR116" s="36" t="str">
        <f>IF(IF(ISBLANK(Values!E115),"",IF(Values!J115, Values!$B$4, Values!$B$5))=0,"",IF(ISBLANK(Values!E115),"","3"))</f>
        <v/>
      </c>
      <c r="FS116" s="36" t="str">
        <f>IF(IF(ISBLANK(Values!E115),"",IF(Values!J115, Values!$B$4, Values!$B$5))=0,"",IF(ISBLANK(Values!E115),"","5"))</f>
        <v/>
      </c>
      <c r="FT116" s="36" t="str">
        <f>IF(IF(ISBLANK(Values!E115),"",IF(Values!J115, Values!$B$4, Values!$B$5))=0,"",IF(ISBLANK(Values!E115),"","6"))</f>
        <v/>
      </c>
      <c r="FU116" s="36" t="str">
        <f>IF(IF(ISBLANK(Values!E115),"",IF(Values!J115, Values!$B$4, Values!$B$5))=0,"",IF(ISBLANK(Values!E115),"","10"))</f>
        <v/>
      </c>
      <c r="FV116" s="36" t="str">
        <f>IF(IF(ISBLANK(Values!E115),"",IF(Values!J115, Values!$B$4, Values!$B$5))=0,"",IF(ISBLANK(Values!E115),"","10"))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IF(ISBLANK(Values!E116),"",IF(Values!$B$20="PartialUpdate","","TellusRem"))</f>
        <v/>
      </c>
      <c r="H117" s="27" t="str">
        <f>IF(ISBLANK(Values!E116),"",Values!$B$16)</f>
        <v/>
      </c>
      <c r="I117" s="27" t="str">
        <f>IF(ISBLANK(Values!E116),"","4730574031")</f>
        <v/>
      </c>
      <c r="J117" s="39" t="str">
        <f>IF(ISBLANK(Values!E116),"",Values!F116 )</f>
        <v/>
      </c>
      <c r="K117" s="29" t="str">
        <f>IF(IF(ISBLANK(Values!E116),"",IF(Values!J116, Values!$B$4, Values!$B$5))=0,"",IF(ISBLANK(Values!E116),"",IF(Values!J116,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9" t="str">
        <f>IF(IF(ISBLANK(Values!E116),"",IF(Values!J116, Values!$B$4, Values!$B$5))=0,"",IF(ISBLANK(Values!E116),"",IF(Values!J116, Values!$B$4, Values!$B$5)))</f>
        <v/>
      </c>
      <c r="FP117" s="36" t="str">
        <f>IF(IF(ISBLANK(Values!E116),"",IF(Values!J116, Values!$B$4, Values!$B$5))=0,"",IF(ISBLANK(Values!E116),"","Percent"))</f>
        <v/>
      </c>
      <c r="FQ117" s="36" t="str">
        <f>IF(IF(ISBLANK(Values!E116),"",IF(Values!J116, Values!$B$4, Values!$B$5))=0,"",IF(ISBLANK(Values!E116),"","2"))</f>
        <v/>
      </c>
      <c r="FR117" s="36" t="str">
        <f>IF(IF(ISBLANK(Values!E116),"",IF(Values!J116, Values!$B$4, Values!$B$5))=0,"",IF(ISBLANK(Values!E116),"","3"))</f>
        <v/>
      </c>
      <c r="FS117" s="36" t="str">
        <f>IF(IF(ISBLANK(Values!E116),"",IF(Values!J116, Values!$B$4, Values!$B$5))=0,"",IF(ISBLANK(Values!E116),"","5"))</f>
        <v/>
      </c>
      <c r="FT117" s="36" t="str">
        <f>IF(IF(ISBLANK(Values!E116),"",IF(Values!J116, Values!$B$4, Values!$B$5))=0,"",IF(ISBLANK(Values!E116),"","6"))</f>
        <v/>
      </c>
      <c r="FU117" s="36" t="str">
        <f>IF(IF(ISBLANK(Values!E116),"",IF(Values!J116, Values!$B$4, Values!$B$5))=0,"",IF(ISBLANK(Values!E116),"","10"))</f>
        <v/>
      </c>
      <c r="FV117" s="36" t="str">
        <f>IF(IF(ISBLANK(Values!E116),"",IF(Values!J116, Values!$B$4, Values!$B$5))=0,"",IF(ISBLANK(Values!E116),"","10"))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IF(ISBLANK(Values!E117),"",IF(Values!$B$20="PartialUpdate","","TellusRem"))</f>
        <v/>
      </c>
      <c r="H118" s="27" t="str">
        <f>IF(ISBLANK(Values!E117),"",Values!$B$16)</f>
        <v/>
      </c>
      <c r="I118" s="27" t="str">
        <f>IF(ISBLANK(Values!E117),"","4730574031")</f>
        <v/>
      </c>
      <c r="J118" s="39" t="str">
        <f>IF(ISBLANK(Values!E117),"",Values!F117 )</f>
        <v/>
      </c>
      <c r="K118" s="29" t="str">
        <f>IF(IF(ISBLANK(Values!E117),"",IF(Values!J117, Values!$B$4, Values!$B$5))=0,"",IF(ISBLANK(Values!E117),"",IF(Values!J117,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9" t="str">
        <f>IF(IF(ISBLANK(Values!E117),"",IF(Values!J117, Values!$B$4, Values!$B$5))=0,"",IF(ISBLANK(Values!E117),"",IF(Values!J117, Values!$B$4, Values!$B$5)))</f>
        <v/>
      </c>
      <c r="FP118" s="36" t="str">
        <f>IF(IF(ISBLANK(Values!E117),"",IF(Values!J117, Values!$B$4, Values!$B$5))=0,"",IF(ISBLANK(Values!E117),"","Percent"))</f>
        <v/>
      </c>
      <c r="FQ118" s="36" t="str">
        <f>IF(IF(ISBLANK(Values!E117),"",IF(Values!J117, Values!$B$4, Values!$B$5))=0,"",IF(ISBLANK(Values!E117),"","2"))</f>
        <v/>
      </c>
      <c r="FR118" s="36" t="str">
        <f>IF(IF(ISBLANK(Values!E117),"",IF(Values!J117, Values!$B$4, Values!$B$5))=0,"",IF(ISBLANK(Values!E117),"","3"))</f>
        <v/>
      </c>
      <c r="FS118" s="36" t="str">
        <f>IF(IF(ISBLANK(Values!E117),"",IF(Values!J117, Values!$B$4, Values!$B$5))=0,"",IF(ISBLANK(Values!E117),"","5"))</f>
        <v/>
      </c>
      <c r="FT118" s="36" t="str">
        <f>IF(IF(ISBLANK(Values!E117),"",IF(Values!J117, Values!$B$4, Values!$B$5))=0,"",IF(ISBLANK(Values!E117),"","6"))</f>
        <v/>
      </c>
      <c r="FU118" s="36" t="str">
        <f>IF(IF(ISBLANK(Values!E117),"",IF(Values!J117, Values!$B$4, Values!$B$5))=0,"",IF(ISBLANK(Values!E117),"","10"))</f>
        <v/>
      </c>
      <c r="FV118" s="36" t="str">
        <f>IF(IF(ISBLANK(Values!E117),"",IF(Values!J117, Values!$B$4, Values!$B$5))=0,"",IF(ISBLANK(Values!E117),"","10"))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IF(ISBLANK(Values!E118),"",IF(Values!$B$20="PartialUpdate","","TellusRem"))</f>
        <v/>
      </c>
      <c r="H119" s="27" t="str">
        <f>IF(ISBLANK(Values!E118),"",Values!$B$16)</f>
        <v/>
      </c>
      <c r="I119" s="27" t="str">
        <f>IF(ISBLANK(Values!E118),"","4730574031")</f>
        <v/>
      </c>
      <c r="J119" s="39" t="str">
        <f>IF(ISBLANK(Values!E118),"",Values!F118 )</f>
        <v/>
      </c>
      <c r="K119" s="29" t="str">
        <f>IF(IF(ISBLANK(Values!E118),"",IF(Values!J118, Values!$B$4, Values!$B$5))=0,"",IF(ISBLANK(Values!E118),"",IF(Values!J118,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9" t="str">
        <f>IF(IF(ISBLANK(Values!E118),"",IF(Values!J118, Values!$B$4, Values!$B$5))=0,"",IF(ISBLANK(Values!E118),"",IF(Values!J118, Values!$B$4, Values!$B$5)))</f>
        <v/>
      </c>
      <c r="FP119" s="36" t="str">
        <f>IF(IF(ISBLANK(Values!E118),"",IF(Values!J118, Values!$B$4, Values!$B$5))=0,"",IF(ISBLANK(Values!E118),"","Percent"))</f>
        <v/>
      </c>
      <c r="FQ119" s="36" t="str">
        <f>IF(IF(ISBLANK(Values!E118),"",IF(Values!J118, Values!$B$4, Values!$B$5))=0,"",IF(ISBLANK(Values!E118),"","2"))</f>
        <v/>
      </c>
      <c r="FR119" s="36" t="str">
        <f>IF(IF(ISBLANK(Values!E118),"",IF(Values!J118, Values!$B$4, Values!$B$5))=0,"",IF(ISBLANK(Values!E118),"","3"))</f>
        <v/>
      </c>
      <c r="FS119" s="36" t="str">
        <f>IF(IF(ISBLANK(Values!E118),"",IF(Values!J118, Values!$B$4, Values!$B$5))=0,"",IF(ISBLANK(Values!E118),"","5"))</f>
        <v/>
      </c>
      <c r="FT119" s="36" t="str">
        <f>IF(IF(ISBLANK(Values!E118),"",IF(Values!J118, Values!$B$4, Values!$B$5))=0,"",IF(ISBLANK(Values!E118),"","6"))</f>
        <v/>
      </c>
      <c r="FU119" s="36" t="str">
        <f>IF(IF(ISBLANK(Values!E118),"",IF(Values!J118, Values!$B$4, Values!$B$5))=0,"",IF(ISBLANK(Values!E118),"","10"))</f>
        <v/>
      </c>
      <c r="FV119" s="36" t="str">
        <f>IF(IF(ISBLANK(Values!E118),"",IF(Values!J118, Values!$B$4, Values!$B$5))=0,"",IF(ISBLANK(Values!E118),"","10"))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IF(ISBLANK(Values!E119),"",IF(Values!$B$20="PartialUpdate","","TellusRem"))</f>
        <v/>
      </c>
      <c r="H120" s="27" t="str">
        <f>IF(ISBLANK(Values!E119),"",Values!$B$16)</f>
        <v/>
      </c>
      <c r="I120" s="27" t="str">
        <f>IF(ISBLANK(Values!E119),"","4730574031")</f>
        <v/>
      </c>
      <c r="J120" s="39" t="str">
        <f>IF(ISBLANK(Values!E119),"",Values!F119 )</f>
        <v/>
      </c>
      <c r="K120" s="29" t="str">
        <f>IF(IF(ISBLANK(Values!E119),"",IF(Values!J119, Values!$B$4, Values!$B$5))=0,"",IF(ISBLANK(Values!E119),"",IF(Values!J119,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9" t="str">
        <f>IF(IF(ISBLANK(Values!E119),"",IF(Values!J119, Values!$B$4, Values!$B$5))=0,"",IF(ISBLANK(Values!E119),"",IF(Values!J119, Values!$B$4, Values!$B$5)))</f>
        <v/>
      </c>
      <c r="FP120" s="36" t="str">
        <f>IF(IF(ISBLANK(Values!E119),"",IF(Values!J119, Values!$B$4, Values!$B$5))=0,"",IF(ISBLANK(Values!E119),"","Percent"))</f>
        <v/>
      </c>
      <c r="FQ120" s="36" t="str">
        <f>IF(IF(ISBLANK(Values!E119),"",IF(Values!J119, Values!$B$4, Values!$B$5))=0,"",IF(ISBLANK(Values!E119),"","2"))</f>
        <v/>
      </c>
      <c r="FR120" s="36" t="str">
        <f>IF(IF(ISBLANK(Values!E119),"",IF(Values!J119, Values!$B$4, Values!$B$5))=0,"",IF(ISBLANK(Values!E119),"","3"))</f>
        <v/>
      </c>
      <c r="FS120" s="36" t="str">
        <f>IF(IF(ISBLANK(Values!E119),"",IF(Values!J119, Values!$B$4, Values!$B$5))=0,"",IF(ISBLANK(Values!E119),"","5"))</f>
        <v/>
      </c>
      <c r="FT120" s="36" t="str">
        <f>IF(IF(ISBLANK(Values!E119),"",IF(Values!J119, Values!$B$4, Values!$B$5))=0,"",IF(ISBLANK(Values!E119),"","6"))</f>
        <v/>
      </c>
      <c r="FU120" s="36" t="str">
        <f>IF(IF(ISBLANK(Values!E119),"",IF(Values!J119, Values!$B$4, Values!$B$5))=0,"",IF(ISBLANK(Values!E119),"","10"))</f>
        <v/>
      </c>
      <c r="FV120" s="36" t="str">
        <f>IF(IF(ISBLANK(Values!E119),"",IF(Values!J119, Values!$B$4, Values!$B$5))=0,"",IF(ISBLANK(Values!E119),"","10"))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IF(ISBLANK(Values!E120),"",IF(Values!$B$20="PartialUpdate","","TellusRem"))</f>
        <v/>
      </c>
      <c r="H121" s="27" t="str">
        <f>IF(ISBLANK(Values!E120),"",Values!$B$16)</f>
        <v/>
      </c>
      <c r="I121" s="27" t="str">
        <f>IF(ISBLANK(Values!E120),"","4730574031")</f>
        <v/>
      </c>
      <c r="J121" s="39" t="str">
        <f>IF(ISBLANK(Values!E120),"",Values!F120 )</f>
        <v/>
      </c>
      <c r="K121" s="29" t="str">
        <f>IF(IF(ISBLANK(Values!E120),"",IF(Values!J120, Values!$B$4, Values!$B$5))=0,"",IF(ISBLANK(Values!E120),"",IF(Values!J120,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9" t="str">
        <f>IF(IF(ISBLANK(Values!E120),"",IF(Values!J120, Values!$B$4, Values!$B$5))=0,"",IF(ISBLANK(Values!E120),"",IF(Values!J120, Values!$B$4, Values!$B$5)))</f>
        <v/>
      </c>
      <c r="FP121" s="36" t="str">
        <f>IF(IF(ISBLANK(Values!E120),"",IF(Values!J120, Values!$B$4, Values!$B$5))=0,"",IF(ISBLANK(Values!E120),"","Percent"))</f>
        <v/>
      </c>
      <c r="FQ121" s="36" t="str">
        <f>IF(IF(ISBLANK(Values!E120),"",IF(Values!J120, Values!$B$4, Values!$B$5))=0,"",IF(ISBLANK(Values!E120),"","2"))</f>
        <v/>
      </c>
      <c r="FR121" s="36" t="str">
        <f>IF(IF(ISBLANK(Values!E120),"",IF(Values!J120, Values!$B$4, Values!$B$5))=0,"",IF(ISBLANK(Values!E120),"","3"))</f>
        <v/>
      </c>
      <c r="FS121" s="36" t="str">
        <f>IF(IF(ISBLANK(Values!E120),"",IF(Values!J120, Values!$B$4, Values!$B$5))=0,"",IF(ISBLANK(Values!E120),"","5"))</f>
        <v/>
      </c>
      <c r="FT121" s="36" t="str">
        <f>IF(IF(ISBLANK(Values!E120),"",IF(Values!J120, Values!$B$4, Values!$B$5))=0,"",IF(ISBLANK(Values!E120),"","6"))</f>
        <v/>
      </c>
      <c r="FU121" s="36" t="str">
        <f>IF(IF(ISBLANK(Values!E120),"",IF(Values!J120, Values!$B$4, Values!$B$5))=0,"",IF(ISBLANK(Values!E120),"","10"))</f>
        <v/>
      </c>
      <c r="FV121" s="36" t="str">
        <f>IF(IF(ISBLANK(Values!E120),"",IF(Values!J120, Values!$B$4, Values!$B$5))=0,"",IF(ISBLANK(Values!E120),"","10"))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IF(ISBLANK(Values!E121),"",IF(Values!$B$20="PartialUpdate","","TellusRem"))</f>
        <v/>
      </c>
      <c r="H122" s="27" t="str">
        <f>IF(ISBLANK(Values!E121),"",Values!$B$16)</f>
        <v/>
      </c>
      <c r="I122" s="27" t="str">
        <f>IF(ISBLANK(Values!E121),"","4730574031")</f>
        <v/>
      </c>
      <c r="J122" s="39" t="str">
        <f>IF(ISBLANK(Values!E121),"",Values!F121 )</f>
        <v/>
      </c>
      <c r="K122" s="29" t="str">
        <f>IF(IF(ISBLANK(Values!E121),"",IF(Values!J121, Values!$B$4, Values!$B$5))=0,"",IF(ISBLANK(Values!E121),"",IF(Values!J121,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9"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IF(ISBLANK(Values!E122),"",IF(Values!$B$20="PartialUpdate","","TellusRem"))</f>
        <v/>
      </c>
      <c r="H123" s="27" t="str">
        <f>IF(ISBLANK(Values!E122),"",Values!$B$16)</f>
        <v/>
      </c>
      <c r="I123" s="27" t="str">
        <f>IF(ISBLANK(Values!E122),"","4730574031")</f>
        <v/>
      </c>
      <c r="J123" s="39" t="str">
        <f>IF(ISBLANK(Values!E122),"",Values!F122 )</f>
        <v/>
      </c>
      <c r="K123" s="29" t="str">
        <f>IF(IF(ISBLANK(Values!E122),"",IF(Values!J122, Values!$B$4, Values!$B$5))=0,"",IF(ISBLANK(Values!E122),"",IF(Values!J122,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9"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IF(ISBLANK(Values!E123),"",IF(Values!$B$20="PartialUpdate","","TellusRem"))</f>
        <v/>
      </c>
      <c r="H124" s="27" t="str">
        <f>IF(ISBLANK(Values!E123),"",Values!$B$16)</f>
        <v/>
      </c>
      <c r="I124" s="27" t="str">
        <f>IF(ISBLANK(Values!E123),"","4730574031")</f>
        <v/>
      </c>
      <c r="J124" s="39" t="str">
        <f>IF(ISBLANK(Values!E123),"",Values!F123 )</f>
        <v/>
      </c>
      <c r="K124" s="29" t="str">
        <f>IF(IF(ISBLANK(Values!E123),"",IF(Values!J123, Values!$B$4, Values!$B$5))=0,"",IF(ISBLANK(Values!E123),"",IF(Values!J123,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9"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IF(ISBLANK(Values!E124),"",IF(Values!$B$20="PartialUpdate","","TellusRem"))</f>
        <v/>
      </c>
      <c r="H125" s="27" t="str">
        <f>IF(ISBLANK(Values!E124),"",Values!$B$16)</f>
        <v/>
      </c>
      <c r="I125" s="27" t="str">
        <f>IF(ISBLANK(Values!E124),"","4730574031")</f>
        <v/>
      </c>
      <c r="J125" s="39" t="str">
        <f>IF(ISBLANK(Values!E124),"",Values!F124 )</f>
        <v/>
      </c>
      <c r="K125" s="29" t="str">
        <f>IF(IF(ISBLANK(Values!E124),"",IF(Values!J124, Values!$B$4, Values!$B$5))=0,"",IF(ISBLANK(Values!E124),"",IF(Values!J124,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9"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IF(ISBLANK(Values!E125),"",IF(Values!$B$20="PartialUpdate","","TellusRem"))</f>
        <v/>
      </c>
      <c r="H126" s="27" t="str">
        <f>IF(ISBLANK(Values!E125),"",Values!$B$16)</f>
        <v/>
      </c>
      <c r="I126" s="27" t="str">
        <f>IF(ISBLANK(Values!E125),"","4730574031")</f>
        <v/>
      </c>
      <c r="J126" s="39" t="str">
        <f>IF(ISBLANK(Values!E125),"",Values!F125 )</f>
        <v/>
      </c>
      <c r="K126" s="29" t="str">
        <f>IF(IF(ISBLANK(Values!E125),"",IF(Values!J125, Values!$B$4, Values!$B$5))=0,"",IF(ISBLANK(Values!E125),"",IF(Values!J125,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9"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IF(ISBLANK(Values!E126),"",IF(Values!$B$20="PartialUpdate","","TellusRem"))</f>
        <v/>
      </c>
      <c r="H127" s="27" t="str">
        <f>IF(ISBLANK(Values!E126),"",Values!$B$16)</f>
        <v/>
      </c>
      <c r="I127" s="27" t="str">
        <f>IF(ISBLANK(Values!E126),"","4730574031")</f>
        <v/>
      </c>
      <c r="J127" s="39" t="str">
        <f>IF(ISBLANK(Values!E126),"",Values!F126 )</f>
        <v/>
      </c>
      <c r="K127" s="29" t="str">
        <f>IF(IF(ISBLANK(Values!E126),"",IF(Values!J126, Values!$B$4, Values!$B$5))=0,"",IF(ISBLANK(Values!E126),"",IF(Values!J126,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9"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IF(ISBLANK(Values!E127),"",IF(Values!$B$20="PartialUpdate","","TellusRem"))</f>
        <v/>
      </c>
      <c r="H128" s="27" t="str">
        <f>IF(ISBLANK(Values!E127),"",Values!$B$16)</f>
        <v/>
      </c>
      <c r="I128" s="27" t="str">
        <f>IF(ISBLANK(Values!E127),"","4730574031")</f>
        <v/>
      </c>
      <c r="J128" s="39" t="str">
        <f>IF(ISBLANK(Values!E127),"",Values!F127 )</f>
        <v/>
      </c>
      <c r="K128" s="29" t="str">
        <f>IF(IF(ISBLANK(Values!E127),"",IF(Values!J127, Values!$B$4, Values!$B$5))=0,"",IF(ISBLANK(Values!E127),"",IF(Values!J127,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9"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IF(ISBLANK(Values!E128),"",IF(Values!$B$20="PartialUpdate","","TellusRem"))</f>
        <v/>
      </c>
      <c r="H129" s="27" t="str">
        <f>IF(ISBLANK(Values!E128),"",Values!$B$16)</f>
        <v/>
      </c>
      <c r="I129" s="27" t="str">
        <f>IF(ISBLANK(Values!E128),"","4730574031")</f>
        <v/>
      </c>
      <c r="J129" s="39" t="str">
        <f>IF(ISBLANK(Values!E128),"",Values!F128 )</f>
        <v/>
      </c>
      <c r="K129" s="29" t="str">
        <f>IF(IF(ISBLANK(Values!E128),"",IF(Values!J128, Values!$B$4, Values!$B$5))=0,"",IF(ISBLANK(Values!E128),"",IF(Values!J128,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9"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IF(ISBLANK(Values!E129),"",IF(Values!$B$20="PartialUpdate","","TellusRem"))</f>
        <v/>
      </c>
      <c r="H130" s="27" t="str">
        <f>IF(ISBLANK(Values!E129),"",Values!$B$16)</f>
        <v/>
      </c>
      <c r="I130" s="27" t="str">
        <f>IF(ISBLANK(Values!E129),"","4730574031")</f>
        <v/>
      </c>
      <c r="J130" s="39" t="str">
        <f>IF(ISBLANK(Values!E129),"",Values!F129 )</f>
        <v/>
      </c>
      <c r="K130" s="29" t="str">
        <f>IF(IF(ISBLANK(Values!E129),"",IF(Values!J129, Values!$B$4, Values!$B$5))=0,"",IF(ISBLANK(Values!E129),"",IF(Values!J129,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9"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IF(ISBLANK(Values!E130),"",IF(Values!$B$20="PartialUpdate","","TellusRem"))</f>
        <v/>
      </c>
      <c r="H131" s="27" t="str">
        <f>IF(ISBLANK(Values!E130),"",Values!$B$16)</f>
        <v/>
      </c>
      <c r="I131" s="27" t="str">
        <f>IF(ISBLANK(Values!E130),"","4730574031")</f>
        <v/>
      </c>
      <c r="J131" s="39" t="str">
        <f>IF(ISBLANK(Values!E130),"",Values!F130 )</f>
        <v/>
      </c>
      <c r="K131" s="29" t="str">
        <f>IF(IF(ISBLANK(Values!E130),"",IF(Values!J130, Values!$B$4, Values!$B$5))=0,"",IF(ISBLANK(Values!E130),"",IF(Values!J130,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9"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IF(ISBLANK(Values!E131),"",IF(Values!$B$20="PartialUpdate","","TellusRem"))</f>
        <v/>
      </c>
      <c r="H132" s="27" t="str">
        <f>IF(ISBLANK(Values!E131),"",Values!$B$16)</f>
        <v/>
      </c>
      <c r="I132" s="27" t="str">
        <f>IF(ISBLANK(Values!E131),"","4730574031")</f>
        <v/>
      </c>
      <c r="J132" s="39" t="str">
        <f>IF(ISBLANK(Values!E131),"",Values!F131 )</f>
        <v/>
      </c>
      <c r="K132" s="29" t="str">
        <f>IF(IF(ISBLANK(Values!E131),"",IF(Values!J131, Values!$B$4, Values!$B$5))=0,"",IF(ISBLANK(Values!E131),"",IF(Values!J131,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9"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IF(ISBLANK(Values!E132),"",IF(Values!$B$20="PartialUpdate","","TellusRem"))</f>
        <v/>
      </c>
      <c r="H133" s="27" t="str">
        <f>IF(ISBLANK(Values!E132),"",Values!$B$16)</f>
        <v/>
      </c>
      <c r="I133" s="27" t="str">
        <f>IF(ISBLANK(Values!E132),"","4730574031")</f>
        <v/>
      </c>
      <c r="J133" s="39" t="str">
        <f>IF(ISBLANK(Values!E132),"",Values!F132 )</f>
        <v/>
      </c>
      <c r="K133" s="29" t="str">
        <f>IF(IF(ISBLANK(Values!E132),"",IF(Values!J132, Values!$B$4, Values!$B$5))=0,"",IF(ISBLANK(Values!E132),"",IF(Values!J132,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9"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IF(ISBLANK(Values!E133),"",IF(Values!$B$20="PartialUpdate","","TellusRem"))</f>
        <v/>
      </c>
      <c r="H134" s="27" t="str">
        <f>IF(ISBLANK(Values!E133),"",Values!$B$16)</f>
        <v/>
      </c>
      <c r="I134" s="27" t="str">
        <f>IF(ISBLANK(Values!E133),"","4730574031")</f>
        <v/>
      </c>
      <c r="J134" s="39" t="str">
        <f>IF(ISBLANK(Values!E133),"",Values!F133 )</f>
        <v/>
      </c>
      <c r="K134" s="29" t="str">
        <f>IF(IF(ISBLANK(Values!E133),"",IF(Values!J133, Values!$B$4, Values!$B$5))=0,"",IF(ISBLANK(Values!E133),"",IF(Values!J133,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9"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IF(ISBLANK(Values!E134),"",IF(Values!$B$20="PartialUpdate","","TellusRem"))</f>
        <v/>
      </c>
      <c r="H135" s="27" t="str">
        <f>IF(ISBLANK(Values!E134),"",Values!$B$16)</f>
        <v/>
      </c>
      <c r="I135" s="27" t="str">
        <f>IF(ISBLANK(Values!E134),"","4730574031")</f>
        <v/>
      </c>
      <c r="J135" s="39" t="str">
        <f>IF(ISBLANK(Values!E134),"",Values!F134 )</f>
        <v/>
      </c>
      <c r="K135" s="29" t="str">
        <f>IF(IF(ISBLANK(Values!E134),"",IF(Values!J134, Values!$B$4, Values!$B$5))=0,"",IF(ISBLANK(Values!E134),"",IF(Values!J134,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9"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IF(ISBLANK(Values!E135),"",IF(Values!$B$20="PartialUpdate","","TellusRem"))</f>
        <v/>
      </c>
      <c r="H136" s="27" t="str">
        <f>IF(ISBLANK(Values!E135),"",Values!$B$16)</f>
        <v/>
      </c>
      <c r="I136" s="27" t="str">
        <f>IF(ISBLANK(Values!E135),"","4730574031")</f>
        <v/>
      </c>
      <c r="J136" s="39" t="str">
        <f>IF(ISBLANK(Values!E135),"",Values!F135 )</f>
        <v/>
      </c>
      <c r="K136" s="29" t="str">
        <f>IF(IF(ISBLANK(Values!E135),"",IF(Values!J135, Values!$B$4, Values!$B$5))=0,"",IF(ISBLANK(Values!E135),"",IF(Values!J135,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9"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IF(ISBLANK(Values!E136),"",IF(Values!$B$20="PartialUpdate","","TellusRem"))</f>
        <v/>
      </c>
      <c r="H137" s="27" t="str">
        <f>IF(ISBLANK(Values!E136),"",Values!$B$16)</f>
        <v/>
      </c>
      <c r="I137" s="27" t="str">
        <f>IF(ISBLANK(Values!E136),"","4730574031")</f>
        <v/>
      </c>
      <c r="J137" s="39" t="str">
        <f>IF(ISBLANK(Values!E136),"",Values!F136 )</f>
        <v/>
      </c>
      <c r="K137" s="29" t="str">
        <f>IF(IF(ISBLANK(Values!E136),"",IF(Values!J136, Values!$B$4, Values!$B$5))=0,"",IF(ISBLANK(Values!E136),"",IF(Values!J136,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9"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IF(ISBLANK(Values!E137),"",IF(Values!$B$20="PartialUpdate","","TellusRem"))</f>
        <v/>
      </c>
      <c r="H138" s="27" t="str">
        <f>IF(ISBLANK(Values!E137),"",Values!$B$16)</f>
        <v/>
      </c>
      <c r="I138" s="27" t="str">
        <f>IF(ISBLANK(Values!E137),"","4730574031")</f>
        <v/>
      </c>
      <c r="J138" s="39" t="str">
        <f>IF(ISBLANK(Values!E137),"",Values!F137 )</f>
        <v/>
      </c>
      <c r="K138" s="29" t="str">
        <f>IF(IF(ISBLANK(Values!E137),"",IF(Values!J137, Values!$B$4, Values!$B$5))=0,"",IF(ISBLANK(Values!E137),"",IF(Values!J137,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9"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IF(ISBLANK(Values!E138),"",IF(Values!$B$20="PartialUpdate","","TellusRem"))</f>
        <v/>
      </c>
      <c r="H139" s="27" t="str">
        <f>IF(ISBLANK(Values!E138),"",Values!$B$16)</f>
        <v/>
      </c>
      <c r="I139" s="27" t="str">
        <f>IF(ISBLANK(Values!E138),"","4730574031")</f>
        <v/>
      </c>
      <c r="J139" s="39" t="str">
        <f>IF(ISBLANK(Values!E138),"",Values!F138 )</f>
        <v/>
      </c>
      <c r="K139" s="29" t="str">
        <f>IF(IF(ISBLANK(Values!E138),"",IF(Values!J138, Values!$B$4, Values!$B$5))=0,"",IF(ISBLANK(Values!E138),"",IF(Values!J138,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9"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IF(ISBLANK(Values!E139),"",IF(Values!$B$20="PartialUpdate","","TellusRem"))</f>
        <v/>
      </c>
      <c r="H140" s="27" t="str">
        <f>IF(ISBLANK(Values!E139),"",Values!$B$16)</f>
        <v/>
      </c>
      <c r="I140" s="27" t="str">
        <f>IF(ISBLANK(Values!E139),"","4730574031")</f>
        <v/>
      </c>
      <c r="J140" s="39" t="str">
        <f>IF(ISBLANK(Values!E139),"",Values!F139 )</f>
        <v/>
      </c>
      <c r="K140" s="29" t="str">
        <f>IF(IF(ISBLANK(Values!E139),"",IF(Values!J139, Values!$B$4, Values!$B$5))=0,"",IF(ISBLANK(Values!E139),"",IF(Values!J139,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9"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IF(ISBLANK(Values!E140),"",IF(Values!$B$20="PartialUpdate","","TellusRem"))</f>
        <v/>
      </c>
      <c r="H141" s="27" t="str">
        <f>IF(ISBLANK(Values!E140),"",Values!$B$16)</f>
        <v/>
      </c>
      <c r="I141" s="27" t="str">
        <f>IF(ISBLANK(Values!E140),"","4730574031")</f>
        <v/>
      </c>
      <c r="J141" s="39" t="str">
        <f>IF(ISBLANK(Values!E140),"",Values!F140 )</f>
        <v/>
      </c>
      <c r="K141" s="29" t="str">
        <f>IF(IF(ISBLANK(Values!E140),"",IF(Values!J140, Values!$B$4, Values!$B$5))=0,"",IF(ISBLANK(Values!E140),"",IF(Values!J140,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9"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IF(ISBLANK(Values!E141),"",IF(Values!$B$20="PartialUpdate","","TellusRem"))</f>
        <v/>
      </c>
      <c r="H142" s="27" t="str">
        <f>IF(ISBLANK(Values!E141),"",Values!$B$16)</f>
        <v/>
      </c>
      <c r="I142" s="27" t="str">
        <f>IF(ISBLANK(Values!E141),"","4730574031")</f>
        <v/>
      </c>
      <c r="J142" s="39" t="str">
        <f>IF(ISBLANK(Values!E141),"",Values!F141 )</f>
        <v/>
      </c>
      <c r="K142" s="29" t="str">
        <f>IF(IF(ISBLANK(Values!E141),"",IF(Values!J141, Values!$B$4, Values!$B$5))=0,"",IF(ISBLANK(Values!E141),"",IF(Values!J141,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9"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IF(ISBLANK(Values!E142),"",IF(Values!$B$20="PartialUpdate","","TellusRem"))</f>
        <v/>
      </c>
      <c r="H143" s="27" t="str">
        <f>IF(ISBLANK(Values!E142),"",Values!$B$16)</f>
        <v/>
      </c>
      <c r="I143" s="27" t="str">
        <f>IF(ISBLANK(Values!E142),"","4730574031")</f>
        <v/>
      </c>
      <c r="J143" s="39" t="str">
        <f>IF(ISBLANK(Values!E142),"",Values!F142 )</f>
        <v/>
      </c>
      <c r="K143" s="29" t="str">
        <f>IF(IF(ISBLANK(Values!E142),"",IF(Values!J142, Values!$B$4, Values!$B$5))=0,"",IF(ISBLANK(Values!E142),"",IF(Values!J142,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9"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IF(ISBLANK(Values!E143),"",IF(Values!$B$20="PartialUpdate","","TellusRem"))</f>
        <v/>
      </c>
      <c r="H144" s="27" t="str">
        <f>IF(ISBLANK(Values!E143),"",Values!$B$16)</f>
        <v/>
      </c>
      <c r="I144" s="27" t="str">
        <f>IF(ISBLANK(Values!E143),"","4730574031")</f>
        <v/>
      </c>
      <c r="J144" s="39" t="str">
        <f>IF(ISBLANK(Values!E143),"",Values!F143 )</f>
        <v/>
      </c>
      <c r="K144" s="29" t="str">
        <f>IF(IF(ISBLANK(Values!E143),"",IF(Values!J143, Values!$B$4, Values!$B$5))=0,"",IF(ISBLANK(Values!E143),"",IF(Values!J143,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9"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IF(ISBLANK(Values!E144),"",IF(Values!$B$20="PartialUpdate","","TellusRem"))</f>
        <v/>
      </c>
      <c r="H145" s="27" t="str">
        <f>IF(ISBLANK(Values!E144),"",Values!$B$16)</f>
        <v/>
      </c>
      <c r="I145" s="27" t="str">
        <f>IF(ISBLANK(Values!E144),"","4730574031")</f>
        <v/>
      </c>
      <c r="J145" s="39" t="str">
        <f>IF(ISBLANK(Values!E144),"",Values!F144 )</f>
        <v/>
      </c>
      <c r="K145" s="29" t="str">
        <f>IF(IF(ISBLANK(Values!E144),"",IF(Values!J144, Values!$B$4, Values!$B$5))=0,"",IF(ISBLANK(Values!E144),"",IF(Values!J144,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9"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IF(ISBLANK(Values!E145),"",IF(Values!$B$20="PartialUpdate","","TellusRem"))</f>
        <v/>
      </c>
      <c r="H146" s="27" t="str">
        <f>IF(ISBLANK(Values!E145),"",Values!$B$16)</f>
        <v/>
      </c>
      <c r="I146" s="27" t="str">
        <f>IF(ISBLANK(Values!E145),"","4730574031")</f>
        <v/>
      </c>
      <c r="J146" s="39" t="str">
        <f>IF(ISBLANK(Values!E145),"",Values!F145 )</f>
        <v/>
      </c>
      <c r="K146" s="29" t="str">
        <f>IF(IF(ISBLANK(Values!E145),"",IF(Values!J145, Values!$B$4, Values!$B$5))=0,"",IF(ISBLANK(Values!E145),"",IF(Values!J145,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9"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IF(ISBLANK(Values!E146),"",IF(Values!$B$20="PartialUpdate","","TellusRem"))</f>
        <v/>
      </c>
      <c r="H147" s="27" t="str">
        <f>IF(ISBLANK(Values!E146),"",Values!$B$16)</f>
        <v/>
      </c>
      <c r="I147" s="27" t="str">
        <f>IF(ISBLANK(Values!E146),"","4730574031")</f>
        <v/>
      </c>
      <c r="J147" s="39" t="str">
        <f>IF(ISBLANK(Values!E146),"",Values!F146 )</f>
        <v/>
      </c>
      <c r="K147" s="29" t="str">
        <f>IF(IF(ISBLANK(Values!E146),"",IF(Values!J146, Values!$B$4, Values!$B$5))=0,"",IF(ISBLANK(Values!E146),"",IF(Values!J146,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9"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IF(ISBLANK(Values!E147),"",IF(Values!$B$20="PartialUpdate","","TellusRem"))</f>
        <v/>
      </c>
      <c r="H148" s="27" t="str">
        <f>IF(ISBLANK(Values!E147),"",Values!$B$16)</f>
        <v/>
      </c>
      <c r="I148" s="27" t="str">
        <f>IF(ISBLANK(Values!E147),"","4730574031")</f>
        <v/>
      </c>
      <c r="J148" s="39" t="str">
        <f>IF(ISBLANK(Values!E147),"",Values!F147 )</f>
        <v/>
      </c>
      <c r="K148" s="29" t="str">
        <f>IF(IF(ISBLANK(Values!E147),"",IF(Values!J147, Values!$B$4, Values!$B$5))=0,"",IF(ISBLANK(Values!E147),"",IF(Values!J147,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9"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IF(ISBLANK(Values!E148),"",IF(Values!$B$20="PartialUpdate","","TellusRem"))</f>
        <v/>
      </c>
      <c r="H149" s="27" t="str">
        <f>IF(ISBLANK(Values!E148),"",Values!$B$16)</f>
        <v/>
      </c>
      <c r="I149" s="27" t="str">
        <f>IF(ISBLANK(Values!E148),"","4730574031")</f>
        <v/>
      </c>
      <c r="J149" s="39" t="str">
        <f>IF(ISBLANK(Values!E148),"",Values!F148 )</f>
        <v/>
      </c>
      <c r="K149" s="29" t="str">
        <f>IF(IF(ISBLANK(Values!E148),"",IF(Values!J148, Values!$B$4, Values!$B$5))=0,"",IF(ISBLANK(Values!E148),"",IF(Values!J148,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9"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IF(ISBLANK(Values!E149),"",IF(Values!$B$20="PartialUpdate","","TellusRem"))</f>
        <v/>
      </c>
      <c r="H150" s="27" t="str">
        <f>IF(ISBLANK(Values!E149),"",Values!$B$16)</f>
        <v/>
      </c>
      <c r="I150" s="27" t="str">
        <f>IF(ISBLANK(Values!E149),"","4730574031")</f>
        <v/>
      </c>
      <c r="J150" s="39" t="str">
        <f>IF(ISBLANK(Values!E149),"",Values!F149 )</f>
        <v/>
      </c>
      <c r="K150" s="29" t="str">
        <f>IF(IF(ISBLANK(Values!E149),"",IF(Values!J149, Values!$B$4, Values!$B$5))=0,"",IF(ISBLANK(Values!E149),"",IF(Values!J149,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9"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IF(ISBLANK(Values!E150),"",IF(Values!$B$20="PartialUpdate","","TellusRem"))</f>
        <v/>
      </c>
      <c r="H151" s="27" t="str">
        <f>IF(ISBLANK(Values!E150),"",Values!$B$16)</f>
        <v/>
      </c>
      <c r="I151" s="27" t="str">
        <f>IF(ISBLANK(Values!E150),"","4730574031")</f>
        <v/>
      </c>
      <c r="J151" s="39" t="str">
        <f>IF(ISBLANK(Values!E150),"",Values!F150 )</f>
        <v/>
      </c>
      <c r="K151" s="29" t="str">
        <f>IF(IF(ISBLANK(Values!E150),"",IF(Values!J150, Values!$B$4, Values!$B$5))=0,"",IF(ISBLANK(Values!E150),"",IF(Values!J150,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9"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IF(ISBLANK(Values!E151),"",IF(Values!$B$20="PartialUpdate","","TellusRem"))</f>
        <v/>
      </c>
      <c r="H152" s="27" t="str">
        <f>IF(ISBLANK(Values!E151),"",Values!$B$16)</f>
        <v/>
      </c>
      <c r="I152" s="27" t="str">
        <f>IF(ISBLANK(Values!E151),"","4730574031")</f>
        <v/>
      </c>
      <c r="J152" s="39" t="str">
        <f>IF(ISBLANK(Values!E151),"",Values!F151 )</f>
        <v/>
      </c>
      <c r="K152" s="29" t="str">
        <f>IF(IF(ISBLANK(Values!E151),"",IF(Values!J151, Values!$B$4, Values!$B$5))=0,"",IF(ISBLANK(Values!E151),"",IF(Values!J151,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9"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IF(ISBLANK(Values!E152),"",IF(Values!$B$20="PartialUpdate","","TellusRem"))</f>
        <v/>
      </c>
      <c r="H153" s="27" t="str">
        <f>IF(ISBLANK(Values!E152),"",Values!$B$16)</f>
        <v/>
      </c>
      <c r="I153" s="27" t="str">
        <f>IF(ISBLANK(Values!E152),"","4730574031")</f>
        <v/>
      </c>
      <c r="J153" s="39" t="str">
        <f>IF(ISBLANK(Values!E152),"",Values!F152 )</f>
        <v/>
      </c>
      <c r="K153" s="29" t="str">
        <f>IF(IF(ISBLANK(Values!E152),"",IF(Values!J152, Values!$B$4, Values!$B$5))=0,"",IF(ISBLANK(Values!E152),"",IF(Values!J152,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9"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IF(ISBLANK(Values!E153),"",IF(Values!$B$20="PartialUpdate","","TellusRem"))</f>
        <v/>
      </c>
      <c r="H154" s="27" t="str">
        <f>IF(ISBLANK(Values!E153),"",Values!$B$16)</f>
        <v/>
      </c>
      <c r="I154" s="27" t="str">
        <f>IF(ISBLANK(Values!E153),"","4730574031")</f>
        <v/>
      </c>
      <c r="J154" s="39" t="str">
        <f>IF(ISBLANK(Values!E153),"",Values!F153 )</f>
        <v/>
      </c>
      <c r="K154" s="29" t="str">
        <f>IF(IF(ISBLANK(Values!E153),"",IF(Values!J153, Values!$B$4, Values!$B$5))=0,"",IF(ISBLANK(Values!E153),"",IF(Values!J153,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9"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IF(ISBLANK(Values!E154),"",IF(Values!$B$20="PartialUpdate","","TellusRem"))</f>
        <v/>
      </c>
      <c r="H155" s="27" t="str">
        <f>IF(ISBLANK(Values!E154),"",Values!$B$16)</f>
        <v/>
      </c>
      <c r="I155" s="27" t="str">
        <f>IF(ISBLANK(Values!E154),"","4730574031")</f>
        <v/>
      </c>
      <c r="J155" s="39" t="str">
        <f>IF(ISBLANK(Values!E154),"",Values!F154 )</f>
        <v/>
      </c>
      <c r="K155" s="29" t="str">
        <f>IF(IF(ISBLANK(Values!E154),"",IF(Values!J154, Values!$B$4, Values!$B$5))=0,"",IF(ISBLANK(Values!E154),"",IF(Values!J154,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9"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IF(ISBLANK(Values!E155),"",IF(Values!$B$20="PartialUpdate","","TellusRem"))</f>
        <v/>
      </c>
      <c r="H156" s="27" t="str">
        <f>IF(ISBLANK(Values!E155),"",Values!$B$16)</f>
        <v/>
      </c>
      <c r="I156" s="27" t="str">
        <f>IF(ISBLANK(Values!E155),"","4730574031")</f>
        <v/>
      </c>
      <c r="J156" s="39" t="str">
        <f>IF(ISBLANK(Values!E155),"",Values!F155 )</f>
        <v/>
      </c>
      <c r="K156" s="29" t="str">
        <f>IF(IF(ISBLANK(Values!E155),"",IF(Values!J155, Values!$B$4, Values!$B$5))=0,"",IF(ISBLANK(Values!E155),"",IF(Values!J155,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IF(ISBLANK(Values!E156),"",IF(Values!$B$20="PartialUpdate","","TellusRem"))</f>
        <v/>
      </c>
      <c r="H157" s="27" t="str">
        <f>IF(ISBLANK(Values!E156),"",Values!$B$16)</f>
        <v/>
      </c>
      <c r="I157" s="27" t="str">
        <f>IF(ISBLANK(Values!E156),"","4730574031")</f>
        <v/>
      </c>
      <c r="J157" s="39" t="str">
        <f>IF(ISBLANK(Values!E156),"",Values!F156 )</f>
        <v/>
      </c>
      <c r="K157" s="29" t="str">
        <f>IF(IF(ISBLANK(Values!E156),"",IF(Values!J156, Values!$B$4, Values!$B$5))=0,"",IF(ISBLANK(Values!E156),"",IF(Values!J156,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IF(ISBLANK(Values!E157),"",IF(Values!$B$20="PartialUpdate","","TellusRem"))</f>
        <v/>
      </c>
      <c r="H158" s="27" t="str">
        <f>IF(ISBLANK(Values!E157),"",Values!$B$16)</f>
        <v/>
      </c>
      <c r="I158" s="27" t="str">
        <f>IF(ISBLANK(Values!E157),"","4730574031")</f>
        <v/>
      </c>
      <c r="J158" s="39" t="str">
        <f>IF(ISBLANK(Values!E157),"",Values!F157 )</f>
        <v/>
      </c>
      <c r="K158" s="29" t="str">
        <f>IF(IF(ISBLANK(Values!E157),"",IF(Values!J157, Values!$B$4, Values!$B$5))=0,"",IF(ISBLANK(Values!E157),"",IF(Values!J157,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IF(ISBLANK(Values!E158),"",IF(Values!$B$20="PartialUpdate","","TellusRem"))</f>
        <v/>
      </c>
      <c r="H159" s="27" t="str">
        <f>IF(ISBLANK(Values!E158),"",Values!$B$16)</f>
        <v/>
      </c>
      <c r="I159" s="27" t="str">
        <f>IF(ISBLANK(Values!E158),"","4730574031")</f>
        <v/>
      </c>
      <c r="J159" s="39" t="str">
        <f>IF(ISBLANK(Values!E158),"",Values!F158 )</f>
        <v/>
      </c>
      <c r="K159" s="29" t="str">
        <f>IF(IF(ISBLANK(Values!E158),"",IF(Values!J158, Values!$B$4, Values!$B$5))=0,"",IF(ISBLANK(Values!E158),"",IF(Values!J158,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IF(ISBLANK(Values!E159),"",IF(Values!$B$20="PartialUpdate","","TellusRem"))</f>
        <v/>
      </c>
      <c r="H160" s="27" t="str">
        <f>IF(ISBLANK(Values!E159),"",Values!$B$16)</f>
        <v/>
      </c>
      <c r="I160" s="27" t="str">
        <f>IF(ISBLANK(Values!E159),"","4730574031")</f>
        <v/>
      </c>
      <c r="J160" s="39" t="str">
        <f>IF(ISBLANK(Values!E159),"",Values!F159 )</f>
        <v/>
      </c>
      <c r="K160" s="29" t="str">
        <f>IF(IF(ISBLANK(Values!E159),"",IF(Values!J159, Values!$B$4, Values!$B$5))=0,"",IF(ISBLANK(Values!E159),"",IF(Values!J159,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IF(ISBLANK(Values!E160),"",IF(Values!$B$20="PartialUpdate","","TellusRem"))</f>
        <v/>
      </c>
      <c r="H161" s="27" t="str">
        <f>IF(ISBLANK(Values!E160),"",Values!$B$16)</f>
        <v/>
      </c>
      <c r="I161" s="27" t="str">
        <f>IF(ISBLANK(Values!E160),"","4730574031")</f>
        <v/>
      </c>
      <c r="J161" s="39" t="str">
        <f>IF(ISBLANK(Values!E160),"",Values!F160 )</f>
        <v/>
      </c>
      <c r="K161" s="29" t="str">
        <f>IF(IF(ISBLANK(Values!E160),"",IF(Values!J160, Values!$B$4, Values!$B$5))=0,"",IF(ISBLANK(Values!E160),"",IF(Values!J160,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IF(ISBLANK(Values!E161),"",IF(Values!$B$20="PartialUpdate","","TellusRem"))</f>
        <v/>
      </c>
      <c r="H162" s="27" t="str">
        <f>IF(ISBLANK(Values!E161),"",Values!$B$16)</f>
        <v/>
      </c>
      <c r="I162" s="27" t="str">
        <f>IF(ISBLANK(Values!E161),"","4730574031")</f>
        <v/>
      </c>
      <c r="J162" s="39" t="str">
        <f>IF(ISBLANK(Values!E161),"",Values!F161 )</f>
        <v/>
      </c>
      <c r="K162" s="29" t="str">
        <f>IF(IF(ISBLANK(Values!E161),"",IF(Values!J161, Values!$B$4, Values!$B$5))=0,"",IF(ISBLANK(Values!E161),"",IF(Values!J161,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IF(ISBLANK(Values!E162),"",IF(Values!$B$20="PartialUpdate","","TellusRem"))</f>
        <v/>
      </c>
      <c r="H163" s="27" t="str">
        <f>IF(ISBLANK(Values!E162),"",Values!$B$16)</f>
        <v/>
      </c>
      <c r="I163" s="27" t="str">
        <f>IF(ISBLANK(Values!E162),"","4730574031")</f>
        <v/>
      </c>
      <c r="J163" s="39" t="str">
        <f>IF(ISBLANK(Values!E162),"",Values!F162 )</f>
        <v/>
      </c>
      <c r="K163" s="29" t="str">
        <f>IF(IF(ISBLANK(Values!E162),"",IF(Values!J162, Values!$B$4, Values!$B$5))=0,"",IF(ISBLANK(Values!E162),"",IF(Values!J162,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IF(ISBLANK(Values!E163),"",IF(Values!$B$20="PartialUpdate","","TellusRem"))</f>
        <v/>
      </c>
      <c r="H164" s="27" t="str">
        <f>IF(ISBLANK(Values!E163),"",Values!$B$16)</f>
        <v/>
      </c>
      <c r="I164" s="27" t="str">
        <f>IF(ISBLANK(Values!E163),"","4730574031")</f>
        <v/>
      </c>
      <c r="J164" s="39" t="str">
        <f>IF(ISBLANK(Values!E163),"",Values!F163 )</f>
        <v/>
      </c>
      <c r="K164" s="29" t="str">
        <f>IF(IF(ISBLANK(Values!E163),"",IF(Values!J163, Values!$B$4, Values!$B$5))=0,"",IF(ISBLANK(Values!E163),"",IF(Values!J163,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IF(ISBLANK(Values!E164),"",IF(Values!$B$20="PartialUpdate","","TellusRem"))</f>
        <v/>
      </c>
      <c r="H165" s="27" t="str">
        <f>IF(ISBLANK(Values!E164),"",Values!$B$16)</f>
        <v/>
      </c>
      <c r="I165" s="27" t="str">
        <f>IF(ISBLANK(Values!E164),"","4730574031")</f>
        <v/>
      </c>
      <c r="J165" s="39" t="str">
        <f>IF(ISBLANK(Values!E164),"",Values!F164 )</f>
        <v/>
      </c>
      <c r="K165" s="29" t="str">
        <f>IF(IF(ISBLANK(Values!E164),"",IF(Values!J164, Values!$B$4, Values!$B$5))=0,"",IF(ISBLANK(Values!E164),"",IF(Values!J164,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IF(ISBLANK(Values!E165),"",IF(Values!$B$20="PartialUpdate","","TellusRem"))</f>
        <v/>
      </c>
      <c r="H166" s="27" t="str">
        <f>IF(ISBLANK(Values!E165),"",Values!$B$16)</f>
        <v/>
      </c>
      <c r="I166" s="27" t="str">
        <f>IF(ISBLANK(Values!E165),"","4730574031")</f>
        <v/>
      </c>
      <c r="J166" s="39" t="str">
        <f>IF(ISBLANK(Values!E165),"",Values!F165 )</f>
        <v/>
      </c>
      <c r="K166" s="29" t="str">
        <f>IF(IF(ISBLANK(Values!E165),"",IF(Values!J165, Values!$B$4, Values!$B$5))=0,"",IF(ISBLANK(Values!E165),"",IF(Values!J165,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IF(ISBLANK(Values!E166),"",IF(Values!$B$20="PartialUpdate","","TellusRem"))</f>
        <v/>
      </c>
      <c r="H167" s="27" t="str">
        <f>IF(ISBLANK(Values!E166),"",Values!$B$16)</f>
        <v/>
      </c>
      <c r="I167" s="27" t="str">
        <f>IF(ISBLANK(Values!E166),"","4730574031")</f>
        <v/>
      </c>
      <c r="J167" s="39" t="str">
        <f>IF(ISBLANK(Values!E166),"",Values!F166 )</f>
        <v/>
      </c>
      <c r="K167" s="29" t="str">
        <f>IF(IF(ISBLANK(Values!E166),"",IF(Values!J166, Values!$B$4, Values!$B$5))=0,"",IF(ISBLANK(Values!E166),"",IF(Values!J166,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IF(ISBLANK(Values!E167),"",IF(Values!$B$20="PartialUpdate","","TellusRem"))</f>
        <v/>
      </c>
      <c r="H168" s="27" t="str">
        <f>IF(ISBLANK(Values!E167),"",Values!$B$16)</f>
        <v/>
      </c>
      <c r="I168" s="27" t="str">
        <f>IF(ISBLANK(Values!E167),"","4730574031")</f>
        <v/>
      </c>
      <c r="J168" s="39" t="str">
        <f>IF(ISBLANK(Values!E167),"",Values!F167 )</f>
        <v/>
      </c>
      <c r="K168" s="29" t="str">
        <f>IF(IF(ISBLANK(Values!E167),"",IF(Values!J167, Values!$B$4, Values!$B$5))=0,"",IF(ISBLANK(Values!E167),"",IF(Values!J167,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IF(ISBLANK(Values!E168),"",IF(Values!$B$20="PartialUpdate","","TellusRem"))</f>
        <v/>
      </c>
      <c r="H169" s="27" t="str">
        <f>IF(ISBLANK(Values!E168),"",Values!$B$16)</f>
        <v/>
      </c>
      <c r="I169" s="27" t="str">
        <f>IF(ISBLANK(Values!E168),"","4730574031")</f>
        <v/>
      </c>
      <c r="J169" s="39" t="str">
        <f>IF(ISBLANK(Values!E168),"",Values!F168 )</f>
        <v/>
      </c>
      <c r="K169" s="29" t="str">
        <f>IF(IF(ISBLANK(Values!E168),"",IF(Values!J168, Values!$B$4, Values!$B$5))=0,"",IF(ISBLANK(Values!E168),"",IF(Values!J168,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IF(ISBLANK(Values!E169),"",IF(Values!$B$20="PartialUpdate","","TellusRem"))</f>
        <v/>
      </c>
      <c r="H170" s="27" t="str">
        <f>IF(ISBLANK(Values!E169),"",Values!$B$16)</f>
        <v/>
      </c>
      <c r="I170" s="27" t="str">
        <f>IF(ISBLANK(Values!E169),"","4730574031")</f>
        <v/>
      </c>
      <c r="J170" s="39" t="str">
        <f>IF(ISBLANK(Values!E169),"",Values!F169 )</f>
        <v/>
      </c>
      <c r="K170" s="29" t="str">
        <f>IF(IF(ISBLANK(Values!E169),"",IF(Values!J169, Values!$B$4, Values!$B$5))=0,"",IF(ISBLANK(Values!E169),"",IF(Values!J169,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IF(ISBLANK(Values!E170),"",IF(Values!$B$20="PartialUpdate","","TellusRem"))</f>
        <v/>
      </c>
      <c r="H171" s="27" t="str">
        <f>IF(ISBLANK(Values!E170),"",Values!$B$16)</f>
        <v/>
      </c>
      <c r="I171" s="27" t="str">
        <f>IF(ISBLANK(Values!E170),"","4730574031")</f>
        <v/>
      </c>
      <c r="J171" s="39" t="str">
        <f>IF(ISBLANK(Values!E170),"",Values!F170 )</f>
        <v/>
      </c>
      <c r="K171" s="29" t="str">
        <f>IF(IF(ISBLANK(Values!E170),"",IF(Values!J170, Values!$B$4, Values!$B$5))=0,"",IF(ISBLANK(Values!E170),"",IF(Values!J170,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IF(ISBLANK(Values!E171),"",IF(Values!$B$20="PartialUpdate","","TellusRem"))</f>
        <v/>
      </c>
      <c r="H172" s="27" t="str">
        <f>IF(ISBLANK(Values!E171),"",Values!$B$16)</f>
        <v/>
      </c>
      <c r="I172" s="27" t="str">
        <f>IF(ISBLANK(Values!E171),"","4730574031")</f>
        <v/>
      </c>
      <c r="J172" s="39" t="str">
        <f>IF(ISBLANK(Values!E171),"",Values!F171 )</f>
        <v/>
      </c>
      <c r="K172" s="29" t="str">
        <f>IF(IF(ISBLANK(Values!E171),"",IF(Values!J171, Values!$B$4, Values!$B$5))=0,"",IF(ISBLANK(Values!E171),"",IF(Values!J171,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IF(ISBLANK(Values!E172),"",IF(Values!$B$20="PartialUpdate","","TellusRem"))</f>
        <v/>
      </c>
      <c r="H173" s="27" t="str">
        <f>IF(ISBLANK(Values!E172),"",Values!$B$16)</f>
        <v/>
      </c>
      <c r="I173" s="27" t="str">
        <f>IF(ISBLANK(Values!E172),"","4730574031")</f>
        <v/>
      </c>
      <c r="J173" s="39" t="str">
        <f>IF(ISBLANK(Values!E172),"",Values!F172 )</f>
        <v/>
      </c>
      <c r="K173" s="29" t="str">
        <f>IF(IF(ISBLANK(Values!E172),"",IF(Values!J172, Values!$B$4, Values!$B$5))=0,"",IF(ISBLANK(Values!E172),"",IF(Values!J172,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IF(ISBLANK(Values!E173),"",IF(Values!$B$20="PartialUpdate","","TellusRem"))</f>
        <v/>
      </c>
      <c r="H174" s="27" t="str">
        <f>IF(ISBLANK(Values!E173),"",Values!$B$16)</f>
        <v/>
      </c>
      <c r="I174" s="27" t="str">
        <f>IF(ISBLANK(Values!E173),"","4730574031")</f>
        <v/>
      </c>
      <c r="J174" s="39" t="str">
        <f>IF(ISBLANK(Values!E173),"",Values!F173 )</f>
        <v/>
      </c>
      <c r="K174" s="29" t="str">
        <f>IF(IF(ISBLANK(Values!E173),"",IF(Values!J173, Values!$B$4, Values!$B$5))=0,"",IF(ISBLANK(Values!E173),"",IF(Values!J173,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IF(ISBLANK(Values!E174),"",IF(Values!$B$20="PartialUpdate","","TellusRem"))</f>
        <v/>
      </c>
      <c r="H175" s="27" t="str">
        <f>IF(ISBLANK(Values!E174),"",Values!$B$16)</f>
        <v/>
      </c>
      <c r="I175" s="27" t="str">
        <f>IF(ISBLANK(Values!E174),"","4730574031")</f>
        <v/>
      </c>
      <c r="J175" s="39" t="str">
        <f>IF(ISBLANK(Values!E174),"",Values!F174 )</f>
        <v/>
      </c>
      <c r="K175" s="29" t="str">
        <f>IF(IF(ISBLANK(Values!E174),"",IF(Values!J174, Values!$B$4, Values!$B$5))=0,"",IF(ISBLANK(Values!E174),"",IF(Values!J174,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IF(ISBLANK(Values!E175),"",IF(Values!$B$20="PartialUpdate","","TellusRem"))</f>
        <v/>
      </c>
      <c r="H176" s="27" t="str">
        <f>IF(ISBLANK(Values!E175),"",Values!$B$16)</f>
        <v/>
      </c>
      <c r="I176" s="27" t="str">
        <f>IF(ISBLANK(Values!E175),"","4730574031")</f>
        <v/>
      </c>
      <c r="J176" s="39" t="str">
        <f>IF(ISBLANK(Values!E175),"",Values!F175 )</f>
        <v/>
      </c>
      <c r="K176" s="29" t="str">
        <f>IF(IF(ISBLANK(Values!E175),"",IF(Values!J175, Values!$B$4, Values!$B$5))=0,"",IF(ISBLANK(Values!E175),"",IF(Values!J175,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IF(ISBLANK(Values!E176),"",IF(Values!$B$20="PartialUpdate","","TellusRem"))</f>
        <v/>
      </c>
      <c r="H177" s="27" t="str">
        <f>IF(ISBLANK(Values!E176),"",Values!$B$16)</f>
        <v/>
      </c>
      <c r="I177" s="27" t="str">
        <f>IF(ISBLANK(Values!E176),"","4730574031")</f>
        <v/>
      </c>
      <c r="J177" s="39" t="str">
        <f>IF(ISBLANK(Values!E176),"",Values!F176 )</f>
        <v/>
      </c>
      <c r="K177" s="29" t="str">
        <f>IF(IF(ISBLANK(Values!E176),"",IF(Values!J176, Values!$B$4, Values!$B$5))=0,"",IF(ISBLANK(Values!E176),"",IF(Values!J176,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IF(ISBLANK(Values!E177),"",IF(Values!$B$20="PartialUpdate","","TellusRem"))</f>
        <v/>
      </c>
      <c r="H178" s="27" t="str">
        <f>IF(ISBLANK(Values!E177),"",Values!$B$16)</f>
        <v/>
      </c>
      <c r="I178" s="27" t="str">
        <f>IF(ISBLANK(Values!E177),"","4730574031")</f>
        <v/>
      </c>
      <c r="J178" s="39" t="str">
        <f>IF(ISBLANK(Values!E177),"",Values!F177 )</f>
        <v/>
      </c>
      <c r="K178" s="29" t="str">
        <f>IF(IF(ISBLANK(Values!E177),"",IF(Values!J177, Values!$B$4, Values!$B$5))=0,"",IF(ISBLANK(Values!E177),"",IF(Values!J177,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IF(ISBLANK(Values!E178),"",IF(Values!$B$20="PartialUpdate","","TellusRem"))</f>
        <v/>
      </c>
      <c r="H179" s="27" t="str">
        <f>IF(ISBLANK(Values!E178),"",Values!$B$16)</f>
        <v/>
      </c>
      <c r="I179" s="27" t="str">
        <f>IF(ISBLANK(Values!E178),"","4730574031")</f>
        <v/>
      </c>
      <c r="J179" s="39" t="str">
        <f>IF(ISBLANK(Values!E178),"",Values!F178 )</f>
        <v/>
      </c>
      <c r="K179" s="29" t="str">
        <f>IF(IF(ISBLANK(Values!E178),"",IF(Values!J178, Values!$B$4, Values!$B$5))=0,"",IF(ISBLANK(Values!E178),"",IF(Values!J178,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IF(ISBLANK(Values!E179),"",IF(Values!$B$20="PartialUpdate","","TellusRem"))</f>
        <v/>
      </c>
      <c r="H180" s="27" t="str">
        <f>IF(ISBLANK(Values!E179),"",Values!$B$16)</f>
        <v/>
      </c>
      <c r="I180" s="27" t="str">
        <f>IF(ISBLANK(Values!E179),"","4730574031")</f>
        <v/>
      </c>
      <c r="J180" s="39" t="str">
        <f>IF(ISBLANK(Values!E179),"",Values!F179 )</f>
        <v/>
      </c>
      <c r="K180" s="29" t="str">
        <f>IF(IF(ISBLANK(Values!E179),"",IF(Values!J179, Values!$B$4, Values!$B$5))=0,"",IF(ISBLANK(Values!E179),"",IF(Values!J179,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IF(ISBLANK(Values!E180),"",IF(Values!$B$20="PartialUpdate","","TellusRem"))</f>
        <v/>
      </c>
      <c r="H181" s="27" t="str">
        <f>IF(ISBLANK(Values!E180),"",Values!$B$16)</f>
        <v/>
      </c>
      <c r="I181" s="27" t="str">
        <f>IF(ISBLANK(Values!E180),"","4730574031")</f>
        <v/>
      </c>
      <c r="J181" s="39" t="str">
        <f>IF(ISBLANK(Values!E180),"",Values!F180 )</f>
        <v/>
      </c>
      <c r="K181" s="29" t="str">
        <f>IF(IF(ISBLANK(Values!E180),"",IF(Values!J180, Values!$B$4, Values!$B$5))=0,"",IF(ISBLANK(Values!E180),"",IF(Values!J180,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IF(ISBLANK(Values!E181),"",IF(Values!$B$20="PartialUpdate","","TellusRem"))</f>
        <v/>
      </c>
      <c r="H182" s="27" t="str">
        <f>IF(ISBLANK(Values!E181),"",Values!$B$16)</f>
        <v/>
      </c>
      <c r="I182" s="27" t="str">
        <f>IF(ISBLANK(Values!E181),"","4730574031")</f>
        <v/>
      </c>
      <c r="J182" s="39" t="str">
        <f>IF(ISBLANK(Values!E181),"",Values!F181 )</f>
        <v/>
      </c>
      <c r="K182" s="29" t="str">
        <f>IF(IF(ISBLANK(Values!E181),"",IF(Values!J181, Values!$B$4, Values!$B$5))=0,"",IF(ISBLANK(Values!E181),"",IF(Values!J181,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IF(ISBLANK(Values!E182),"",IF(Values!$B$20="PartialUpdate","","TellusRem"))</f>
        <v/>
      </c>
      <c r="H183" s="27" t="str">
        <f>IF(ISBLANK(Values!E182),"",Values!$B$16)</f>
        <v/>
      </c>
      <c r="I183" s="27" t="str">
        <f>IF(ISBLANK(Values!E182),"","4730574031")</f>
        <v/>
      </c>
      <c r="J183" s="39" t="str">
        <f>IF(ISBLANK(Values!E182),"",Values!F182 )</f>
        <v/>
      </c>
      <c r="K183" s="29" t="str">
        <f>IF(IF(ISBLANK(Values!E182),"",IF(Values!J182, Values!$B$4, Values!$B$5))=0,"",IF(ISBLANK(Values!E182),"",IF(Values!J182,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IF(ISBLANK(Values!E183),"",IF(Values!$B$20="PartialUpdate","","TellusRem"))</f>
        <v/>
      </c>
      <c r="H184" s="27" t="str">
        <f>IF(ISBLANK(Values!E183),"",Values!$B$16)</f>
        <v/>
      </c>
      <c r="I184" s="27" t="str">
        <f>IF(ISBLANK(Values!E183),"","4730574031")</f>
        <v/>
      </c>
      <c r="J184" s="39" t="str">
        <f>IF(ISBLANK(Values!E183),"",Values!F183 &amp; " variations")</f>
        <v/>
      </c>
      <c r="K184" s="29" t="str">
        <f>IF(IF(ISBLANK(Values!E183),"",IF(Values!J183, Values!$B$4, Values!$B$5))=0,"",IF(ISBLANK(Values!E183),"",IF(Values!J183,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IF(ISBLANK(Values!E184),"",IF(Values!$B$20="PartialUpdate","","TellusRem"))</f>
        <v/>
      </c>
      <c r="H185" s="27" t="str">
        <f>IF(ISBLANK(Values!E184),"",Values!$B$16)</f>
        <v/>
      </c>
      <c r="I185" s="27" t="str">
        <f>IF(ISBLANK(Values!E184),"","4730574031")</f>
        <v/>
      </c>
      <c r="J185" s="39" t="str">
        <f>IF(ISBLANK(Values!E184),"",Values!F184 &amp; " variations")</f>
        <v/>
      </c>
      <c r="K185" s="29" t="str">
        <f>IF(IF(ISBLANK(Values!E184),"",IF(Values!J184, Values!$B$4, Values!$B$5))=0,"",IF(ISBLANK(Values!E184),"",IF(Values!J184,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IF(ISBLANK(Values!E185),"",IF(Values!$B$20="PartialUpdate","","TellusRem"))</f>
        <v/>
      </c>
      <c r="H186" s="27" t="str">
        <f>IF(ISBLANK(Values!E185),"",Values!$B$16)</f>
        <v/>
      </c>
      <c r="I186" s="27" t="str">
        <f>IF(ISBLANK(Values!E185),"","4730574031")</f>
        <v/>
      </c>
      <c r="J186" s="39" t="str">
        <f>IF(ISBLANK(Values!E185),"",Values!F185 &amp; " variations")</f>
        <v/>
      </c>
      <c r="K186" s="29" t="str">
        <f>IF(IF(ISBLANK(Values!E185),"",IF(Values!J185, Values!$B$4, Values!$B$5))=0,"",IF(ISBLANK(Values!E185),"",IF(Values!J185,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9" t="str">
        <f>IF(IF(ISBLANK(Values!E186),"",IF(Values!J186, Values!$B$4, Values!$B$5))=0,"",IF(ISBLANK(Values!E186),"",IF(Values!J186,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9" t="str">
        <f>IF(IF(ISBLANK(Values!E187),"",IF(Values!J187, Values!$B$4, Values!$B$5))=0,"",IF(ISBLANK(Values!E187),"",IF(Values!J187,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9" t="str">
        <f>IF(IF(ISBLANK(Values!E188),"",IF(Values!J188, Values!$B$4, Values!$B$5))=0,"",IF(ISBLANK(Values!E188),"",IF(Values!J188,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9" t="str">
        <f>IF(IF(ISBLANK(Values!E189),"",IF(Values!J189, Values!$B$4, Values!$B$5))=0,"",IF(ISBLANK(Values!E189),"",IF(Values!J189,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9" t="str">
        <f>IF(IF(ISBLANK(Values!E190),"",IF(Values!J190, Values!$B$4, Values!$B$5))=0,"",IF(ISBLANK(Values!E190),"",IF(Values!J190,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9" t="str">
        <f>IF(IF(ISBLANK(Values!E191),"",IF(Values!J191, Values!$B$4, Values!$B$5))=0,"",IF(ISBLANK(Values!E191),"",IF(Values!J191,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9" t="str">
        <f>IF(IF(ISBLANK(Values!E192),"",IF(Values!J192, Values!$B$4, Values!$B$5))=0,"",IF(ISBLANK(Values!E192),"",IF(Values!J192,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9" t="str">
        <f>IF(IF(ISBLANK(Values!E193),"",IF(Values!J193, Values!$B$4, Values!$B$5))=0,"",IF(ISBLANK(Values!E193),"",IF(Values!J193,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9" t="str">
        <f>IF(IF(ISBLANK(Values!E194),"",IF(Values!J194, Values!$B$4, Values!$B$5))=0,"",IF(ISBLANK(Values!E194),"",IF(Values!J194,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9" t="str">
        <f>IF(IF(ISBLANK(Values!E195),"",IF(Values!J195, Values!$B$4, Values!$B$5))=0,"",IF(ISBLANK(Values!E195),"",IF(Values!J195,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9" t="str">
        <f>IF(IF(ISBLANK(Values!E196),"",IF(Values!J196, Values!$B$4, Values!$B$5))=0,"",IF(ISBLANK(Values!E196),"",IF(Values!J196,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9" t="str">
        <f>IF(IF(ISBLANK(Values!E197),"",IF(Values!J197, Values!$B$4, Values!$B$5))=0,"",IF(ISBLANK(Values!E197),"",IF(Values!J197,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9" t="str">
        <f>IF(IF(ISBLANK(Values!E198),"",IF(Values!J198, Values!$B$4, Values!$B$5))=0,"",IF(ISBLANK(Values!E198),"",IF(Values!J198,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9" t="str">
        <f>IF(IF(ISBLANK(Values!E199),"",IF(Values!J199, Values!$B$4, Values!$B$5))=0,"",IF(ISBLANK(Values!E199),"",IF(Values!J199,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9" t="str">
        <f>IF(IF(ISBLANK(Values!E200),"",IF(Values!J200, Values!$B$4, Values!$B$5))=0,"",IF(ISBLANK(Values!E200),"",IF(Values!J200,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9" t="str">
        <f>IF(IF(ISBLANK(Values!E201),"",IF(Values!J201, Values!$B$4, Values!$B$5))=0,"",IF(ISBLANK(Values!E201),"",IF(Values!J201,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9" t="str">
        <f>IF(IF(ISBLANK(Values!E202),"",IF(Values!J202, Values!$B$4, Values!$B$5))=0,"",IF(ISBLANK(Values!E202),"",IF(Values!J202,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9" t="str">
        <f>IF(IF(ISBLANK(Values!E203),"",IF(Values!J203, Values!$B$4, Values!$B$5))=0,"",IF(ISBLANK(Values!E203),"",IF(Values!J203,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K205" s="29" t="str">
        <f>IF(IF(ISBLANK(Values!E204),"",IF(Values!J204, Values!$B$4, Values!$B$5))=0,"",IF(ISBLANK(Values!E204),"",IF(Values!J204, Values!$B$4, Values!$B$5)))</f>
        <v/>
      </c>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K206" s="29" t="str">
        <f>IF(IF(ISBLANK(Values!E205),"",IF(Values!J205, Values!$B$4, Values!$B$5))=0,"",IF(ISBLANK(Values!E205),"",IF(Values!J205, Values!$B$4, Values!$B$5)))</f>
        <v/>
      </c>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K207" s="29" t="str">
        <f>IF(IF(ISBLANK(Values!E206),"",IF(Values!J206, Values!$B$4, Values!$B$5))=0,"",IF(ISBLANK(Values!E206),"",IF(Values!J206, Values!$B$4, Values!$B$5)))</f>
        <v/>
      </c>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K208" s="29" t="str">
        <f>IF(IF(ISBLANK(Values!E207),"",IF(Values!J207, Values!$B$4, Values!$B$5))=0,"",IF(ISBLANK(Values!E207),"",IF(Values!J207, Values!$B$4, Values!$B$5)))</f>
        <v/>
      </c>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K209" s="29" t="str">
        <f>IF(IF(ISBLANK(Values!E208),"",IF(Values!J208, Values!$B$4, Values!$B$5))=0,"",IF(ISBLANK(Values!E208),"",IF(Values!J208, Values!$B$4, Values!$B$5)))</f>
        <v/>
      </c>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K210" s="29" t="str">
        <f>IF(IF(ISBLANK(Values!E209),"",IF(Values!J209, Values!$B$4, Values!$B$5))=0,"",IF(ISBLANK(Values!E209),"",IF(Values!J209, Values!$B$4, Values!$B$5)))</f>
        <v/>
      </c>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K211" s="29" t="str">
        <f>IF(IF(ISBLANK(Values!E210),"",IF(Values!J210, Values!$B$4, Values!$B$5))=0,"",IF(ISBLANK(Values!E210),"",IF(Values!J210, Values!$B$4, Values!$B$5)))</f>
        <v/>
      </c>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K5:K1048576 FO5:FO204">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11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592</v>
      </c>
    </row>
    <row r="4" spans="1:2" x14ac:dyDescent="0.15">
      <c r="B4" s="48" t="s">
        <v>593</v>
      </c>
    </row>
    <row r="5" spans="1:2" x14ac:dyDescent="0.15">
      <c r="B5" s="48" t="s">
        <v>594</v>
      </c>
    </row>
    <row r="6" spans="1:2" x14ac:dyDescent="0.15">
      <c r="A6" t="s">
        <v>441</v>
      </c>
      <c r="B6" s="48" t="s">
        <v>595</v>
      </c>
    </row>
    <row r="7" spans="1:2" x14ac:dyDescent="0.15">
      <c r="B7" s="48" t="s">
        <v>596</v>
      </c>
    </row>
    <row r="8" spans="1:2" x14ac:dyDescent="0.15">
      <c r="A8" t="s">
        <v>40</v>
      </c>
      <c r="B8" s="48" t="s">
        <v>597</v>
      </c>
    </row>
    <row r="9" spans="1:2" x14ac:dyDescent="0.15">
      <c r="A9" t="s">
        <v>445</v>
      </c>
      <c r="B9" s="48" t="s">
        <v>598</v>
      </c>
    </row>
    <row r="10" spans="1:2" x14ac:dyDescent="0.15">
      <c r="B10" t="s">
        <v>599</v>
      </c>
    </row>
    <row r="11" spans="1:2" x14ac:dyDescent="0.15">
      <c r="B11" t="s">
        <v>600</v>
      </c>
    </row>
    <row r="14" spans="1:2" x14ac:dyDescent="0.15">
      <c r="B14" s="48" t="s">
        <v>601</v>
      </c>
    </row>
    <row r="20" spans="2:2" x14ac:dyDescent="0.15">
      <c r="B20" s="56" t="s">
        <v>602</v>
      </c>
    </row>
    <row r="21" spans="2:2" x14ac:dyDescent="0.15">
      <c r="B21" s="56" t="s">
        <v>603</v>
      </c>
    </row>
    <row r="22" spans="2:2" x14ac:dyDescent="0.15">
      <c r="B22" s="56" t="s">
        <v>604</v>
      </c>
    </row>
    <row r="23" spans="2:2" x14ac:dyDescent="0.15">
      <c r="B23" s="56" t="s">
        <v>609</v>
      </c>
    </row>
    <row r="24" spans="2:2" x14ac:dyDescent="0.15">
      <c r="B24" s="56" t="s">
        <v>605</v>
      </c>
    </row>
    <row r="25" spans="2:2" x14ac:dyDescent="0.15">
      <c r="B25" s="56" t="s">
        <v>610</v>
      </c>
    </row>
    <row r="26" spans="2:2" x14ac:dyDescent="0.15">
      <c r="B26" s="56" t="s">
        <v>611</v>
      </c>
    </row>
    <row r="27" spans="2:2" x14ac:dyDescent="0.15">
      <c r="B27" s="56" t="s">
        <v>612</v>
      </c>
    </row>
    <row r="28" spans="2:2" x14ac:dyDescent="0.15">
      <c r="B28" s="56" t="s">
        <v>613</v>
      </c>
    </row>
    <row r="29" spans="2:2" x14ac:dyDescent="0.15">
      <c r="B29" s="56" t="s">
        <v>606</v>
      </c>
    </row>
    <row r="30" spans="2:2" x14ac:dyDescent="0.15">
      <c r="B30" s="56" t="s">
        <v>614</v>
      </c>
    </row>
    <row r="31" spans="2:2" x14ac:dyDescent="0.15">
      <c r="B31" s="56" t="s">
        <v>607</v>
      </c>
    </row>
    <row r="32" spans="2:2" x14ac:dyDescent="0.15">
      <c r="B32" s="56" t="s">
        <v>615</v>
      </c>
    </row>
    <row r="33" spans="2:4" x14ac:dyDescent="0.15">
      <c r="B33" s="56" t="s">
        <v>616</v>
      </c>
    </row>
    <row r="34" spans="2:4" x14ac:dyDescent="0.15">
      <c r="B34" s="56" t="s">
        <v>617</v>
      </c>
      <c r="D34" s="48"/>
    </row>
    <row r="35" spans="2:4" x14ac:dyDescent="0.15">
      <c r="B35" s="56" t="s">
        <v>533</v>
      </c>
      <c r="D35" s="48"/>
    </row>
    <row r="36" spans="2:4" x14ac:dyDescent="0.15">
      <c r="B36" s="56" t="s">
        <v>608</v>
      </c>
      <c r="D36" s="48"/>
    </row>
    <row r="37" spans="2:4" x14ac:dyDescent="0.15">
      <c r="B37" s="56" t="s">
        <v>404</v>
      </c>
      <c r="D37" s="48"/>
    </row>
    <row r="38" spans="2:4" x14ac:dyDescent="0.15">
      <c r="B38" s="56" t="s">
        <v>618</v>
      </c>
      <c r="D38" s="48"/>
    </row>
    <row r="39" spans="2:4" x14ac:dyDescent="0.15">
      <c r="B39" s="56"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8" t="s">
        <v>638</v>
      </c>
    </row>
    <row r="4" spans="1:2" x14ac:dyDescent="0.15">
      <c r="B4" s="48" t="s">
        <v>639</v>
      </c>
    </row>
    <row r="5" spans="1:2" x14ac:dyDescent="0.15">
      <c r="B5" s="48" t="s">
        <v>640</v>
      </c>
    </row>
    <row r="6" spans="1:2" x14ac:dyDescent="0.15">
      <c r="A6" t="s">
        <v>441</v>
      </c>
      <c r="B6" s="48" t="s">
        <v>641</v>
      </c>
    </row>
    <row r="7" spans="1:2" x14ac:dyDescent="0.15">
      <c r="B7" s="48" t="s">
        <v>642</v>
      </c>
    </row>
    <row r="8" spans="1:2" x14ac:dyDescent="0.15">
      <c r="A8" t="s">
        <v>40</v>
      </c>
      <c r="B8" s="48" t="s">
        <v>643</v>
      </c>
    </row>
    <row r="9" spans="1:2" x14ac:dyDescent="0.15">
      <c r="A9" t="s">
        <v>445</v>
      </c>
      <c r="B9" s="48" t="s">
        <v>644</v>
      </c>
    </row>
    <row r="10" spans="1:2" x14ac:dyDescent="0.15">
      <c r="B10" t="s">
        <v>645</v>
      </c>
    </row>
    <row r="11" spans="1:2" x14ac:dyDescent="0.15">
      <c r="B11" t="s">
        <v>646</v>
      </c>
    </row>
    <row r="14" spans="1:2" x14ac:dyDescent="0.15">
      <c r="B14" s="48" t="s">
        <v>647</v>
      </c>
    </row>
    <row r="20" spans="2:2" x14ac:dyDescent="0.15">
      <c r="B20" s="70" t="s">
        <v>623</v>
      </c>
    </row>
    <row r="21" spans="2:2" x14ac:dyDescent="0.15">
      <c r="B21" s="70" t="s">
        <v>624</v>
      </c>
    </row>
    <row r="22" spans="2:2" x14ac:dyDescent="0.15">
      <c r="B22" s="70" t="s">
        <v>625</v>
      </c>
    </row>
    <row r="23" spans="2:2" x14ac:dyDescent="0.15">
      <c r="B23" s="70" t="s">
        <v>626</v>
      </c>
    </row>
    <row r="24" spans="2:2" x14ac:dyDescent="0.15">
      <c r="B24" s="70" t="s">
        <v>619</v>
      </c>
    </row>
    <row r="25" spans="2:2" x14ac:dyDescent="0.15">
      <c r="B25" s="70" t="s">
        <v>620</v>
      </c>
    </row>
    <row r="26" spans="2:2" x14ac:dyDescent="0.15">
      <c r="B26" s="70" t="s">
        <v>627</v>
      </c>
    </row>
    <row r="27" spans="2:2" x14ac:dyDescent="0.15">
      <c r="B27" s="70" t="s">
        <v>628</v>
      </c>
    </row>
    <row r="28" spans="2:2" x14ac:dyDescent="0.15">
      <c r="B28" s="70" t="s">
        <v>629</v>
      </c>
    </row>
    <row r="29" spans="2:2" x14ac:dyDescent="0.15">
      <c r="B29" s="70" t="s">
        <v>630</v>
      </c>
    </row>
    <row r="30" spans="2:2" x14ac:dyDescent="0.15">
      <c r="B30" s="70" t="s">
        <v>631</v>
      </c>
    </row>
    <row r="31" spans="2:2" x14ac:dyDescent="0.15">
      <c r="B31" s="70" t="s">
        <v>632</v>
      </c>
    </row>
    <row r="32" spans="2:2" x14ac:dyDescent="0.15">
      <c r="B32" s="70" t="s">
        <v>633</v>
      </c>
    </row>
    <row r="33" spans="2:4" x14ac:dyDescent="0.15">
      <c r="B33" s="70" t="s">
        <v>621</v>
      </c>
    </row>
    <row r="34" spans="2:4" x14ac:dyDescent="0.15">
      <c r="B34" s="70" t="s">
        <v>634</v>
      </c>
      <c r="D34" s="48"/>
    </row>
    <row r="35" spans="2:4" x14ac:dyDescent="0.15">
      <c r="B35" s="70" t="s">
        <v>401</v>
      </c>
      <c r="D35" s="48"/>
    </row>
    <row r="36" spans="2:4" x14ac:dyDescent="0.15">
      <c r="B36" s="70" t="s">
        <v>635</v>
      </c>
      <c r="D36" s="48"/>
    </row>
    <row r="37" spans="2:4" x14ac:dyDescent="0.15">
      <c r="B37" s="70" t="s">
        <v>622</v>
      </c>
      <c r="D37" s="48"/>
    </row>
    <row r="38" spans="2:4" x14ac:dyDescent="0.15">
      <c r="B38" s="70" t="s">
        <v>636</v>
      </c>
      <c r="D38" s="48"/>
    </row>
    <row r="39" spans="2:4" x14ac:dyDescent="0.15">
      <c r="B39" s="70" t="s">
        <v>637</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8" t="s">
        <v>666</v>
      </c>
    </row>
    <row r="4" spans="1:2" x14ac:dyDescent="0.15">
      <c r="B4" s="48" t="s">
        <v>667</v>
      </c>
    </row>
    <row r="5" spans="1:2" x14ac:dyDescent="0.15">
      <c r="B5" s="48" t="s">
        <v>668</v>
      </c>
    </row>
    <row r="6" spans="1:2" x14ac:dyDescent="0.15">
      <c r="A6" t="s">
        <v>441</v>
      </c>
      <c r="B6" s="48" t="s">
        <v>669</v>
      </c>
    </row>
    <row r="7" spans="1:2" x14ac:dyDescent="0.15">
      <c r="B7" s="48" t="s">
        <v>670</v>
      </c>
    </row>
    <row r="8" spans="1:2" x14ac:dyDescent="0.15">
      <c r="A8" t="s">
        <v>40</v>
      </c>
      <c r="B8" s="48" t="s">
        <v>671</v>
      </c>
    </row>
    <row r="9" spans="1:2" x14ac:dyDescent="0.15">
      <c r="A9" t="s">
        <v>445</v>
      </c>
      <c r="B9" s="48" t="s">
        <v>672</v>
      </c>
    </row>
    <row r="10" spans="1:2" x14ac:dyDescent="0.15">
      <c r="B10" t="s">
        <v>673</v>
      </c>
    </row>
    <row r="11" spans="1:2" x14ac:dyDescent="0.15">
      <c r="B11" t="s">
        <v>674</v>
      </c>
    </row>
    <row r="14" spans="1:2" x14ac:dyDescent="0.15">
      <c r="B14" s="48" t="s">
        <v>675</v>
      </c>
    </row>
    <row r="20" spans="2:2" x14ac:dyDescent="0.15">
      <c r="B20" s="56" t="s">
        <v>648</v>
      </c>
    </row>
    <row r="21" spans="2:2" x14ac:dyDescent="0.15">
      <c r="B21" s="56" t="s">
        <v>649</v>
      </c>
    </row>
    <row r="22" spans="2:2" x14ac:dyDescent="0.15">
      <c r="B22" s="56" t="s">
        <v>650</v>
      </c>
    </row>
    <row r="23" spans="2:2" x14ac:dyDescent="0.15">
      <c r="B23" s="56" t="s">
        <v>651</v>
      </c>
    </row>
    <row r="24" spans="2:2" x14ac:dyDescent="0.15">
      <c r="B24" s="56" t="s">
        <v>652</v>
      </c>
    </row>
    <row r="25" spans="2:2" x14ac:dyDescent="0.15">
      <c r="B25" s="56" t="s">
        <v>653</v>
      </c>
    </row>
    <row r="26" spans="2:2" x14ac:dyDescent="0.15">
      <c r="B26" s="56" t="s">
        <v>654</v>
      </c>
    </row>
    <row r="27" spans="2:2" x14ac:dyDescent="0.15">
      <c r="B27" s="56" t="s">
        <v>655</v>
      </c>
    </row>
    <row r="28" spans="2:2" x14ac:dyDescent="0.15">
      <c r="B28" s="56" t="s">
        <v>656</v>
      </c>
    </row>
    <row r="29" spans="2:2" x14ac:dyDescent="0.15">
      <c r="B29" s="56" t="s">
        <v>657</v>
      </c>
    </row>
    <row r="30" spans="2:2" x14ac:dyDescent="0.15">
      <c r="B30" s="56" t="s">
        <v>658</v>
      </c>
    </row>
    <row r="31" spans="2:2" x14ac:dyDescent="0.15">
      <c r="B31" s="56" t="s">
        <v>659</v>
      </c>
    </row>
    <row r="32" spans="2:2" x14ac:dyDescent="0.15">
      <c r="B32" s="56" t="s">
        <v>660</v>
      </c>
    </row>
    <row r="33" spans="2:4" x14ac:dyDescent="0.15">
      <c r="B33" s="56" t="s">
        <v>661</v>
      </c>
    </row>
    <row r="34" spans="2:4" x14ac:dyDescent="0.15">
      <c r="B34" s="56" t="s">
        <v>662</v>
      </c>
      <c r="D34" s="48"/>
    </row>
    <row r="35" spans="2:4" x14ac:dyDescent="0.15">
      <c r="B35" s="56" t="s">
        <v>533</v>
      </c>
      <c r="D35" s="48"/>
    </row>
    <row r="36" spans="2:4" x14ac:dyDescent="0.15">
      <c r="B36" s="56" t="s">
        <v>663</v>
      </c>
      <c r="D36" s="48"/>
    </row>
    <row r="37" spans="2:4" x14ac:dyDescent="0.15">
      <c r="B37" s="56" t="s">
        <v>404</v>
      </c>
      <c r="D37" s="48"/>
    </row>
    <row r="38" spans="2:4" x14ac:dyDescent="0.15">
      <c r="B38" s="56" t="s">
        <v>664</v>
      </c>
      <c r="D38" s="48"/>
    </row>
    <row r="39" spans="2:4" x14ac:dyDescent="0.15">
      <c r="B39" s="56" t="s">
        <v>665</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5" zoomScaleNormal="100" workbookViewId="0">
      <selection activeCell="C43" sqref="C43"/>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ersatztastatur {language} Hintergrundbeleuchtung für Lenovo Thinkpad</v>
      </c>
      <c r="E1" s="73" t="s">
        <v>352</v>
      </c>
      <c r="F1" s="73"/>
      <c r="G1" s="73"/>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ersatztastatur {language} Nicht Hintergrundbeleuchtung für Lenovo Thinkpad</v>
      </c>
    </row>
    <row r="3" spans="1:22" ht="14" x14ac:dyDescent="0.15">
      <c r="A3" s="45" t="s">
        <v>354</v>
      </c>
      <c r="B3" s="69" t="s">
        <v>716</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28" x14ac:dyDescent="0.15">
      <c r="A4" s="45" t="s">
        <v>369</v>
      </c>
      <c r="B4" s="72">
        <v>58.99</v>
      </c>
      <c r="C4" s="49" t="b">
        <f>FALSE()</f>
        <v>0</v>
      </c>
      <c r="D4" t="b">
        <v>1</v>
      </c>
      <c r="E4" s="71">
        <v>5714401574019</v>
      </c>
      <c r="F4" s="44" t="s">
        <v>676</v>
      </c>
      <c r="G4" s="50"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Deutsche</v>
      </c>
      <c r="I4" s="51" t="b">
        <f>TRUE()</f>
        <v>1</v>
      </c>
      <c r="J4" s="52" t="b">
        <v>0</v>
      </c>
      <c r="K4" s="44" t="s">
        <v>746</v>
      </c>
      <c r="L4" s="53" t="b">
        <v>1</v>
      </c>
      <c r="M4" s="54" t="str">
        <f t="shared" ref="M4:M35" si="0">IF(ISBLANK(K4),"",IF(L4, "https://raw.githubusercontent.com/PatrickVibild/TellusAmazonPictures/master/pictures/"&amp;K4&amp;"/1.jpg","https://download.lenovo.com/Images/Parts/"&amp;K4&amp;"/"&amp;K4&amp;"_A.jpg"))</f>
        <v>https://raw.githubusercontent.com/PatrickVibild/TellusAmazonPictures/master/pictures/Lenovo/T570/RG/DE/1.jpg</v>
      </c>
      <c r="N4" s="54" t="str">
        <f t="shared" ref="N4:N35" si="1">IF(ISBLANK(K4),"",IF(L4, "https://raw.githubusercontent.com/PatrickVibild/TellusAmazonPictures/master/pictures/"&amp;K4&amp;"/2.jpg","https://download.lenovo.com/Images/Parts/"&amp;K4&amp;"/"&amp;K4&amp;"_B.jpg"))</f>
        <v>https://raw.githubusercontent.com/PatrickVibild/TellusAmazonPictures/master/pictures/Lenovo/T570/RG/DE/2.jpg</v>
      </c>
      <c r="O4" s="55" t="str">
        <f t="shared" ref="O4:O35" si="2">IF(ISBLANK(K4),"",IF(L4, "https://raw.githubusercontent.com/PatrickVibild/TellusAmazonPictures/master/pictures/"&amp;K4&amp;"/3.jpg","https://download.lenovo.com/Images/Parts/"&amp;K4&amp;"/"&amp;K4&amp;"_details.jpg"))</f>
        <v>https://raw.githubusercontent.com/PatrickVibild/TellusAmazonPictures/master/pictures/Lenovo/T570/RG/DE/3.jpg</v>
      </c>
      <c r="P4" t="str">
        <f t="shared" ref="P4:P35" si="3">IF(ISBLANK(K4),"",IF(L4, "https://raw.githubusercontent.com/PatrickVibild/TellusAmazonPictures/master/pictures/"&amp;K4&amp;"/4.jpg", ""))</f>
        <v>https://raw.githubusercontent.com/PatrickVibild/TellusAmazonPictures/master/pictures/Lenovo/T570/RG/DE/4.jpg</v>
      </c>
      <c r="Q4" t="str">
        <f t="shared" ref="Q4:Q35" si="4">IF(ISBLANK(K4),"",IF(L4, "https://raw.githubusercontent.com/PatrickVibild/TellusAmazonPictures/master/pictures/"&amp;K4&amp;"/5.jpg", ""))</f>
        <v>https://raw.githubusercontent.com/PatrickVibild/TellusAmazonPictures/master/pictures/Lenovo/T570/RG/DE/5.jpg</v>
      </c>
      <c r="R4" t="str">
        <f t="shared" ref="R4:R35" si="5">IF(ISBLANK(K4),"",IF(L4, "https://raw.githubusercontent.com/PatrickVibild/TellusAmazonPictures/master/pictures/"&amp;K4&amp;"/6.jpg", ""))</f>
        <v>https://raw.githubusercontent.com/PatrickVibild/TellusAmazonPictures/master/pictures/Lenovo/T570/RG/DE/6.jpg</v>
      </c>
      <c r="S4" t="str">
        <f t="shared" ref="S4:S35" si="6">IF(ISBLANK(K4),"",IF(L4, "https://raw.githubusercontent.com/PatrickVibild/TellusAmazonPictures/master/pictures/"&amp;K4&amp;"/7.jpg", ""))</f>
        <v>https://raw.githubusercontent.com/PatrickVibild/TellusAmazonPictures/master/pictures/Lenovo/T570/RG/DE/7.jpg</v>
      </c>
      <c r="T4" t="str">
        <f t="shared" ref="T4:T35" si="7">IF(ISBLANK(K4),"",IF(L4, "https://raw.githubusercontent.com/PatrickVibild/TellusAmazonPictures/master/pictures/"&amp;K4&amp;"/8.jpg",""))</f>
        <v>https://raw.githubusercontent.com/PatrickVibild/TellusAmazonPictures/master/pictures/Lenovo/T570/RG/DE/8.jpg</v>
      </c>
      <c r="U4" t="str">
        <f t="shared" ref="U4:U35" si="8">IF(ISBLANK(K4),"",IF(L4, "https://raw.githubusercontent.com/PatrickVibild/TellusAmazonPictures/master/pictures/"&amp;K4&amp;"/9.jpg", ""))</f>
        <v>https://raw.githubusercontent.com/PatrickVibild/TellusAmazonPictures/master/pictures/Lenovo/T570/RG/DE/9.jpg</v>
      </c>
      <c r="V4" s="56">
        <f>MATCH(G4,options!$D$1:$D$20,0)</f>
        <v>1</v>
      </c>
    </row>
    <row r="5" spans="1:22" ht="28" x14ac:dyDescent="0.15">
      <c r="A5" s="45" t="s">
        <v>371</v>
      </c>
      <c r="B5" s="72">
        <v>44.99</v>
      </c>
      <c r="C5" s="49" t="b">
        <f>FALSE()</f>
        <v>0</v>
      </c>
      <c r="D5" t="b">
        <v>1</v>
      </c>
      <c r="E5" s="71">
        <v>5714401574026</v>
      </c>
      <c r="F5" s="44" t="s">
        <v>677</v>
      </c>
      <c r="G5" s="50"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Französisch</v>
      </c>
      <c r="I5" s="51" t="b">
        <f>TRUE()</f>
        <v>1</v>
      </c>
      <c r="J5" s="52" t="b">
        <v>0</v>
      </c>
      <c r="K5" s="44" t="s">
        <v>747</v>
      </c>
      <c r="L5" s="53" t="b">
        <v>1</v>
      </c>
      <c r="M5" s="54" t="str">
        <f t="shared" si="0"/>
        <v>https://raw.githubusercontent.com/PatrickVibild/TellusAmazonPictures/master/pictures/Lenovo/T570/RG/FR/1.jpg</v>
      </c>
      <c r="N5" s="54" t="str">
        <f t="shared" si="1"/>
        <v>https://raw.githubusercontent.com/PatrickVibild/TellusAmazonPictures/master/pictures/Lenovo/T570/RG/FR/2.jpg</v>
      </c>
      <c r="O5" s="55" t="str">
        <f t="shared" si="2"/>
        <v>https://raw.githubusercontent.com/PatrickVibild/TellusAmazonPictures/master/pictures/Lenovo/T570/RG/FR/3.jpg</v>
      </c>
      <c r="P5" t="str">
        <f t="shared" si="3"/>
        <v>https://raw.githubusercontent.com/PatrickVibild/TellusAmazonPictures/master/pictures/Lenovo/T570/RG/FR/4.jpg</v>
      </c>
      <c r="Q5" t="str">
        <f t="shared" si="4"/>
        <v>https://raw.githubusercontent.com/PatrickVibild/TellusAmazonPictures/master/pictures/Lenovo/T570/RG/FR/5.jpg</v>
      </c>
      <c r="R5" t="str">
        <f t="shared" si="5"/>
        <v>https://raw.githubusercontent.com/PatrickVibild/TellusAmazonPictures/master/pictures/Lenovo/T570/RG/FR/6.jpg</v>
      </c>
      <c r="S5" t="str">
        <f t="shared" si="6"/>
        <v>https://raw.githubusercontent.com/PatrickVibild/TellusAmazonPictures/master/pictures/Lenovo/T570/RG/FR/7.jpg</v>
      </c>
      <c r="T5" t="str">
        <f t="shared" si="7"/>
        <v>https://raw.githubusercontent.com/PatrickVibild/TellusAmazonPictures/master/pictures/Lenovo/T570/RG/FR/8.jpg</v>
      </c>
      <c r="U5" t="str">
        <f t="shared" si="8"/>
        <v>https://raw.githubusercontent.com/PatrickVibild/TellusAmazonPictures/master/pictures/Lenovo/T570/RG/FR/9.jpg</v>
      </c>
      <c r="V5" s="56">
        <f>MATCH(G5,options!$D$1:$D$20,0)</f>
        <v>2</v>
      </c>
    </row>
    <row r="6" spans="1:22" ht="28" x14ac:dyDescent="0.15">
      <c r="A6" s="45" t="s">
        <v>373</v>
      </c>
      <c r="B6" s="57" t="s">
        <v>414</v>
      </c>
      <c r="C6" s="49" t="b">
        <f>FALSE()</f>
        <v>0</v>
      </c>
      <c r="D6" t="b">
        <v>1</v>
      </c>
      <c r="E6" s="71">
        <v>5714401574033</v>
      </c>
      <c r="F6" s="44" t="s">
        <v>678</v>
      </c>
      <c r="G6" s="50"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Italienisch</v>
      </c>
      <c r="I6" s="51" t="b">
        <f>TRUE()</f>
        <v>1</v>
      </c>
      <c r="J6" s="52" t="b">
        <v>0</v>
      </c>
      <c r="K6" s="44" t="s">
        <v>748</v>
      </c>
      <c r="L6" s="53" t="b">
        <v>1</v>
      </c>
      <c r="M6" s="54" t="str">
        <f t="shared" si="0"/>
        <v>https://raw.githubusercontent.com/PatrickVibild/TellusAmazonPictures/master/pictures/Lenovo/T570/RG/IT/1.jpg</v>
      </c>
      <c r="N6" s="54" t="str">
        <f t="shared" si="1"/>
        <v>https://raw.githubusercontent.com/PatrickVibild/TellusAmazonPictures/master/pictures/Lenovo/T570/RG/IT/2.jpg</v>
      </c>
      <c r="O6" s="55" t="str">
        <f t="shared" si="2"/>
        <v>https://raw.githubusercontent.com/PatrickVibild/TellusAmazonPictures/master/pictures/Lenovo/T570/RG/IT/3.jpg</v>
      </c>
      <c r="P6" t="str">
        <f t="shared" si="3"/>
        <v>https://raw.githubusercontent.com/PatrickVibild/TellusAmazonPictures/master/pictures/Lenovo/T570/RG/IT/4.jpg</v>
      </c>
      <c r="Q6" t="str">
        <f t="shared" si="4"/>
        <v>https://raw.githubusercontent.com/PatrickVibild/TellusAmazonPictures/master/pictures/Lenovo/T570/RG/IT/5.jpg</v>
      </c>
      <c r="R6" t="str">
        <f t="shared" si="5"/>
        <v>https://raw.githubusercontent.com/PatrickVibild/TellusAmazonPictures/master/pictures/Lenovo/T570/RG/IT/6.jpg</v>
      </c>
      <c r="S6" t="str">
        <f t="shared" si="6"/>
        <v>https://raw.githubusercontent.com/PatrickVibild/TellusAmazonPictures/master/pictures/Lenovo/T570/RG/IT/7.jpg</v>
      </c>
      <c r="T6" t="str">
        <f t="shared" si="7"/>
        <v>https://raw.githubusercontent.com/PatrickVibild/TellusAmazonPictures/master/pictures/Lenovo/T570/RG/IT/8.jpg</v>
      </c>
      <c r="U6" t="str">
        <f t="shared" si="8"/>
        <v>https://raw.githubusercontent.com/PatrickVibild/TellusAmazonPictures/master/pictures/Lenovo/T570/RG/IT/9.jpg</v>
      </c>
      <c r="V6" s="56">
        <f>MATCH(G6,options!$D$1:$D$20,0)</f>
        <v>3</v>
      </c>
    </row>
    <row r="7" spans="1:22" ht="28" x14ac:dyDescent="0.15">
      <c r="A7" s="45" t="s">
        <v>376</v>
      </c>
      <c r="B7" s="58" t="str">
        <f>IF(B6=options!C1,"32","41")</f>
        <v>32</v>
      </c>
      <c r="C7" s="49" t="b">
        <f>FALSE()</f>
        <v>0</v>
      </c>
      <c r="D7" t="b">
        <v>1</v>
      </c>
      <c r="E7" s="71">
        <v>5714401574040</v>
      </c>
      <c r="F7" s="44" t="s">
        <v>679</v>
      </c>
      <c r="G7" s="50"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Spanisch</v>
      </c>
      <c r="I7" s="51" t="b">
        <f>TRUE()</f>
        <v>1</v>
      </c>
      <c r="J7" s="52" t="b">
        <v>0</v>
      </c>
      <c r="K7" s="44" t="s">
        <v>749</v>
      </c>
      <c r="L7" s="53" t="b">
        <v>1</v>
      </c>
      <c r="M7" s="54" t="str">
        <f t="shared" si="0"/>
        <v>https://raw.githubusercontent.com/PatrickVibild/TellusAmazonPictures/master/pictures/Lenovo/T570/RG/ES/1.jpg</v>
      </c>
      <c r="N7" s="54" t="str">
        <f t="shared" si="1"/>
        <v>https://raw.githubusercontent.com/PatrickVibild/TellusAmazonPictures/master/pictures/Lenovo/T570/RG/ES/2.jpg</v>
      </c>
      <c r="O7" s="55" t="str">
        <f t="shared" si="2"/>
        <v>https://raw.githubusercontent.com/PatrickVibild/TellusAmazonPictures/master/pictures/Lenovo/T570/RG/ES/3.jpg</v>
      </c>
      <c r="P7" t="str">
        <f t="shared" si="3"/>
        <v>https://raw.githubusercontent.com/PatrickVibild/TellusAmazonPictures/master/pictures/Lenovo/T570/RG/ES/4.jpg</v>
      </c>
      <c r="Q7" t="str">
        <f t="shared" si="4"/>
        <v>https://raw.githubusercontent.com/PatrickVibild/TellusAmazonPictures/master/pictures/Lenovo/T570/RG/ES/5.jpg</v>
      </c>
      <c r="R7" t="str">
        <f t="shared" si="5"/>
        <v>https://raw.githubusercontent.com/PatrickVibild/TellusAmazonPictures/master/pictures/Lenovo/T570/RG/ES/6.jpg</v>
      </c>
      <c r="S7" t="str">
        <f t="shared" si="6"/>
        <v>https://raw.githubusercontent.com/PatrickVibild/TellusAmazonPictures/master/pictures/Lenovo/T570/RG/ES/7.jpg</v>
      </c>
      <c r="T7" t="str">
        <f t="shared" si="7"/>
        <v>https://raw.githubusercontent.com/PatrickVibild/TellusAmazonPictures/master/pictures/Lenovo/T570/RG/ES/8.jpg</v>
      </c>
      <c r="U7" t="str">
        <f t="shared" si="8"/>
        <v>https://raw.githubusercontent.com/PatrickVibild/TellusAmazonPictures/master/pictures/Lenovo/T570/RG/ES/9.jpg</v>
      </c>
      <c r="V7" s="56">
        <f>MATCH(G7,options!$D$1:$D$20,0)</f>
        <v>4</v>
      </c>
    </row>
    <row r="8" spans="1:22" ht="28" x14ac:dyDescent="0.15">
      <c r="A8" s="45" t="s">
        <v>378</v>
      </c>
      <c r="B8" s="58" t="str">
        <f>IF(B6=options!C1,"18","17")</f>
        <v>18</v>
      </c>
      <c r="C8" s="49" t="b">
        <f>FALSE()</f>
        <v>0</v>
      </c>
      <c r="D8" t="b">
        <v>1</v>
      </c>
      <c r="E8" s="71">
        <v>5714401574057</v>
      </c>
      <c r="F8" s="44" t="s">
        <v>680</v>
      </c>
      <c r="G8" s="50"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UK</v>
      </c>
      <c r="I8" s="51" t="b">
        <f>TRUE()</f>
        <v>1</v>
      </c>
      <c r="J8" s="52" t="b">
        <v>0</v>
      </c>
      <c r="K8" s="44" t="s">
        <v>750</v>
      </c>
      <c r="L8" s="53" t="b">
        <v>1</v>
      </c>
      <c r="M8" s="54" t="str">
        <f t="shared" si="0"/>
        <v>https://raw.githubusercontent.com/PatrickVibild/TellusAmazonPictures/master/pictures/Lenovo/T570/RG/UK/1.jpg</v>
      </c>
      <c r="N8" s="54" t="str">
        <f t="shared" si="1"/>
        <v>https://raw.githubusercontent.com/PatrickVibild/TellusAmazonPictures/master/pictures/Lenovo/T570/RG/UK/2.jpg</v>
      </c>
      <c r="O8" s="55" t="str">
        <f t="shared" si="2"/>
        <v>https://raw.githubusercontent.com/PatrickVibild/TellusAmazonPictures/master/pictures/Lenovo/T570/RG/UK/3.jpg</v>
      </c>
      <c r="P8" t="str">
        <f t="shared" si="3"/>
        <v>https://raw.githubusercontent.com/PatrickVibild/TellusAmazonPictures/master/pictures/Lenovo/T570/RG/UK/4.jpg</v>
      </c>
      <c r="Q8" t="str">
        <f t="shared" si="4"/>
        <v>https://raw.githubusercontent.com/PatrickVibild/TellusAmazonPictures/master/pictures/Lenovo/T570/RG/UK/5.jpg</v>
      </c>
      <c r="R8" t="str">
        <f t="shared" si="5"/>
        <v>https://raw.githubusercontent.com/PatrickVibild/TellusAmazonPictures/master/pictures/Lenovo/T570/RG/UK/6.jpg</v>
      </c>
      <c r="S8" t="str">
        <f t="shared" si="6"/>
        <v>https://raw.githubusercontent.com/PatrickVibild/TellusAmazonPictures/master/pictures/Lenovo/T570/RG/UK/7.jpg</v>
      </c>
      <c r="T8" t="str">
        <f t="shared" si="7"/>
        <v>https://raw.githubusercontent.com/PatrickVibild/TellusAmazonPictures/master/pictures/Lenovo/T570/RG/UK/8.jpg</v>
      </c>
      <c r="U8" t="str">
        <f t="shared" si="8"/>
        <v>https://raw.githubusercontent.com/PatrickVibild/TellusAmazonPictures/master/pictures/Lenovo/T570/RG/UK/9.jpg</v>
      </c>
      <c r="V8" s="56">
        <f>MATCH(G8,options!$D$1:$D$20,0)</f>
        <v>5</v>
      </c>
    </row>
    <row r="9" spans="1:22" ht="28" x14ac:dyDescent="0.15">
      <c r="A9" s="45" t="s">
        <v>380</v>
      </c>
      <c r="B9" s="58" t="str">
        <f>IF(B6=options!C1,"2","5")</f>
        <v>2</v>
      </c>
      <c r="C9" t="b">
        <f>FALSE()</f>
        <v>0</v>
      </c>
      <c r="D9" t="b">
        <v>1</v>
      </c>
      <c r="E9" s="71">
        <v>5714401574064</v>
      </c>
      <c r="F9" s="44" t="s">
        <v>681</v>
      </c>
      <c r="G9" s="50"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Skandinavisch – Nordisch</v>
      </c>
      <c r="I9" s="51" t="b">
        <f>TRUE()</f>
        <v>1</v>
      </c>
      <c r="J9" s="52" t="b">
        <v>0</v>
      </c>
      <c r="K9" s="44" t="s">
        <v>751</v>
      </c>
      <c r="L9" s="53" t="b">
        <v>1</v>
      </c>
      <c r="M9" s="54" t="str">
        <f t="shared" si="0"/>
        <v>https://raw.githubusercontent.com/PatrickVibild/TellusAmazonPictures/master/pictures/Lenovo/T570/RG/NOR/1.jpg</v>
      </c>
      <c r="N9" s="54" t="str">
        <f t="shared" si="1"/>
        <v>https://raw.githubusercontent.com/PatrickVibild/TellusAmazonPictures/master/pictures/Lenovo/T570/RG/NOR/2.jpg</v>
      </c>
      <c r="O9" s="55" t="str">
        <f t="shared" si="2"/>
        <v>https://raw.githubusercontent.com/PatrickVibild/TellusAmazonPictures/master/pictures/Lenovo/T570/RG/NOR/3.jpg</v>
      </c>
      <c r="P9" t="str">
        <f t="shared" si="3"/>
        <v>https://raw.githubusercontent.com/PatrickVibild/TellusAmazonPictures/master/pictures/Lenovo/T570/RG/NOR/4.jpg</v>
      </c>
      <c r="Q9" t="str">
        <f t="shared" si="4"/>
        <v>https://raw.githubusercontent.com/PatrickVibild/TellusAmazonPictures/master/pictures/Lenovo/T570/RG/NOR/5.jpg</v>
      </c>
      <c r="R9" t="str">
        <f t="shared" si="5"/>
        <v>https://raw.githubusercontent.com/PatrickVibild/TellusAmazonPictures/master/pictures/Lenovo/T570/RG/NOR/6.jpg</v>
      </c>
      <c r="S9" t="str">
        <f t="shared" si="6"/>
        <v>https://raw.githubusercontent.com/PatrickVibild/TellusAmazonPictures/master/pictures/Lenovo/T570/RG/NOR/7.jpg</v>
      </c>
      <c r="T9" t="str">
        <f t="shared" si="7"/>
        <v>https://raw.githubusercontent.com/PatrickVibild/TellusAmazonPictures/master/pictures/Lenovo/T570/RG/NOR/8.jpg</v>
      </c>
      <c r="U9" t="str">
        <f t="shared" si="8"/>
        <v>https://raw.githubusercontent.com/PatrickVibild/TellusAmazonPictures/master/pictures/Lenovo/T570/RG/NOR/9.jpg</v>
      </c>
      <c r="V9" s="56">
        <f>MATCH(G9,options!$D$1:$D$20,0)</f>
        <v>6</v>
      </c>
    </row>
    <row r="10" spans="1:22" ht="14" x14ac:dyDescent="0.15">
      <c r="A10" t="s">
        <v>382</v>
      </c>
      <c r="B10" s="59"/>
      <c r="C10" s="49" t="b">
        <f>FALSE()</f>
        <v>0</v>
      </c>
      <c r="D10" s="49" t="b">
        <f>FALSE()</f>
        <v>0</v>
      </c>
      <c r="E10" s="71">
        <v>5714401574071</v>
      </c>
      <c r="F10" s="44" t="s">
        <v>682</v>
      </c>
      <c r="G10" s="50"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Belgier</v>
      </c>
      <c r="I10" s="51" t="b">
        <f>TRUE()</f>
        <v>1</v>
      </c>
      <c r="J10" s="52" t="b">
        <v>0</v>
      </c>
      <c r="K10" s="44" t="s">
        <v>718</v>
      </c>
      <c r="L10" s="53" t="b">
        <v>0</v>
      </c>
      <c r="M10" s="54" t="str">
        <f t="shared" si="0"/>
        <v>https://download.lenovo.com/Images/Parts/01EN934/01EN934_A.jpg</v>
      </c>
      <c r="N10" s="54" t="str">
        <f t="shared" si="1"/>
        <v>https://download.lenovo.com/Images/Parts/01EN934/01EN934_B.jpg</v>
      </c>
      <c r="O10" s="55" t="str">
        <f t="shared" si="2"/>
        <v>https://download.lenovo.com/Images/Parts/01EN934/01EN934_details.jpg</v>
      </c>
      <c r="P10" t="str">
        <f t="shared" si="3"/>
        <v/>
      </c>
      <c r="Q10" t="str">
        <f t="shared" si="4"/>
        <v/>
      </c>
      <c r="R10" t="str">
        <f t="shared" si="5"/>
        <v/>
      </c>
      <c r="S10" t="str">
        <f t="shared" si="6"/>
        <v/>
      </c>
      <c r="T10" t="str">
        <f t="shared" si="7"/>
        <v/>
      </c>
      <c r="U10" t="str">
        <f t="shared" si="8"/>
        <v/>
      </c>
      <c r="V10" s="56">
        <f>MATCH(G10,options!$D$1:$D$20,0)</f>
        <v>7</v>
      </c>
    </row>
    <row r="11" spans="1:22" ht="14" x14ac:dyDescent="0.15">
      <c r="A11" s="45" t="s">
        <v>384</v>
      </c>
      <c r="B11" s="60">
        <v>150</v>
      </c>
      <c r="C11" s="49" t="b">
        <f>FALSE()</f>
        <v>0</v>
      </c>
      <c r="D11" s="49" t="b">
        <f>FALSE()</f>
        <v>0</v>
      </c>
      <c r="E11" s="71">
        <v>5714401574088</v>
      </c>
      <c r="F11" s="44" t="s">
        <v>683</v>
      </c>
      <c r="G11" s="50" t="s">
        <v>385</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Bulgarisch</v>
      </c>
      <c r="I11" s="51" t="b">
        <f>TRUE()</f>
        <v>1</v>
      </c>
      <c r="J11" s="52" t="b">
        <v>0</v>
      </c>
      <c r="K11" s="44" t="s">
        <v>719</v>
      </c>
      <c r="L11" s="53" t="b">
        <v>0</v>
      </c>
      <c r="M11" s="54" t="str">
        <f t="shared" si="0"/>
        <v>https://download.lenovo.com/Images/Parts/01EN935/01EN935_A.jpg</v>
      </c>
      <c r="N11" s="54" t="str">
        <f t="shared" si="1"/>
        <v>https://download.lenovo.com/Images/Parts/01EN935/01EN935_B.jpg</v>
      </c>
      <c r="O11" s="55" t="str">
        <f t="shared" si="2"/>
        <v>https://download.lenovo.com/Images/Parts/01EN935/01EN935_details.jpg</v>
      </c>
      <c r="P11" t="str">
        <f t="shared" si="3"/>
        <v/>
      </c>
      <c r="Q11" t="str">
        <f t="shared" si="4"/>
        <v/>
      </c>
      <c r="R11" t="str">
        <f t="shared" si="5"/>
        <v/>
      </c>
      <c r="S11" t="str">
        <f t="shared" si="6"/>
        <v/>
      </c>
      <c r="T11" t="str">
        <f t="shared" si="7"/>
        <v/>
      </c>
      <c r="U11" t="str">
        <f t="shared" si="8"/>
        <v/>
      </c>
      <c r="V11" s="56">
        <f>MATCH(G11,options!$D$1:$D$20,0)</f>
        <v>8</v>
      </c>
    </row>
    <row r="12" spans="1:22" ht="14" x14ac:dyDescent="0.15">
      <c r="B12" s="59"/>
      <c r="C12" s="49" t="b">
        <f>FALSE()</f>
        <v>0</v>
      </c>
      <c r="D12" s="49" t="b">
        <f>FALSE()</f>
        <v>0</v>
      </c>
      <c r="E12" s="71">
        <v>5714401574095</v>
      </c>
      <c r="F12" s="44" t="s">
        <v>684</v>
      </c>
      <c r="G12" s="50" t="s">
        <v>386</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Tschechisch</v>
      </c>
      <c r="I12" s="51" t="b">
        <f>TRUE()</f>
        <v>1</v>
      </c>
      <c r="J12" s="52" t="b">
        <v>0</v>
      </c>
      <c r="K12" s="44" t="s">
        <v>720</v>
      </c>
      <c r="L12" s="53" t="b">
        <v>0</v>
      </c>
      <c r="M12" s="54" t="str">
        <f t="shared" si="0"/>
        <v>https://download.lenovo.com/Images/Parts/01ER508/01ER508_A.jpg</v>
      </c>
      <c r="N12" s="54" t="str">
        <f t="shared" si="1"/>
        <v>https://download.lenovo.com/Images/Parts/01ER508/01ER508_B.jpg</v>
      </c>
      <c r="O12" s="55" t="str">
        <f t="shared" si="2"/>
        <v>https://download.lenovo.com/Images/Parts/01ER508/01ER508_details.jpg</v>
      </c>
      <c r="P12" t="str">
        <f t="shared" si="3"/>
        <v/>
      </c>
      <c r="Q12" t="str">
        <f t="shared" si="4"/>
        <v/>
      </c>
      <c r="R12" t="str">
        <f t="shared" si="5"/>
        <v/>
      </c>
      <c r="S12" t="str">
        <f t="shared" si="6"/>
        <v/>
      </c>
      <c r="T12" t="str">
        <f t="shared" si="7"/>
        <v/>
      </c>
      <c r="U12" t="str">
        <f t="shared" si="8"/>
        <v/>
      </c>
      <c r="V12" s="56">
        <f>MATCH(G12,options!$D$1:$D$20,0)</f>
        <v>20</v>
      </c>
    </row>
    <row r="13" spans="1:22" ht="14" x14ac:dyDescent="0.15">
      <c r="A13" s="45" t="s">
        <v>387</v>
      </c>
      <c r="B13" s="44" t="s">
        <v>717</v>
      </c>
      <c r="C13" s="49" t="b">
        <f>FALSE()</f>
        <v>0</v>
      </c>
      <c r="D13" s="49" t="b">
        <f>FALSE()</f>
        <v>0</v>
      </c>
      <c r="E13" s="71">
        <v>5714401574101</v>
      </c>
      <c r="F13" s="44" t="s">
        <v>685</v>
      </c>
      <c r="G13" s="50" t="s">
        <v>388</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Dänisch</v>
      </c>
      <c r="I13" s="51" t="b">
        <f>TRUE()</f>
        <v>1</v>
      </c>
      <c r="J13" s="52" t="b">
        <v>0</v>
      </c>
      <c r="K13" s="44" t="s">
        <v>721</v>
      </c>
      <c r="L13" s="53" t="b">
        <v>0</v>
      </c>
      <c r="M13" s="54" t="str">
        <f t="shared" si="0"/>
        <v>https://download.lenovo.com/Images/Parts/01ER509/01ER509_A.jpg</v>
      </c>
      <c r="N13" s="54" t="str">
        <f t="shared" si="1"/>
        <v>https://download.lenovo.com/Images/Parts/01ER509/01ER509_B.jpg</v>
      </c>
      <c r="O13" s="55" t="str">
        <f t="shared" si="2"/>
        <v>https://download.lenovo.com/Images/Parts/01ER509/01ER509_details.jpg</v>
      </c>
      <c r="P13" t="str">
        <f t="shared" si="3"/>
        <v/>
      </c>
      <c r="Q13" t="str">
        <f t="shared" si="4"/>
        <v/>
      </c>
      <c r="R13" t="str">
        <f t="shared" si="5"/>
        <v/>
      </c>
      <c r="S13" t="str">
        <f t="shared" si="6"/>
        <v/>
      </c>
      <c r="T13" t="str">
        <f t="shared" si="7"/>
        <v/>
      </c>
      <c r="U13" t="str">
        <f t="shared" si="8"/>
        <v/>
      </c>
      <c r="V13" s="56">
        <f>MATCH(G13,options!$D$1:$D$20,0)</f>
        <v>9</v>
      </c>
    </row>
    <row r="14" spans="1:22" ht="14" x14ac:dyDescent="0.15">
      <c r="A14" s="45" t="s">
        <v>389</v>
      </c>
      <c r="B14" s="71">
        <v>5714401570998</v>
      </c>
      <c r="C14" s="49" t="b">
        <f>FALSE()</f>
        <v>0</v>
      </c>
      <c r="D14" s="49" t="b">
        <f>FALSE()</f>
        <v>0</v>
      </c>
      <c r="E14" s="71">
        <v>5714401574118</v>
      </c>
      <c r="F14" s="44" t="s">
        <v>686</v>
      </c>
      <c r="G14" s="50"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Hungarisch</v>
      </c>
      <c r="I14" s="51" t="b">
        <f>TRUE()</f>
        <v>1</v>
      </c>
      <c r="J14" s="52" t="b">
        <v>0</v>
      </c>
      <c r="K14" s="44" t="s">
        <v>722</v>
      </c>
      <c r="L14" s="53" t="b">
        <v>0</v>
      </c>
      <c r="M14" s="54" t="str">
        <f t="shared" si="0"/>
        <v>https://download.lenovo.com/Images/Parts/01EN943/01EN943_A.jpg</v>
      </c>
      <c r="N14" s="54" t="str">
        <f t="shared" si="1"/>
        <v>https://download.lenovo.com/Images/Parts/01EN943/01EN943_B.jpg</v>
      </c>
      <c r="O14" s="55" t="str">
        <f t="shared" si="2"/>
        <v>https://download.lenovo.com/Images/Parts/01EN943/01EN943_details.jpg</v>
      </c>
      <c r="P14" t="str">
        <f t="shared" si="3"/>
        <v/>
      </c>
      <c r="Q14" t="str">
        <f t="shared" si="4"/>
        <v/>
      </c>
      <c r="R14" t="str">
        <f t="shared" si="5"/>
        <v/>
      </c>
      <c r="S14" t="str">
        <f t="shared" si="6"/>
        <v/>
      </c>
      <c r="T14" t="str">
        <f t="shared" si="7"/>
        <v/>
      </c>
      <c r="U14" t="str">
        <f t="shared" si="8"/>
        <v/>
      </c>
      <c r="V14" s="56">
        <f>MATCH(G14,options!$D$1:$D$20,0)</f>
        <v>19</v>
      </c>
    </row>
    <row r="15" spans="1:22" ht="14" x14ac:dyDescent="0.15">
      <c r="B15" s="59"/>
      <c r="C15" s="49" t="b">
        <f>FALSE()</f>
        <v>0</v>
      </c>
      <c r="D15" s="49" t="b">
        <f>FALSE()</f>
        <v>0</v>
      </c>
      <c r="E15" s="71">
        <v>5714401574125</v>
      </c>
      <c r="F15" s="44" t="s">
        <v>687</v>
      </c>
      <c r="G15" s="50"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Niederländisch</v>
      </c>
      <c r="I15" s="51" t="b">
        <f>TRUE()</f>
        <v>1</v>
      </c>
      <c r="J15" s="52" t="b">
        <v>0</v>
      </c>
      <c r="K15" s="44" t="s">
        <v>723</v>
      </c>
      <c r="L15" s="53" t="b">
        <v>0</v>
      </c>
      <c r="M15" s="54" t="str">
        <f t="shared" si="0"/>
        <v>https://download.lenovo.com/Images/Parts/01EN947/01EN947_A.jpg</v>
      </c>
      <c r="N15" s="54" t="str">
        <f t="shared" si="1"/>
        <v>https://download.lenovo.com/Images/Parts/01EN947/01EN947_B.jpg</v>
      </c>
      <c r="O15" s="55" t="str">
        <f t="shared" si="2"/>
        <v>https://download.lenovo.com/Images/Parts/01EN947/01EN947_details.jpg</v>
      </c>
      <c r="P15" t="str">
        <f t="shared" si="3"/>
        <v/>
      </c>
      <c r="Q15" t="str">
        <f t="shared" si="4"/>
        <v/>
      </c>
      <c r="R15" t="str">
        <f t="shared" si="5"/>
        <v/>
      </c>
      <c r="S15" t="str">
        <f t="shared" si="6"/>
        <v/>
      </c>
      <c r="T15" t="str">
        <f t="shared" si="7"/>
        <v/>
      </c>
      <c r="U15" t="str">
        <f t="shared" si="8"/>
        <v/>
      </c>
      <c r="V15" s="56">
        <f>MATCH(G15,options!$D$1:$D$20,0)</f>
        <v>10</v>
      </c>
    </row>
    <row r="16" spans="1:22" ht="14" x14ac:dyDescent="0.15">
      <c r="A16" s="45" t="s">
        <v>392</v>
      </c>
      <c r="B16" s="69" t="s">
        <v>589</v>
      </c>
      <c r="C16" s="49" t="b">
        <f>FALSE()</f>
        <v>0</v>
      </c>
      <c r="D16" s="49" t="b">
        <f>FALSE()</f>
        <v>0</v>
      </c>
      <c r="E16" s="71">
        <v>5714401574132</v>
      </c>
      <c r="F16" s="44" t="s">
        <v>688</v>
      </c>
      <c r="G16" s="50"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norwegisch</v>
      </c>
      <c r="I16" s="51" t="b">
        <f>TRUE()</f>
        <v>1</v>
      </c>
      <c r="J16" s="52" t="b">
        <v>0</v>
      </c>
      <c r="K16" s="44" t="s">
        <v>724</v>
      </c>
      <c r="L16" s="53" t="b">
        <v>0</v>
      </c>
      <c r="M16" s="54" t="str">
        <f t="shared" si="0"/>
        <v>https://download.lenovo.com/Images/Parts/01ER520/01ER520_A.jpg</v>
      </c>
      <c r="N16" s="54" t="str">
        <f t="shared" si="1"/>
        <v>https://download.lenovo.com/Images/Parts/01ER520/01ER520_B.jpg</v>
      </c>
      <c r="O16" s="55" t="str">
        <f t="shared" si="2"/>
        <v>https://download.lenovo.com/Images/Parts/01ER520/01ER520_details.jpg</v>
      </c>
      <c r="P16" t="str">
        <f t="shared" si="3"/>
        <v/>
      </c>
      <c r="Q16" t="str">
        <f t="shared" si="4"/>
        <v/>
      </c>
      <c r="R16" t="str">
        <f t="shared" si="5"/>
        <v/>
      </c>
      <c r="S16" t="str">
        <f t="shared" si="6"/>
        <v/>
      </c>
      <c r="T16" t="str">
        <f t="shared" si="7"/>
        <v/>
      </c>
      <c r="U16" t="str">
        <f t="shared" si="8"/>
        <v/>
      </c>
      <c r="V16" s="56">
        <f>MATCH(G16,options!$D$1:$D$20,0)</f>
        <v>11</v>
      </c>
    </row>
    <row r="17" spans="1:22" ht="14" x14ac:dyDescent="0.15">
      <c r="B17" s="59"/>
      <c r="C17" s="49" t="b">
        <f>FALSE()</f>
        <v>0</v>
      </c>
      <c r="D17" s="49" t="b">
        <f>FALSE()</f>
        <v>0</v>
      </c>
      <c r="E17" s="71">
        <v>5714401574149</v>
      </c>
      <c r="F17" s="44" t="s">
        <v>689</v>
      </c>
      <c r="G17" s="50"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Polieren</v>
      </c>
      <c r="I17" s="51" t="b">
        <f>TRUE()</f>
        <v>1</v>
      </c>
      <c r="J17" s="52" t="b">
        <v>0</v>
      </c>
      <c r="K17" s="44"/>
      <c r="L17" s="53" t="b">
        <v>0</v>
      </c>
      <c r="M17" s="54" t="str">
        <f t="shared" si="0"/>
        <v/>
      </c>
      <c r="N17" s="54" t="str">
        <f t="shared" si="1"/>
        <v/>
      </c>
      <c r="O17" s="55" t="str">
        <f t="shared" si="2"/>
        <v/>
      </c>
      <c r="P17" t="str">
        <f t="shared" si="3"/>
        <v/>
      </c>
      <c r="Q17" t="str">
        <f t="shared" si="4"/>
        <v/>
      </c>
      <c r="R17" t="str">
        <f t="shared" si="5"/>
        <v/>
      </c>
      <c r="S17" t="str">
        <f t="shared" si="6"/>
        <v/>
      </c>
      <c r="T17" t="str">
        <f t="shared" si="7"/>
        <v/>
      </c>
      <c r="U17" t="str">
        <f t="shared" si="8"/>
        <v/>
      </c>
      <c r="V17" s="56">
        <f>MATCH(G17,options!$D$1:$D$20,0)</f>
        <v>12</v>
      </c>
    </row>
    <row r="18" spans="1:22" ht="14" x14ac:dyDescent="0.15">
      <c r="A18" s="45" t="s">
        <v>395</v>
      </c>
      <c r="B18" s="60">
        <v>5</v>
      </c>
      <c r="C18" s="49" t="b">
        <f>FALSE()</f>
        <v>0</v>
      </c>
      <c r="D18" s="49" t="b">
        <f>FALSE()</f>
        <v>0</v>
      </c>
      <c r="E18" s="71">
        <v>5714401574156</v>
      </c>
      <c r="F18" s="44" t="s">
        <v>690</v>
      </c>
      <c r="G18" s="50"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Portugiesisch</v>
      </c>
      <c r="I18" s="51" t="b">
        <f>TRUE()</f>
        <v>1</v>
      </c>
      <c r="J18" s="52" t="b">
        <v>0</v>
      </c>
      <c r="K18" s="44" t="s">
        <v>725</v>
      </c>
      <c r="L18" s="53" t="b">
        <v>0</v>
      </c>
      <c r="M18" s="54" t="str">
        <f t="shared" si="0"/>
        <v>https://download.lenovo.com/Images/Parts/01EN950/01EN950_A.jpg</v>
      </c>
      <c r="N18" s="54" t="str">
        <f t="shared" si="1"/>
        <v>https://download.lenovo.com/Images/Parts/01EN950/01EN950_B.jpg</v>
      </c>
      <c r="O18" s="55" t="str">
        <f t="shared" si="2"/>
        <v>https://download.lenovo.com/Images/Parts/01EN950/01EN950_details.jpg</v>
      </c>
      <c r="P18" t="str">
        <f t="shared" si="3"/>
        <v/>
      </c>
      <c r="Q18" t="str">
        <f t="shared" si="4"/>
        <v/>
      </c>
      <c r="R18" t="str">
        <f t="shared" si="5"/>
        <v/>
      </c>
      <c r="S18" t="str">
        <f t="shared" si="6"/>
        <v/>
      </c>
      <c r="T18" t="str">
        <f t="shared" si="7"/>
        <v/>
      </c>
      <c r="U18" t="str">
        <f t="shared" si="8"/>
        <v/>
      </c>
      <c r="V18" s="56">
        <f>MATCH(G18,options!$D$1:$D$20,0)</f>
        <v>13</v>
      </c>
    </row>
    <row r="19" spans="1:22" ht="14" x14ac:dyDescent="0.15">
      <c r="B19" s="59"/>
      <c r="C19" s="49" t="b">
        <f>FALSE()</f>
        <v>0</v>
      </c>
      <c r="D19" s="49" t="b">
        <f>FALSE()</f>
        <v>0</v>
      </c>
      <c r="E19" s="71">
        <v>5714401574163</v>
      </c>
      <c r="F19" s="44" t="s">
        <v>691</v>
      </c>
      <c r="G19" s="50"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Schwedisch -  finnisch</v>
      </c>
      <c r="I19" s="51" t="b">
        <f>TRUE()</f>
        <v>1</v>
      </c>
      <c r="J19" s="52" t="b">
        <v>0</v>
      </c>
      <c r="K19" s="44" t="s">
        <v>726</v>
      </c>
      <c r="L19" s="53" t="b">
        <v>0</v>
      </c>
      <c r="M19" s="54" t="str">
        <f t="shared" si="0"/>
        <v>https://download.lenovo.com/Images/Parts/01EN954/01EN954_A.jpg</v>
      </c>
      <c r="N19" s="54" t="str">
        <f t="shared" si="1"/>
        <v>https://download.lenovo.com/Images/Parts/01EN954/01EN954_B.jpg</v>
      </c>
      <c r="O19" s="55" t="str">
        <f t="shared" si="2"/>
        <v>https://download.lenovo.com/Images/Parts/01EN954/01EN954_details.jpg</v>
      </c>
      <c r="P19" t="str">
        <f t="shared" si="3"/>
        <v/>
      </c>
      <c r="Q19" t="str">
        <f t="shared" si="4"/>
        <v/>
      </c>
      <c r="R19" t="str">
        <f t="shared" si="5"/>
        <v/>
      </c>
      <c r="S19" t="str">
        <f t="shared" si="6"/>
        <v/>
      </c>
      <c r="T19" t="str">
        <f t="shared" si="7"/>
        <v/>
      </c>
      <c r="U19" t="str">
        <f t="shared" si="8"/>
        <v/>
      </c>
      <c r="V19" s="56">
        <f>MATCH(G19,options!$D$1:$D$20,0)</f>
        <v>14</v>
      </c>
    </row>
    <row r="20" spans="1:22" ht="14" x14ac:dyDescent="0.15">
      <c r="A20" s="45" t="s">
        <v>398</v>
      </c>
      <c r="B20" s="61" t="s">
        <v>417</v>
      </c>
      <c r="C20" s="49" t="b">
        <f>FALSE()</f>
        <v>0</v>
      </c>
      <c r="D20" s="49" t="b">
        <f>FALSE()</f>
        <v>0</v>
      </c>
      <c r="E20" s="71">
        <v>5714401574170</v>
      </c>
      <c r="F20" s="44" t="s">
        <v>692</v>
      </c>
      <c r="G20" s="50"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Schweizerisch</v>
      </c>
      <c r="I20" s="51" t="b">
        <f>TRUE()</f>
        <v>1</v>
      </c>
      <c r="J20" s="52" t="b">
        <v>0</v>
      </c>
      <c r="K20" s="44" t="s">
        <v>727</v>
      </c>
      <c r="L20" s="53" t="b">
        <v>0</v>
      </c>
      <c r="M20" s="54" t="str">
        <f t="shared" si="0"/>
        <v>https://download.lenovo.com/Images/Parts/01EN955/01EN955_A.jpg</v>
      </c>
      <c r="N20" s="54" t="str">
        <f t="shared" si="1"/>
        <v>https://download.lenovo.com/Images/Parts/01EN955/01EN955_B.jpg</v>
      </c>
      <c r="O20" s="55" t="str">
        <f t="shared" si="2"/>
        <v>https://download.lenovo.com/Images/Parts/01EN955/01EN955_details.jpg</v>
      </c>
      <c r="P20" t="str">
        <f t="shared" si="3"/>
        <v/>
      </c>
      <c r="Q20" t="str">
        <f t="shared" si="4"/>
        <v/>
      </c>
      <c r="R20" t="str">
        <f t="shared" si="5"/>
        <v/>
      </c>
      <c r="S20" t="str">
        <f t="shared" si="6"/>
        <v/>
      </c>
      <c r="T20" t="str">
        <f t="shared" si="7"/>
        <v/>
      </c>
      <c r="U20" t="str">
        <f t="shared" si="8"/>
        <v/>
      </c>
      <c r="V20" s="56">
        <f>MATCH(G20,options!$D$1:$D$20,0)</f>
        <v>15</v>
      </c>
    </row>
    <row r="21" spans="1:22" ht="28" x14ac:dyDescent="0.15">
      <c r="B21" s="59"/>
      <c r="C21" s="49" t="b">
        <v>0</v>
      </c>
      <c r="D21" s="49" t="b">
        <f>FALSE()</f>
        <v>0</v>
      </c>
      <c r="E21" s="71">
        <v>5714401574187</v>
      </c>
      <c r="F21" s="44" t="s">
        <v>693</v>
      </c>
      <c r="G21" s="50"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International</v>
      </c>
      <c r="I21" s="51" t="b">
        <f>TRUE()</f>
        <v>1</v>
      </c>
      <c r="J21" s="52" t="b">
        <v>0</v>
      </c>
      <c r="K21" s="44" t="s">
        <v>752</v>
      </c>
      <c r="L21" s="53" t="b">
        <v>1</v>
      </c>
      <c r="M21" s="54" t="str">
        <f t="shared" si="0"/>
        <v>https://raw.githubusercontent.com/PatrickVibild/TellusAmazonPictures/master/pictures/Lenovo/T570/RG/USI/1.jpg</v>
      </c>
      <c r="N21" s="54" t="str">
        <f t="shared" si="1"/>
        <v>https://raw.githubusercontent.com/PatrickVibild/TellusAmazonPictures/master/pictures/Lenovo/T570/RG/USI/2.jpg</v>
      </c>
      <c r="O21" s="55" t="str">
        <f t="shared" si="2"/>
        <v>https://raw.githubusercontent.com/PatrickVibild/TellusAmazonPictures/master/pictures/Lenovo/T570/RG/USI/3.jpg</v>
      </c>
      <c r="P21" t="str">
        <f t="shared" si="3"/>
        <v>https://raw.githubusercontent.com/PatrickVibild/TellusAmazonPictures/master/pictures/Lenovo/T570/RG/USI/4.jpg</v>
      </c>
      <c r="Q21" t="str">
        <f t="shared" si="4"/>
        <v>https://raw.githubusercontent.com/PatrickVibild/TellusAmazonPictures/master/pictures/Lenovo/T570/RG/USI/5.jpg</v>
      </c>
      <c r="R21" t="str">
        <f t="shared" si="5"/>
        <v>https://raw.githubusercontent.com/PatrickVibild/TellusAmazonPictures/master/pictures/Lenovo/T570/RG/USI/6.jpg</v>
      </c>
      <c r="S21" t="str">
        <f t="shared" si="6"/>
        <v>https://raw.githubusercontent.com/PatrickVibild/TellusAmazonPictures/master/pictures/Lenovo/T570/RG/USI/7.jpg</v>
      </c>
      <c r="T21" t="str">
        <f t="shared" si="7"/>
        <v>https://raw.githubusercontent.com/PatrickVibild/TellusAmazonPictures/master/pictures/Lenovo/T570/RG/USI/8.jpg</v>
      </c>
      <c r="U21" t="str">
        <f t="shared" si="8"/>
        <v>https://raw.githubusercontent.com/PatrickVibild/TellusAmazonPictures/master/pictures/Lenovo/T570/RG/USI/9.jpg</v>
      </c>
      <c r="V21" s="56">
        <f>MATCH(G21,options!$D$1:$D$20,0)</f>
        <v>16</v>
      </c>
    </row>
    <row r="22" spans="1:22" ht="14" x14ac:dyDescent="0.15">
      <c r="B22" s="59"/>
      <c r="C22" s="49" t="b">
        <f>FALSE()</f>
        <v>0</v>
      </c>
      <c r="D22" s="49" t="b">
        <f>FALSE()</f>
        <v>0</v>
      </c>
      <c r="E22" s="71">
        <v>5714401574194</v>
      </c>
      <c r="F22" s="44" t="s">
        <v>694</v>
      </c>
      <c r="G22" s="50"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Russisch</v>
      </c>
      <c r="I22" s="51" t="b">
        <f>TRUE()</f>
        <v>1</v>
      </c>
      <c r="J22" s="52" t="b">
        <v>0</v>
      </c>
      <c r="K22" s="44" t="s">
        <v>728</v>
      </c>
      <c r="L22" s="53" t="b">
        <v>0</v>
      </c>
      <c r="M22" s="54" t="str">
        <f t="shared" si="0"/>
        <v>https://download.lenovo.com/Images/Parts/01ER523/01ER523_A.jpg</v>
      </c>
      <c r="N22" s="54" t="str">
        <f t="shared" si="1"/>
        <v>https://download.lenovo.com/Images/Parts/01ER523/01ER523_B.jpg</v>
      </c>
      <c r="O22" s="55" t="str">
        <f t="shared" si="2"/>
        <v>https://download.lenovo.com/Images/Parts/01ER523/01ER523_details.jpg</v>
      </c>
      <c r="P22" t="str">
        <f t="shared" si="3"/>
        <v/>
      </c>
      <c r="Q22" t="str">
        <f t="shared" si="4"/>
        <v/>
      </c>
      <c r="R22" t="str">
        <f t="shared" si="5"/>
        <v/>
      </c>
      <c r="S22" t="str">
        <f t="shared" si="6"/>
        <v/>
      </c>
      <c r="T22" t="str">
        <f t="shared" si="7"/>
        <v/>
      </c>
      <c r="U22" t="str">
        <f t="shared" si="8"/>
        <v/>
      </c>
      <c r="V22" s="56">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xml:space="preserve">👉 ÜBERARBEITET: GELD SPAREN - Ersatz-Lenovo-Laptop-Tastatur, gleiche Qualität wie OEM-Tastaturen. TellusRem ist seit 2011 der weltweit führende Distributor von Tastaturen. Perfekte Ersatztastatur, einfach auszutauschen und zu installieren. </v>
      </c>
      <c r="C23" s="49" t="b">
        <v>1</v>
      </c>
      <c r="D23" s="49" t="b">
        <f>FALSE()</f>
        <v>0</v>
      </c>
      <c r="E23" s="71">
        <v>5714401574200</v>
      </c>
      <c r="F23" s="44" t="s">
        <v>695</v>
      </c>
      <c r="G23" s="50"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 xml:space="preserve">US </v>
      </c>
      <c r="I23" s="51" t="b">
        <f>TRUE()</f>
        <v>1</v>
      </c>
      <c r="J23" s="52" t="b">
        <v>0</v>
      </c>
      <c r="K23" s="44" t="s">
        <v>752</v>
      </c>
      <c r="L23" s="53" t="b">
        <v>1</v>
      </c>
      <c r="M23" s="54" t="str">
        <f t="shared" si="0"/>
        <v>https://raw.githubusercontent.com/PatrickVibild/TellusAmazonPictures/master/pictures/Lenovo/T570/RG/USI/1.jpg</v>
      </c>
      <c r="N23" s="54" t="str">
        <f t="shared" si="1"/>
        <v>https://raw.githubusercontent.com/PatrickVibild/TellusAmazonPictures/master/pictures/Lenovo/T570/RG/USI/2.jpg</v>
      </c>
      <c r="O23" s="55" t="str">
        <f t="shared" si="2"/>
        <v>https://raw.githubusercontent.com/PatrickVibild/TellusAmazonPictures/master/pictures/Lenovo/T570/RG/USI/3.jpg</v>
      </c>
      <c r="P23" t="str">
        <f t="shared" si="3"/>
        <v>https://raw.githubusercontent.com/PatrickVibild/TellusAmazonPictures/master/pictures/Lenovo/T570/RG/USI/4.jpg</v>
      </c>
      <c r="Q23" t="str">
        <f t="shared" si="4"/>
        <v>https://raw.githubusercontent.com/PatrickVibild/TellusAmazonPictures/master/pictures/Lenovo/T570/RG/USI/5.jpg</v>
      </c>
      <c r="R23" t="str">
        <f t="shared" si="5"/>
        <v>https://raw.githubusercontent.com/PatrickVibild/TellusAmazonPictures/master/pictures/Lenovo/T570/RG/USI/6.jpg</v>
      </c>
      <c r="S23" t="str">
        <f t="shared" si="6"/>
        <v>https://raw.githubusercontent.com/PatrickVibild/TellusAmazonPictures/master/pictures/Lenovo/T570/RG/USI/7.jpg</v>
      </c>
      <c r="T23" t="str">
        <f t="shared" si="7"/>
        <v>https://raw.githubusercontent.com/PatrickVibild/TellusAmazonPictures/master/pictures/Lenovo/T570/RG/USI/8.jpg</v>
      </c>
      <c r="U23" t="str">
        <f t="shared" si="8"/>
        <v>https://raw.githubusercontent.com/PatrickVibild/TellusAmazonPictures/master/pictures/Lenovo/T570/RG/USI/9.jpg</v>
      </c>
      <c r="V23" s="56">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v>
      </c>
      <c r="C24" s="49" t="b">
        <v>0</v>
      </c>
      <c r="D24" s="49" t="b">
        <v>1</v>
      </c>
      <c r="E24" s="71">
        <v>5714401570011</v>
      </c>
      <c r="F24" s="44" t="s">
        <v>696</v>
      </c>
      <c r="G24" s="50"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Deutsche</v>
      </c>
      <c r="I24" s="51" t="b">
        <f>TRUE()</f>
        <v>1</v>
      </c>
      <c r="J24" s="52" t="b">
        <v>1</v>
      </c>
      <c r="K24" s="44" t="s">
        <v>729</v>
      </c>
      <c r="L24" s="53" t="b">
        <v>1</v>
      </c>
      <c r="M24" s="54" t="str">
        <f t="shared" si="0"/>
        <v>https://raw.githubusercontent.com/PatrickVibild/TellusAmazonPictures/master/pictures/Lenovo/T570/BL/DE/1.jpg</v>
      </c>
      <c r="N24" s="54" t="str">
        <f t="shared" si="1"/>
        <v>https://raw.githubusercontent.com/PatrickVibild/TellusAmazonPictures/master/pictures/Lenovo/T570/BL/DE/2.jpg</v>
      </c>
      <c r="O24" s="55" t="str">
        <f t="shared" si="2"/>
        <v>https://raw.githubusercontent.com/PatrickVibild/TellusAmazonPictures/master/pictures/Lenovo/T570/BL/DE/3.jpg</v>
      </c>
      <c r="P24" t="str">
        <f t="shared" si="3"/>
        <v>https://raw.githubusercontent.com/PatrickVibild/TellusAmazonPictures/master/pictures/Lenovo/T570/BL/DE/4.jpg</v>
      </c>
      <c r="Q24" t="str">
        <f t="shared" si="4"/>
        <v>https://raw.githubusercontent.com/PatrickVibild/TellusAmazonPictures/master/pictures/Lenovo/T570/BL/DE/5.jpg</v>
      </c>
      <c r="R24" t="str">
        <f t="shared" si="5"/>
        <v>https://raw.githubusercontent.com/PatrickVibild/TellusAmazonPictures/master/pictures/Lenovo/T570/BL/DE/6.jpg</v>
      </c>
      <c r="S24" t="str">
        <f t="shared" si="6"/>
        <v>https://raw.githubusercontent.com/PatrickVibild/TellusAmazonPictures/master/pictures/Lenovo/T570/BL/DE/7.jpg</v>
      </c>
      <c r="T24" t="str">
        <f t="shared" si="7"/>
        <v>https://raw.githubusercontent.com/PatrickVibild/TellusAmazonPictures/master/pictures/Lenovo/T570/BL/DE/8.jpg</v>
      </c>
      <c r="U24" t="str">
        <f t="shared" si="8"/>
        <v>https://raw.githubusercontent.com/PatrickVibild/TellusAmazonPictures/master/pictures/Lenovo/T570/BL/DE/9.jpg</v>
      </c>
      <c r="V24" s="56">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xml:space="preserve">♻️ ÖFFENTLICHES PRODUKT - Kaufen Sie renoviert, KAUFEN SIE GRÜN! Reduzieren Sie mehr als 80% Kohlendioxid, indem Sie unsere überholten Tastaturen kaufen, im Vergleich zu einer neuen Tastatur! </v>
      </c>
      <c r="C25" s="49" t="b">
        <v>0</v>
      </c>
      <c r="D25" s="49" t="b">
        <v>1</v>
      </c>
      <c r="E25" s="71">
        <v>5714401570028</v>
      </c>
      <c r="F25" s="44" t="s">
        <v>697</v>
      </c>
      <c r="G25" s="50"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Französisch</v>
      </c>
      <c r="I25" s="51" t="b">
        <f>TRUE()</f>
        <v>1</v>
      </c>
      <c r="J25" s="52" t="b">
        <v>1</v>
      </c>
      <c r="K25" s="44" t="s">
        <v>730</v>
      </c>
      <c r="L25" s="53" t="b">
        <v>1</v>
      </c>
      <c r="M25" s="54" t="str">
        <f t="shared" si="0"/>
        <v>https://raw.githubusercontent.com/PatrickVibild/TellusAmazonPictures/master/pictures/Lenovo/T570/BL/FR/1.jpg</v>
      </c>
      <c r="N25" s="54" t="str">
        <f t="shared" si="1"/>
        <v>https://raw.githubusercontent.com/PatrickVibild/TellusAmazonPictures/master/pictures/Lenovo/T570/BL/FR/2.jpg</v>
      </c>
      <c r="O25" s="55" t="str">
        <f t="shared" si="2"/>
        <v>https://raw.githubusercontent.com/PatrickVibild/TellusAmazonPictures/master/pictures/Lenovo/T570/BL/FR/3.jpg</v>
      </c>
      <c r="P25" t="str">
        <f t="shared" si="3"/>
        <v>https://raw.githubusercontent.com/PatrickVibild/TellusAmazonPictures/master/pictures/Lenovo/T570/BL/FR/4.jpg</v>
      </c>
      <c r="Q25" t="str">
        <f t="shared" si="4"/>
        <v>https://raw.githubusercontent.com/PatrickVibild/TellusAmazonPictures/master/pictures/Lenovo/T570/BL/FR/5.jpg</v>
      </c>
      <c r="R25" t="str">
        <f t="shared" si="5"/>
        <v>https://raw.githubusercontent.com/PatrickVibild/TellusAmazonPictures/master/pictures/Lenovo/T570/BL/FR/6.jpg</v>
      </c>
      <c r="S25" t="str">
        <f t="shared" si="6"/>
        <v>https://raw.githubusercontent.com/PatrickVibild/TellusAmazonPictures/master/pictures/Lenovo/T570/BL/FR/7.jpg</v>
      </c>
      <c r="T25" t="str">
        <f t="shared" si="7"/>
        <v>https://raw.githubusercontent.com/PatrickVibild/TellusAmazonPictures/master/pictures/Lenovo/T570/BL/FR/8.jpg</v>
      </c>
      <c r="U25" t="str">
        <f t="shared" si="8"/>
        <v>https://raw.githubusercontent.com/PatrickVibild/TellusAmazonPictures/master/pictures/Lenovo/T570/BL/FR/9.jpg</v>
      </c>
      <c r="V25" s="56">
        <f>MATCH(G25,options!$D$1:$D$20,0)</f>
        <v>2</v>
      </c>
    </row>
    <row r="26" spans="1:22" ht="28"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xml:space="preserve">👉 LAYOUT - {flag} {language} mit Hintergrundbeleuchtung </v>
      </c>
      <c r="C26" s="49" t="b">
        <v>0</v>
      </c>
      <c r="D26" s="49" t="b">
        <v>1</v>
      </c>
      <c r="E26" s="71">
        <v>5714401570035</v>
      </c>
      <c r="F26" s="44" t="s">
        <v>698</v>
      </c>
      <c r="G26" s="50"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Italienisch</v>
      </c>
      <c r="I26" s="51" t="b">
        <f>TRUE()</f>
        <v>1</v>
      </c>
      <c r="J26" s="52" t="b">
        <v>1</v>
      </c>
      <c r="K26" s="44" t="s">
        <v>731</v>
      </c>
      <c r="L26" s="53" t="b">
        <v>1</v>
      </c>
      <c r="M26" s="54" t="str">
        <f t="shared" si="0"/>
        <v>https://raw.githubusercontent.com/PatrickVibild/TellusAmazonPictures/master/pictures/Lenovo/T570/BL/IT/1.jpg</v>
      </c>
      <c r="N26" s="54" t="str">
        <f t="shared" si="1"/>
        <v>https://raw.githubusercontent.com/PatrickVibild/TellusAmazonPictures/master/pictures/Lenovo/T570/BL/IT/2.jpg</v>
      </c>
      <c r="O26" s="55" t="str">
        <f t="shared" si="2"/>
        <v>https://raw.githubusercontent.com/PatrickVibild/TellusAmazonPictures/master/pictures/Lenovo/T570/BL/IT/3.jpg</v>
      </c>
      <c r="P26" t="str">
        <f t="shared" si="3"/>
        <v>https://raw.githubusercontent.com/PatrickVibild/TellusAmazonPictures/master/pictures/Lenovo/T570/BL/IT/4.jpg</v>
      </c>
      <c r="Q26" t="str">
        <f t="shared" si="4"/>
        <v>https://raw.githubusercontent.com/PatrickVibild/TellusAmazonPictures/master/pictures/Lenovo/T570/BL/IT/5.jpg</v>
      </c>
      <c r="R26" t="str">
        <f t="shared" si="5"/>
        <v>https://raw.githubusercontent.com/PatrickVibild/TellusAmazonPictures/master/pictures/Lenovo/T570/BL/IT/6.jpg</v>
      </c>
      <c r="S26" t="str">
        <f t="shared" si="6"/>
        <v>https://raw.githubusercontent.com/PatrickVibild/TellusAmazonPictures/master/pictures/Lenovo/T570/BL/IT/7.jpg</v>
      </c>
      <c r="T26" t="str">
        <f t="shared" si="7"/>
        <v>https://raw.githubusercontent.com/PatrickVibild/TellusAmazonPictures/master/pictures/Lenovo/T570/BL/IT/8.jpg</v>
      </c>
      <c r="U26" t="str">
        <f t="shared" si="8"/>
        <v>https://raw.githubusercontent.com/PatrickVibild/TellusAmazonPictures/master/pictures/Lenovo/T570/BL/IT/9.jpg</v>
      </c>
      <c r="V26" s="56">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xml:space="preserve">👉 KOMPATIBEL MIT - Lenovo {model}. Bitte überprüfen Sie das Bild und die Beschreibung sorgfältig, bevor Sie eine Tastatur kaufen. Dies stellt sicher, dass Sie die richtige Laptop-Tastatur für Ihren Computer erhalten. Super einfache Installation. </v>
      </c>
      <c r="C27" s="49" t="b">
        <v>0</v>
      </c>
      <c r="D27" s="49" t="b">
        <v>1</v>
      </c>
      <c r="E27" s="71">
        <v>5714401570042</v>
      </c>
      <c r="F27" s="44" t="s">
        <v>699</v>
      </c>
      <c r="G27" s="50"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Spanisch</v>
      </c>
      <c r="I27" s="51" t="b">
        <f>TRUE()</f>
        <v>1</v>
      </c>
      <c r="J27" s="52" t="b">
        <v>1</v>
      </c>
      <c r="K27" s="44" t="s">
        <v>732</v>
      </c>
      <c r="L27" s="53" t="b">
        <v>1</v>
      </c>
      <c r="M27" s="54" t="str">
        <f t="shared" si="0"/>
        <v>https://raw.githubusercontent.com/PatrickVibild/TellusAmazonPictures/master/pictures/Lenovo/T570/BL/ES/1.jpg</v>
      </c>
      <c r="N27" s="54" t="str">
        <f t="shared" si="1"/>
        <v>https://raw.githubusercontent.com/PatrickVibild/TellusAmazonPictures/master/pictures/Lenovo/T570/BL/ES/2.jpg</v>
      </c>
      <c r="O27" s="55" t="str">
        <f t="shared" si="2"/>
        <v>https://raw.githubusercontent.com/PatrickVibild/TellusAmazonPictures/master/pictures/Lenovo/T570/BL/ES/3.jpg</v>
      </c>
      <c r="P27" t="str">
        <f t="shared" si="3"/>
        <v>https://raw.githubusercontent.com/PatrickVibild/TellusAmazonPictures/master/pictures/Lenovo/T570/BL/ES/4.jpg</v>
      </c>
      <c r="Q27" t="str">
        <f t="shared" si="4"/>
        <v>https://raw.githubusercontent.com/PatrickVibild/TellusAmazonPictures/master/pictures/Lenovo/T570/BL/ES/5.jpg</v>
      </c>
      <c r="R27" t="str">
        <f t="shared" si="5"/>
        <v>https://raw.githubusercontent.com/PatrickVibild/TellusAmazonPictures/master/pictures/Lenovo/T570/BL/ES/6.jpg</v>
      </c>
      <c r="S27" t="str">
        <f t="shared" si="6"/>
        <v>https://raw.githubusercontent.com/PatrickVibild/TellusAmazonPictures/master/pictures/Lenovo/T570/BL/ES/7.jpg</v>
      </c>
      <c r="T27" t="str">
        <f t="shared" si="7"/>
        <v>https://raw.githubusercontent.com/PatrickVibild/TellusAmazonPictures/master/pictures/Lenovo/T570/BL/ES/8.jpg</v>
      </c>
      <c r="U27" t="str">
        <f t="shared" si="8"/>
        <v>https://raw.githubusercontent.com/PatrickVibild/TellusAmazonPictures/master/pictures/Lenovo/T570/BL/ES/9.jpg</v>
      </c>
      <c r="V27" s="56">
        <f>MATCH(G27,options!$D$1:$D$20,0)</f>
        <v>4</v>
      </c>
    </row>
    <row r="28" spans="1:22" ht="28" x14ac:dyDescent="0.15">
      <c r="B28" s="62"/>
      <c r="C28" s="49" t="b">
        <v>0</v>
      </c>
      <c r="D28" s="49" t="b">
        <v>1</v>
      </c>
      <c r="E28" s="71">
        <v>5714401570059</v>
      </c>
      <c r="F28" s="44" t="s">
        <v>700</v>
      </c>
      <c r="G28" s="50"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UK</v>
      </c>
      <c r="I28" s="51" t="b">
        <f>TRUE()</f>
        <v>1</v>
      </c>
      <c r="J28" s="52" t="b">
        <v>1</v>
      </c>
      <c r="K28" s="44" t="s">
        <v>733</v>
      </c>
      <c r="L28" s="53" t="b">
        <v>1</v>
      </c>
      <c r="M28" s="54" t="str">
        <f t="shared" si="0"/>
        <v>https://raw.githubusercontent.com/PatrickVibild/TellusAmazonPictures/master/pictures/Lenovo/T570/BL/UK/1.jpg</v>
      </c>
      <c r="N28" s="54" t="str">
        <f t="shared" si="1"/>
        <v>https://raw.githubusercontent.com/PatrickVibild/TellusAmazonPictures/master/pictures/Lenovo/T570/BL/UK/2.jpg</v>
      </c>
      <c r="O28" s="55" t="str">
        <f t="shared" si="2"/>
        <v>https://raw.githubusercontent.com/PatrickVibild/TellusAmazonPictures/master/pictures/Lenovo/T570/BL/UK/3.jpg</v>
      </c>
      <c r="P28" t="str">
        <f t="shared" si="3"/>
        <v>https://raw.githubusercontent.com/PatrickVibild/TellusAmazonPictures/master/pictures/Lenovo/T570/BL/UK/4.jpg</v>
      </c>
      <c r="Q28" t="str">
        <f t="shared" si="4"/>
        <v>https://raw.githubusercontent.com/PatrickVibild/TellusAmazonPictures/master/pictures/Lenovo/T570/BL/UK/5.jpg</v>
      </c>
      <c r="R28" t="str">
        <f t="shared" si="5"/>
        <v>https://raw.githubusercontent.com/PatrickVibild/TellusAmazonPictures/master/pictures/Lenovo/T570/BL/UK/6.jpg</v>
      </c>
      <c r="S28" t="str">
        <f t="shared" si="6"/>
        <v>https://raw.githubusercontent.com/PatrickVibild/TellusAmazonPictures/master/pictures/Lenovo/T570/BL/UK/7.jpg</v>
      </c>
      <c r="T28" t="str">
        <f t="shared" si="7"/>
        <v>https://raw.githubusercontent.com/PatrickVibild/TellusAmazonPictures/master/pictures/Lenovo/T570/BL/UK/8.jpg</v>
      </c>
      <c r="U28" t="str">
        <f t="shared" si="8"/>
        <v>https://raw.githubusercontent.com/PatrickVibild/TellusAmazonPictures/master/pictures/Lenovo/T570/BL/UK/9.jpg</v>
      </c>
      <c r="V28" s="56">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Tastatur vertrieben von Tellus Remarketing, einem europäischen führenden Unternehmen für Laptoptastaturen. Die Tastatur wurde in unserer Produktionslinie in Dänemark gereinigt, verpackt und getestet. Bei Fragen zur Kompatibilität kontaktieren Sie uns über die Amazon-Website.</v>
      </c>
      <c r="C29" s="49" t="b">
        <v>0</v>
      </c>
      <c r="D29" s="49" t="b">
        <v>1</v>
      </c>
      <c r="E29" s="71">
        <v>5714401570066</v>
      </c>
      <c r="F29" s="44" t="s">
        <v>701</v>
      </c>
      <c r="G29" s="50"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Skandinavisch – Nordisch</v>
      </c>
      <c r="I29" s="51" t="b">
        <f>TRUE()</f>
        <v>1</v>
      </c>
      <c r="J29" s="52" t="b">
        <v>1</v>
      </c>
      <c r="K29" s="44" t="s">
        <v>753</v>
      </c>
      <c r="L29" s="53" t="b">
        <v>1</v>
      </c>
      <c r="M29" s="54" t="str">
        <f t="shared" si="0"/>
        <v>https://raw.githubusercontent.com/PatrickVibild/TellusAmazonPictures/master/pictures/Lenovo/T570/BL/NOR/1.jpg</v>
      </c>
      <c r="N29" s="54" t="str">
        <f t="shared" si="1"/>
        <v>https://raw.githubusercontent.com/PatrickVibild/TellusAmazonPictures/master/pictures/Lenovo/T570/BL/NOR/2.jpg</v>
      </c>
      <c r="O29" s="55" t="str">
        <f t="shared" si="2"/>
        <v>https://raw.githubusercontent.com/PatrickVibild/TellusAmazonPictures/master/pictures/Lenovo/T570/BL/NOR/3.jpg</v>
      </c>
      <c r="P29" t="str">
        <f t="shared" si="3"/>
        <v>https://raw.githubusercontent.com/PatrickVibild/TellusAmazonPictures/master/pictures/Lenovo/T570/BL/NOR/4.jpg</v>
      </c>
      <c r="Q29" t="str">
        <f t="shared" si="4"/>
        <v>https://raw.githubusercontent.com/PatrickVibild/TellusAmazonPictures/master/pictures/Lenovo/T570/BL/NOR/5.jpg</v>
      </c>
      <c r="R29" t="str">
        <f t="shared" si="5"/>
        <v>https://raw.githubusercontent.com/PatrickVibild/TellusAmazonPictures/master/pictures/Lenovo/T570/BL/NOR/6.jpg</v>
      </c>
      <c r="S29" t="str">
        <f t="shared" si="6"/>
        <v>https://raw.githubusercontent.com/PatrickVibild/TellusAmazonPictures/master/pictures/Lenovo/T570/BL/NOR/7.jpg</v>
      </c>
      <c r="T29" t="str">
        <f t="shared" si="7"/>
        <v>https://raw.githubusercontent.com/PatrickVibild/TellusAmazonPictures/master/pictures/Lenovo/T570/BL/NOR/8.jpg</v>
      </c>
      <c r="U29" t="str">
        <f t="shared" si="8"/>
        <v>https://raw.githubusercontent.com/PatrickVibild/TellusAmazonPictures/master/pictures/Lenovo/T570/BL/NOR/9.jpg</v>
      </c>
      <c r="V29" s="56">
        <f>MATCH(G29,options!$D$1:$D$20,0)</f>
        <v>6</v>
      </c>
    </row>
    <row r="30" spans="1:22" ht="14" x14ac:dyDescent="0.15">
      <c r="B30" s="62"/>
      <c r="C30" s="49" t="b">
        <v>0</v>
      </c>
      <c r="D30" s="49" t="b">
        <f>FALSE()</f>
        <v>0</v>
      </c>
      <c r="E30" s="71">
        <v>5714401570073</v>
      </c>
      <c r="F30" s="44" t="s">
        <v>702</v>
      </c>
      <c r="G30" s="50"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Belgier</v>
      </c>
      <c r="I30" s="51" t="b">
        <f>TRUE()</f>
        <v>1</v>
      </c>
      <c r="J30" s="52" t="b">
        <v>1</v>
      </c>
      <c r="K30" s="44" t="s">
        <v>734</v>
      </c>
      <c r="L30" s="53" t="b">
        <v>0</v>
      </c>
      <c r="M30" s="54" t="str">
        <f t="shared" si="0"/>
        <v>https://download.lenovo.com/Images/Parts/01ER547/01ER547_A.jpg</v>
      </c>
      <c r="N30" s="54" t="str">
        <f t="shared" si="1"/>
        <v>https://download.lenovo.com/Images/Parts/01ER547/01ER547_B.jpg</v>
      </c>
      <c r="O30" s="55" t="str">
        <f t="shared" si="2"/>
        <v>https://download.lenovo.com/Images/Parts/01ER547/01ER547_details.jpg</v>
      </c>
      <c r="P30" t="str">
        <f t="shared" si="3"/>
        <v/>
      </c>
      <c r="Q30" t="str">
        <f t="shared" si="4"/>
        <v/>
      </c>
      <c r="R30" t="str">
        <f t="shared" si="5"/>
        <v/>
      </c>
      <c r="S30" t="str">
        <f t="shared" si="6"/>
        <v/>
      </c>
      <c r="T30" t="str">
        <f t="shared" si="7"/>
        <v/>
      </c>
      <c r="U30" t="str">
        <f t="shared" si="8"/>
        <v/>
      </c>
      <c r="V30" s="56">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Monate Garantie nach dem Liefertermin. Im Falle einer Fehlfunktion der Tastatur wird ein neues Gerät oder ein Ersatzteil für die Tastatur des Produkts gesendet. Bei Sortierung des Bestands wird eine volle Rückerstattung gewährt.</v>
      </c>
      <c r="C31" s="49" t="b">
        <v>0</v>
      </c>
      <c r="D31" s="49" t="b">
        <f>FALSE()</f>
        <v>0</v>
      </c>
      <c r="E31" s="71">
        <v>5714401570080</v>
      </c>
      <c r="F31" s="44" t="s">
        <v>703</v>
      </c>
      <c r="G31" s="50"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Bulgarisch</v>
      </c>
      <c r="I31" s="51" t="b">
        <f>TRUE()</f>
        <v>1</v>
      </c>
      <c r="J31" s="52" t="b">
        <v>1</v>
      </c>
      <c r="K31" s="44" t="s">
        <v>735</v>
      </c>
      <c r="L31" s="53" t="b">
        <v>0</v>
      </c>
      <c r="M31" s="54" t="str">
        <f t="shared" si="0"/>
        <v>https://download.lenovo.com/Images/Parts/01ER548/01ER548_A.jpg</v>
      </c>
      <c r="N31" s="54" t="str">
        <f t="shared" si="1"/>
        <v>https://download.lenovo.com/Images/Parts/01ER548/01ER548_B.jpg</v>
      </c>
      <c r="O31" s="55" t="str">
        <f t="shared" si="2"/>
        <v>https://download.lenovo.com/Images/Parts/01ER548/01ER548_details.jpg</v>
      </c>
      <c r="P31" t="str">
        <f t="shared" si="3"/>
        <v/>
      </c>
      <c r="Q31" t="str">
        <f t="shared" si="4"/>
        <v/>
      </c>
      <c r="R31" t="str">
        <f t="shared" si="5"/>
        <v/>
      </c>
      <c r="S31" t="str">
        <f t="shared" si="6"/>
        <v/>
      </c>
      <c r="T31" t="str">
        <f t="shared" si="7"/>
        <v/>
      </c>
      <c r="U31" t="str">
        <f t="shared" si="8"/>
        <v/>
      </c>
      <c r="V31" s="56">
        <f>MATCH(G31,options!$D$1:$D$20,0)</f>
        <v>8</v>
      </c>
    </row>
    <row r="32" spans="1:22" ht="14" x14ac:dyDescent="0.15">
      <c r="C32" s="49" t="b">
        <v>0</v>
      </c>
      <c r="D32" s="49" t="b">
        <f>FALSE()</f>
        <v>0</v>
      </c>
      <c r="E32" s="71">
        <v>5714401570097</v>
      </c>
      <c r="F32" s="44" t="s">
        <v>704</v>
      </c>
      <c r="G32" s="50"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Tschechisch</v>
      </c>
      <c r="I32" s="51" t="b">
        <f>TRUE()</f>
        <v>1</v>
      </c>
      <c r="J32" s="52" t="b">
        <v>1</v>
      </c>
      <c r="K32" s="44" t="s">
        <v>736</v>
      </c>
      <c r="L32" s="53" t="b">
        <v>0</v>
      </c>
      <c r="M32" s="54" t="str">
        <f t="shared" si="0"/>
        <v>https://download.lenovo.com/Images/Parts/01ER549/01ER549_A.jpg</v>
      </c>
      <c r="N32" s="54" t="str">
        <f t="shared" si="1"/>
        <v>https://download.lenovo.com/Images/Parts/01ER549/01ER549_B.jpg</v>
      </c>
      <c r="O32" s="55" t="str">
        <f t="shared" si="2"/>
        <v>https://download.lenovo.com/Images/Parts/01ER549/01ER549_details.jpg</v>
      </c>
      <c r="P32" t="str">
        <f t="shared" si="3"/>
        <v/>
      </c>
      <c r="Q32" t="str">
        <f t="shared" si="4"/>
        <v/>
      </c>
      <c r="R32" t="str">
        <f t="shared" si="5"/>
        <v/>
      </c>
      <c r="S32" t="str">
        <f t="shared" si="6"/>
        <v/>
      </c>
      <c r="T32" t="str">
        <f t="shared" si="7"/>
        <v/>
      </c>
      <c r="U32" t="str">
        <f t="shared" si="8"/>
        <v/>
      </c>
      <c r="V32" s="56">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xml:space="preserve">👉 LAYOUT - {flag} {language} Nicht Hintergrundbeleuchtung </v>
      </c>
      <c r="C33" s="49" t="b">
        <v>0</v>
      </c>
      <c r="D33" s="49" t="b">
        <f>FALSE()</f>
        <v>0</v>
      </c>
      <c r="E33" s="71">
        <v>5714401570103</v>
      </c>
      <c r="F33" s="44" t="s">
        <v>705</v>
      </c>
      <c r="G33" s="50"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Dänisch</v>
      </c>
      <c r="I33" s="51" t="b">
        <f>TRUE()</f>
        <v>1</v>
      </c>
      <c r="J33" s="52" t="b">
        <v>1</v>
      </c>
      <c r="K33" s="44" t="s">
        <v>737</v>
      </c>
      <c r="L33" s="53" t="b">
        <v>0</v>
      </c>
      <c r="M33" s="54" t="str">
        <f t="shared" si="0"/>
        <v>https://download.lenovo.com/Images/Parts/01ER591/01ER591_A.jpg</v>
      </c>
      <c r="N33" s="54" t="str">
        <f t="shared" si="1"/>
        <v>https://download.lenovo.com/Images/Parts/01ER591/01ER591_B.jpg</v>
      </c>
      <c r="O33" s="55" t="str">
        <f t="shared" si="2"/>
        <v>https://download.lenovo.com/Images/Parts/01ER591/01ER591_details.jpg</v>
      </c>
      <c r="P33" t="str">
        <f t="shared" si="3"/>
        <v/>
      </c>
      <c r="Q33" t="str">
        <f t="shared" si="4"/>
        <v/>
      </c>
      <c r="R33" t="str">
        <f t="shared" si="5"/>
        <v/>
      </c>
      <c r="S33" t="str">
        <f t="shared" si="6"/>
        <v/>
      </c>
      <c r="T33" t="str">
        <f t="shared" si="7"/>
        <v/>
      </c>
      <c r="U33" t="str">
        <f t="shared" si="8"/>
        <v/>
      </c>
      <c r="V33" s="56">
        <f>MATCH(G33,options!$D$1:$D$20,0)</f>
        <v>9</v>
      </c>
    </row>
    <row r="34" spans="1:22" ht="14" x14ac:dyDescent="0.15">
      <c r="C34" s="49" t="b">
        <v>0</v>
      </c>
      <c r="D34" s="49" t="b">
        <f>FALSE()</f>
        <v>0</v>
      </c>
      <c r="E34" s="71">
        <v>5714401570110</v>
      </c>
      <c r="F34" s="44" t="s">
        <v>706</v>
      </c>
      <c r="G34" s="50"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Hungarisch</v>
      </c>
      <c r="I34" s="51" t="b">
        <f>TRUE()</f>
        <v>1</v>
      </c>
      <c r="J34" s="52" t="b">
        <v>1</v>
      </c>
      <c r="K34" s="44" t="s">
        <v>738</v>
      </c>
      <c r="L34" s="53" t="b">
        <v>0</v>
      </c>
      <c r="M34" s="54" t="str">
        <f t="shared" si="0"/>
        <v>https://download.lenovo.com/Images/Parts/01ER556/01ER556_A.jpg</v>
      </c>
      <c r="N34" s="54" t="str">
        <f t="shared" si="1"/>
        <v>https://download.lenovo.com/Images/Parts/01ER556/01ER556_B.jpg</v>
      </c>
      <c r="O34" s="55" t="str">
        <f t="shared" si="2"/>
        <v>https://download.lenovo.com/Images/Parts/01ER556/01ER556_details.jpg</v>
      </c>
      <c r="P34" t="str">
        <f t="shared" si="3"/>
        <v/>
      </c>
      <c r="Q34" t="str">
        <f t="shared" si="4"/>
        <v/>
      </c>
      <c r="R34" t="str">
        <f t="shared" si="5"/>
        <v/>
      </c>
      <c r="S34" t="str">
        <f t="shared" si="6"/>
        <v/>
      </c>
      <c r="T34" t="str">
        <f t="shared" si="7"/>
        <v/>
      </c>
      <c r="U34" t="str">
        <f t="shared" si="8"/>
        <v/>
      </c>
      <c r="V34" s="56">
        <f>MATCH(G34,options!$D$1:$D$20,0)</f>
        <v>19</v>
      </c>
    </row>
    <row r="35" spans="1:22" ht="14" x14ac:dyDescent="0.15">
      <c r="C35" s="49" t="b">
        <v>0</v>
      </c>
      <c r="D35" s="49" t="b">
        <f>FALSE()</f>
        <v>0</v>
      </c>
      <c r="E35" s="71">
        <v>5714401570127</v>
      </c>
      <c r="F35" s="44" t="s">
        <v>707</v>
      </c>
      <c r="G35" s="50"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Niederländisch</v>
      </c>
      <c r="I35" s="51" t="b">
        <f>TRUE()</f>
        <v>1</v>
      </c>
      <c r="J35" s="52" t="b">
        <v>1</v>
      </c>
      <c r="K35" s="44" t="s">
        <v>739</v>
      </c>
      <c r="L35" s="53" t="b">
        <v>0</v>
      </c>
      <c r="M35" s="54" t="str">
        <f t="shared" si="0"/>
        <v>https://download.lenovo.com/Images/Parts/01ER601/01ER601_A.jpg</v>
      </c>
      <c r="N35" s="54" t="str">
        <f t="shared" si="1"/>
        <v>https://download.lenovo.com/Images/Parts/01ER601/01ER601_B.jpg</v>
      </c>
      <c r="O35" s="55" t="str">
        <f t="shared" si="2"/>
        <v>https://download.lenovo.com/Images/Parts/01ER601/01ER601_details.jpg</v>
      </c>
      <c r="P35" t="str">
        <f t="shared" si="3"/>
        <v/>
      </c>
      <c r="Q35" t="str">
        <f t="shared" si="4"/>
        <v/>
      </c>
      <c r="R35" t="str">
        <f t="shared" si="5"/>
        <v/>
      </c>
      <c r="S35" t="str">
        <f t="shared" si="6"/>
        <v/>
      </c>
      <c r="T35" t="str">
        <f t="shared" si="7"/>
        <v/>
      </c>
      <c r="U35" t="str">
        <f t="shared" si="8"/>
        <v/>
      </c>
      <c r="V35" s="56">
        <f>MATCH(G35,options!$D$1:$D$20,0)</f>
        <v>10</v>
      </c>
    </row>
    <row r="36" spans="1:22" ht="14" x14ac:dyDescent="0.15">
      <c r="A36" s="45" t="s">
        <v>411</v>
      </c>
      <c r="B36" s="61" t="s">
        <v>370</v>
      </c>
      <c r="C36" s="49" t="b">
        <v>0</v>
      </c>
      <c r="D36" s="49" t="b">
        <f>FALSE()</f>
        <v>0</v>
      </c>
      <c r="E36" s="71">
        <v>5714401570134</v>
      </c>
      <c r="F36" s="44" t="s">
        <v>708</v>
      </c>
      <c r="G36" s="50"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norwegisch</v>
      </c>
      <c r="I36" s="51" t="b">
        <f>TRUE()</f>
        <v>1</v>
      </c>
      <c r="J36" s="52" t="b">
        <v>1</v>
      </c>
      <c r="K36" s="44" t="s">
        <v>740</v>
      </c>
      <c r="L36" s="53" t="b">
        <v>0</v>
      </c>
      <c r="M36" s="54" t="str">
        <f t="shared" ref="M36:M67" si="9">IF(ISBLANK(K36),"",IF(L36, "https://raw.githubusercontent.com/PatrickVibild/TellusAmazonPictures/master/pictures/"&amp;K36&amp;"/1.jpg","https://download.lenovo.com/Images/Parts/"&amp;K36&amp;"/"&amp;K36&amp;"_A.jpg"))</f>
        <v>https://download.lenovo.com/Images/Parts/01ER602/01ER602_A.jpg</v>
      </c>
      <c r="N36" s="54" t="str">
        <f t="shared" ref="N36:N67" si="10">IF(ISBLANK(K36),"",IF(L36, "https://raw.githubusercontent.com/PatrickVibild/TellusAmazonPictures/master/pictures/"&amp;K36&amp;"/2.jpg","https://download.lenovo.com/Images/Parts/"&amp;K36&amp;"/"&amp;K36&amp;"_B.jpg"))</f>
        <v>https://download.lenovo.com/Images/Parts/01ER602/01ER602_B.jpg</v>
      </c>
      <c r="O36" s="55" t="str">
        <f t="shared" ref="O36:O67" si="11">IF(ISBLANK(K36),"",IF(L36, "https://raw.githubusercontent.com/PatrickVibild/TellusAmazonPictures/master/pictures/"&amp;K36&amp;"/3.jpg","https://download.lenovo.com/Images/Parts/"&amp;K36&amp;"/"&amp;K36&amp;"_details.jpg"))</f>
        <v>https://download.lenovo.com/Images/Parts/01ER602/01ER602_details.jpg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6">
        <f>MATCH(G36,options!$D$1:$D$20,0)</f>
        <v>11</v>
      </c>
    </row>
    <row r="37" spans="1:22" ht="14" x14ac:dyDescent="0.15">
      <c r="A37" t="s">
        <v>413</v>
      </c>
      <c r="B37" s="61" t="s">
        <v>416</v>
      </c>
      <c r="C37" s="49" t="b">
        <v>0</v>
      </c>
      <c r="D37" s="49" t="b">
        <f>FALSE()</f>
        <v>0</v>
      </c>
      <c r="E37" s="71">
        <v>5714401570141</v>
      </c>
      <c r="F37" s="44" t="s">
        <v>709</v>
      </c>
      <c r="G37" s="50"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Polieren</v>
      </c>
      <c r="I37" s="51" t="b">
        <f>TRUE()</f>
        <v>1</v>
      </c>
      <c r="J37" s="52" t="b">
        <v>1</v>
      </c>
      <c r="K37" s="44"/>
      <c r="L37" s="53" t="b">
        <v>0</v>
      </c>
      <c r="M37" s="54" t="str">
        <f t="shared" si="9"/>
        <v/>
      </c>
      <c r="N37" s="54" t="str">
        <f t="shared" si="10"/>
        <v/>
      </c>
      <c r="O37" s="55" t="str">
        <f t="shared" si="11"/>
        <v/>
      </c>
      <c r="P37" t="str">
        <f t="shared" si="12"/>
        <v/>
      </c>
      <c r="Q37" t="str">
        <f t="shared" si="13"/>
        <v/>
      </c>
      <c r="R37" t="str">
        <f t="shared" si="14"/>
        <v/>
      </c>
      <c r="S37" t="str">
        <f t="shared" si="15"/>
        <v/>
      </c>
      <c r="T37" t="str">
        <f t="shared" si="16"/>
        <v/>
      </c>
      <c r="U37" t="str">
        <f t="shared" si="17"/>
        <v/>
      </c>
      <c r="V37" s="56">
        <f>MATCH(G37,options!$D$1:$D$20,0)</f>
        <v>12</v>
      </c>
    </row>
    <row r="38" spans="1:22" ht="14" x14ac:dyDescent="0.15">
      <c r="C38" s="49" t="b">
        <v>0</v>
      </c>
      <c r="D38" s="49" t="b">
        <f>FALSE()</f>
        <v>0</v>
      </c>
      <c r="E38" s="71">
        <v>5714401570158</v>
      </c>
      <c r="F38" s="44" t="s">
        <v>710</v>
      </c>
      <c r="G38" s="50"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Portugiesisch</v>
      </c>
      <c r="I38" s="51" t="b">
        <f>TRUE()</f>
        <v>1</v>
      </c>
      <c r="J38" s="52" t="b">
        <v>1</v>
      </c>
      <c r="K38" s="44" t="s">
        <v>741</v>
      </c>
      <c r="L38" s="53" t="b">
        <v>0</v>
      </c>
      <c r="M38" s="54" t="str">
        <f t="shared" si="9"/>
        <v>https://download.lenovo.com/Images/Parts/01ER563/01ER563_A.jpg</v>
      </c>
      <c r="N38" s="54" t="str">
        <f t="shared" si="10"/>
        <v>https://download.lenovo.com/Images/Parts/01ER563/01ER563_B.jpg</v>
      </c>
      <c r="O38" s="55" t="str">
        <f t="shared" si="11"/>
        <v>https://download.lenovo.com/Images/Parts/01ER563/01ER563_details.jpg</v>
      </c>
      <c r="P38" t="str">
        <f t="shared" si="12"/>
        <v/>
      </c>
      <c r="Q38" t="str">
        <f t="shared" si="13"/>
        <v/>
      </c>
      <c r="R38" t="str">
        <f t="shared" si="14"/>
        <v/>
      </c>
      <c r="S38" t="str">
        <f t="shared" si="15"/>
        <v/>
      </c>
      <c r="T38" t="str">
        <f t="shared" si="16"/>
        <v/>
      </c>
      <c r="U38" t="str">
        <f t="shared" si="17"/>
        <v/>
      </c>
      <c r="V38" s="56">
        <f>MATCH(G38,options!$D$1:$D$20,0)</f>
        <v>13</v>
      </c>
    </row>
    <row r="39" spans="1:22" ht="14" x14ac:dyDescent="0.15">
      <c r="C39" s="49" t="b">
        <v>0</v>
      </c>
      <c r="D39" s="49" t="b">
        <f>FALSE()</f>
        <v>0</v>
      </c>
      <c r="E39" s="71">
        <v>5714401570165</v>
      </c>
      <c r="F39" s="44" t="s">
        <v>711</v>
      </c>
      <c r="G39" s="50"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Schwedisch -  finnisch</v>
      </c>
      <c r="I39" s="51" t="b">
        <f>TRUE()</f>
        <v>1</v>
      </c>
      <c r="J39" s="52" t="b">
        <v>1</v>
      </c>
      <c r="K39" s="44" t="s">
        <v>742</v>
      </c>
      <c r="L39" s="53" t="b">
        <v>0</v>
      </c>
      <c r="M39" s="54" t="str">
        <f t="shared" si="9"/>
        <v>https://download.lenovo.com/Images/Parts/01ER567/01ER567_A.jpg</v>
      </c>
      <c r="N39" s="54" t="str">
        <f t="shared" si="10"/>
        <v>https://download.lenovo.com/Images/Parts/01ER567/01ER567_B.jpg</v>
      </c>
      <c r="O39" s="55" t="str">
        <f t="shared" si="11"/>
        <v>https://download.lenovo.com/Images/Parts/01ER567/01ER567_details.jpg</v>
      </c>
      <c r="P39" t="str">
        <f t="shared" si="12"/>
        <v/>
      </c>
      <c r="Q39" t="str">
        <f t="shared" si="13"/>
        <v/>
      </c>
      <c r="R39" t="str">
        <f t="shared" si="14"/>
        <v/>
      </c>
      <c r="S39" t="str">
        <f t="shared" si="15"/>
        <v/>
      </c>
      <c r="T39" t="str">
        <f t="shared" si="16"/>
        <v/>
      </c>
      <c r="U39" t="str">
        <f t="shared" si="17"/>
        <v/>
      </c>
      <c r="V39" s="56">
        <f>MATCH(G39,options!$D$1:$D$20,0)</f>
        <v>14</v>
      </c>
    </row>
    <row r="40" spans="1:22" ht="14" x14ac:dyDescent="0.15">
      <c r="C40" s="49" t="b">
        <v>0</v>
      </c>
      <c r="D40" s="49" t="b">
        <f>FALSE()</f>
        <v>0</v>
      </c>
      <c r="E40" s="71">
        <v>5714401570172</v>
      </c>
      <c r="F40" s="44" t="s">
        <v>712</v>
      </c>
      <c r="G40" s="50"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Schweizerisch</v>
      </c>
      <c r="I40" s="51" t="b">
        <f>TRUE()</f>
        <v>1</v>
      </c>
      <c r="J40" s="52" t="b">
        <v>1</v>
      </c>
      <c r="K40" s="44" t="s">
        <v>743</v>
      </c>
      <c r="L40" s="53" t="b">
        <v>0</v>
      </c>
      <c r="M40" s="54" t="str">
        <f t="shared" si="9"/>
        <v>https://download.lenovo.com/Images/Parts/01ER568/01ER568_A.jpg</v>
      </c>
      <c r="N40" s="54" t="str">
        <f t="shared" si="10"/>
        <v>https://download.lenovo.com/Images/Parts/01ER568/01ER568_B.jpg</v>
      </c>
      <c r="O40" s="55" t="str">
        <f t="shared" si="11"/>
        <v>https://download.lenovo.com/Images/Parts/01ER568/01ER568_details.jpg</v>
      </c>
      <c r="P40" t="str">
        <f t="shared" si="12"/>
        <v/>
      </c>
      <c r="Q40" t="str">
        <f t="shared" si="13"/>
        <v/>
      </c>
      <c r="R40" t="str">
        <f t="shared" si="14"/>
        <v/>
      </c>
      <c r="S40" t="str">
        <f t="shared" si="15"/>
        <v/>
      </c>
      <c r="T40" t="str">
        <f t="shared" si="16"/>
        <v/>
      </c>
      <c r="U40" t="str">
        <f t="shared" si="17"/>
        <v/>
      </c>
      <c r="V40" s="56">
        <f>MATCH(G40,options!$D$1:$D$20,0)</f>
        <v>15</v>
      </c>
    </row>
    <row r="41" spans="1:22" ht="28" x14ac:dyDescent="0.15">
      <c r="C41" s="49" t="b">
        <v>0</v>
      </c>
      <c r="D41" s="49" t="b">
        <f>FALSE()</f>
        <v>0</v>
      </c>
      <c r="E41" s="71">
        <v>5714401570189</v>
      </c>
      <c r="F41" s="44" t="s">
        <v>713</v>
      </c>
      <c r="G41" s="50"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International</v>
      </c>
      <c r="I41" s="51" t="b">
        <f>TRUE()</f>
        <v>1</v>
      </c>
      <c r="J41" s="52" t="b">
        <v>1</v>
      </c>
      <c r="K41" s="44" t="s">
        <v>744</v>
      </c>
      <c r="L41" s="53" t="b">
        <v>1</v>
      </c>
      <c r="M41" s="54" t="str">
        <f t="shared" si="9"/>
        <v>https://raw.githubusercontent.com/PatrickVibild/TellusAmazonPictures/master/pictures/Lenovo/T570/BL/USI/1.jpg</v>
      </c>
      <c r="N41" s="54" t="str">
        <f t="shared" si="10"/>
        <v>https://raw.githubusercontent.com/PatrickVibild/TellusAmazonPictures/master/pictures/Lenovo/T570/BL/USI/2.jpg</v>
      </c>
      <c r="O41" s="55" t="str">
        <f t="shared" si="11"/>
        <v>https://raw.githubusercontent.com/PatrickVibild/TellusAmazonPictures/master/pictures/Lenovo/T570/BL/USI/3.jpg</v>
      </c>
      <c r="P41" t="str">
        <f t="shared" si="12"/>
        <v>https://raw.githubusercontent.com/PatrickVibild/TellusAmazonPictures/master/pictures/Lenovo/T570/BL/USI/4.jpg</v>
      </c>
      <c r="Q41" t="str">
        <f t="shared" si="13"/>
        <v>https://raw.githubusercontent.com/PatrickVibild/TellusAmazonPictures/master/pictures/Lenovo/T570/BL/USI/5.jpg</v>
      </c>
      <c r="R41" t="str">
        <f t="shared" si="14"/>
        <v>https://raw.githubusercontent.com/PatrickVibild/TellusAmazonPictures/master/pictures/Lenovo/T570/BL/USI/6.jpg</v>
      </c>
      <c r="S41" t="str">
        <f t="shared" si="15"/>
        <v>https://raw.githubusercontent.com/PatrickVibild/TellusAmazonPictures/master/pictures/Lenovo/T570/BL/USI/7.jpg</v>
      </c>
      <c r="T41" t="str">
        <f t="shared" si="16"/>
        <v>https://raw.githubusercontent.com/PatrickVibild/TellusAmazonPictures/master/pictures/Lenovo/T570/BL/USI/8.jpg</v>
      </c>
      <c r="U41" t="str">
        <f t="shared" si="17"/>
        <v>https://raw.githubusercontent.com/PatrickVibild/TellusAmazonPictures/master/pictures/Lenovo/T570/BL/USI/9.jpg</v>
      </c>
      <c r="V41" s="56">
        <f>MATCH(G41,options!$D$1:$D$20,0)</f>
        <v>16</v>
      </c>
    </row>
    <row r="42" spans="1:22" ht="14" x14ac:dyDescent="0.15">
      <c r="C42" s="49" t="b">
        <v>0</v>
      </c>
      <c r="D42" s="49" t="b">
        <f>FALSE()</f>
        <v>0</v>
      </c>
      <c r="E42" s="71">
        <v>5714401570196</v>
      </c>
      <c r="F42" s="44" t="s">
        <v>714</v>
      </c>
      <c r="G42" s="50"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Russisch</v>
      </c>
      <c r="I42" s="51" t="b">
        <f>TRUE()</f>
        <v>1</v>
      </c>
      <c r="J42" s="52" t="b">
        <v>1</v>
      </c>
      <c r="K42" s="44" t="s">
        <v>745</v>
      </c>
      <c r="L42" s="53" t="b">
        <v>0</v>
      </c>
      <c r="M42" s="54" t="str">
        <f t="shared" si="9"/>
        <v>https://download.lenovo.com/Images/Parts/01ER605/01ER605_A.jpg</v>
      </c>
      <c r="N42" s="54" t="str">
        <f t="shared" si="10"/>
        <v>https://download.lenovo.com/Images/Parts/01ER605/01ER605_B.jpg</v>
      </c>
      <c r="O42" s="55" t="str">
        <f t="shared" si="11"/>
        <v>https://download.lenovo.com/Images/Parts/01ER605/01ER605_details.jpg</v>
      </c>
      <c r="P42" t="str">
        <f t="shared" si="12"/>
        <v/>
      </c>
      <c r="Q42" t="str">
        <f t="shared" si="13"/>
        <v/>
      </c>
      <c r="R42" t="str">
        <f t="shared" si="14"/>
        <v/>
      </c>
      <c r="S42" t="str">
        <f t="shared" si="15"/>
        <v/>
      </c>
      <c r="T42" t="str">
        <f t="shared" si="16"/>
        <v/>
      </c>
      <c r="U42" t="str">
        <f t="shared" si="17"/>
        <v/>
      </c>
      <c r="V42" s="56">
        <f>MATCH(G42,options!$D$1:$D$20,0)</f>
        <v>17</v>
      </c>
    </row>
    <row r="43" spans="1:22" ht="28" x14ac:dyDescent="0.15">
      <c r="C43" s="49" t="b">
        <v>1</v>
      </c>
      <c r="D43" s="49" t="b">
        <f>FALSE()</f>
        <v>0</v>
      </c>
      <c r="E43" s="71">
        <v>5714401570202</v>
      </c>
      <c r="F43" s="44" t="s">
        <v>715</v>
      </c>
      <c r="G43" s="50"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 xml:space="preserve">US </v>
      </c>
      <c r="I43" s="51" t="b">
        <f>TRUE()</f>
        <v>1</v>
      </c>
      <c r="J43" s="52" t="b">
        <v>1</v>
      </c>
      <c r="K43" s="44" t="s">
        <v>744</v>
      </c>
      <c r="L43" s="53" t="b">
        <v>1</v>
      </c>
      <c r="M43" s="54" t="str">
        <f t="shared" si="9"/>
        <v>https://raw.githubusercontent.com/PatrickVibild/TellusAmazonPictures/master/pictures/Lenovo/T570/BL/USI/1.jpg</v>
      </c>
      <c r="N43" s="54" t="str">
        <f t="shared" si="10"/>
        <v>https://raw.githubusercontent.com/PatrickVibild/TellusAmazonPictures/master/pictures/Lenovo/T570/BL/USI/2.jpg</v>
      </c>
      <c r="O43" s="55" t="str">
        <f t="shared" si="11"/>
        <v>https://raw.githubusercontent.com/PatrickVibild/TellusAmazonPictures/master/pictures/Lenovo/T570/BL/USI/3.jpg</v>
      </c>
      <c r="P43" t="str">
        <f t="shared" si="12"/>
        <v>https://raw.githubusercontent.com/PatrickVibild/TellusAmazonPictures/master/pictures/Lenovo/T570/BL/USI/4.jpg</v>
      </c>
      <c r="Q43" t="str">
        <f t="shared" si="13"/>
        <v>https://raw.githubusercontent.com/PatrickVibild/TellusAmazonPictures/master/pictures/Lenovo/T570/BL/USI/5.jpg</v>
      </c>
      <c r="R43" t="str">
        <f t="shared" si="14"/>
        <v>https://raw.githubusercontent.com/PatrickVibild/TellusAmazonPictures/master/pictures/Lenovo/T570/BL/USI/6.jpg</v>
      </c>
      <c r="S43" t="str">
        <f t="shared" si="15"/>
        <v>https://raw.githubusercontent.com/PatrickVibild/TellusAmazonPictures/master/pictures/Lenovo/T570/BL/USI/7.jpg</v>
      </c>
      <c r="T43" t="str">
        <f t="shared" si="16"/>
        <v>https://raw.githubusercontent.com/PatrickVibild/TellusAmazonPictures/master/pictures/Lenovo/T570/BL/USI/8.jpg</v>
      </c>
      <c r="U43" t="str">
        <f t="shared" si="17"/>
        <v>https://raw.githubusercontent.com/PatrickVibild/TellusAmazonPictures/master/pictures/Lenovo/T570/BL/USI/9.jpg</v>
      </c>
      <c r="V43" s="56">
        <f>MATCH(G43,options!$D$1:$D$20,0)</f>
        <v>18</v>
      </c>
    </row>
    <row r="44" spans="1:22" x14ac:dyDescent="0.15">
      <c r="E44" s="63"/>
      <c r="F44" s="64"/>
      <c r="G44" s="64"/>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4"/>
      <c r="J44" s="64"/>
      <c r="K44" s="54"/>
      <c r="L44" s="65"/>
      <c r="M44" s="54" t="str">
        <f t="shared" si="9"/>
        <v/>
      </c>
      <c r="N44" s="54" t="str">
        <f t="shared" si="10"/>
        <v/>
      </c>
      <c r="O44" s="55" t="str">
        <f t="shared" si="11"/>
        <v/>
      </c>
      <c r="P44" t="str">
        <f t="shared" si="12"/>
        <v/>
      </c>
      <c r="Q44" t="str">
        <f t="shared" si="13"/>
        <v/>
      </c>
      <c r="R44" t="str">
        <f t="shared" si="14"/>
        <v/>
      </c>
      <c r="S44" t="str">
        <f t="shared" si="15"/>
        <v/>
      </c>
      <c r="T44" t="str">
        <f t="shared" si="16"/>
        <v/>
      </c>
      <c r="U44" t="str">
        <f t="shared" si="17"/>
        <v/>
      </c>
      <c r="V44" s="56" t="e">
        <f>MATCH(G44,options!$D$1:$D$20,0)</f>
        <v>#N/A</v>
      </c>
    </row>
    <row r="45" spans="1:22" x14ac:dyDescent="0.15">
      <c r="E45" s="63"/>
      <c r="F45" s="64"/>
      <c r="G45" s="64"/>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4"/>
      <c r="J45" s="64"/>
      <c r="K45" s="54"/>
      <c r="L45" s="65"/>
      <c r="M45" s="54" t="str">
        <f t="shared" si="9"/>
        <v/>
      </c>
      <c r="N45" s="54" t="str">
        <f t="shared" si="10"/>
        <v/>
      </c>
      <c r="O45" s="55" t="str">
        <f t="shared" si="11"/>
        <v/>
      </c>
      <c r="P45" t="str">
        <f t="shared" si="12"/>
        <v/>
      </c>
      <c r="Q45" t="str">
        <f t="shared" si="13"/>
        <v/>
      </c>
      <c r="R45" t="str">
        <f t="shared" si="14"/>
        <v/>
      </c>
      <c r="S45" t="str">
        <f t="shared" si="15"/>
        <v/>
      </c>
      <c r="T45" t="str">
        <f t="shared" si="16"/>
        <v/>
      </c>
      <c r="U45" t="str">
        <f t="shared" si="17"/>
        <v/>
      </c>
      <c r="V45" s="56" t="e">
        <f>MATCH(G45,options!$D$1:$D$20,0)</f>
        <v>#N/A</v>
      </c>
    </row>
    <row r="46" spans="1:22" x14ac:dyDescent="0.15">
      <c r="E46" s="63"/>
      <c r="F46" s="64"/>
      <c r="G46" s="64"/>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4"/>
      <c r="J46" s="64"/>
      <c r="K46" s="54"/>
      <c r="L46" s="65"/>
      <c r="M46" s="54" t="str">
        <f t="shared" si="9"/>
        <v/>
      </c>
      <c r="N46" s="54" t="str">
        <f t="shared" si="10"/>
        <v/>
      </c>
      <c r="O46" s="55" t="str">
        <f t="shared" si="11"/>
        <v/>
      </c>
      <c r="P46" t="str">
        <f t="shared" si="12"/>
        <v/>
      </c>
      <c r="Q46" t="str">
        <f t="shared" si="13"/>
        <v/>
      </c>
      <c r="R46" t="str">
        <f t="shared" si="14"/>
        <v/>
      </c>
      <c r="S46" t="str">
        <f t="shared" si="15"/>
        <v/>
      </c>
      <c r="T46" t="str">
        <f t="shared" si="16"/>
        <v/>
      </c>
      <c r="U46" t="str">
        <f t="shared" si="17"/>
        <v/>
      </c>
      <c r="V46" s="56" t="e">
        <f>MATCH(G46,options!$D$1:$D$20,0)</f>
        <v>#N/A</v>
      </c>
    </row>
    <row r="47" spans="1:22" x14ac:dyDescent="0.15">
      <c r="E47" s="63"/>
      <c r="F47" s="64"/>
      <c r="G47" s="64"/>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4"/>
      <c r="J47" s="64"/>
      <c r="K47" s="54"/>
      <c r="L47" s="65"/>
      <c r="M47" s="54" t="str">
        <f t="shared" si="9"/>
        <v/>
      </c>
      <c r="N47" s="54" t="str">
        <f t="shared" si="10"/>
        <v/>
      </c>
      <c r="O47" s="55" t="str">
        <f t="shared" si="11"/>
        <v/>
      </c>
      <c r="P47" t="str">
        <f t="shared" si="12"/>
        <v/>
      </c>
      <c r="Q47" t="str">
        <f t="shared" si="13"/>
        <v/>
      </c>
      <c r="R47" t="str">
        <f t="shared" si="14"/>
        <v/>
      </c>
      <c r="S47" t="str">
        <f t="shared" si="15"/>
        <v/>
      </c>
      <c r="T47" t="str">
        <f t="shared" si="16"/>
        <v/>
      </c>
      <c r="U47" t="str">
        <f t="shared" si="17"/>
        <v/>
      </c>
      <c r="V47" s="56" t="e">
        <f>MATCH(G47,options!$D$1:$D$20,0)</f>
        <v>#N/A</v>
      </c>
    </row>
    <row r="48" spans="1:22" x14ac:dyDescent="0.15">
      <c r="E48" s="63"/>
      <c r="F48" s="64"/>
      <c r="G48" s="64"/>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4"/>
      <c r="J48" s="64"/>
      <c r="K48" s="54"/>
      <c r="L48" s="65"/>
      <c r="M48" s="54" t="str">
        <f t="shared" si="9"/>
        <v/>
      </c>
      <c r="N48" s="54" t="str">
        <f t="shared" si="10"/>
        <v/>
      </c>
      <c r="O48" s="55" t="str">
        <f t="shared" si="11"/>
        <v/>
      </c>
      <c r="P48" t="str">
        <f t="shared" si="12"/>
        <v/>
      </c>
      <c r="Q48" t="str">
        <f t="shared" si="13"/>
        <v/>
      </c>
      <c r="R48" t="str">
        <f t="shared" si="14"/>
        <v/>
      </c>
      <c r="S48" t="str">
        <f t="shared" si="15"/>
        <v/>
      </c>
      <c r="T48" t="str">
        <f t="shared" si="16"/>
        <v/>
      </c>
      <c r="U48" t="str">
        <f t="shared" si="17"/>
        <v/>
      </c>
      <c r="V48" s="56" t="e">
        <f>MATCH(G48,options!$D$1:$D$20,0)</f>
        <v>#N/A</v>
      </c>
    </row>
    <row r="49" spans="5:22" x14ac:dyDescent="0.15">
      <c r="E49" s="63"/>
      <c r="F49" s="64"/>
      <c r="G49" s="64"/>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4"/>
      <c r="J49" s="64"/>
      <c r="K49" s="54"/>
      <c r="L49" s="65"/>
      <c r="M49" s="54" t="str">
        <f t="shared" si="9"/>
        <v/>
      </c>
      <c r="N49" s="54" t="str">
        <f t="shared" si="10"/>
        <v/>
      </c>
      <c r="O49" s="55" t="str">
        <f t="shared" si="11"/>
        <v/>
      </c>
      <c r="P49" t="str">
        <f t="shared" si="12"/>
        <v/>
      </c>
      <c r="Q49" t="str">
        <f t="shared" si="13"/>
        <v/>
      </c>
      <c r="R49" t="str">
        <f t="shared" si="14"/>
        <v/>
      </c>
      <c r="S49" t="str">
        <f t="shared" si="15"/>
        <v/>
      </c>
      <c r="T49" t="str">
        <f t="shared" si="16"/>
        <v/>
      </c>
      <c r="U49" t="str">
        <f t="shared" si="17"/>
        <v/>
      </c>
      <c r="V49" s="56" t="e">
        <f>MATCH(G49,options!$D$1:$D$20,0)</f>
        <v>#N/A</v>
      </c>
    </row>
    <row r="50" spans="5:22" x14ac:dyDescent="0.15">
      <c r="E50" s="63"/>
      <c r="F50" s="64"/>
      <c r="G50" s="64"/>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4"/>
      <c r="J50" s="64"/>
      <c r="K50" s="54"/>
      <c r="L50" s="65"/>
      <c r="M50" s="54" t="str">
        <f t="shared" si="9"/>
        <v/>
      </c>
      <c r="N50" s="54" t="str">
        <f t="shared" si="10"/>
        <v/>
      </c>
      <c r="O50" s="55" t="str">
        <f t="shared" si="11"/>
        <v/>
      </c>
      <c r="P50" t="str">
        <f t="shared" si="12"/>
        <v/>
      </c>
      <c r="Q50" t="str">
        <f t="shared" si="13"/>
        <v/>
      </c>
      <c r="R50" t="str">
        <f t="shared" si="14"/>
        <v/>
      </c>
      <c r="S50" t="str">
        <f t="shared" si="15"/>
        <v/>
      </c>
      <c r="T50" t="str">
        <f t="shared" si="16"/>
        <v/>
      </c>
      <c r="U50" t="str">
        <f t="shared" si="17"/>
        <v/>
      </c>
      <c r="V50" s="56" t="e">
        <f>MATCH(G50,options!$D$1:$D$20,0)</f>
        <v>#N/A</v>
      </c>
    </row>
    <row r="51" spans="5:22" x14ac:dyDescent="0.15">
      <c r="E51" s="63"/>
      <c r="F51" s="64"/>
      <c r="G51" s="64"/>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4"/>
      <c r="J51" s="64"/>
      <c r="K51" s="54"/>
      <c r="L51" s="65"/>
      <c r="M51" s="54" t="str">
        <f t="shared" si="9"/>
        <v/>
      </c>
      <c r="N51" s="54" t="str">
        <f t="shared" si="10"/>
        <v/>
      </c>
      <c r="O51" s="55" t="str">
        <f t="shared" si="11"/>
        <v/>
      </c>
      <c r="P51" t="str">
        <f t="shared" si="12"/>
        <v/>
      </c>
      <c r="Q51" t="str">
        <f t="shared" si="13"/>
        <v/>
      </c>
      <c r="R51" t="str">
        <f t="shared" si="14"/>
        <v/>
      </c>
      <c r="S51" t="str">
        <f t="shared" si="15"/>
        <v/>
      </c>
      <c r="T51" t="str">
        <f t="shared" si="16"/>
        <v/>
      </c>
      <c r="U51" t="str">
        <f t="shared" si="17"/>
        <v/>
      </c>
      <c r="V51" s="56" t="e">
        <f>MATCH(G51,options!$D$1:$D$20,0)</f>
        <v>#N/A</v>
      </c>
    </row>
    <row r="52" spans="5:22" x14ac:dyDescent="0.15">
      <c r="E52" s="63"/>
      <c r="F52" s="64"/>
      <c r="G52" s="64"/>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4"/>
      <c r="J52" s="64"/>
      <c r="K52" s="54"/>
      <c r="L52" s="65"/>
      <c r="M52" s="54" t="str">
        <f t="shared" si="9"/>
        <v/>
      </c>
      <c r="N52" s="54" t="str">
        <f t="shared" si="10"/>
        <v/>
      </c>
      <c r="O52" s="55" t="str">
        <f t="shared" si="11"/>
        <v/>
      </c>
      <c r="P52" t="str">
        <f t="shared" si="12"/>
        <v/>
      </c>
      <c r="Q52" t="str">
        <f t="shared" si="13"/>
        <v/>
      </c>
      <c r="R52" t="str">
        <f t="shared" si="14"/>
        <v/>
      </c>
      <c r="S52" t="str">
        <f t="shared" si="15"/>
        <v/>
      </c>
      <c r="T52" t="str">
        <f t="shared" si="16"/>
        <v/>
      </c>
      <c r="U52" t="str">
        <f t="shared" si="17"/>
        <v/>
      </c>
      <c r="V52" s="56" t="e">
        <f>MATCH(G52,options!$D$1:$D$20,0)</f>
        <v>#N/A</v>
      </c>
    </row>
    <row r="53" spans="5:22" x14ac:dyDescent="0.15">
      <c r="E53" s="63"/>
      <c r="F53" s="64"/>
      <c r="G53" s="64"/>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4"/>
      <c r="J53" s="64"/>
      <c r="K53" s="54"/>
      <c r="L53" s="65"/>
      <c r="M53" s="54" t="str">
        <f t="shared" si="9"/>
        <v/>
      </c>
      <c r="N53" s="54" t="str">
        <f t="shared" si="10"/>
        <v/>
      </c>
      <c r="O53" s="55" t="str">
        <f t="shared" si="11"/>
        <v/>
      </c>
      <c r="P53" t="str">
        <f t="shared" si="12"/>
        <v/>
      </c>
      <c r="Q53" t="str">
        <f t="shared" si="13"/>
        <v/>
      </c>
      <c r="R53" t="str">
        <f t="shared" si="14"/>
        <v/>
      </c>
      <c r="S53" t="str">
        <f t="shared" si="15"/>
        <v/>
      </c>
      <c r="T53" t="str">
        <f t="shared" si="16"/>
        <v/>
      </c>
      <c r="U53" t="str">
        <f t="shared" si="17"/>
        <v/>
      </c>
      <c r="V53" s="56" t="e">
        <f>MATCH(G53,options!$D$1:$D$20,0)</f>
        <v>#N/A</v>
      </c>
    </row>
    <row r="54" spans="5:22" x14ac:dyDescent="0.15">
      <c r="E54" s="63"/>
      <c r="F54" s="64"/>
      <c r="G54" s="64"/>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4"/>
      <c r="J54" s="64"/>
      <c r="K54" s="54"/>
      <c r="L54" s="65"/>
      <c r="M54" s="54" t="str">
        <f t="shared" si="9"/>
        <v/>
      </c>
      <c r="N54" s="54" t="str">
        <f t="shared" si="10"/>
        <v/>
      </c>
      <c r="O54" s="55" t="str">
        <f t="shared" si="11"/>
        <v/>
      </c>
      <c r="P54" t="str">
        <f t="shared" si="12"/>
        <v/>
      </c>
      <c r="Q54" t="str">
        <f t="shared" si="13"/>
        <v/>
      </c>
      <c r="R54" t="str">
        <f t="shared" si="14"/>
        <v/>
      </c>
      <c r="S54" t="str">
        <f t="shared" si="15"/>
        <v/>
      </c>
      <c r="T54" t="str">
        <f t="shared" si="16"/>
        <v/>
      </c>
      <c r="U54" t="str">
        <f t="shared" si="17"/>
        <v/>
      </c>
      <c r="V54" s="56" t="e">
        <f>MATCH(G54,options!$D$1:$D$20,0)</f>
        <v>#N/A</v>
      </c>
    </row>
    <row r="55" spans="5:22" x14ac:dyDescent="0.15">
      <c r="E55" s="63"/>
      <c r="F55" s="64"/>
      <c r="G55" s="64"/>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4"/>
      <c r="J55" s="64"/>
      <c r="K55" s="54"/>
      <c r="L55" s="65"/>
      <c r="M55" s="54" t="str">
        <f t="shared" si="9"/>
        <v/>
      </c>
      <c r="N55" s="54" t="str">
        <f t="shared" si="10"/>
        <v/>
      </c>
      <c r="O55" s="55" t="str">
        <f t="shared" si="11"/>
        <v/>
      </c>
      <c r="P55" t="str">
        <f t="shared" si="12"/>
        <v/>
      </c>
      <c r="Q55" t="str">
        <f t="shared" si="13"/>
        <v/>
      </c>
      <c r="R55" t="str">
        <f t="shared" si="14"/>
        <v/>
      </c>
      <c r="S55" t="str">
        <f t="shared" si="15"/>
        <v/>
      </c>
      <c r="T55" t="str">
        <f t="shared" si="16"/>
        <v/>
      </c>
      <c r="U55" t="str">
        <f t="shared" si="17"/>
        <v/>
      </c>
      <c r="V55" s="56" t="e">
        <f>MATCH(G55,options!$D$1:$D$20,0)</f>
        <v>#N/A</v>
      </c>
    </row>
    <row r="56" spans="5:22" x14ac:dyDescent="0.15">
      <c r="E56" s="63"/>
      <c r="F56" s="64"/>
      <c r="G56" s="64"/>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4"/>
      <c r="J56" s="64"/>
      <c r="K56" s="54"/>
      <c r="L56" s="65"/>
      <c r="M56" s="54" t="str">
        <f t="shared" si="9"/>
        <v/>
      </c>
      <c r="N56" s="54" t="str">
        <f t="shared" si="10"/>
        <v/>
      </c>
      <c r="O56" s="55" t="str">
        <f t="shared" si="11"/>
        <v/>
      </c>
      <c r="P56" t="str">
        <f t="shared" si="12"/>
        <v/>
      </c>
      <c r="Q56" t="str">
        <f t="shared" si="13"/>
        <v/>
      </c>
      <c r="R56" t="str">
        <f t="shared" si="14"/>
        <v/>
      </c>
      <c r="S56" t="str">
        <f t="shared" si="15"/>
        <v/>
      </c>
      <c r="T56" t="str">
        <f t="shared" si="16"/>
        <v/>
      </c>
      <c r="U56" t="str">
        <f t="shared" si="17"/>
        <v/>
      </c>
      <c r="V56" s="56" t="e">
        <f>MATCH(G56,options!$D$1:$D$20,0)</f>
        <v>#N/A</v>
      </c>
    </row>
    <row r="57" spans="5:22" x14ac:dyDescent="0.15">
      <c r="E57" s="63"/>
      <c r="F57" s="64"/>
      <c r="G57" s="64"/>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4"/>
      <c r="J57" s="64"/>
      <c r="K57" s="54"/>
      <c r="L57" s="65"/>
      <c r="M57" s="54" t="str">
        <f t="shared" si="9"/>
        <v/>
      </c>
      <c r="N57" s="54" t="str">
        <f t="shared" si="10"/>
        <v/>
      </c>
      <c r="O57" s="55" t="str">
        <f t="shared" si="11"/>
        <v/>
      </c>
      <c r="P57" t="str">
        <f t="shared" si="12"/>
        <v/>
      </c>
      <c r="Q57" t="str">
        <f t="shared" si="13"/>
        <v/>
      </c>
      <c r="R57" t="str">
        <f t="shared" si="14"/>
        <v/>
      </c>
      <c r="S57" t="str">
        <f t="shared" si="15"/>
        <v/>
      </c>
      <c r="T57" t="str">
        <f t="shared" si="16"/>
        <v/>
      </c>
      <c r="U57" t="str">
        <f t="shared" si="17"/>
        <v/>
      </c>
      <c r="V57" s="56" t="e">
        <f>MATCH(G57,options!$D$1:$D$20,0)</f>
        <v>#N/A</v>
      </c>
    </row>
    <row r="58" spans="5:22" x14ac:dyDescent="0.15">
      <c r="E58" s="63"/>
      <c r="F58" s="64"/>
      <c r="G58" s="64"/>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4"/>
      <c r="J58" s="64"/>
      <c r="K58" s="54"/>
      <c r="L58" s="65"/>
      <c r="M58" s="54" t="str">
        <f t="shared" si="9"/>
        <v/>
      </c>
      <c r="N58" s="54" t="str">
        <f t="shared" si="10"/>
        <v/>
      </c>
      <c r="O58" s="55" t="str">
        <f t="shared" si="11"/>
        <v/>
      </c>
      <c r="P58" t="str">
        <f t="shared" si="12"/>
        <v/>
      </c>
      <c r="Q58" t="str">
        <f t="shared" si="13"/>
        <v/>
      </c>
      <c r="R58" t="str">
        <f t="shared" si="14"/>
        <v/>
      </c>
      <c r="S58" t="str">
        <f t="shared" si="15"/>
        <v/>
      </c>
      <c r="T58" t="str">
        <f t="shared" si="16"/>
        <v/>
      </c>
      <c r="U58" t="str">
        <f t="shared" si="17"/>
        <v/>
      </c>
      <c r="V58" s="56" t="e">
        <f>MATCH(G58,options!$D$1:$D$20,0)</f>
        <v>#N/A</v>
      </c>
    </row>
    <row r="59" spans="5:22" x14ac:dyDescent="0.15">
      <c r="E59" s="63"/>
      <c r="F59" s="64"/>
      <c r="G59" s="64"/>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4"/>
      <c r="J59" s="64"/>
      <c r="K59" s="54"/>
      <c r="L59" s="65"/>
      <c r="M59" s="54" t="str">
        <f t="shared" si="9"/>
        <v/>
      </c>
      <c r="N59" s="54" t="str">
        <f t="shared" si="10"/>
        <v/>
      </c>
      <c r="O59" s="55" t="str">
        <f t="shared" si="11"/>
        <v/>
      </c>
      <c r="P59" t="str">
        <f t="shared" si="12"/>
        <v/>
      </c>
      <c r="Q59" t="str">
        <f t="shared" si="13"/>
        <v/>
      </c>
      <c r="R59" t="str">
        <f t="shared" si="14"/>
        <v/>
      </c>
      <c r="S59" t="str">
        <f t="shared" si="15"/>
        <v/>
      </c>
      <c r="T59" t="str">
        <f t="shared" si="16"/>
        <v/>
      </c>
      <c r="U59" t="str">
        <f t="shared" si="17"/>
        <v/>
      </c>
      <c r="V59" s="56" t="e">
        <f>MATCH(G59,options!$D$1:$D$20,0)</f>
        <v>#N/A</v>
      </c>
    </row>
    <row r="60" spans="5:22" x14ac:dyDescent="0.15">
      <c r="E60" s="63"/>
      <c r="F60" s="64"/>
      <c r="G60" s="64"/>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4"/>
      <c r="J60" s="64"/>
      <c r="K60" s="54"/>
      <c r="L60" s="65"/>
      <c r="M60" s="54" t="str">
        <f t="shared" si="9"/>
        <v/>
      </c>
      <c r="N60" s="54" t="str">
        <f t="shared" si="10"/>
        <v/>
      </c>
      <c r="O60" s="55" t="str">
        <f t="shared" si="11"/>
        <v/>
      </c>
      <c r="P60" t="str">
        <f t="shared" si="12"/>
        <v/>
      </c>
      <c r="Q60" t="str">
        <f t="shared" si="13"/>
        <v/>
      </c>
      <c r="R60" t="str">
        <f t="shared" si="14"/>
        <v/>
      </c>
      <c r="S60" t="str">
        <f t="shared" si="15"/>
        <v/>
      </c>
      <c r="T60" t="str">
        <f t="shared" si="16"/>
        <v/>
      </c>
      <c r="U60" t="str">
        <f t="shared" si="17"/>
        <v/>
      </c>
      <c r="V60" s="56" t="e">
        <f>MATCH(G60,options!$D$1:$D$20,0)</f>
        <v>#N/A</v>
      </c>
    </row>
    <row r="61" spans="5:22" x14ac:dyDescent="0.15">
      <c r="E61" s="63"/>
      <c r="F61" s="64"/>
      <c r="G61" s="64"/>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4"/>
      <c r="J61" s="64"/>
      <c r="K61" s="54"/>
      <c r="L61" s="65"/>
      <c r="M61" s="54" t="str">
        <f t="shared" si="9"/>
        <v/>
      </c>
      <c r="N61" s="54" t="str">
        <f t="shared" si="10"/>
        <v/>
      </c>
      <c r="O61" s="55" t="str">
        <f t="shared" si="11"/>
        <v/>
      </c>
      <c r="P61" t="str">
        <f t="shared" si="12"/>
        <v/>
      </c>
      <c r="Q61" t="str">
        <f t="shared" si="13"/>
        <v/>
      </c>
      <c r="R61" t="str">
        <f t="shared" si="14"/>
        <v/>
      </c>
      <c r="S61" t="str">
        <f t="shared" si="15"/>
        <v/>
      </c>
      <c r="T61" t="str">
        <f t="shared" si="16"/>
        <v/>
      </c>
      <c r="U61" t="str">
        <f t="shared" si="17"/>
        <v/>
      </c>
      <c r="V61" s="56" t="e">
        <f>MATCH(G61,options!$D$1:$D$20,0)</f>
        <v>#N/A</v>
      </c>
    </row>
    <row r="62" spans="5:22" x14ac:dyDescent="0.15">
      <c r="E62" s="63"/>
      <c r="F62" s="64"/>
      <c r="G62" s="64"/>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4"/>
      <c r="J62" s="64"/>
      <c r="K62" s="54"/>
      <c r="L62" s="65"/>
      <c r="M62" s="54" t="str">
        <f t="shared" si="9"/>
        <v/>
      </c>
      <c r="N62" s="54" t="str">
        <f t="shared" si="10"/>
        <v/>
      </c>
      <c r="O62" s="55" t="str">
        <f t="shared" si="11"/>
        <v/>
      </c>
      <c r="P62" t="str">
        <f t="shared" si="12"/>
        <v/>
      </c>
      <c r="Q62" t="str">
        <f t="shared" si="13"/>
        <v/>
      </c>
      <c r="R62" t="str">
        <f t="shared" si="14"/>
        <v/>
      </c>
      <c r="S62" t="str">
        <f t="shared" si="15"/>
        <v/>
      </c>
      <c r="T62" t="str">
        <f t="shared" si="16"/>
        <v/>
      </c>
      <c r="U62" t="str">
        <f t="shared" si="17"/>
        <v/>
      </c>
      <c r="V62" s="56" t="e">
        <f>MATCH(G62,options!$D$1:$D$20,0)</f>
        <v>#N/A</v>
      </c>
    </row>
    <row r="63" spans="5:22" x14ac:dyDescent="0.15">
      <c r="E63" s="63"/>
      <c r="F63" s="64"/>
      <c r="G63" s="64"/>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4"/>
      <c r="J63" s="64"/>
      <c r="K63" s="54"/>
      <c r="L63" s="65"/>
      <c r="M63" s="54" t="str">
        <f t="shared" si="9"/>
        <v/>
      </c>
      <c r="N63" s="54" t="str">
        <f t="shared" si="10"/>
        <v/>
      </c>
      <c r="O63" s="55" t="str">
        <f t="shared" si="11"/>
        <v/>
      </c>
      <c r="P63" t="str">
        <f t="shared" si="12"/>
        <v/>
      </c>
      <c r="Q63" t="str">
        <f t="shared" si="13"/>
        <v/>
      </c>
      <c r="R63" t="str">
        <f t="shared" si="14"/>
        <v/>
      </c>
      <c r="S63" t="str">
        <f t="shared" si="15"/>
        <v/>
      </c>
      <c r="T63" t="str">
        <f t="shared" si="16"/>
        <v/>
      </c>
      <c r="U63" t="str">
        <f t="shared" si="17"/>
        <v/>
      </c>
      <c r="V63" s="56" t="e">
        <f>MATCH(G63,options!$D$1:$D$20,0)</f>
        <v>#N/A</v>
      </c>
    </row>
    <row r="64" spans="5:22" x14ac:dyDescent="0.15">
      <c r="E64" s="63"/>
      <c r="F64" s="64"/>
      <c r="G64" s="64"/>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4"/>
      <c r="J64" s="64"/>
      <c r="K64" s="54"/>
      <c r="L64" s="65"/>
      <c r="M64" s="54" t="str">
        <f t="shared" si="9"/>
        <v/>
      </c>
      <c r="N64" s="54" t="str">
        <f t="shared" si="10"/>
        <v/>
      </c>
      <c r="O64" s="55" t="str">
        <f t="shared" si="11"/>
        <v/>
      </c>
      <c r="P64" t="str">
        <f t="shared" si="12"/>
        <v/>
      </c>
      <c r="Q64" t="str">
        <f t="shared" si="13"/>
        <v/>
      </c>
      <c r="R64" t="str">
        <f t="shared" si="14"/>
        <v/>
      </c>
      <c r="S64" t="str">
        <f t="shared" si="15"/>
        <v/>
      </c>
      <c r="T64" t="str">
        <f t="shared" si="16"/>
        <v/>
      </c>
      <c r="U64" t="str">
        <f t="shared" si="17"/>
        <v/>
      </c>
      <c r="V64" s="56" t="e">
        <f>MATCH(G64,options!$D$1:$D$20,0)</f>
        <v>#N/A</v>
      </c>
    </row>
    <row r="65" spans="5:22" x14ac:dyDescent="0.15">
      <c r="E65" s="63"/>
      <c r="F65" s="64"/>
      <c r="G65" s="64"/>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4"/>
      <c r="J65" s="64"/>
      <c r="K65" s="54"/>
      <c r="L65" s="65"/>
      <c r="M65" s="54" t="str">
        <f t="shared" si="9"/>
        <v/>
      </c>
      <c r="N65" s="54" t="str">
        <f t="shared" si="10"/>
        <v/>
      </c>
      <c r="O65" s="55" t="str">
        <f t="shared" si="11"/>
        <v/>
      </c>
      <c r="P65" t="str">
        <f t="shared" si="12"/>
        <v/>
      </c>
      <c r="Q65" t="str">
        <f t="shared" si="13"/>
        <v/>
      </c>
      <c r="R65" t="str">
        <f t="shared" si="14"/>
        <v/>
      </c>
      <c r="S65" t="str">
        <f t="shared" si="15"/>
        <v/>
      </c>
      <c r="T65" t="str">
        <f t="shared" si="16"/>
        <v/>
      </c>
      <c r="U65" t="str">
        <f t="shared" si="17"/>
        <v/>
      </c>
      <c r="V65" s="56" t="e">
        <f>MATCH(G65,options!$D$1:$D$20,0)</f>
        <v>#N/A</v>
      </c>
    </row>
    <row r="66" spans="5:22" x14ac:dyDescent="0.15">
      <c r="E66" s="63"/>
      <c r="F66" s="64"/>
      <c r="G66" s="64"/>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4"/>
      <c r="J66" s="64"/>
      <c r="K66" s="54"/>
      <c r="L66" s="65"/>
      <c r="M66" s="54" t="str">
        <f t="shared" si="9"/>
        <v/>
      </c>
      <c r="N66" s="54" t="str">
        <f t="shared" si="10"/>
        <v/>
      </c>
      <c r="O66" s="55" t="str">
        <f t="shared" si="11"/>
        <v/>
      </c>
      <c r="P66" t="str">
        <f t="shared" si="12"/>
        <v/>
      </c>
      <c r="Q66" t="str">
        <f t="shared" si="13"/>
        <v/>
      </c>
      <c r="R66" t="str">
        <f t="shared" si="14"/>
        <v/>
      </c>
      <c r="S66" t="str">
        <f t="shared" si="15"/>
        <v/>
      </c>
      <c r="T66" t="str">
        <f t="shared" si="16"/>
        <v/>
      </c>
      <c r="U66" t="str">
        <f t="shared" si="17"/>
        <v/>
      </c>
      <c r="V66" s="56" t="e">
        <f>MATCH(G66,options!$D$1:$D$20,0)</f>
        <v>#N/A</v>
      </c>
    </row>
    <row r="67" spans="5:22" x14ac:dyDescent="0.15">
      <c r="E67" s="63"/>
      <c r="F67" s="64"/>
      <c r="G67" s="64"/>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4"/>
      <c r="J67" s="64"/>
      <c r="K67" s="54"/>
      <c r="L67" s="65"/>
      <c r="M67" s="54" t="str">
        <f t="shared" si="9"/>
        <v/>
      </c>
      <c r="N67" s="54" t="str">
        <f t="shared" si="10"/>
        <v/>
      </c>
      <c r="O67" s="55" t="str">
        <f t="shared" si="11"/>
        <v/>
      </c>
      <c r="P67" t="str">
        <f t="shared" si="12"/>
        <v/>
      </c>
      <c r="Q67" t="str">
        <f t="shared" si="13"/>
        <v/>
      </c>
      <c r="R67" t="str">
        <f t="shared" si="14"/>
        <v/>
      </c>
      <c r="S67" t="str">
        <f t="shared" si="15"/>
        <v/>
      </c>
      <c r="T67" t="str">
        <f t="shared" si="16"/>
        <v/>
      </c>
      <c r="U67" t="str">
        <f t="shared" si="17"/>
        <v/>
      </c>
      <c r="V67" s="56" t="e">
        <f>MATCH(G67,options!$D$1:$D$20,0)</f>
        <v>#N/A</v>
      </c>
    </row>
    <row r="68" spans="5:22" x14ac:dyDescent="0.15">
      <c r="E68" s="63"/>
      <c r="F68" s="64"/>
      <c r="G68" s="64"/>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4"/>
      <c r="J68" s="64"/>
      <c r="K68" s="54"/>
      <c r="L68" s="65"/>
      <c r="M68" s="54" t="str">
        <f t="shared" ref="M68:M99" si="18">IF(ISBLANK(K68),"",IF(L68, "https://raw.githubusercontent.com/PatrickVibild/TellusAmazonPictures/master/pictures/"&amp;K68&amp;"/1.jpg","https://download.lenovo.com/Images/Parts/"&amp;K68&amp;"/"&amp;K68&amp;"_A.jpg"))</f>
        <v/>
      </c>
      <c r="N68" s="54" t="str">
        <f t="shared" ref="N68:N103" si="19">IF(ISBLANK(K68),"",IF(L68, "https://raw.githubusercontent.com/PatrickVibild/TellusAmazonPictures/master/pictures/"&amp;K68&amp;"/2.jpg","https://download.lenovo.com/Images/Parts/"&amp;K68&amp;"/"&amp;K68&amp;"_B.jpg"))</f>
        <v/>
      </c>
      <c r="O68" s="55"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6" t="e">
        <f>MATCH(G68,options!$D$1:$D$20,0)</f>
        <v>#N/A</v>
      </c>
    </row>
    <row r="69" spans="5:22" x14ac:dyDescent="0.15">
      <c r="E69" s="63"/>
      <c r="F69" s="64"/>
      <c r="G69" s="64"/>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4"/>
      <c r="J69" s="64"/>
      <c r="K69" s="54"/>
      <c r="L69" s="65"/>
      <c r="M69" s="54" t="str">
        <f t="shared" si="18"/>
        <v/>
      </c>
      <c r="N69" s="54" t="str">
        <f t="shared" si="19"/>
        <v/>
      </c>
      <c r="O69" s="55" t="str">
        <f t="shared" si="20"/>
        <v/>
      </c>
      <c r="P69" t="str">
        <f t="shared" si="21"/>
        <v/>
      </c>
      <c r="Q69" t="str">
        <f t="shared" si="22"/>
        <v/>
      </c>
      <c r="R69" t="str">
        <f t="shared" si="23"/>
        <v/>
      </c>
      <c r="S69" t="str">
        <f t="shared" si="24"/>
        <v/>
      </c>
      <c r="T69" t="str">
        <f t="shared" si="25"/>
        <v/>
      </c>
      <c r="U69" t="str">
        <f t="shared" si="26"/>
        <v/>
      </c>
      <c r="V69" s="56" t="e">
        <f>MATCH(G69,options!$D$1:$D$20,0)</f>
        <v>#N/A</v>
      </c>
    </row>
    <row r="70" spans="5:22" x14ac:dyDescent="0.15">
      <c r="E70" s="63"/>
      <c r="F70" s="64"/>
      <c r="G70" s="64"/>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4"/>
      <c r="J70" s="64"/>
      <c r="K70" s="54"/>
      <c r="L70" s="65"/>
      <c r="M70" s="54" t="str">
        <f t="shared" si="18"/>
        <v/>
      </c>
      <c r="N70" s="54" t="str">
        <f t="shared" si="19"/>
        <v/>
      </c>
      <c r="O70" s="55" t="str">
        <f t="shared" si="20"/>
        <v/>
      </c>
      <c r="P70" t="str">
        <f t="shared" si="21"/>
        <v/>
      </c>
      <c r="Q70" t="str">
        <f t="shared" si="22"/>
        <v/>
      </c>
      <c r="R70" t="str">
        <f t="shared" si="23"/>
        <v/>
      </c>
      <c r="S70" t="str">
        <f t="shared" si="24"/>
        <v/>
      </c>
      <c r="T70" t="str">
        <f t="shared" si="25"/>
        <v/>
      </c>
      <c r="U70" t="str">
        <f t="shared" si="26"/>
        <v/>
      </c>
      <c r="V70" s="56" t="e">
        <f>MATCH(G70,options!$D$1:$D$20,0)</f>
        <v>#N/A</v>
      </c>
    </row>
    <row r="71" spans="5:22" x14ac:dyDescent="0.15">
      <c r="E71" s="63"/>
      <c r="F71" s="64"/>
      <c r="G71" s="64"/>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4"/>
      <c r="J71" s="64"/>
      <c r="K71" s="54"/>
      <c r="L71" s="65"/>
      <c r="M71" s="54" t="str">
        <f t="shared" si="18"/>
        <v/>
      </c>
      <c r="N71" s="54" t="str">
        <f t="shared" si="19"/>
        <v/>
      </c>
      <c r="O71" s="55" t="str">
        <f t="shared" si="20"/>
        <v/>
      </c>
      <c r="P71" t="str">
        <f t="shared" si="21"/>
        <v/>
      </c>
      <c r="Q71" t="str">
        <f t="shared" si="22"/>
        <v/>
      </c>
      <c r="R71" t="str">
        <f t="shared" si="23"/>
        <v/>
      </c>
      <c r="S71" t="str">
        <f t="shared" si="24"/>
        <v/>
      </c>
      <c r="T71" t="str">
        <f t="shared" si="25"/>
        <v/>
      </c>
      <c r="U71" t="str">
        <f t="shared" si="26"/>
        <v/>
      </c>
      <c r="V71" s="56" t="e">
        <f>MATCH(G71,options!$D$1:$D$20,0)</f>
        <v>#N/A</v>
      </c>
    </row>
    <row r="72" spans="5:22" x14ac:dyDescent="0.15">
      <c r="E72" s="63"/>
      <c r="F72" s="64"/>
      <c r="G72" s="64"/>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4"/>
      <c r="J72" s="64"/>
      <c r="K72" s="54"/>
      <c r="L72" s="65"/>
      <c r="M72" s="54" t="str">
        <f t="shared" si="18"/>
        <v/>
      </c>
      <c r="N72" s="54" t="str">
        <f t="shared" si="19"/>
        <v/>
      </c>
      <c r="O72" s="55" t="str">
        <f t="shared" si="20"/>
        <v/>
      </c>
      <c r="P72" t="str">
        <f t="shared" si="21"/>
        <v/>
      </c>
      <c r="Q72" t="str">
        <f t="shared" si="22"/>
        <v/>
      </c>
      <c r="R72" t="str">
        <f t="shared" si="23"/>
        <v/>
      </c>
      <c r="S72" t="str">
        <f t="shared" si="24"/>
        <v/>
      </c>
      <c r="T72" t="str">
        <f t="shared" si="25"/>
        <v/>
      </c>
      <c r="U72" t="str">
        <f t="shared" si="26"/>
        <v/>
      </c>
      <c r="V72" s="56" t="e">
        <f>MATCH(G72,options!$D$1:$D$20,0)</f>
        <v>#N/A</v>
      </c>
    </row>
    <row r="73" spans="5:22" x14ac:dyDescent="0.15">
      <c r="E73" s="63"/>
      <c r="F73" s="64"/>
      <c r="G73" s="64"/>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4"/>
      <c r="J73" s="64"/>
      <c r="K73" s="54"/>
      <c r="L73" s="65"/>
      <c r="M73" s="54" t="str">
        <f t="shared" si="18"/>
        <v/>
      </c>
      <c r="N73" s="54" t="str">
        <f t="shared" si="19"/>
        <v/>
      </c>
      <c r="O73" s="55" t="str">
        <f t="shared" si="20"/>
        <v/>
      </c>
      <c r="P73" t="str">
        <f t="shared" si="21"/>
        <v/>
      </c>
      <c r="Q73" t="str">
        <f t="shared" si="22"/>
        <v/>
      </c>
      <c r="R73" t="str">
        <f t="shared" si="23"/>
        <v/>
      </c>
      <c r="S73" t="str">
        <f t="shared" si="24"/>
        <v/>
      </c>
      <c r="T73" t="str">
        <f t="shared" si="25"/>
        <v/>
      </c>
      <c r="U73" t="str">
        <f t="shared" si="26"/>
        <v/>
      </c>
      <c r="V73" s="56" t="e">
        <f>MATCH(G73,options!$D$1:$D$20,0)</f>
        <v>#N/A</v>
      </c>
    </row>
    <row r="74" spans="5:22" x14ac:dyDescent="0.15">
      <c r="E74" s="63"/>
      <c r="F74" s="64"/>
      <c r="G74" s="64"/>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4"/>
      <c r="J74" s="64"/>
      <c r="K74" s="54"/>
      <c r="L74" s="65"/>
      <c r="M74" s="54" t="str">
        <f t="shared" si="18"/>
        <v/>
      </c>
      <c r="N74" s="54" t="str">
        <f t="shared" si="19"/>
        <v/>
      </c>
      <c r="O74" s="55" t="str">
        <f t="shared" si="20"/>
        <v/>
      </c>
      <c r="P74" t="str">
        <f t="shared" si="21"/>
        <v/>
      </c>
      <c r="Q74" t="str">
        <f t="shared" si="22"/>
        <v/>
      </c>
      <c r="R74" t="str">
        <f t="shared" si="23"/>
        <v/>
      </c>
      <c r="S74" t="str">
        <f t="shared" si="24"/>
        <v/>
      </c>
      <c r="T74" t="str">
        <f t="shared" si="25"/>
        <v/>
      </c>
      <c r="U74" t="str">
        <f t="shared" si="26"/>
        <v/>
      </c>
      <c r="V74" s="56" t="e">
        <f>MATCH(G74,options!$D$1:$D$20,0)</f>
        <v>#N/A</v>
      </c>
    </row>
    <row r="75" spans="5:22" x14ac:dyDescent="0.15">
      <c r="E75" s="63"/>
      <c r="F75" s="64"/>
      <c r="G75" s="64"/>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4"/>
      <c r="J75" s="64"/>
      <c r="K75" s="54"/>
      <c r="L75" s="65"/>
      <c r="M75" s="54" t="str">
        <f t="shared" si="18"/>
        <v/>
      </c>
      <c r="N75" s="54" t="str">
        <f t="shared" si="19"/>
        <v/>
      </c>
      <c r="O75" s="55" t="str">
        <f t="shared" si="20"/>
        <v/>
      </c>
      <c r="P75" t="str">
        <f t="shared" si="21"/>
        <v/>
      </c>
      <c r="Q75" t="str">
        <f t="shared" si="22"/>
        <v/>
      </c>
      <c r="R75" t="str">
        <f t="shared" si="23"/>
        <v/>
      </c>
      <c r="S75" t="str">
        <f t="shared" si="24"/>
        <v/>
      </c>
      <c r="T75" t="str">
        <f t="shared" si="25"/>
        <v/>
      </c>
      <c r="U75" t="str">
        <f t="shared" si="26"/>
        <v/>
      </c>
      <c r="V75" s="56" t="e">
        <f>MATCH(G75,options!$D$1:$D$20,0)</f>
        <v>#N/A</v>
      </c>
    </row>
    <row r="76" spans="5:22" x14ac:dyDescent="0.15">
      <c r="E76" s="63"/>
      <c r="F76" s="64"/>
      <c r="G76" s="64"/>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4"/>
      <c r="J76" s="64"/>
      <c r="K76" s="54"/>
      <c r="L76" s="65"/>
      <c r="M76" s="54" t="str">
        <f t="shared" si="18"/>
        <v/>
      </c>
      <c r="N76" s="54" t="str">
        <f t="shared" si="19"/>
        <v/>
      </c>
      <c r="O76" s="55" t="str">
        <f t="shared" si="20"/>
        <v/>
      </c>
      <c r="P76" t="str">
        <f t="shared" si="21"/>
        <v/>
      </c>
      <c r="Q76" t="str">
        <f t="shared" si="22"/>
        <v/>
      </c>
      <c r="R76" t="str">
        <f t="shared" si="23"/>
        <v/>
      </c>
      <c r="S76" t="str">
        <f t="shared" si="24"/>
        <v/>
      </c>
      <c r="T76" t="str">
        <f t="shared" si="25"/>
        <v/>
      </c>
      <c r="U76" t="str">
        <f t="shared" si="26"/>
        <v/>
      </c>
      <c r="V76" s="56" t="e">
        <f>MATCH(G76,options!$D$1:$D$20,0)</f>
        <v>#N/A</v>
      </c>
    </row>
    <row r="77" spans="5:22" x14ac:dyDescent="0.15">
      <c r="E77" s="63"/>
      <c r="F77" s="64"/>
      <c r="G77" s="64"/>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4"/>
      <c r="J77" s="64"/>
      <c r="K77" s="54"/>
      <c r="L77" s="65"/>
      <c r="M77" s="54" t="str">
        <f t="shared" si="18"/>
        <v/>
      </c>
      <c r="N77" s="54" t="str">
        <f t="shared" si="19"/>
        <v/>
      </c>
      <c r="O77" s="55" t="str">
        <f t="shared" si="20"/>
        <v/>
      </c>
      <c r="P77" t="str">
        <f t="shared" si="21"/>
        <v/>
      </c>
      <c r="Q77" t="str">
        <f t="shared" si="22"/>
        <v/>
      </c>
      <c r="R77" t="str">
        <f t="shared" si="23"/>
        <v/>
      </c>
      <c r="S77" t="str">
        <f t="shared" si="24"/>
        <v/>
      </c>
      <c r="T77" t="str">
        <f t="shared" si="25"/>
        <v/>
      </c>
      <c r="U77" t="str">
        <f t="shared" si="26"/>
        <v/>
      </c>
      <c r="V77" s="56" t="e">
        <f>MATCH(G77,options!$D$1:$D$20,0)</f>
        <v>#N/A</v>
      </c>
    </row>
    <row r="78" spans="5:22" x14ac:dyDescent="0.15">
      <c r="E78" s="63"/>
      <c r="F78" s="64"/>
      <c r="G78" s="64"/>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4"/>
      <c r="J78" s="64"/>
      <c r="K78" s="54"/>
      <c r="L78" s="65"/>
      <c r="M78" s="54" t="str">
        <f t="shared" si="18"/>
        <v/>
      </c>
      <c r="N78" s="54" t="str">
        <f t="shared" si="19"/>
        <v/>
      </c>
      <c r="O78" s="55" t="str">
        <f t="shared" si="20"/>
        <v/>
      </c>
      <c r="P78" t="str">
        <f t="shared" si="21"/>
        <v/>
      </c>
      <c r="Q78" t="str">
        <f t="shared" si="22"/>
        <v/>
      </c>
      <c r="R78" t="str">
        <f t="shared" si="23"/>
        <v/>
      </c>
      <c r="S78" t="str">
        <f t="shared" si="24"/>
        <v/>
      </c>
      <c r="T78" t="str">
        <f t="shared" si="25"/>
        <v/>
      </c>
      <c r="U78" t="str">
        <f t="shared" si="26"/>
        <v/>
      </c>
      <c r="V78" s="56" t="e">
        <f>MATCH(G78,options!$D$1:$D$20,0)</f>
        <v>#N/A</v>
      </c>
    </row>
    <row r="79" spans="5:22" x14ac:dyDescent="0.15">
      <c r="E79" s="63"/>
      <c r="F79" s="64"/>
      <c r="G79" s="64"/>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4"/>
      <c r="J79" s="64"/>
      <c r="K79" s="54"/>
      <c r="L79" s="65"/>
      <c r="M79" s="54" t="str">
        <f t="shared" si="18"/>
        <v/>
      </c>
      <c r="N79" s="54" t="str">
        <f t="shared" si="19"/>
        <v/>
      </c>
      <c r="O79" s="55" t="str">
        <f t="shared" si="20"/>
        <v/>
      </c>
      <c r="P79" t="str">
        <f t="shared" si="21"/>
        <v/>
      </c>
      <c r="Q79" t="str">
        <f t="shared" si="22"/>
        <v/>
      </c>
      <c r="R79" t="str">
        <f t="shared" si="23"/>
        <v/>
      </c>
      <c r="S79" t="str">
        <f t="shared" si="24"/>
        <v/>
      </c>
      <c r="T79" t="str">
        <f t="shared" si="25"/>
        <v/>
      </c>
      <c r="U79" t="str">
        <f t="shared" si="26"/>
        <v/>
      </c>
      <c r="V79" s="56" t="e">
        <f>MATCH(G79,options!$D$1:$D$20,0)</f>
        <v>#N/A</v>
      </c>
    </row>
    <row r="80" spans="5:22" x14ac:dyDescent="0.15">
      <c r="E80" s="63"/>
      <c r="F80" s="64"/>
      <c r="G80" s="64"/>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4"/>
      <c r="J80" s="64"/>
      <c r="K80" s="54"/>
      <c r="L80" s="65"/>
      <c r="M80" s="54" t="str">
        <f t="shared" si="18"/>
        <v/>
      </c>
      <c r="N80" s="54" t="str">
        <f t="shared" si="19"/>
        <v/>
      </c>
      <c r="O80" s="55" t="str">
        <f t="shared" si="20"/>
        <v/>
      </c>
      <c r="P80" t="str">
        <f t="shared" si="21"/>
        <v/>
      </c>
      <c r="Q80" t="str">
        <f t="shared" si="22"/>
        <v/>
      </c>
      <c r="R80" t="str">
        <f t="shared" si="23"/>
        <v/>
      </c>
      <c r="S80" t="str">
        <f t="shared" si="24"/>
        <v/>
      </c>
      <c r="T80" t="str">
        <f t="shared" si="25"/>
        <v/>
      </c>
      <c r="U80" t="str">
        <f t="shared" si="26"/>
        <v/>
      </c>
      <c r="V80" s="56" t="e">
        <f>MATCH(G80,options!$D$1:$D$20,0)</f>
        <v>#N/A</v>
      </c>
    </row>
    <row r="81" spans="5:22" x14ac:dyDescent="0.15">
      <c r="E81" s="63"/>
      <c r="F81" s="64"/>
      <c r="G81" s="64"/>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4"/>
      <c r="J81" s="64"/>
      <c r="K81" s="54"/>
      <c r="L81" s="65"/>
      <c r="M81" s="54" t="str">
        <f t="shared" si="18"/>
        <v/>
      </c>
      <c r="N81" s="54" t="str">
        <f t="shared" si="19"/>
        <v/>
      </c>
      <c r="O81" s="55" t="str">
        <f t="shared" si="20"/>
        <v/>
      </c>
      <c r="P81" t="str">
        <f t="shared" si="21"/>
        <v/>
      </c>
      <c r="Q81" t="str">
        <f t="shared" si="22"/>
        <v/>
      </c>
      <c r="R81" t="str">
        <f t="shared" si="23"/>
        <v/>
      </c>
      <c r="S81" t="str">
        <f t="shared" si="24"/>
        <v/>
      </c>
      <c r="T81" t="str">
        <f t="shared" si="25"/>
        <v/>
      </c>
      <c r="U81" t="str">
        <f t="shared" si="26"/>
        <v/>
      </c>
      <c r="V81" s="56" t="e">
        <f>MATCH(G81,options!$D$1:$D$20,0)</f>
        <v>#N/A</v>
      </c>
    </row>
    <row r="82" spans="5:22" x14ac:dyDescent="0.15">
      <c r="E82" s="63"/>
      <c r="F82" s="64"/>
      <c r="G82" s="64"/>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4"/>
      <c r="J82" s="64"/>
      <c r="K82" s="54"/>
      <c r="L82" s="65"/>
      <c r="M82" s="54" t="str">
        <f t="shared" si="18"/>
        <v/>
      </c>
      <c r="N82" s="54" t="str">
        <f t="shared" si="19"/>
        <v/>
      </c>
      <c r="O82" s="55" t="str">
        <f t="shared" si="20"/>
        <v/>
      </c>
      <c r="P82" t="str">
        <f t="shared" si="21"/>
        <v/>
      </c>
      <c r="Q82" t="str">
        <f t="shared" si="22"/>
        <v/>
      </c>
      <c r="R82" t="str">
        <f t="shared" si="23"/>
        <v/>
      </c>
      <c r="S82" t="str">
        <f t="shared" si="24"/>
        <v/>
      </c>
      <c r="T82" t="str">
        <f t="shared" si="25"/>
        <v/>
      </c>
      <c r="U82" t="str">
        <f t="shared" si="26"/>
        <v/>
      </c>
      <c r="V82" s="56" t="e">
        <f>MATCH(G82,options!$D$1:$D$20,0)</f>
        <v>#N/A</v>
      </c>
    </row>
    <row r="83" spans="5:22" x14ac:dyDescent="0.15">
      <c r="E83" s="63"/>
      <c r="F83" s="64"/>
      <c r="G83" s="64"/>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4"/>
      <c r="J83" s="64"/>
      <c r="K83" s="54"/>
      <c r="L83" s="65"/>
      <c r="M83" s="54" t="str">
        <f t="shared" si="18"/>
        <v/>
      </c>
      <c r="N83" s="54" t="str">
        <f t="shared" si="19"/>
        <v/>
      </c>
      <c r="O83" s="55" t="str">
        <f t="shared" si="20"/>
        <v/>
      </c>
      <c r="P83" t="str">
        <f t="shared" si="21"/>
        <v/>
      </c>
      <c r="Q83" t="str">
        <f t="shared" si="22"/>
        <v/>
      </c>
      <c r="R83" t="str">
        <f t="shared" si="23"/>
        <v/>
      </c>
      <c r="S83" t="str">
        <f t="shared" si="24"/>
        <v/>
      </c>
      <c r="T83" t="str">
        <f t="shared" si="25"/>
        <v/>
      </c>
      <c r="U83" t="str">
        <f t="shared" si="26"/>
        <v/>
      </c>
      <c r="V83" s="56" t="e">
        <f>MATCH(G83,options!$D$1:$D$20,0)</f>
        <v>#N/A</v>
      </c>
    </row>
    <row r="84" spans="5:22" x14ac:dyDescent="0.15">
      <c r="E84" s="63"/>
      <c r="F84" s="64"/>
      <c r="G84" s="64"/>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4"/>
      <c r="J84" s="64"/>
      <c r="K84" s="54"/>
      <c r="L84" s="65"/>
      <c r="M84" s="54" t="str">
        <f t="shared" si="18"/>
        <v/>
      </c>
      <c r="N84" s="54" t="str">
        <f t="shared" si="19"/>
        <v/>
      </c>
      <c r="O84" s="55" t="str">
        <f t="shared" si="20"/>
        <v/>
      </c>
      <c r="P84" t="str">
        <f t="shared" si="21"/>
        <v/>
      </c>
      <c r="Q84" t="str">
        <f t="shared" si="22"/>
        <v/>
      </c>
      <c r="R84" t="str">
        <f t="shared" si="23"/>
        <v/>
      </c>
      <c r="S84" t="str">
        <f t="shared" si="24"/>
        <v/>
      </c>
      <c r="T84" t="str">
        <f t="shared" si="25"/>
        <v/>
      </c>
      <c r="U84" t="str">
        <f t="shared" si="26"/>
        <v/>
      </c>
      <c r="V84" s="56" t="e">
        <f>MATCH(G84,options!$D$1:$D$20,0)</f>
        <v>#N/A</v>
      </c>
    </row>
    <row r="85" spans="5:22" x14ac:dyDescent="0.15">
      <c r="E85" s="63"/>
      <c r="F85" s="64"/>
      <c r="G85" s="64"/>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4"/>
      <c r="J85" s="64"/>
      <c r="K85" s="54"/>
      <c r="L85" s="65"/>
      <c r="M85" s="54" t="str">
        <f t="shared" si="18"/>
        <v/>
      </c>
      <c r="N85" s="54" t="str">
        <f t="shared" si="19"/>
        <v/>
      </c>
      <c r="O85" s="55" t="str">
        <f t="shared" si="20"/>
        <v/>
      </c>
      <c r="P85" t="str">
        <f t="shared" si="21"/>
        <v/>
      </c>
      <c r="Q85" t="str">
        <f t="shared" si="22"/>
        <v/>
      </c>
      <c r="R85" t="str">
        <f t="shared" si="23"/>
        <v/>
      </c>
      <c r="S85" t="str">
        <f t="shared" si="24"/>
        <v/>
      </c>
      <c r="T85" t="str">
        <f t="shared" si="25"/>
        <v/>
      </c>
      <c r="U85" t="str">
        <f t="shared" si="26"/>
        <v/>
      </c>
      <c r="V85" s="56" t="e">
        <f>MATCH(G85,options!$D$1:$D$20,0)</f>
        <v>#N/A</v>
      </c>
    </row>
    <row r="86" spans="5:22" x14ac:dyDescent="0.15">
      <c r="E86" s="63"/>
      <c r="F86" s="64"/>
      <c r="G86" s="64"/>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4"/>
      <c r="J86" s="64"/>
      <c r="K86" s="54"/>
      <c r="L86" s="65"/>
      <c r="M86" s="54" t="str">
        <f t="shared" si="18"/>
        <v/>
      </c>
      <c r="N86" s="54" t="str">
        <f t="shared" si="19"/>
        <v/>
      </c>
      <c r="O86" s="55" t="str">
        <f t="shared" si="20"/>
        <v/>
      </c>
      <c r="P86" t="str">
        <f t="shared" si="21"/>
        <v/>
      </c>
      <c r="Q86" t="str">
        <f t="shared" si="22"/>
        <v/>
      </c>
      <c r="R86" t="str">
        <f t="shared" si="23"/>
        <v/>
      </c>
      <c r="S86" t="str">
        <f t="shared" si="24"/>
        <v/>
      </c>
      <c r="T86" t="str">
        <f t="shared" si="25"/>
        <v/>
      </c>
      <c r="U86" t="str">
        <f t="shared" si="26"/>
        <v/>
      </c>
      <c r="V86" s="56" t="e">
        <f>MATCH(G86,options!$D$1:$D$20,0)</f>
        <v>#N/A</v>
      </c>
    </row>
    <row r="87" spans="5:22" x14ac:dyDescent="0.15">
      <c r="E87" s="63"/>
      <c r="F87" s="64"/>
      <c r="G87" s="64"/>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4"/>
      <c r="J87" s="64"/>
      <c r="K87" s="54"/>
      <c r="L87" s="65"/>
      <c r="M87" s="54" t="str">
        <f t="shared" si="18"/>
        <v/>
      </c>
      <c r="N87" s="54" t="str">
        <f t="shared" si="19"/>
        <v/>
      </c>
      <c r="O87" s="55" t="str">
        <f t="shared" si="20"/>
        <v/>
      </c>
      <c r="P87" t="str">
        <f t="shared" si="21"/>
        <v/>
      </c>
      <c r="Q87" t="str">
        <f t="shared" si="22"/>
        <v/>
      </c>
      <c r="R87" t="str">
        <f t="shared" si="23"/>
        <v/>
      </c>
      <c r="S87" t="str">
        <f t="shared" si="24"/>
        <v/>
      </c>
      <c r="T87" t="str">
        <f t="shared" si="25"/>
        <v/>
      </c>
      <c r="U87" t="str">
        <f t="shared" si="26"/>
        <v/>
      </c>
      <c r="V87" s="56" t="e">
        <f>MATCH(G87,options!$D$1:$D$20,0)</f>
        <v>#N/A</v>
      </c>
    </row>
    <row r="88" spans="5:22" x14ac:dyDescent="0.15">
      <c r="E88" s="63"/>
      <c r="F88" s="64"/>
      <c r="G88" s="64"/>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4"/>
      <c r="J88" s="64"/>
      <c r="K88" s="54"/>
      <c r="L88" s="65"/>
      <c r="M88" s="54" t="str">
        <f t="shared" si="18"/>
        <v/>
      </c>
      <c r="N88" s="54" t="str">
        <f t="shared" si="19"/>
        <v/>
      </c>
      <c r="O88" s="55" t="str">
        <f t="shared" si="20"/>
        <v/>
      </c>
      <c r="P88" t="str">
        <f t="shared" si="21"/>
        <v/>
      </c>
      <c r="Q88" t="str">
        <f t="shared" si="22"/>
        <v/>
      </c>
      <c r="R88" t="str">
        <f t="shared" si="23"/>
        <v/>
      </c>
      <c r="S88" t="str">
        <f t="shared" si="24"/>
        <v/>
      </c>
      <c r="T88" t="str">
        <f t="shared" si="25"/>
        <v/>
      </c>
      <c r="U88" t="str">
        <f t="shared" si="26"/>
        <v/>
      </c>
      <c r="V88" s="56" t="e">
        <f>MATCH(G88,options!$D$1:$D$20,0)</f>
        <v>#N/A</v>
      </c>
    </row>
    <row r="89" spans="5:22" x14ac:dyDescent="0.15">
      <c r="E89" s="63"/>
      <c r="F89" s="64"/>
      <c r="G89" s="64"/>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4"/>
      <c r="J89" s="64"/>
      <c r="K89" s="54"/>
      <c r="L89" s="65"/>
      <c r="M89" s="54" t="str">
        <f t="shared" si="18"/>
        <v/>
      </c>
      <c r="N89" s="54" t="str">
        <f t="shared" si="19"/>
        <v/>
      </c>
      <c r="O89" s="55" t="str">
        <f t="shared" si="20"/>
        <v/>
      </c>
      <c r="P89" t="str">
        <f t="shared" si="21"/>
        <v/>
      </c>
      <c r="Q89" t="str">
        <f t="shared" si="22"/>
        <v/>
      </c>
      <c r="R89" t="str">
        <f t="shared" si="23"/>
        <v/>
      </c>
      <c r="S89" t="str">
        <f t="shared" si="24"/>
        <v/>
      </c>
      <c r="T89" t="str">
        <f t="shared" si="25"/>
        <v/>
      </c>
      <c r="U89" t="str">
        <f t="shared" si="26"/>
        <v/>
      </c>
      <c r="V89" s="56" t="e">
        <f>MATCH(G89,options!$D$1:$D$20,0)</f>
        <v>#N/A</v>
      </c>
    </row>
    <row r="90" spans="5:22" x14ac:dyDescent="0.15">
      <c r="E90" s="63"/>
      <c r="F90" s="64"/>
      <c r="G90" s="64"/>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4"/>
      <c r="J90" s="64"/>
      <c r="K90" s="54"/>
      <c r="L90" s="65"/>
      <c r="M90" s="54" t="str">
        <f t="shared" si="18"/>
        <v/>
      </c>
      <c r="N90" s="54" t="str">
        <f t="shared" si="19"/>
        <v/>
      </c>
      <c r="O90" s="55" t="str">
        <f t="shared" si="20"/>
        <v/>
      </c>
      <c r="P90" t="str">
        <f t="shared" si="21"/>
        <v/>
      </c>
      <c r="Q90" t="str">
        <f t="shared" si="22"/>
        <v/>
      </c>
      <c r="R90" t="str">
        <f t="shared" si="23"/>
        <v/>
      </c>
      <c r="S90" t="str">
        <f t="shared" si="24"/>
        <v/>
      </c>
      <c r="T90" t="str">
        <f t="shared" si="25"/>
        <v/>
      </c>
      <c r="U90" t="str">
        <f t="shared" si="26"/>
        <v/>
      </c>
      <c r="V90" s="56" t="e">
        <f>MATCH(G90,options!$D$1:$D$20,0)</f>
        <v>#N/A</v>
      </c>
    </row>
    <row r="91" spans="5:22" x14ac:dyDescent="0.15">
      <c r="E91" s="63"/>
      <c r="F91" s="64"/>
      <c r="G91" s="64"/>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4"/>
      <c r="J91" s="64"/>
      <c r="K91" s="54"/>
      <c r="L91" s="65"/>
      <c r="M91" s="54" t="str">
        <f t="shared" si="18"/>
        <v/>
      </c>
      <c r="N91" s="54" t="str">
        <f t="shared" si="19"/>
        <v/>
      </c>
      <c r="O91" s="55" t="str">
        <f t="shared" si="20"/>
        <v/>
      </c>
      <c r="P91" t="str">
        <f t="shared" si="21"/>
        <v/>
      </c>
      <c r="Q91" t="str">
        <f t="shared" si="22"/>
        <v/>
      </c>
      <c r="R91" t="str">
        <f t="shared" si="23"/>
        <v/>
      </c>
      <c r="S91" t="str">
        <f t="shared" si="24"/>
        <v/>
      </c>
      <c r="T91" t="str">
        <f t="shared" si="25"/>
        <v/>
      </c>
      <c r="U91" t="str">
        <f t="shared" si="26"/>
        <v/>
      </c>
      <c r="V91" s="56" t="e">
        <f>MATCH(G91,options!$D$1:$D$20,0)</f>
        <v>#N/A</v>
      </c>
    </row>
    <row r="92" spans="5:22" x14ac:dyDescent="0.15">
      <c r="E92" s="63"/>
      <c r="F92" s="64"/>
      <c r="G92" s="64"/>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4"/>
      <c r="J92" s="64"/>
      <c r="K92" s="54"/>
      <c r="L92" s="65"/>
      <c r="M92" s="54" t="str">
        <f t="shared" si="18"/>
        <v/>
      </c>
      <c r="N92" s="54" t="str">
        <f t="shared" si="19"/>
        <v/>
      </c>
      <c r="O92" s="55" t="str">
        <f t="shared" si="20"/>
        <v/>
      </c>
      <c r="P92" t="str">
        <f t="shared" si="21"/>
        <v/>
      </c>
      <c r="Q92" t="str">
        <f t="shared" si="22"/>
        <v/>
      </c>
      <c r="R92" t="str">
        <f t="shared" si="23"/>
        <v/>
      </c>
      <c r="S92" t="str">
        <f t="shared" si="24"/>
        <v/>
      </c>
      <c r="T92" t="str">
        <f t="shared" si="25"/>
        <v/>
      </c>
      <c r="U92" t="str">
        <f t="shared" si="26"/>
        <v/>
      </c>
      <c r="V92" s="56" t="e">
        <f>MATCH(G92,options!$D$1:$D$20,0)</f>
        <v>#N/A</v>
      </c>
    </row>
    <row r="93" spans="5:22" x14ac:dyDescent="0.15">
      <c r="E93" s="63"/>
      <c r="F93" s="64"/>
      <c r="G93" s="64"/>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4"/>
      <c r="J93" s="64"/>
      <c r="K93" s="54"/>
      <c r="L93" s="65"/>
      <c r="M93" s="54" t="str">
        <f t="shared" si="18"/>
        <v/>
      </c>
      <c r="N93" s="54" t="str">
        <f t="shared" si="19"/>
        <v/>
      </c>
      <c r="O93" s="55" t="str">
        <f t="shared" si="20"/>
        <v/>
      </c>
      <c r="P93" t="str">
        <f t="shared" si="21"/>
        <v/>
      </c>
      <c r="Q93" t="str">
        <f t="shared" si="22"/>
        <v/>
      </c>
      <c r="R93" t="str">
        <f t="shared" si="23"/>
        <v/>
      </c>
      <c r="S93" t="str">
        <f t="shared" si="24"/>
        <v/>
      </c>
      <c r="T93" t="str">
        <f t="shared" si="25"/>
        <v/>
      </c>
      <c r="U93" t="str">
        <f t="shared" si="26"/>
        <v/>
      </c>
      <c r="V93" s="56" t="e">
        <f>MATCH(G93,options!$D$1:$D$20,0)</f>
        <v>#N/A</v>
      </c>
    </row>
    <row r="94" spans="5:22" x14ac:dyDescent="0.15">
      <c r="E94" s="63"/>
      <c r="F94" s="64"/>
      <c r="G94" s="64"/>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4"/>
      <c r="J94" s="64"/>
      <c r="K94" s="54"/>
      <c r="L94" s="65"/>
      <c r="M94" s="54" t="str">
        <f t="shared" si="18"/>
        <v/>
      </c>
      <c r="N94" s="54" t="str">
        <f t="shared" si="19"/>
        <v/>
      </c>
      <c r="O94" s="55" t="str">
        <f t="shared" si="20"/>
        <v/>
      </c>
      <c r="P94" t="str">
        <f t="shared" si="21"/>
        <v/>
      </c>
      <c r="Q94" t="str">
        <f t="shared" si="22"/>
        <v/>
      </c>
      <c r="R94" t="str">
        <f t="shared" si="23"/>
        <v/>
      </c>
      <c r="S94" t="str">
        <f t="shared" si="24"/>
        <v/>
      </c>
      <c r="T94" t="str">
        <f t="shared" si="25"/>
        <v/>
      </c>
      <c r="U94" t="str">
        <f t="shared" si="26"/>
        <v/>
      </c>
      <c r="V94" s="56" t="e">
        <f>MATCH(G94,options!$D$1:$D$20,0)</f>
        <v>#N/A</v>
      </c>
    </row>
    <row r="95" spans="5:22" x14ac:dyDescent="0.15">
      <c r="E95" s="63"/>
      <c r="F95" s="64"/>
      <c r="G95" s="64"/>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4"/>
      <c r="J95" s="64"/>
      <c r="K95" s="54"/>
      <c r="L95" s="65"/>
      <c r="M95" s="54" t="str">
        <f t="shared" si="18"/>
        <v/>
      </c>
      <c r="N95" s="54" t="str">
        <f t="shared" si="19"/>
        <v/>
      </c>
      <c r="O95" s="55" t="str">
        <f t="shared" si="20"/>
        <v/>
      </c>
      <c r="P95" t="str">
        <f t="shared" si="21"/>
        <v/>
      </c>
      <c r="Q95" t="str">
        <f t="shared" si="22"/>
        <v/>
      </c>
      <c r="R95" t="str">
        <f t="shared" si="23"/>
        <v/>
      </c>
      <c r="S95" t="str">
        <f t="shared" si="24"/>
        <v/>
      </c>
      <c r="T95" t="str">
        <f t="shared" si="25"/>
        <v/>
      </c>
      <c r="U95" t="str">
        <f t="shared" si="26"/>
        <v/>
      </c>
      <c r="V95" s="56" t="e">
        <f>MATCH(G95,options!$D$1:$D$20,0)</f>
        <v>#N/A</v>
      </c>
    </row>
    <row r="96" spans="5:22" x14ac:dyDescent="0.15">
      <c r="E96" s="63"/>
      <c r="F96" s="64"/>
      <c r="G96" s="64"/>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4"/>
      <c r="J96" s="64"/>
      <c r="K96" s="54"/>
      <c r="L96" s="65"/>
      <c r="M96" s="54" t="str">
        <f t="shared" si="18"/>
        <v/>
      </c>
      <c r="N96" s="54" t="str">
        <f t="shared" si="19"/>
        <v/>
      </c>
      <c r="O96" s="55" t="str">
        <f t="shared" si="20"/>
        <v/>
      </c>
      <c r="P96" t="str">
        <f t="shared" si="21"/>
        <v/>
      </c>
      <c r="Q96" t="str">
        <f t="shared" si="22"/>
        <v/>
      </c>
      <c r="R96" t="str">
        <f t="shared" si="23"/>
        <v/>
      </c>
      <c r="S96" t="str">
        <f t="shared" si="24"/>
        <v/>
      </c>
      <c r="T96" t="str">
        <f t="shared" si="25"/>
        <v/>
      </c>
      <c r="U96" t="str">
        <f t="shared" si="26"/>
        <v/>
      </c>
      <c r="V96" s="56" t="e">
        <f>MATCH(G96,options!$D$1:$D$20,0)</f>
        <v>#N/A</v>
      </c>
    </row>
    <row r="97" spans="5:22" x14ac:dyDescent="0.15">
      <c r="E97" s="63"/>
      <c r="F97" s="64"/>
      <c r="G97" s="64"/>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4"/>
      <c r="J97" s="64"/>
      <c r="K97" s="54"/>
      <c r="L97" s="65"/>
      <c r="M97" s="54" t="str">
        <f t="shared" si="18"/>
        <v/>
      </c>
      <c r="N97" s="54" t="str">
        <f t="shared" si="19"/>
        <v/>
      </c>
      <c r="O97" s="55" t="str">
        <f t="shared" si="20"/>
        <v/>
      </c>
      <c r="P97" t="str">
        <f t="shared" si="21"/>
        <v/>
      </c>
      <c r="Q97" t="str">
        <f t="shared" si="22"/>
        <v/>
      </c>
      <c r="R97" t="str">
        <f t="shared" si="23"/>
        <v/>
      </c>
      <c r="S97" t="str">
        <f t="shared" si="24"/>
        <v/>
      </c>
      <c r="T97" t="str">
        <f t="shared" si="25"/>
        <v/>
      </c>
      <c r="U97" t="str">
        <f t="shared" si="26"/>
        <v/>
      </c>
      <c r="V97" s="56" t="e">
        <f>MATCH(G97,options!$D$1:$D$20,0)</f>
        <v>#N/A</v>
      </c>
    </row>
    <row r="98" spans="5:22" x14ac:dyDescent="0.15">
      <c r="E98" s="63"/>
      <c r="F98" s="64"/>
      <c r="G98" s="64"/>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4"/>
      <c r="J98" s="64"/>
      <c r="K98" s="54"/>
      <c r="L98" s="65"/>
      <c r="M98" s="54" t="str">
        <f t="shared" si="18"/>
        <v/>
      </c>
      <c r="N98" s="54" t="str">
        <f t="shared" si="19"/>
        <v/>
      </c>
      <c r="O98" s="55" t="str">
        <f t="shared" si="20"/>
        <v/>
      </c>
      <c r="P98" t="str">
        <f t="shared" si="21"/>
        <v/>
      </c>
      <c r="Q98" t="str">
        <f t="shared" si="22"/>
        <v/>
      </c>
      <c r="R98" t="str">
        <f t="shared" si="23"/>
        <v/>
      </c>
      <c r="S98" t="str">
        <f t="shared" si="24"/>
        <v/>
      </c>
      <c r="T98" t="str">
        <f t="shared" si="25"/>
        <v/>
      </c>
      <c r="U98" t="str">
        <f t="shared" si="26"/>
        <v/>
      </c>
      <c r="V98" s="56" t="e">
        <f>MATCH(G98,options!$D$1:$D$20,0)</f>
        <v>#N/A</v>
      </c>
    </row>
    <row r="99" spans="5:22" x14ac:dyDescent="0.15">
      <c r="E99" s="63"/>
      <c r="F99" s="64"/>
      <c r="G99" s="64"/>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4"/>
      <c r="J99" s="64"/>
      <c r="K99" s="54"/>
      <c r="L99" s="65"/>
      <c r="M99" s="54" t="str">
        <f t="shared" si="18"/>
        <v/>
      </c>
      <c r="N99" s="54" t="str">
        <f t="shared" si="19"/>
        <v/>
      </c>
      <c r="O99" s="55" t="str">
        <f t="shared" si="20"/>
        <v/>
      </c>
      <c r="P99" t="str">
        <f t="shared" si="21"/>
        <v/>
      </c>
      <c r="Q99" t="str">
        <f t="shared" si="22"/>
        <v/>
      </c>
      <c r="R99" t="str">
        <f t="shared" si="23"/>
        <v/>
      </c>
      <c r="S99" t="str">
        <f t="shared" si="24"/>
        <v/>
      </c>
      <c r="T99" t="str">
        <f t="shared" si="25"/>
        <v/>
      </c>
      <c r="U99" t="str">
        <f t="shared" si="26"/>
        <v/>
      </c>
      <c r="V99" s="56" t="e">
        <f>MATCH(G99,options!$D$1:$D$20,0)</f>
        <v>#N/A</v>
      </c>
    </row>
    <row r="100" spans="5:22" x14ac:dyDescent="0.15">
      <c r="E100" s="63"/>
      <c r="F100" s="64"/>
      <c r="G100" s="64"/>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4"/>
      <c r="J100" s="64"/>
      <c r="K100" s="54"/>
      <c r="L100" s="65"/>
      <c r="M100" s="54" t="str">
        <f t="shared" ref="M100:M103" si="27">IF(ISBLANK(K100),"",IF(L100, "https://raw.githubusercontent.com/PatrickVibild/TellusAmazonPictures/master/pictures/"&amp;K100&amp;"/1.jpg","https://download.lenovo.com/Images/Parts/"&amp;K100&amp;"/"&amp;K100&amp;"_A.jpg"))</f>
        <v/>
      </c>
      <c r="N100" s="54" t="str">
        <f t="shared" si="19"/>
        <v/>
      </c>
      <c r="O100" s="55" t="str">
        <f t="shared" si="20"/>
        <v/>
      </c>
      <c r="P100" t="str">
        <f t="shared" si="21"/>
        <v/>
      </c>
      <c r="Q100" t="str">
        <f t="shared" si="22"/>
        <v/>
      </c>
      <c r="R100" t="str">
        <f t="shared" si="23"/>
        <v/>
      </c>
      <c r="S100" t="str">
        <f t="shared" si="24"/>
        <v/>
      </c>
      <c r="T100" t="str">
        <f t="shared" si="25"/>
        <v/>
      </c>
      <c r="U100" t="str">
        <f t="shared" si="26"/>
        <v/>
      </c>
      <c r="V100" s="56" t="e">
        <f>MATCH(G100,options!$D$1:$D$20,0)</f>
        <v>#N/A</v>
      </c>
    </row>
    <row r="101" spans="5:22" x14ac:dyDescent="0.15">
      <c r="E101" s="63"/>
      <c r="F101" s="64"/>
      <c r="G101" s="64"/>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4"/>
      <c r="J101" s="64"/>
      <c r="K101" s="54"/>
      <c r="L101" s="65"/>
      <c r="M101" s="54" t="str">
        <f t="shared" si="27"/>
        <v/>
      </c>
      <c r="N101" s="54" t="str">
        <f t="shared" si="19"/>
        <v/>
      </c>
      <c r="O101" s="55" t="str">
        <f t="shared" si="20"/>
        <v/>
      </c>
      <c r="P101" t="str">
        <f t="shared" si="21"/>
        <v/>
      </c>
      <c r="Q101" t="str">
        <f t="shared" si="22"/>
        <v/>
      </c>
      <c r="R101" t="str">
        <f t="shared" si="23"/>
        <v/>
      </c>
      <c r="S101" t="str">
        <f t="shared" si="24"/>
        <v/>
      </c>
      <c r="T101" t="str">
        <f t="shared" si="25"/>
        <v/>
      </c>
      <c r="U101" t="str">
        <f t="shared" si="26"/>
        <v/>
      </c>
      <c r="V101" s="56" t="e">
        <f>MATCH(G101,options!$D$1:$D$20,0)</f>
        <v>#N/A</v>
      </c>
    </row>
    <row r="102" spans="5:22" x14ac:dyDescent="0.15">
      <c r="E102" s="63"/>
      <c r="F102" s="64"/>
      <c r="G102" s="64"/>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4"/>
      <c r="J102" s="64"/>
      <c r="K102" s="54"/>
      <c r="L102" s="65"/>
      <c r="M102" s="54" t="str">
        <f t="shared" si="27"/>
        <v/>
      </c>
      <c r="N102" s="54" t="str">
        <f t="shared" si="19"/>
        <v/>
      </c>
      <c r="O102" s="55" t="str">
        <f t="shared" si="20"/>
        <v/>
      </c>
      <c r="P102" t="str">
        <f t="shared" si="21"/>
        <v/>
      </c>
      <c r="Q102" t="str">
        <f t="shared" si="22"/>
        <v/>
      </c>
      <c r="R102" t="str">
        <f t="shared" si="23"/>
        <v/>
      </c>
      <c r="S102" t="str">
        <f t="shared" si="24"/>
        <v/>
      </c>
      <c r="T102" t="str">
        <f t="shared" si="25"/>
        <v/>
      </c>
      <c r="U102" t="str">
        <f t="shared" si="26"/>
        <v/>
      </c>
      <c r="V102" s="56" t="e">
        <f>MATCH(G102,options!$D$1:$D$20,0)</f>
        <v>#N/A</v>
      </c>
    </row>
    <row r="103" spans="5:22" x14ac:dyDescent="0.15">
      <c r="E103" s="63"/>
      <c r="F103" s="64"/>
      <c r="G103" s="64"/>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4"/>
      <c r="J103" s="64"/>
      <c r="K103" s="54"/>
      <c r="L103" s="65"/>
      <c r="M103" s="54" t="str">
        <f t="shared" si="27"/>
        <v/>
      </c>
      <c r="N103" s="54" t="str">
        <f t="shared" si="19"/>
        <v/>
      </c>
      <c r="O103" s="55" t="str">
        <f t="shared" si="20"/>
        <v/>
      </c>
      <c r="P103" t="str">
        <f t="shared" si="21"/>
        <v/>
      </c>
      <c r="Q103" t="str">
        <f t="shared" si="22"/>
        <v/>
      </c>
      <c r="R103" t="str">
        <f t="shared" si="23"/>
        <v/>
      </c>
      <c r="S103" t="str">
        <f t="shared" si="24"/>
        <v/>
      </c>
      <c r="T103" t="str">
        <f t="shared" si="25"/>
        <v/>
      </c>
      <c r="U103" t="str">
        <f t="shared" si="26"/>
        <v/>
      </c>
      <c r="V103" s="56" t="e">
        <f>MATCH(G103,options!$D$1:$D$20,0)</f>
        <v>#N/A</v>
      </c>
    </row>
    <row r="104" spans="5:22" x14ac:dyDescent="0.15">
      <c r="E104" s="63"/>
      <c r="F104" s="64"/>
      <c r="G104" s="64"/>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4"/>
      <c r="J104" s="64"/>
      <c r="K104" s="54"/>
      <c r="L104" s="65"/>
      <c r="M104" s="54" t="str">
        <f>IF(ISBLANK(K104),"","https://download.lenovo.com/Images/Parts/"&amp;K104&amp;"/"&amp;K104&amp;"_A.jpg")</f>
        <v/>
      </c>
      <c r="N104" s="54" t="str">
        <f>IF(ISBLANK(K104),"","https://download.lenovo.com/Images/Parts/"&amp;K104&amp;"/"&amp;K104&amp;"_B.jpg")</f>
        <v/>
      </c>
      <c r="O104" s="55" t="str">
        <f>IF(ISBLANK(K104),"","https://download.lenovo.com/Images/Parts/"&amp;K104&amp;"/"&amp;K104&amp;"_details.jpg")</f>
        <v/>
      </c>
      <c r="V104" s="56"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L44:L104 J44:J104 I4:I104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9" t="b">
        <f>TRUE()</f>
        <v>1</v>
      </c>
      <c r="C1" t="s">
        <v>414</v>
      </c>
      <c r="D1" s="50" t="s">
        <v>370</v>
      </c>
      <c r="E1" t="s">
        <v>415</v>
      </c>
      <c r="F1" t="s">
        <v>412</v>
      </c>
      <c r="G1" t="s">
        <v>416</v>
      </c>
    </row>
    <row r="2" spans="1:7" x14ac:dyDescent="0.15">
      <c r="A2" t="s">
        <v>417</v>
      </c>
      <c r="B2" s="49" t="b">
        <f>FALSE()</f>
        <v>0</v>
      </c>
      <c r="C2" t="s">
        <v>374</v>
      </c>
      <c r="D2" s="50" t="s">
        <v>372</v>
      </c>
      <c r="E2" t="s">
        <v>418</v>
      </c>
      <c r="F2" t="s">
        <v>372</v>
      </c>
      <c r="G2" t="s">
        <v>404</v>
      </c>
    </row>
    <row r="3" spans="1:7" x14ac:dyDescent="0.15">
      <c r="A3" t="s">
        <v>419</v>
      </c>
      <c r="D3" s="50" t="s">
        <v>375</v>
      </c>
      <c r="E3" t="s">
        <v>420</v>
      </c>
      <c r="F3" t="s">
        <v>370</v>
      </c>
    </row>
    <row r="4" spans="1:7" x14ac:dyDescent="0.15">
      <c r="D4" s="50" t="s">
        <v>377</v>
      </c>
      <c r="E4" t="s">
        <v>421</v>
      </c>
      <c r="F4" t="s">
        <v>375</v>
      </c>
    </row>
    <row r="5" spans="1:7" x14ac:dyDescent="0.15">
      <c r="D5" s="50" t="s">
        <v>379</v>
      </c>
      <c r="E5" t="s">
        <v>422</v>
      </c>
      <c r="F5" t="s">
        <v>377</v>
      </c>
    </row>
    <row r="6" spans="1:7" x14ac:dyDescent="0.15">
      <c r="D6" s="50" t="s">
        <v>381</v>
      </c>
      <c r="E6" t="s">
        <v>423</v>
      </c>
      <c r="F6" t="s">
        <v>391</v>
      </c>
    </row>
    <row r="7" spans="1:7" x14ac:dyDescent="0.15">
      <c r="D7" s="50" t="s">
        <v>383</v>
      </c>
      <c r="E7" t="s">
        <v>424</v>
      </c>
      <c r="F7" t="s">
        <v>394</v>
      </c>
    </row>
    <row r="8" spans="1:7" x14ac:dyDescent="0.15">
      <c r="D8" s="50" t="s">
        <v>385</v>
      </c>
      <c r="E8" t="s">
        <v>425</v>
      </c>
      <c r="F8" t="s">
        <v>590</v>
      </c>
    </row>
    <row r="9" spans="1:7" x14ac:dyDescent="0.15">
      <c r="D9" s="50" t="s">
        <v>388</v>
      </c>
      <c r="E9" t="s">
        <v>426</v>
      </c>
      <c r="F9" t="s">
        <v>591</v>
      </c>
    </row>
    <row r="10" spans="1:7" x14ac:dyDescent="0.15">
      <c r="D10" s="50" t="s">
        <v>391</v>
      </c>
      <c r="E10" t="s">
        <v>427</v>
      </c>
    </row>
    <row r="11" spans="1:7" x14ac:dyDescent="0.15">
      <c r="D11" s="50" t="s">
        <v>393</v>
      </c>
      <c r="E11" t="s">
        <v>428</v>
      </c>
    </row>
    <row r="12" spans="1:7" x14ac:dyDescent="0.15">
      <c r="D12" s="50" t="s">
        <v>394</v>
      </c>
      <c r="E12" t="s">
        <v>429</v>
      </c>
    </row>
    <row r="13" spans="1:7" x14ac:dyDescent="0.15">
      <c r="D13" s="50" t="s">
        <v>396</v>
      </c>
      <c r="E13" t="s">
        <v>430</v>
      </c>
    </row>
    <row r="14" spans="1:7" x14ac:dyDescent="0.15">
      <c r="D14" s="50" t="s">
        <v>397</v>
      </c>
      <c r="E14" t="s">
        <v>431</v>
      </c>
    </row>
    <row r="15" spans="1:7" x14ac:dyDescent="0.15">
      <c r="D15" s="50" t="s">
        <v>400</v>
      </c>
      <c r="E15" t="s">
        <v>432</v>
      </c>
    </row>
    <row r="16" spans="1:7" x14ac:dyDescent="0.15">
      <c r="D16" s="50" t="s">
        <v>401</v>
      </c>
      <c r="E16" s="66" t="s">
        <v>433</v>
      </c>
    </row>
    <row r="17" spans="4:5" x14ac:dyDescent="0.15">
      <c r="D17" s="50" t="s">
        <v>402</v>
      </c>
      <c r="E17" t="s">
        <v>434</v>
      </c>
    </row>
    <row r="18" spans="4:5" x14ac:dyDescent="0.15">
      <c r="D18" s="50" t="s">
        <v>404</v>
      </c>
      <c r="E18" t="s">
        <v>435</v>
      </c>
    </row>
    <row r="19" spans="4:5" x14ac:dyDescent="0.15">
      <c r="D19" s="50" t="s">
        <v>390</v>
      </c>
      <c r="E19" t="s">
        <v>436</v>
      </c>
    </row>
    <row r="20" spans="4:5" x14ac:dyDescent="0.15">
      <c r="D20" s="50" t="s">
        <v>386</v>
      </c>
      <c r="E20" t="s">
        <v>437</v>
      </c>
    </row>
    <row r="50" spans="2:2" ht="16" x14ac:dyDescent="0.2">
      <c r="B50" s="67"/>
    </row>
    <row r="51" spans="2:2" ht="16" x14ac:dyDescent="0.2">
      <c r="B51" s="67"/>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438</v>
      </c>
    </row>
    <row r="4" spans="1:2" x14ac:dyDescent="0.15">
      <c r="B4" s="48" t="s">
        <v>439</v>
      </c>
    </row>
    <row r="5" spans="1:2" x14ac:dyDescent="0.15">
      <c r="B5" s="48" t="s">
        <v>440</v>
      </c>
    </row>
    <row r="6" spans="1:2" x14ac:dyDescent="0.15">
      <c r="A6" t="s">
        <v>441</v>
      </c>
      <c r="B6" s="48" t="s">
        <v>442</v>
      </c>
    </row>
    <row r="7" spans="1:2" x14ac:dyDescent="0.15">
      <c r="B7" s="48" t="s">
        <v>443</v>
      </c>
    </row>
    <row r="8" spans="1:2" x14ac:dyDescent="0.15">
      <c r="A8" t="s">
        <v>40</v>
      </c>
      <c r="B8" s="48" t="s">
        <v>444</v>
      </c>
    </row>
    <row r="9" spans="1:2" x14ac:dyDescent="0.15">
      <c r="A9" t="s">
        <v>445</v>
      </c>
      <c r="B9" s="48" t="s">
        <v>446</v>
      </c>
    </row>
    <row r="10" spans="1:2" x14ac:dyDescent="0.15">
      <c r="B10" t="s">
        <v>447</v>
      </c>
    </row>
    <row r="11" spans="1:2" x14ac:dyDescent="0.15">
      <c r="B11" t="s">
        <v>448</v>
      </c>
    </row>
    <row r="14" spans="1:2" x14ac:dyDescent="0.15">
      <c r="B14" s="48" t="s">
        <v>449</v>
      </c>
    </row>
    <row r="20" spans="2:2" x14ac:dyDescent="0.15">
      <c r="B20" s="50" t="s">
        <v>370</v>
      </c>
    </row>
    <row r="21" spans="2:2" x14ac:dyDescent="0.15">
      <c r="B21" s="50" t="s">
        <v>372</v>
      </c>
    </row>
    <row r="22" spans="2:2" x14ac:dyDescent="0.15">
      <c r="B22" s="50" t="s">
        <v>375</v>
      </c>
    </row>
    <row r="23" spans="2:2" x14ac:dyDescent="0.15">
      <c r="B23" s="50" t="s">
        <v>377</v>
      </c>
    </row>
    <row r="24" spans="2:2" x14ac:dyDescent="0.15">
      <c r="B24" s="50" t="s">
        <v>379</v>
      </c>
    </row>
    <row r="25" spans="2:2" x14ac:dyDescent="0.15">
      <c r="B25" s="50" t="s">
        <v>381</v>
      </c>
    </row>
    <row r="26" spans="2:2" x14ac:dyDescent="0.15">
      <c r="B26" s="50" t="s">
        <v>383</v>
      </c>
    </row>
    <row r="27" spans="2:2" x14ac:dyDescent="0.15">
      <c r="B27" s="50" t="s">
        <v>385</v>
      </c>
    </row>
    <row r="28" spans="2:2" x14ac:dyDescent="0.15">
      <c r="B28" s="50" t="s">
        <v>388</v>
      </c>
    </row>
    <row r="29" spans="2:2" x14ac:dyDescent="0.15">
      <c r="B29" s="50" t="s">
        <v>391</v>
      </c>
    </row>
    <row r="30" spans="2:2" x14ac:dyDescent="0.15">
      <c r="B30" s="50" t="s">
        <v>393</v>
      </c>
    </row>
    <row r="31" spans="2:2" x14ac:dyDescent="0.15">
      <c r="B31" s="50" t="s">
        <v>394</v>
      </c>
    </row>
    <row r="32" spans="2:2" x14ac:dyDescent="0.15">
      <c r="B32" s="50" t="s">
        <v>396</v>
      </c>
    </row>
    <row r="33" spans="2:4" x14ac:dyDescent="0.15">
      <c r="B33" s="50" t="s">
        <v>397</v>
      </c>
    </row>
    <row r="34" spans="2:4" x14ac:dyDescent="0.15">
      <c r="B34" s="50" t="s">
        <v>400</v>
      </c>
      <c r="D34" s="48"/>
    </row>
    <row r="35" spans="2:4" x14ac:dyDescent="0.15">
      <c r="B35" s="50" t="s">
        <v>401</v>
      </c>
      <c r="D35" s="48"/>
    </row>
    <row r="36" spans="2:4" x14ac:dyDescent="0.15">
      <c r="B36" s="50" t="s">
        <v>402</v>
      </c>
      <c r="D36" s="48"/>
    </row>
    <row r="37" spans="2:4" x14ac:dyDescent="0.15">
      <c r="B37" s="50" t="s">
        <v>404</v>
      </c>
      <c r="D37" s="48"/>
    </row>
    <row r="38" spans="2:4" x14ac:dyDescent="0.15">
      <c r="B38" s="50" t="s">
        <v>390</v>
      </c>
      <c r="D38" s="48"/>
    </row>
    <row r="39" spans="2:4" x14ac:dyDescent="0.15">
      <c r="B39" s="50"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7" t="s">
        <v>450</v>
      </c>
    </row>
    <row r="4" spans="1:2" ht="16" x14ac:dyDescent="0.2">
      <c r="B4" s="67" t="s">
        <v>451</v>
      </c>
    </row>
    <row r="5" spans="1:2" ht="16" x14ac:dyDescent="0.2">
      <c r="B5" s="67" t="s">
        <v>452</v>
      </c>
    </row>
    <row r="6" spans="1:2" ht="16" x14ac:dyDescent="0.2">
      <c r="B6" s="67" t="s">
        <v>453</v>
      </c>
    </row>
    <row r="7" spans="1:2" ht="16" x14ac:dyDescent="0.2">
      <c r="B7" s="67"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480</v>
      </c>
    </row>
    <row r="4" spans="1:2" x14ac:dyDescent="0.15">
      <c r="B4" s="48" t="s">
        <v>481</v>
      </c>
    </row>
    <row r="5" spans="1:2" x14ac:dyDescent="0.15">
      <c r="B5" s="48" t="s">
        <v>482</v>
      </c>
    </row>
    <row r="6" spans="1:2" x14ac:dyDescent="0.15">
      <c r="B6" s="48" t="s">
        <v>483</v>
      </c>
    </row>
    <row r="7" spans="1:2" x14ac:dyDescent="0.15">
      <c r="B7" s="48" t="s">
        <v>484</v>
      </c>
    </row>
    <row r="8" spans="1:2" x14ac:dyDescent="0.15">
      <c r="A8" t="s">
        <v>455</v>
      </c>
      <c r="B8" s="48" t="s">
        <v>485</v>
      </c>
    </row>
    <row r="9" spans="1:2" x14ac:dyDescent="0.15">
      <c r="A9" t="s">
        <v>457</v>
      </c>
      <c r="B9" s="48" t="s">
        <v>486</v>
      </c>
    </row>
    <row r="10" spans="1:2" x14ac:dyDescent="0.15">
      <c r="B10" s="48" t="s">
        <v>487</v>
      </c>
    </row>
    <row r="11" spans="1:2" x14ac:dyDescent="0.15">
      <c r="B11" s="48" t="s">
        <v>488</v>
      </c>
    </row>
    <row r="12" spans="1:2" x14ac:dyDescent="0.15">
      <c r="B12" s="48"/>
    </row>
    <row r="13" spans="1:2" x14ac:dyDescent="0.15">
      <c r="B13" s="48"/>
    </row>
    <row r="14" spans="1:2" x14ac:dyDescent="0.15">
      <c r="B14" s="48" t="s">
        <v>489</v>
      </c>
    </row>
    <row r="15" spans="1:2" x14ac:dyDescent="0.15">
      <c r="B15" s="48"/>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67" t="s">
        <v>514</v>
      </c>
    </row>
    <row r="9" spans="2:2" x14ac:dyDescent="0.15">
      <c r="B9" t="s">
        <v>515</v>
      </c>
    </row>
    <row r="10" spans="2:2" x14ac:dyDescent="0.15">
      <c r="B10" s="48" t="s">
        <v>516</v>
      </c>
    </row>
    <row r="11" spans="2:2" x14ac:dyDescent="0.15">
      <c r="B11" s="48"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67" t="s">
        <v>537</v>
      </c>
    </row>
    <row r="4" spans="2:2" ht="16" x14ac:dyDescent="0.2">
      <c r="B4" s="67" t="s">
        <v>538</v>
      </c>
    </row>
    <row r="5" spans="2:2" x14ac:dyDescent="0.15">
      <c r="B5" t="s">
        <v>539</v>
      </c>
    </row>
    <row r="6" spans="2:2" ht="16" x14ac:dyDescent="0.2">
      <c r="B6" s="67" t="s">
        <v>540</v>
      </c>
    </row>
    <row r="7" spans="2:2" ht="16" x14ac:dyDescent="0.2">
      <c r="B7" s="67" t="s">
        <v>541</v>
      </c>
    </row>
    <row r="8" spans="2:2" x14ac:dyDescent="0.15">
      <c r="B8" t="s">
        <v>542</v>
      </c>
    </row>
    <row r="9" spans="2:2" x14ac:dyDescent="0.15">
      <c r="B9" s="68" t="s">
        <v>543</v>
      </c>
    </row>
    <row r="10" spans="2:2" x14ac:dyDescent="0.15">
      <c r="B10" t="s">
        <v>544</v>
      </c>
    </row>
    <row r="11" spans="2:2" x14ac:dyDescent="0.15">
      <c r="B11" t="s">
        <v>545</v>
      </c>
    </row>
    <row r="14" spans="2:2" ht="16" x14ac:dyDescent="0.2">
      <c r="B14" s="67"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2022-09-27T12:14:27Z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