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30/"/>
    </mc:Choice>
  </mc:AlternateContent>
  <xr:revisionPtr revIDLastSave="0" documentId="8_{BEA0D39F-35A0-B646-B0B9-6E462BF276A9}"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43" i="2" l="1"/>
  <c r="J43" i="2"/>
  <c r="L42" i="2"/>
  <c r="J42" i="2"/>
  <c r="L41" i="2"/>
  <c r="J41" i="2"/>
  <c r="L40" i="2"/>
  <c r="J40" i="2"/>
  <c r="FR41" i="1" s="1"/>
  <c r="L39" i="2"/>
  <c r="J39" i="2"/>
  <c r="L38" i="2"/>
  <c r="J38" i="2"/>
  <c r="L37" i="2"/>
  <c r="J37" i="2"/>
  <c r="L36" i="2"/>
  <c r="J36" i="2"/>
  <c r="L35" i="2"/>
  <c r="J35" i="2"/>
  <c r="FR36" i="1" s="1"/>
  <c r="L34" i="2"/>
  <c r="J34" i="2"/>
  <c r="L33" i="2"/>
  <c r="J33" i="2"/>
  <c r="L32" i="2"/>
  <c r="J32" i="2"/>
  <c r="L31" i="2"/>
  <c r="J31" i="2"/>
  <c r="L30" i="2"/>
  <c r="J30" i="2"/>
  <c r="FR31" i="1" s="1"/>
  <c r="L29" i="2"/>
  <c r="J29" i="2"/>
  <c r="L28" i="2"/>
  <c r="J28" i="2"/>
  <c r="L27" i="2"/>
  <c r="J27" i="2"/>
  <c r="L26" i="2"/>
  <c r="J26" i="2"/>
  <c r="L25" i="2"/>
  <c r="J25" i="2"/>
  <c r="FR26" i="1" s="1"/>
  <c r="L24" i="2"/>
  <c r="J24" i="2"/>
  <c r="L23" i="2"/>
  <c r="J23" i="2"/>
  <c r="L22" i="2"/>
  <c r="J22" i="2"/>
  <c r="FP23" i="1" s="1"/>
  <c r="L21" i="2"/>
  <c r="J21" i="2"/>
  <c r="L20" i="2"/>
  <c r="J20" i="2"/>
  <c r="FR21" i="1" s="1"/>
  <c r="L19" i="2"/>
  <c r="J19" i="2"/>
  <c r="L18" i="2"/>
  <c r="J18" i="2"/>
  <c r="L17" i="2"/>
  <c r="J17" i="2"/>
  <c r="FQ18" i="1" s="1"/>
  <c r="L16" i="2"/>
  <c r="J16" i="2"/>
  <c r="L15" i="2"/>
  <c r="J15" i="2"/>
  <c r="FR16" i="1" s="1"/>
  <c r="L14" i="2"/>
  <c r="J14" i="2"/>
  <c r="L13" i="2"/>
  <c r="J13" i="2"/>
  <c r="L12" i="2"/>
  <c r="J12" i="2"/>
  <c r="FQ13" i="1" s="1"/>
  <c r="L11" i="2"/>
  <c r="J11" i="2"/>
  <c r="L10" i="2"/>
  <c r="J10" i="2"/>
  <c r="FR11" i="1" s="1"/>
  <c r="L9" i="2"/>
  <c r="J9" i="2"/>
  <c r="L8" i="2"/>
  <c r="J8" i="2"/>
  <c r="L7" i="2"/>
  <c r="J7" i="2"/>
  <c r="FQ8" i="1" s="1"/>
  <c r="L6" i="2"/>
  <c r="J6" i="2"/>
  <c r="L5" i="2"/>
  <c r="J5" i="2"/>
  <c r="FO6" i="1" s="1"/>
  <c r="L4" i="2"/>
  <c r="J4" i="2"/>
  <c r="D43" i="2"/>
  <c r="C43" i="2"/>
  <c r="D42" i="2"/>
  <c r="C42" i="2"/>
  <c r="C41" i="2"/>
  <c r="C40" i="2"/>
  <c r="D39" i="2"/>
  <c r="C39" i="2"/>
  <c r="D38" i="2"/>
  <c r="C38" i="2"/>
  <c r="D37" i="2"/>
  <c r="C37" i="2"/>
  <c r="D36" i="2"/>
  <c r="C36" i="2"/>
  <c r="D35" i="2"/>
  <c r="C35" i="2"/>
  <c r="D34" i="2"/>
  <c r="C34" i="2"/>
  <c r="D33" i="2"/>
  <c r="C33" i="2"/>
  <c r="D32" i="2"/>
  <c r="C32" i="2"/>
  <c r="D31" i="2"/>
  <c r="C31" i="2"/>
  <c r="C30" i="2"/>
  <c r="D29" i="2"/>
  <c r="C29" i="2"/>
  <c r="D28" i="2"/>
  <c r="C28" i="2"/>
  <c r="D27" i="2"/>
  <c r="C27" i="2"/>
  <c r="D26" i="2"/>
  <c r="C26" i="2"/>
  <c r="D25" i="2"/>
  <c r="C25" i="2"/>
  <c r="D24" i="2"/>
  <c r="C24" i="2"/>
  <c r="D23" i="2"/>
  <c r="C23" i="2"/>
  <c r="D22" i="2"/>
  <c r="C22" i="2"/>
  <c r="C21" i="2"/>
  <c r="C20" i="2"/>
  <c r="D19" i="2"/>
  <c r="C19" i="2"/>
  <c r="D18" i="2"/>
  <c r="C18" i="2"/>
  <c r="D17" i="2"/>
  <c r="C17" i="2"/>
  <c r="D16" i="2"/>
  <c r="C16" i="2"/>
  <c r="D15" i="2"/>
  <c r="C15" i="2"/>
  <c r="D14" i="2"/>
  <c r="C14" i="2"/>
  <c r="D13" i="2"/>
  <c r="C13" i="2"/>
  <c r="D12" i="2"/>
  <c r="C12" i="2"/>
  <c r="D11" i="2"/>
  <c r="C11" i="2"/>
  <c r="C10" i="2"/>
  <c r="D9" i="2"/>
  <c r="C9" i="2"/>
  <c r="D8" i="2"/>
  <c r="C8" i="2"/>
  <c r="D7" i="2"/>
  <c r="C7" i="2"/>
  <c r="D6" i="2"/>
  <c r="C6" i="2"/>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T6" i="1"/>
  <c r="FU6" i="1"/>
  <c r="FO7" i="1"/>
  <c r="FP7" i="1"/>
  <c r="FQ7" i="1"/>
  <c r="FR7" i="1"/>
  <c r="FS7" i="1"/>
  <c r="FT7" i="1"/>
  <c r="FU7" i="1"/>
  <c r="FV7" i="1"/>
  <c r="FO8" i="1"/>
  <c r="FS8" i="1"/>
  <c r="FT8" i="1"/>
  <c r="FU8" i="1"/>
  <c r="FO9" i="1"/>
  <c r="FP9" i="1"/>
  <c r="FQ9" i="1"/>
  <c r="FR9" i="1"/>
  <c r="FS9" i="1"/>
  <c r="FT9" i="1"/>
  <c r="FU9" i="1"/>
  <c r="FV9" i="1"/>
  <c r="FO10" i="1"/>
  <c r="FP10" i="1"/>
  <c r="FQ10" i="1"/>
  <c r="FR10" i="1"/>
  <c r="FS10" i="1"/>
  <c r="FT10" i="1"/>
  <c r="FU10" i="1"/>
  <c r="FV10" i="1"/>
  <c r="FO11" i="1"/>
  <c r="FP11" i="1"/>
  <c r="FQ11" i="1"/>
  <c r="FS11" i="1"/>
  <c r="FT11" i="1"/>
  <c r="FU11" i="1"/>
  <c r="FO12" i="1"/>
  <c r="FP12" i="1"/>
  <c r="FQ12" i="1"/>
  <c r="FR12" i="1"/>
  <c r="FS12" i="1"/>
  <c r="FT12" i="1"/>
  <c r="FU12" i="1"/>
  <c r="FV12" i="1"/>
  <c r="FO13" i="1"/>
  <c r="FS13" i="1"/>
  <c r="FT13" i="1"/>
  <c r="FU13" i="1"/>
  <c r="FO14" i="1"/>
  <c r="FP14" i="1"/>
  <c r="FQ14" i="1"/>
  <c r="FR14" i="1"/>
  <c r="FS14" i="1"/>
  <c r="FT14" i="1"/>
  <c r="FU14" i="1"/>
  <c r="FV14" i="1"/>
  <c r="FO15" i="1"/>
  <c r="FP15" i="1"/>
  <c r="FQ15" i="1"/>
  <c r="FR15" i="1"/>
  <c r="FS15" i="1"/>
  <c r="FT15" i="1"/>
  <c r="FU15" i="1"/>
  <c r="FV15" i="1"/>
  <c r="FO16" i="1"/>
  <c r="FP16" i="1"/>
  <c r="FQ16" i="1"/>
  <c r="FS16" i="1"/>
  <c r="FT16" i="1"/>
  <c r="FU16" i="1"/>
  <c r="FO17" i="1"/>
  <c r="FP17" i="1"/>
  <c r="FQ17" i="1"/>
  <c r="FR17" i="1"/>
  <c r="FS17" i="1"/>
  <c r="FT17" i="1"/>
  <c r="FU17" i="1"/>
  <c r="FV17" i="1"/>
  <c r="FO18" i="1"/>
  <c r="FS18" i="1"/>
  <c r="FT18" i="1"/>
  <c r="FU18" i="1"/>
  <c r="FO19" i="1"/>
  <c r="FP19" i="1"/>
  <c r="FQ19" i="1"/>
  <c r="FR19" i="1"/>
  <c r="FS19" i="1"/>
  <c r="FT19" i="1"/>
  <c r="FU19" i="1"/>
  <c r="FV19" i="1"/>
  <c r="FO20" i="1"/>
  <c r="FP20" i="1"/>
  <c r="FQ20" i="1"/>
  <c r="FR20" i="1"/>
  <c r="FS20" i="1"/>
  <c r="FT20" i="1"/>
  <c r="FU20" i="1"/>
  <c r="FV20" i="1"/>
  <c r="FO21" i="1"/>
  <c r="FP21" i="1"/>
  <c r="FQ21" i="1"/>
  <c r="FS21" i="1"/>
  <c r="FT21" i="1"/>
  <c r="FU21" i="1"/>
  <c r="FO22" i="1"/>
  <c r="FP22" i="1"/>
  <c r="FQ22" i="1"/>
  <c r="FR22" i="1"/>
  <c r="FS22" i="1"/>
  <c r="FT22" i="1"/>
  <c r="FU22" i="1"/>
  <c r="FV22" i="1"/>
  <c r="FO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S26" i="1"/>
  <c r="FT26" i="1"/>
  <c r="FU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S31" i="1"/>
  <c r="FT31" i="1"/>
  <c r="FU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S36" i="1"/>
  <c r="FT36" i="1"/>
  <c r="FU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S41" i="1"/>
  <c r="FT41" i="1"/>
  <c r="FU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AT32" i="1" s="1"/>
  <c r="H32" i="2"/>
  <c r="H33" i="2"/>
  <c r="H34" i="2"/>
  <c r="AT35" i="1" s="1"/>
  <c r="H35" i="2"/>
  <c r="H36" i="2"/>
  <c r="F37" i="1" s="1"/>
  <c r="H37" i="2"/>
  <c r="H38" i="2"/>
  <c r="H39" i="2"/>
  <c r="H40" i="2"/>
  <c r="H41" i="2"/>
  <c r="AT42" i="1" s="1"/>
  <c r="H42" i="2"/>
  <c r="AT43" i="1" s="1"/>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T42" i="2"/>
  <c r="S42" i="2"/>
  <c r="R42" i="2"/>
  <c r="Q42" i="2"/>
  <c r="P42" i="2"/>
  <c r="O42" i="2"/>
  <c r="N42" i="2"/>
  <c r="M42" i="2"/>
  <c r="V41" i="2"/>
  <c r="U41" i="2"/>
  <c r="U42" i="1" s="1"/>
  <c r="T41" i="2"/>
  <c r="T42" i="1" s="1"/>
  <c r="S41" i="2"/>
  <c r="S42" i="1" s="1"/>
  <c r="R41" i="2"/>
  <c r="Q41" i="2"/>
  <c r="P41" i="2"/>
  <c r="P42" i="1" s="1"/>
  <c r="O41" i="2"/>
  <c r="O42" i="1" s="1"/>
  <c r="N41" i="2"/>
  <c r="N42" i="1" s="1"/>
  <c r="M41" i="2"/>
  <c r="M42" i="1" s="1"/>
  <c r="V40" i="2"/>
  <c r="U40" i="2"/>
  <c r="T40" i="2"/>
  <c r="S40" i="2"/>
  <c r="R40" i="2"/>
  <c r="Q40" i="2"/>
  <c r="P40" i="2"/>
  <c r="P41" i="1" s="1"/>
  <c r="O40" i="2"/>
  <c r="O41" i="1" s="1"/>
  <c r="N40" i="2"/>
  <c r="M40" i="2"/>
  <c r="M41" i="1" s="1"/>
  <c r="V39" i="2"/>
  <c r="U39" i="2"/>
  <c r="T39" i="2"/>
  <c r="S39" i="2"/>
  <c r="R39" i="2"/>
  <c r="Q39" i="2"/>
  <c r="P39" i="2"/>
  <c r="P40" i="1" s="1"/>
  <c r="O39" i="2"/>
  <c r="N39" i="2"/>
  <c r="M39" i="2"/>
  <c r="M40" i="1" s="1"/>
  <c r="V38" i="2"/>
  <c r="U38" i="2"/>
  <c r="T38" i="2"/>
  <c r="S38" i="2"/>
  <c r="R38" i="2"/>
  <c r="Q38" i="2"/>
  <c r="P38" i="2"/>
  <c r="P39" i="1" s="1"/>
  <c r="O38" i="2"/>
  <c r="O39" i="1" s="1"/>
  <c r="N38" i="2"/>
  <c r="M38" i="2"/>
  <c r="V37" i="2"/>
  <c r="U37" i="2"/>
  <c r="T37" i="2"/>
  <c r="S37" i="2"/>
  <c r="R37" i="2"/>
  <c r="Q37" i="2"/>
  <c r="P37" i="2"/>
  <c r="P38" i="1" s="1"/>
  <c r="O37" i="2"/>
  <c r="O38" i="1" s="1"/>
  <c r="N37" i="2"/>
  <c r="M37" i="2"/>
  <c r="V36" i="2"/>
  <c r="U36" i="2"/>
  <c r="T36" i="2"/>
  <c r="S36" i="2"/>
  <c r="R36" i="2"/>
  <c r="Q36" i="2"/>
  <c r="P36" i="2"/>
  <c r="P37" i="1" s="1"/>
  <c r="O36" i="2"/>
  <c r="O37" i="1" s="1"/>
  <c r="N36" i="2"/>
  <c r="M36" i="2"/>
  <c r="M37" i="1" s="1"/>
  <c r="V35" i="2"/>
  <c r="U35" i="2"/>
  <c r="T35" i="2"/>
  <c r="S35" i="2"/>
  <c r="R35" i="2"/>
  <c r="Q35" i="2"/>
  <c r="P35" i="2"/>
  <c r="P36" i="1" s="1"/>
  <c r="O35" i="2"/>
  <c r="O36" i="1" s="1"/>
  <c r="N35" i="2"/>
  <c r="M35" i="2"/>
  <c r="M36" i="1" s="1"/>
  <c r="V34" i="2"/>
  <c r="U34" i="2"/>
  <c r="T34" i="2"/>
  <c r="S34" i="2"/>
  <c r="R34" i="2"/>
  <c r="Q34" i="2"/>
  <c r="P34" i="2"/>
  <c r="O34" i="2"/>
  <c r="N34" i="2"/>
  <c r="N35" i="1" s="1"/>
  <c r="M34" i="2"/>
  <c r="M35" i="1" s="1"/>
  <c r="V33" i="2"/>
  <c r="U33" i="2"/>
  <c r="T33" i="2"/>
  <c r="S33" i="2"/>
  <c r="R33" i="2"/>
  <c r="Q33" i="2"/>
  <c r="P33" i="2"/>
  <c r="O33" i="2"/>
  <c r="O34" i="1" s="1"/>
  <c r="N33" i="2"/>
  <c r="N34" i="1" s="1"/>
  <c r="M33" i="2"/>
  <c r="M34" i="1" s="1"/>
  <c r="V32" i="2"/>
  <c r="U32" i="2"/>
  <c r="T32" i="2"/>
  <c r="S32" i="2"/>
  <c r="R32" i="2"/>
  <c r="Q32" i="2"/>
  <c r="P32" i="2"/>
  <c r="P33" i="1" s="1"/>
  <c r="O32" i="2"/>
  <c r="O33" i="1" s="1"/>
  <c r="N32" i="2"/>
  <c r="N33" i="1" s="1"/>
  <c r="M32" i="2"/>
  <c r="M33" i="1" s="1"/>
  <c r="V31" i="2"/>
  <c r="U31" i="2"/>
  <c r="T31" i="2"/>
  <c r="S31" i="2"/>
  <c r="R31" i="2"/>
  <c r="Q31" i="2"/>
  <c r="P31" i="2"/>
  <c r="P32" i="1" s="1"/>
  <c r="O31" i="2"/>
  <c r="O32" i="1" s="1"/>
  <c r="N31" i="2"/>
  <c r="N32" i="1" s="1"/>
  <c r="M31" i="2"/>
  <c r="V30" i="2"/>
  <c r="U30" i="2"/>
  <c r="T30" i="2"/>
  <c r="S30" i="2"/>
  <c r="R30" i="2"/>
  <c r="Q30" i="2"/>
  <c r="P30" i="2"/>
  <c r="P31" i="1" s="1"/>
  <c r="O30" i="2"/>
  <c r="O31" i="1" s="1"/>
  <c r="N30" i="2"/>
  <c r="M30" i="2"/>
  <c r="V29" i="2"/>
  <c r="U29" i="2"/>
  <c r="U30" i="1" s="1"/>
  <c r="T29" i="2"/>
  <c r="T30" i="1" s="1"/>
  <c r="S29" i="2"/>
  <c r="S30" i="1" s="1"/>
  <c r="R29" i="2"/>
  <c r="Q29" i="2"/>
  <c r="P29" i="2"/>
  <c r="O29" i="2"/>
  <c r="O30" i="1" s="1"/>
  <c r="N29" i="2"/>
  <c r="N30" i="1" s="1"/>
  <c r="M29" i="2"/>
  <c r="M30" i="1" s="1"/>
  <c r="V28" i="2"/>
  <c r="U28" i="2"/>
  <c r="U29" i="1" s="1"/>
  <c r="T28" i="2"/>
  <c r="T29" i="1" s="1"/>
  <c r="S28" i="2"/>
  <c r="S29" i="1" s="1"/>
  <c r="R28" i="2"/>
  <c r="Q28" i="2"/>
  <c r="P28" i="2"/>
  <c r="P29" i="1" s="1"/>
  <c r="O28" i="2"/>
  <c r="N28" i="2"/>
  <c r="N29" i="1" s="1"/>
  <c r="M28" i="2"/>
  <c r="M29" i="1" s="1"/>
  <c r="V27" i="2"/>
  <c r="U27" i="2"/>
  <c r="U28" i="1" s="1"/>
  <c r="T27" i="2"/>
  <c r="T28" i="1" s="1"/>
  <c r="S27" i="2"/>
  <c r="S28" i="1" s="1"/>
  <c r="R27" i="2"/>
  <c r="Q27" i="2"/>
  <c r="P27" i="2"/>
  <c r="P28" i="1" s="1"/>
  <c r="O27" i="2"/>
  <c r="O28" i="1" s="1"/>
  <c r="N27" i="2"/>
  <c r="N28" i="1" s="1"/>
  <c r="M27" i="2"/>
  <c r="M28" i="1" s="1"/>
  <c r="V26" i="2"/>
  <c r="U26" i="2"/>
  <c r="T26" i="2"/>
  <c r="T27" i="1" s="1"/>
  <c r="S26" i="2"/>
  <c r="R26" i="2"/>
  <c r="Q26" i="2"/>
  <c r="P26" i="2"/>
  <c r="P27" i="1" s="1"/>
  <c r="O26" i="2"/>
  <c r="O27" i="1" s="1"/>
  <c r="N26" i="2"/>
  <c r="N27" i="1" s="1"/>
  <c r="M26" i="2"/>
  <c r="M27" i="1" s="1"/>
  <c r="V25" i="2"/>
  <c r="U25" i="2"/>
  <c r="U26" i="1" s="1"/>
  <c r="T25" i="2"/>
  <c r="T26" i="1" s="1"/>
  <c r="S25" i="2"/>
  <c r="S26" i="1" s="1"/>
  <c r="R25" i="2"/>
  <c r="Q25" i="2"/>
  <c r="P25" i="2"/>
  <c r="P26" i="1" s="1"/>
  <c r="O25" i="2"/>
  <c r="O26" i="1" s="1"/>
  <c r="N25" i="2"/>
  <c r="N26" i="1" s="1"/>
  <c r="M25" i="2"/>
  <c r="M26" i="1" s="1"/>
  <c r="V24" i="2"/>
  <c r="U24" i="2"/>
  <c r="T24" i="2"/>
  <c r="S24" i="2"/>
  <c r="R24" i="2"/>
  <c r="Q24" i="2"/>
  <c r="P24" i="2"/>
  <c r="P25" i="1" s="1"/>
  <c r="O24" i="2"/>
  <c r="O25" i="1" s="1"/>
  <c r="N24" i="2"/>
  <c r="N25" i="1" s="1"/>
  <c r="M24" i="2"/>
  <c r="M25" i="1" s="1"/>
  <c r="V23" i="2"/>
  <c r="R23" i="2"/>
  <c r="Q23" i="2"/>
  <c r="Q24" i="1" s="1"/>
  <c r="M23" i="2"/>
  <c r="M24" i="1" s="1"/>
  <c r="P23" i="2"/>
  <c r="P24" i="1" s="1"/>
  <c r="I23" i="2"/>
  <c r="V22" i="2"/>
  <c r="T22" i="2"/>
  <c r="T23" i="1" s="1"/>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U21" i="1" s="1"/>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S16" i="1" s="1"/>
  <c r="R15" i="2"/>
  <c r="Q15" i="2"/>
  <c r="P15" i="2"/>
  <c r="O15" i="2"/>
  <c r="N15" i="2"/>
  <c r="N16" i="1" s="1"/>
  <c r="M15" i="2"/>
  <c r="M16" i="1" s="1"/>
  <c r="I15" i="2"/>
  <c r="V14" i="2"/>
  <c r="U14" i="2"/>
  <c r="T14" i="2"/>
  <c r="T15" i="1" s="1"/>
  <c r="P14" i="2"/>
  <c r="O14" i="2"/>
  <c r="N14" i="2"/>
  <c r="M14" i="2"/>
  <c r="S14" i="2"/>
  <c r="S15" i="1" s="1"/>
  <c r="I14" i="2"/>
  <c r="V13" i="2"/>
  <c r="Q13" i="2"/>
  <c r="P13" i="2"/>
  <c r="P14" i="1" s="1"/>
  <c r="O13" i="2"/>
  <c r="O14" i="1" s="1"/>
  <c r="I13" i="2"/>
  <c r="V12" i="2"/>
  <c r="U12" i="2"/>
  <c r="U13" i="1" s="1"/>
  <c r="I12" i="2"/>
  <c r="V11" i="2"/>
  <c r="U11" i="2"/>
  <c r="U12" i="1" s="1"/>
  <c r="T11" i="2"/>
  <c r="S11" i="2"/>
  <c r="R11" i="2"/>
  <c r="Q11" i="2"/>
  <c r="Q12" i="1" s="1"/>
  <c r="P11" i="2"/>
  <c r="O11" i="2"/>
  <c r="N11" i="2"/>
  <c r="M11" i="2"/>
  <c r="I11" i="2"/>
  <c r="CO12" i="1"/>
  <c r="V10" i="2"/>
  <c r="T10" i="2"/>
  <c r="S10" i="2"/>
  <c r="R10" i="2"/>
  <c r="Q10" i="2"/>
  <c r="O10" i="2"/>
  <c r="N10" i="2"/>
  <c r="M10" i="2"/>
  <c r="M11" i="1" s="1"/>
  <c r="I10" i="2"/>
  <c r="V9" i="2"/>
  <c r="U9" i="2"/>
  <c r="U10" i="1" s="1"/>
  <c r="T9" i="2"/>
  <c r="T10" i="1" s="1"/>
  <c r="S9" i="2"/>
  <c r="S10" i="1" s="1"/>
  <c r="R9" i="2"/>
  <c r="R10" i="1" s="1"/>
  <c r="Q9" i="2"/>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Q6" i="1" s="1"/>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K44" i="1"/>
  <c r="AB44" i="1"/>
  <c r="AA44" i="1"/>
  <c r="Z44" i="1"/>
  <c r="Y44" i="1"/>
  <c r="X44" i="1"/>
  <c r="W44" i="1"/>
  <c r="R44" i="1"/>
  <c r="Q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K43" i="1"/>
  <c r="AA43" i="1"/>
  <c r="Z43" i="1"/>
  <c r="Y43" i="1"/>
  <c r="X43" i="1"/>
  <c r="W43" i="1"/>
  <c r="U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L42" i="1"/>
  <c r="AK42" i="1"/>
  <c r="AA42" i="1"/>
  <c r="Z42" i="1"/>
  <c r="Y42" i="1"/>
  <c r="X42" i="1"/>
  <c r="W42" i="1"/>
  <c r="R42" i="1"/>
  <c r="Q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L41" i="1"/>
  <c r="AK41" i="1"/>
  <c r="AA41" i="1"/>
  <c r="Z41" i="1"/>
  <c r="Y41" i="1"/>
  <c r="X41" i="1"/>
  <c r="W41" i="1"/>
  <c r="U41" i="1"/>
  <c r="T41" i="1"/>
  <c r="S41" i="1"/>
  <c r="R41" i="1"/>
  <c r="Q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U39" i="1"/>
  <c r="T39" i="1"/>
  <c r="S39" i="1"/>
  <c r="R39" i="1"/>
  <c r="Q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I37" i="1"/>
  <c r="AA37" i="1"/>
  <c r="Z37" i="1"/>
  <c r="Y37" i="1"/>
  <c r="X37" i="1"/>
  <c r="W37" i="1"/>
  <c r="U37" i="1"/>
  <c r="T37" i="1"/>
  <c r="S37" i="1"/>
  <c r="R37" i="1"/>
  <c r="Q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K34" i="1"/>
  <c r="AA34" i="1"/>
  <c r="Z34" i="1"/>
  <c r="Y34" i="1"/>
  <c r="X34" i="1"/>
  <c r="W34" i="1"/>
  <c r="U34" i="1"/>
  <c r="T34" i="1"/>
  <c r="S34" i="1"/>
  <c r="R34" i="1"/>
  <c r="Q34" i="1"/>
  <c r="P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J33" i="1"/>
  <c r="I33" i="1"/>
  <c r="H33" i="1"/>
  <c r="E33" i="1"/>
  <c r="D33" i="1"/>
  <c r="C33" i="1"/>
  <c r="B33" i="1"/>
  <c r="A33" i="1"/>
  <c r="FM32" i="1"/>
  <c r="FJ32" i="1"/>
  <c r="FI32" i="1"/>
  <c r="FH32" i="1"/>
  <c r="EV32" i="1"/>
  <c r="ES32" i="1"/>
  <c r="DY32" i="1"/>
  <c r="DO32" i="1"/>
  <c r="DA32" i="1"/>
  <c r="CZ32" i="1"/>
  <c r="CU32" i="1"/>
  <c r="CT32" i="1"/>
  <c r="CS32" i="1"/>
  <c r="CR32" i="1"/>
  <c r="CQ32" i="1"/>
  <c r="CP32" i="1"/>
  <c r="CO32" i="1"/>
  <c r="L32" i="1" s="1"/>
  <c r="CL32" i="1"/>
  <c r="CK32" i="1"/>
  <c r="CJ32" i="1"/>
  <c r="CI32" i="1"/>
  <c r="CH32" i="1"/>
  <c r="CG32" i="1"/>
  <c r="BH32" i="1"/>
  <c r="BG32" i="1"/>
  <c r="BF32" i="1"/>
  <c r="BE32" i="1"/>
  <c r="AV32" i="1"/>
  <c r="AK32" i="1"/>
  <c r="AA32" i="1"/>
  <c r="Z32" i="1"/>
  <c r="Y32" i="1"/>
  <c r="X32" i="1"/>
  <c r="W32" i="1"/>
  <c r="U32" i="1"/>
  <c r="T32" i="1"/>
  <c r="S32" i="1"/>
  <c r="R32" i="1"/>
  <c r="Q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T31" i="1"/>
  <c r="AL31" i="1"/>
  <c r="AK31" i="1"/>
  <c r="AA31" i="1"/>
  <c r="Z31" i="1"/>
  <c r="Y31" i="1"/>
  <c r="X31" i="1"/>
  <c r="W31" i="1"/>
  <c r="U31" i="1"/>
  <c r="T31" i="1"/>
  <c r="S31" i="1"/>
  <c r="R31" i="1"/>
  <c r="Q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I30" i="1"/>
  <c r="AA30" i="1"/>
  <c r="Z30" i="1"/>
  <c r="Y30" i="1"/>
  <c r="X30" i="1"/>
  <c r="W30" i="1"/>
  <c r="R30" i="1"/>
  <c r="Q30" i="1"/>
  <c r="P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A27" i="1"/>
  <c r="Z27" i="1"/>
  <c r="Y27" i="1"/>
  <c r="X27" i="1"/>
  <c r="W27" i="1"/>
  <c r="U27" i="1"/>
  <c r="S27" i="1"/>
  <c r="R27" i="1"/>
  <c r="Q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B26" i="1"/>
  <c r="AA26" i="1"/>
  <c r="Z26" i="1"/>
  <c r="Y26" i="1"/>
  <c r="X26" i="1"/>
  <c r="W26" i="1"/>
  <c r="R26" i="1"/>
  <c r="Q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L36" i="1" l="1"/>
  <c r="FE33" i="1"/>
  <c r="L43" i="1"/>
  <c r="FE32" i="1"/>
  <c r="FE35" i="1"/>
  <c r="AL26" i="1"/>
  <c r="AJ41" i="1"/>
  <c r="AI6" i="1"/>
  <c r="AJ44" i="1"/>
  <c r="AI23" i="1"/>
  <c r="AJ27" i="1"/>
  <c r="AJ30" i="1"/>
  <c r="AJ43" i="1"/>
  <c r="F43" i="1"/>
  <c r="AJ29" i="1"/>
  <c r="AL43" i="1"/>
  <c r="AJ26" i="1"/>
  <c r="AJ33" i="1"/>
  <c r="AJ35" i="1"/>
  <c r="AJ37" i="1"/>
  <c r="AJ42" i="1"/>
  <c r="L41" i="1"/>
  <c r="FE44" i="1"/>
  <c r="L31" i="1"/>
  <c r="FV41" i="1"/>
  <c r="FV36" i="1"/>
  <c r="FV31" i="1"/>
  <c r="FV26" i="1"/>
  <c r="FV21" i="1"/>
  <c r="FP18" i="1"/>
  <c r="FV16" i="1"/>
  <c r="FP13" i="1"/>
  <c r="FV11" i="1"/>
  <c r="FP8" i="1"/>
  <c r="FV6" i="1"/>
  <c r="FS6" i="1"/>
  <c r="FV18" i="1"/>
  <c r="FV13" i="1"/>
  <c r="FV8" i="1"/>
  <c r="FR6" i="1"/>
  <c r="FQ6" i="1"/>
  <c r="FP6" i="1"/>
  <c r="FR18" i="1"/>
  <c r="FR13" i="1"/>
  <c r="FR8" i="1"/>
  <c r="FE42" i="1"/>
  <c r="L34" i="1"/>
  <c r="FE2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<sst xmlns="http://schemas.openxmlformats.org/spreadsheetml/2006/main" count="915" uniqueCount="740">
  <si>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</si>
  <si>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</si>
  <si>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</si>
  <si>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</si>
  <si>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</si>
  <si>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</si>
  <si>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</si>
  <si>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</si>
  <si>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</si>
  <si>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</si>
  <si>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</si>
  <si>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</si>
  <si>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</si>
  <si>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</si>
  <si>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</si>
  <si>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</si>
  <si>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</si>
  <si>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</si>
  <si>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</si>
  <si>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</si>
  <si>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</si>
  <si>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</si>
  <si>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</si>
  <si>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</si>
  <si>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</si>
  <si>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</si>
  <si>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</si>
  <si>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</si>
  <si>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</si>
  <si>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</si>
  <si>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</si>
  <si>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</si>
  <si>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</si>
  <si>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</si>
  <si>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</si>
  <si>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</si>
  <si>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</si>
  <si>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</si>
  <si>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</si>
  <si>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</si>
  <si>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</si>
  <si>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</si>
  <si>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</si>
  <si>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</si>
  <si>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</si>
  <si>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</si>
  <si>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</si>
  <si>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</si>
  <si>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</si>
  <si>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</si>
  <si>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</si>
  <si>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</si>
  <si>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</si>
  <si>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</si>
  <si>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</si>
  <si>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</si>
  <si>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</si>
  <si>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</si>
  <si>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</si>
  <si>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</si>
  <si>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</si>
  <si>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</si>
  <si>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</si>
  <si>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</si>
  <si>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</si>
  <si>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</si>
  <si>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</si>
  <si>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</si>
  <si>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</si>
  <si>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</si>
  <si>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</si>
  <si>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</si>
  <si>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</si>
  <si>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</si>
  <si>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</si>
  <si>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</si>
  <si>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</si>
  <si>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</si>
  <si>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</si>
  <si>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</si>
  <si>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</si>
  <si>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</si>
  <si>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</si>
  <si>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</si>
  <si>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</si>
  <si>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</si>
  <si>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</si>
  <si>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</si>
  <si>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</si>
  <si>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</si>
  <si>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</si>
  <si>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</si>
  <si>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</si>
  <si>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</si>
  <si>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</si>
  <si>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</si>
  <si>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</si>
  <si>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</si>
  <si>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</si>
  <si>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</si>
  <si>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</si>
  <si>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</si>
  <si>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</si>
  <si>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</si>
  <si>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</si>
  <si>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</si>
  <si>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</si>
  <si>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</si>
  <si>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</si>
  <si>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</si>
  <si>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</si>
  <si>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</si>
  <si>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</si>
  <si>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</si>
  <si>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</si>
  <si>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</si>
  <si>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</si>
  <si>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</si>
  <si>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</si>
  <si>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</si>
  <si>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</si>
  <si>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</si>
  <si>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</si>
  <si>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</si>
  <si>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</si>
  <si>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</si>
  <si>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</si>
  <si>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</si>
  <si>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</si>
  <si>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</si>
  <si>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</si>
  <si>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</si>
  <si>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</si>
  <si>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</si>
  <si>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</si>
  <si>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</si>
  <si>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</si>
  <si>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</si>
  <si>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</si>
  <si>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</si>
  <si>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</si>
  <si>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</si>
  <si>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</si>
  <si>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</si>
  <si>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</si>
  <si>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</si>
  <si>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</si>
  <si>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</si>
  <si>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</si>
  <si>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</si>
  <si>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</si>
  <si>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</si>
  <si>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</si>
  <si>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</si>
  <si>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</si>
  <si>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</si>
  <si>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</si>
  <si>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</si>
  <si>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</si>
  <si>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</si>
  <si>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</si>
  <si>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</si>
  <si>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</si>
  <si>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</si>
  <si>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</si>
  <si>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</si>
  <si>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</si>
  <si>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</si>
  <si>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</si>
  <si>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</si>
  <si>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</si>
  <si>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</si>
  <si>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</si>
  <si>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</si>
  <si>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</si>
  <si>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</si>
  <si>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</si>
  <si>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</si>
  <si>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</si>
  <si>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</si>
  <si>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</si>
  <si>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</si>
  <si>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</si>
  <si>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</si>
  <si>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</si>
  <si>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</si>
  <si>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</si>
  <si>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</si>
  <si>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</si>
  <si>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</si>
  <si>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</si>
  <si>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</si>
  <si>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</si>
  <si>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</si>
  <si>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</si>
  <si>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</si>
  <si>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</si>
  <si>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</si>
  <si>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</si>
  <si>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</si>
  <si>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</si>
  <si>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</si>
  <si>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</si>
  <si>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</si>
  <si>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</si>
  <si>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</si>
  <si>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</si>
  <si>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</si>
  <si>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</si>
  <si>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</si>
  <si>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</si>
  <si>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</si>
  <si>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</si>
  <si>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</si>
  <si>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</si>
  <si>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</si>
  <si>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</si>
  <si>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</si>
  <si>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</si>
  <si>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</si>
  <si>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</si>
  <si>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</si>
  <si>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</si>
  <si>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</si>
  <si>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</si>
  <si>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</si>
  <si>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</si>
  <si>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</si>
  <si>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</si>
  <si>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</si>
  <si>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</si>
  <si>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</si>
  <si>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</si>
  <si>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</si>
  <si>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</si>
  <si>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</si>
  <si>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</si>
  <si>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</si>
  <si>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</si>
  <si>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</si>
  <si>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</si>
  <si>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</si>
  <si>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</si>
  <si>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</si>
  <si>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</si>
  <si>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</si>
  <si>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</si>
  <si>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</si>
  <si>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</si>
  <si>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</si>
  <si>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</si>
  <si>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</si>
  <si>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</si>
  <si>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</si>
  <si>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</si>
  <si>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</si>
  <si>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</si>
  <si>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</si>
  <si>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</si>
  <si>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</si>
  <si>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</si>
  <si>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</si>
  <si>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</si>
  <si>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</si>
  <si>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</si>
  <si>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</si>
  <si>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</si>
  <si>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</si>
  <si>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</si>
  <si>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</si>
  <si>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</si>
  <si>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</si>
  <si>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</si>
  <si>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</si>
  <si>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</si>
  <si>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</si>
  <si>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</si>
  <si>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</si>
  <si>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</si>
  <si>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</si>
  <si>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</si>
  <si>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</si>
  <si>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</si>
  <si>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</si>
  <si>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</si>
  <si>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</si>
  <si>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</si>
  <si>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</si>
  <si>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</si>
  <si>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</si>
  <si>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</si>
  <si>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</si>
  <si>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</si>
  <si>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</si>
  <si>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</si>
  <si>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</si>
  <si>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</si>
  <si>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</si>
  <si>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</si>
  <si>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</si>
  <si>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</si>
  <si>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</si>
  <si>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</si>
  <si>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</si>
  <si>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</si>
  <si>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</si>
  <si>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</si>
  <si>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</si>
  <si>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</si>
  <si>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</si>
  <si>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</si>
  <si>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</si>
  <si>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</si>
  <si>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</si>
  <si>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</si>
  <si>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</si>
  <si>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</si>
  <si>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</si>
  <si>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</si>
  <si>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</si>
  <si>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</si>
  <si>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</si>
  <si>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</si>
  <si>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</si>
  <si>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</si>
  <si>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</si>
  <si>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</si>
  <si>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</si>
  <si>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</si>
  <si>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</si>
  <si>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</si>
  <si>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</si>
  <si>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</si>
  <si>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</si>
  <si>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</si>
  <si>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</si>
  <si>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</si>
  <si>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</si>
  <si>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</si>
  <si>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</si>
  <si>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</si>
  <si>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</si>
  <si>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</si>
  <si>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</si>
  <si>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</si>
  <si>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</si>
  <si>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</si>
  <si>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</si>
  <si>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</si>
  <si>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</si>
  <si>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</si>
  <si>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</si>
  <si>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</si>
  <si>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</si>
  <si>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</si>
  <si>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</si>
  <si>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</si>
  <si>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</si>
  <si>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</si>
  <si>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</si>
  <si>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</si>
  <si>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</si>
  <si>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</si>
  <si>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</si>
  <si>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</si>
  <si>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</si>
  <si>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</si>
  <si>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</si>
  <si>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</si>
  <si>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</si>
  <si>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</si>
  <si>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</si>
  <si>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</si>
  <si>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</si>
  <si>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</si>
  <si>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</si>
  <si>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</si>
  <si>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</si>
  <si>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</si>
  <si>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</si>
  <si>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</si>
  <si>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</si>
  <si>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</si>
  <si>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</si>
  <si>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</si>
  <si>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</si>
  <si>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</si>
  <si>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</si>
  <si>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</si>
  <si>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</si>
  <si>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</si>
  <si>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</si>
  <si>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</si>
  <si>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</si>
  <si>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</si>
  <si>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</si>
  <si>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</si>
  <si>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</si>
  <si>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</si>
  <si>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</si>
  <si>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</si>
  <si>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</si>
  <si>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</si>
  <si>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</si>
  <si>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</si>
  <si>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</si>
  <si>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</si>
  <si>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</si>
  <si>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</si>
  <si>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</si>
  <si>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</si>
  <si>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</si>
  <si>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</si>
  <si>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</si>
  <si>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</si>
  <si>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</si>
  <si>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</si>
  <si>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</si>
  <si>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</si>
  <si>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</si>
  <si>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</si>
  <si>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</si>
  <si>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</si>
  <si>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</si>
  <si>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</si>
  <si>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</si>
  <si>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</si>
  <si>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</si>
  <si>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</si>
  <si>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</si>
  <si>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</si>
  <si>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</si>
  <si>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</si>
  <si>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</si>
  <si>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</si>
  <si>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</si>
  <si>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</si>
  <si>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</si>
  <si>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</si>
  <si>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</si>
  <si>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</si>
  <si>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</si>
  <si>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</si>
  <si>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</si>
  <si>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</si>
  <si>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</si>
  <si>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</si>
  <si>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</si>
  <si>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</si>
  <si>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</si>
  <si>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</si>
  <si>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</si>
  <si>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</si>
  <si>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</si>
  <si>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</si>
  <si>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</si>
  <si>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</si>
  <si>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</si>
  <si>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</si>
  <si>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</si>
  <si>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</si>
  <si>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</si>
  <si>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</si>
  <si>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</si>
  <si>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</si>
  <si>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</si>
  <si>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</si>
  <si>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</si>
  <si>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</si>
  <si>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</si>
  <si>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</si>
  <si>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</si>
  <si>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</si>
  <si>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</si>
  <si>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</si>
  <si>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</si>
  <si>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</si>
  <si>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</si>
  <si>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</si>
  <si>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</si>
  <si>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</si>
  <si>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</si>
  <si>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</si>
  <si>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</si>
  <si>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</si>
  <si>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</si>
  <si>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</si>
  <si>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</si>
  <si>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</si>
  <si>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</si>
  <si>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</si>
  <si>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</si>
  <si>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</si>
  <si>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</si>
  <si>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</si>
  <si>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</si>
  <si>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</si>
  <si>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</si>
  <si>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</si>
  <si>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</si>
  <si>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</si>
  <si>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</si>
  <si>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</si>
  <si>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</si>
  <si>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</si>
  <si>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</si>
  <si>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</si>
  <si>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</si>
  <si>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</si>
  <si>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</si>
  <si>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</si>
  <si>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</si>
  <si>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</si>
  <si>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</si>
  <si>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</si>
  <si>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</si>
  <si>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</si>
  <si>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</si>
  <si>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</si>
  <si>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</si>
  <si>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</si>
  <si>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</si>
  <si>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</si>
  <si>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</si>
  <si>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</si>
  <si>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</si>
  <si>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</si>
  <si>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</si>
  <si>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</si>
  <si>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</si>
  <si>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</si>
  <si>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</si>
  <si>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</si>
  <si>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</si>
  <si>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</si>
  <si>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</si>
  <si>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</si>
  <si>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</si>
  <si>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</si>
  <si>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</si>
  <si>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</si>
  <si>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</si>
  <si>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</si>
  <si>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</si>
  <si>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</si>
  <si>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</si>
  <si>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</si>
  <si>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</si>
  <si>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</si>
  <si>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</si>
  <si>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</si>
  <si>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</si>
  <si>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</si>
  <si>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</si>
  <si>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</si>
  <si>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</si>
  <si>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</si>
  <si>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</si>
  <si>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</si>
  <si>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</si>
  <si>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</si>
  <si>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</si>
  <si>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</si>
  <si>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</si>
  <si>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</si>
  <si>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</si>
  <si>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</si>
  <si>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</si>
  <si>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</si>
  <si>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</si>
  <si>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</si>
  <si>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</si>
  <si>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</si>
  <si>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</si>
  <si>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</si>
  <si>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</si>
  <si>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</si>
  <si>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</si>
  <si>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</si>
  <si>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</si>
  <si>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</si>
  <si>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</si>
  <si>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</si>
  <si>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</si>
  <si>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</si>
  <si>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</si>
  <si>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</si>
  <si>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</si>
  <si>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</si>
  <si>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</si>
  <si>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</si>
  <si>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</si>
  <si>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</si>
  <si>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</si>
  <si>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</si>
  <si>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</si>
  <si>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</si>
  <si>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</si>
  <si>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</si>
  <si>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</si>
  <si>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</si>
  <si>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</si>
  <si>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</si>
  <si>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</si>
  <si>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</si>
  <si>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</si>
  <si>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</si>
  <si>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</si>
  <si>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</si>
  <si>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</si>
  <si>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</si>
  <si>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</si>
  <si>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</si>
  <si>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</si>
  <si>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</si>
  <si>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</si>
  <si>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</si>
  <si>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</si>
  <si>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</si>
  <si>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</si>
  <si>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</si>
  <si>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</si>
  <si>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</si>
  <si>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</si>
  <si>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</si>
  <si>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</si>
  <si>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</si>
  <si>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</si>
  <si>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</si>
  <si>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</si>
  <si>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</si>
  <si>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</si>
  <si>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</si>
  <si>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</si>
  <si>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</si>
  <si>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</si>
  <si>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</si>
  <si>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</si>
  <si>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</si>
  <si>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</si>
  <si>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</si>
  <si>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</si>
  <si>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</si>
  <si>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</si>
  <si>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</si>
  <si>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</si>
  <si>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</si>
  <si>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</si>
  <si>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</si>
  <si>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</si>
  <si>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</si>
  <si>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</si>
  <si>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</si>
  <si>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</si>
  <si>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</si>
  <si>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</si>
  <si>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</si>
  <si>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</si>
  <si>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</si>
  <si>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</si>
  <si>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</si>
  <si>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</si>
  <si>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</si>
  <si>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</si>
  <si>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</si>
  <si>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</si>
  <si>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</si>
  <si>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</si>
  <si>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</si>
  <si>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</si>
  <si>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</si>
  <si>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</si>
  <si>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</si>
  <si>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</si>
  <si>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</si>
  <si>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</si>
  <si>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T530 Reg - DE</t>
  </si>
  <si>
    <t>Lenovo T530 Reg - FR</t>
  </si>
  <si>
    <t>Lenovo T530 Reg - IT</t>
  </si>
  <si>
    <t>Lenovo T530 Reg - ES</t>
  </si>
  <si>
    <t>Lenovo T530 Reg - UK</t>
  </si>
  <si>
    <t>Lenovo T530 Reg - NOR</t>
  </si>
  <si>
    <t>Lenovo T530 Reg - BE</t>
  </si>
  <si>
    <t>Lenovo T530 Reg - BG</t>
  </si>
  <si>
    <t>Lenovo T530 Reg - CZ</t>
  </si>
  <si>
    <t>Lenovo T530 Reg - DK</t>
  </si>
  <si>
    <t>Lenovo T530 Reg - HU</t>
  </si>
  <si>
    <t>Lenovo T530 Reg - NL</t>
  </si>
  <si>
    <t>Lenovo T530 Reg - NO</t>
  </si>
  <si>
    <t>Lenovo T530 Reg - PL</t>
  </si>
  <si>
    <t>Lenovo T530 Reg - PT</t>
  </si>
  <si>
    <t>Lenovo T530 Reg - SE/FI</t>
  </si>
  <si>
    <t>Lenovo T530 Reg - CH</t>
  </si>
  <si>
    <t>Lenovo T530 Reg - US INT</t>
  </si>
  <si>
    <t>Lenovo T530 Reg - RUS</t>
  </si>
  <si>
    <t>Lenovo T530 Reg - US</t>
  </si>
  <si>
    <t>Lenovo T530 - DE</t>
  </si>
  <si>
    <t>Lenovo T530 - FR FBA</t>
  </si>
  <si>
    <t>Lenovo T530 - IT FBA</t>
  </si>
  <si>
    <t>Lenovo T530 - ES FBA</t>
  </si>
  <si>
    <t>Lenovo T530 BL - UK V2</t>
  </si>
  <si>
    <t>Lenovo T530 BL - NOR V2</t>
  </si>
  <si>
    <t>Lenovo T530 - BE</t>
  </si>
  <si>
    <t>Lenovo T530 BL - BG</t>
  </si>
  <si>
    <t>Lenovo T530 BL - CZ</t>
  </si>
  <si>
    <t>Lenovo T530 BL - DK</t>
  </si>
  <si>
    <t>Lenovo T530 BL - HU</t>
  </si>
  <si>
    <t>Lenovo T530 BL - NL</t>
  </si>
  <si>
    <t>Lenovo T530 BL - NO</t>
  </si>
  <si>
    <t>Lenovo T530 BL - PL</t>
  </si>
  <si>
    <t>Lenovo T530 BL - PT</t>
  </si>
  <si>
    <t>Lenovo T530 BL - SE/FI</t>
  </si>
  <si>
    <t>Lenovo T530 - CH</t>
  </si>
  <si>
    <t>Lenovo T530 - US int</t>
  </si>
  <si>
    <t>Lenovo T530 BL - RUS</t>
  </si>
  <si>
    <t>Lenovo T530 BL - US V2</t>
  </si>
  <si>
    <t>Lenovo/T530/RG/DE</t>
  </si>
  <si>
    <t>Lenovo/T530/RG/FR</t>
  </si>
  <si>
    <t>Lenovo/T530/RG/IT</t>
  </si>
  <si>
    <t>Lenovo/T530/RG/ES</t>
  </si>
  <si>
    <t>Lenovo/T530/RG/UK</t>
  </si>
  <si>
    <t>Lenovo/T530/RG/NOR</t>
  </si>
  <si>
    <t>04X1359</t>
  </si>
  <si>
    <t>04X1360</t>
  </si>
  <si>
    <t>04X1361</t>
  </si>
  <si>
    <t>04X1249</t>
  </si>
  <si>
    <t>04X1259</t>
  </si>
  <si>
    <t>04X1380</t>
  </si>
  <si>
    <t>Lenovo/T530/RG/USI</t>
  </si>
  <si>
    <t>Lenovo/T530/RG/US</t>
  </si>
  <si>
    <t>Lenovo/T530/BL/DE</t>
  </si>
  <si>
    <t>Lenovo/T530/BL/FR</t>
  </si>
  <si>
    <t>Lenovo/T530/BL/IT</t>
  </si>
  <si>
    <t>Lenovo/T530/BL/ES</t>
  </si>
  <si>
    <t>Lenovo/T530/BL/UK</t>
  </si>
  <si>
    <t>Lenovo/T530/BL/NOR</t>
  </si>
  <si>
    <t>Lenovo/T530/BL/USI</t>
  </si>
  <si>
    <t>Lenovo/T530/BL/US</t>
  </si>
  <si>
    <t>T430 T430i T430s T430si T430U T530 T530i T530S W530 X13X X230 X230i X230it X230T</t>
  </si>
  <si>
    <t>Lenovo T530 Parent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</si>
</sst>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xf numFmtId="0" fontId="0" fillId="14" borderId="0" xfId="0" applyFill="1" applyAlignment="1">
      <alignment horizontal="left"/>
    </xf>
    <xf numFmtId="0" fontId="0" fillId="14" borderId="0" xfId="0" applyFill="1" applyAlignment="1">
      <alignment horizontal="right" wrapText="1"/>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T530 Parent</v>
      </c>
      <c r="C4" s="29" t="s">
        <v>345</v>
      </c>
      <c r="D4" s="30">
        <f>Values!B14</f>
        <v>5714401430995</v>
      </c>
      <c r="E4" s="31" t="s">
        <v>346</v>
      </c>
      <c r="F4" s="28" t="str">
        <f>SUBSTITUTE(Values!B1, "{language}", "") &amp; " " &amp; Values!B3</f>
        <v>replacement  backlit keyboard for Lenovo Thinkpad  T430 T430i T430s T430si T430U T530 T530i T530S W530 X13X X230 X230i X230it X230T</v>
      </c>
      <c r="G4" s="29" t="s">
        <v>345</v>
      </c>
      <c r="H4" s="27" t="str">
        <f>Values!B16</f>
        <v>computer-keyboards</v>
      </c>
      <c r="I4" s="27" t="str">
        <f>IF(ISBLANK(Values!E3),"","4730574031")</f>
        <v>4730574031</v>
      </c>
      <c r="J4" s="32" t="str">
        <f>Values!B13</f>
        <v>Lenovo T530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Lenovo T530 Reg - DE</v>
      </c>
      <c r="C5" s="32" t="str">
        <f>IF(ISBLANK(Values!E4),"","TellusRem")</f>
        <v>TellusRem</v>
      </c>
      <c r="D5" s="30">
        <f>IF(ISBLANK(Values!E4),"",Values!E4)</f>
        <v>5714401431015</v>
      </c>
      <c r="E5" s="31" t="str">
        <f>IF(ISBLANK(Values!E4),"","EAN")</f>
        <v>EAN</v>
      </c>
      <c r="F5" s="28" t="str">
        <f>IF(ISBLANK(Values!E4),"",IF(Values!J4, SUBSTITUTE(Values!$B$1, "{language}", Values!H4) &amp; " " &amp;Values!$B$3, SUBSTITUTE(Values!$B$2, "{language}", Values!$H4) &amp; " " &amp;Values!$B$3))</f>
        <v>replacement German non-backlit keyboard for Lenovo Thinkpad  T430 T430i T430s T430si T430U T530 T530i T530S W530 X13X X230 X230i X230it X230T</v>
      </c>
      <c r="G5" s="32" t="str">
        <f>IF(ISBLANK(Values!E4),"",IF(Values!$B$20="PartialUpdate","","TellusRem"))</f>
        <v/>
      </c>
      <c r="H5" s="27" t="str">
        <f>IF(ISBLANK(Values!E4),"",Values!$B$16)</f>
        <v>computer-keyboards</v>
      </c>
      <c r="I5" s="27" t="str">
        <f>IF(ISBLANK(Values!E4),"","4730574031")</f>
        <v>4730574031</v>
      </c>
      <c r="J5" s="39" t="str">
        <f>IF(ISBLANK(Values!E4),"",Values!F4 )</f>
        <v>Lenovo T530 Reg - DE</v>
      </c>
      <c r="K5" s="28">
        <f>IF(IF(ISBLANK(Values!E4),"",IF(Values!J4, Values!$B$4, Values!$B$5))=0,"",IF(ISBLANK(Values!E4),"",IF(Values!J4, Values!$B$4, Values!$B$5)))</f>
        <v>42.95</v>
      </c>
      <c r="L5" s="40" t="str">
        <f>IF(ISBLANK(Values!E4),"",IF($CO5="DEFAULT", Values!$B$18, ""))</f>
        <v/>
      </c>
      <c r="M5" s="28" t="str">
        <f>IF(ISBLANK(Values!E4),"",Values!$M4)</f>
        <v>https://raw.githubusercontent.com/PatrickVibild/TellusAmazonPictures/master/pictures/Lenovo/T530/RG/DE/1.jpg</v>
      </c>
      <c r="N5" s="28" t="str">
        <f>IF(ISBLANK(Values!$F4),"",Values!N4)</f>
        <v>https://raw.githubusercontent.com/PatrickVibild/TellusAmazonPictures/master/pictures/Lenovo/T530/RG/DE/2.jpg</v>
      </c>
      <c r="O5" s="28" t="str">
        <f>IF(ISBLANK(Values!$F4),"",Values!O4)</f>
        <v>https://raw.githubusercontent.com/PatrickVibild/TellusAmazonPictures/master/pictures/Lenovo/T530/RG/DE/3.jpg</v>
      </c>
      <c r="P5" s="28" t="str">
        <f>IF(ISBLANK(Values!$F4),"",Values!P4)</f>
        <v>https://raw.githubusercontent.com/PatrickVibild/TellusAmazonPictures/master/pictures/Lenovo/T530/RG/DE/4.jpg</v>
      </c>
      <c r="Q5" s="28" t="str">
        <f>IF(ISBLANK(Values!$F4),"",Values!Q4)</f>
        <v>https://raw.githubusercontent.com/PatrickVibild/TellusAmazonPictures/master/pictures/Lenovo/T530/RG/DE/5.jpg</v>
      </c>
      <c r="R5" s="28" t="str">
        <f>IF(ISBLANK(Values!$F4),"",Values!R4)</f>
        <v>https://raw.githubusercontent.com/PatrickVibild/TellusAmazonPictures/master/pictures/Lenovo/T530/RG/DE/6.jpg</v>
      </c>
      <c r="S5" s="28" t="str">
        <f>IF(ISBLANK(Values!$F4),"",Values!S4)</f>
        <v>https://raw.githubusercontent.com/PatrickVibild/TellusAmazonPictures/master/pictures/Lenovo/T530/RG/DE/7.jpg</v>
      </c>
      <c r="T5" s="28" t="str">
        <f>IF(ISBLANK(Values!$F4),"",Values!T4)</f>
        <v>https://raw.githubusercontent.com/PatrickVibild/TellusAmazonPictures/master/pictures/Lenovo/T530/RG/DE/8.jpg</v>
      </c>
      <c r="U5" s="28" t="str">
        <f>IF(ISBLANK(Values!$F4),"",Values!U4)</f>
        <v>https://raw.githubusercontent.com/PatrickVibild/TellusAmazonPictures/master/pictures/Lenovo/T530/RG/DE/9.jpg</v>
      </c>
      <c r="W5" s="32" t="str">
        <f>IF(ISBLANK(Values!E4),"","Child")</f>
        <v>Child</v>
      </c>
      <c r="X5" s="32" t="str">
        <f>IF(ISBLANK(Values!E4),"",Values!$B$13)</f>
        <v>Lenovo T530 Parent</v>
      </c>
      <c r="Y5" s="39" t="str">
        <f>IF(ISBLANK(Values!E4),"","Size-Color")</f>
        <v>Size-Color</v>
      </c>
      <c r="Z5" s="32" t="str">
        <f>IF(ISBLANK(Values!E4),"","variation")</f>
        <v>variation</v>
      </c>
      <c r="AA5" s="36"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IF(IF(ISBLANK(Values!E4),"",IF(Values!J4, Values!$B$4, Values!$B$5))=0,"",IF(ISBLANK(Values!E4),"",IF(Values!J4, Values!$B$4, Values!$B$5)))</f>
        <v>42.95</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17" x14ac:dyDescent="0.2">
      <c r="A6" s="27" t="str">
        <f>IF(ISBLANK(Values!E5),"",IF(Values!$B$37="EU","computercomponent","computer"))</f>
        <v>computercomponent</v>
      </c>
      <c r="B6" s="38" t="str">
        <f>IF(ISBLANK(Values!E5),"",Values!F5)</f>
        <v>Lenovo T530 Reg - FR</v>
      </c>
      <c r="C6" s="32" t="str">
        <f>IF(ISBLANK(Values!E5),"","TellusRem")</f>
        <v>TellusRem</v>
      </c>
      <c r="D6" s="30">
        <f>IF(ISBLANK(Values!E5),"",Values!E5)</f>
        <v>5714401431022</v>
      </c>
      <c r="E6" s="31" t="str">
        <f>IF(ISBLANK(Values!E5),"","EAN")</f>
        <v>EAN</v>
      </c>
      <c r="F6" s="28" t="str">
        <f>IF(ISBLANK(Values!E5),"",IF(Values!J5, SUBSTITUTE(Values!$B$1, "{language}", Values!H5) &amp; " " &amp;Values!$B$3, SUBSTITUTE(Values!$B$2, "{language}", Values!$H5) &amp; " " &amp;Values!$B$3))</f>
        <v>replacement French non-backlit keyboard for Lenovo Thinkpad  T430 T430i T430s T430si T430U T530 T530i T530S W530 X13X X230 X230i X230it X230T</v>
      </c>
      <c r="G6" s="32" t="str">
        <f>IF(ISBLANK(Values!E5),"",IF(Values!$B$20="PartialUpdate","","TellusRem"))</f>
        <v/>
      </c>
      <c r="H6" s="27" t="str">
        <f>IF(ISBLANK(Values!E5),"",Values!$B$16)</f>
        <v>computer-keyboards</v>
      </c>
      <c r="I6" s="27" t="str">
        <f>IF(ISBLANK(Values!E5),"","4730574031")</f>
        <v>4730574031</v>
      </c>
      <c r="J6" s="39" t="str">
        <f>IF(ISBLANK(Values!E5),"",Values!F5 )</f>
        <v>Lenovo T530 Reg - FR</v>
      </c>
      <c r="K6" s="29">
        <f>IF(IF(ISBLANK(Values!E5),"",IF(Values!J5, Values!$B$4, Values!$B$5))=0,"",IF(ISBLANK(Values!E5),"",IF(Values!J5, Values!$B$4, Values!$B$5)))</f>
        <v>42.95</v>
      </c>
      <c r="L6" s="40" t="str">
        <f>IF(ISBLANK(Values!E5),"",IF($CO6="DEFAULT", Values!$B$18, ""))</f>
        <v/>
      </c>
      <c r="M6" s="28" t="str">
        <f>IF(ISBLANK(Values!E5),"",Values!$M5)</f>
        <v>https://raw.githubusercontent.com/PatrickVibild/TellusAmazonPictures/master/pictures/Lenovo/T530/RG/FR/1.jpg</v>
      </c>
      <c r="N6" s="28" t="str">
        <f>IF(ISBLANK(Values!$F5),"",Values!N5)</f>
        <v>https://raw.githubusercontent.com/PatrickVibild/TellusAmazonPictures/master/pictures/Lenovo/T530/RG/FR/2.jpg</v>
      </c>
      <c r="O6" s="28" t="str">
        <f>IF(ISBLANK(Values!$F5),"",Values!O5)</f>
        <v>https://raw.githubusercontent.com/PatrickVibild/TellusAmazonPictures/master/pictures/Lenovo/T530/RG/FR/3.jpg</v>
      </c>
      <c r="P6" s="28" t="str">
        <f>IF(ISBLANK(Values!$F5),"",Values!P5)</f>
        <v>https://raw.githubusercontent.com/PatrickVibild/TellusAmazonPictures/master/pictures/Lenovo/T530/RG/FR/4.jpg</v>
      </c>
      <c r="Q6" s="28" t="str">
        <f>IF(ISBLANK(Values!$F5),"",Values!Q5)</f>
        <v>https://raw.githubusercontent.com/PatrickVibild/TellusAmazonPictures/master/pictures/Lenovo/T530/RG/FR/5.jpg</v>
      </c>
      <c r="R6" s="28" t="str">
        <f>IF(ISBLANK(Values!$F5),"",Values!R5)</f>
        <v>https://raw.githubusercontent.com/PatrickVibild/TellusAmazonPictures/master/pictures/Lenovo/T530/RG/FR/6.jpg</v>
      </c>
      <c r="S6" s="28" t="str">
        <f>IF(ISBLANK(Values!$F5),"",Values!S5)</f>
        <v>https://raw.githubusercontent.com/PatrickVibild/TellusAmazonPictures/master/pictures/Lenovo/T530/RG/FR/7.jpg</v>
      </c>
      <c r="T6" s="28" t="str">
        <f>IF(ISBLANK(Values!$F5),"",Values!T5)</f>
        <v>https://raw.githubusercontent.com/PatrickVibild/TellusAmazonPictures/master/pictures/Lenovo/T530/RG/FR/8.jpg</v>
      </c>
      <c r="U6" s="28" t="str">
        <f>IF(ISBLANK(Values!$F5),"",Values!U5)</f>
        <v>https://raw.githubusercontent.com/PatrickVibild/TellusAmazonPictures/master/pictures/Lenovo/T530/RG/FR/9.jpg</v>
      </c>
      <c r="W6" s="32" t="str">
        <f>IF(ISBLANK(Values!E5),"","Child")</f>
        <v>Child</v>
      </c>
      <c r="X6" s="32" t="str">
        <f>IF(ISBLANK(Values!E5),"",Values!$B$13)</f>
        <v>Lenovo T530 Parent</v>
      </c>
      <c r="Y6" s="39" t="str">
        <f>IF(ISBLANK(Values!E5),"","Size-Color")</f>
        <v>Size-Color</v>
      </c>
      <c r="Z6" s="32" t="str">
        <f>IF(ISBLANK(Values!E5),"","variation")</f>
        <v>variation</v>
      </c>
      <c r="AA6" s="36"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f>IF(IF(ISBLANK(Values!E5),"",IF(Values!J5, Values!$B$4, Values!$B$5))=0,"",IF(ISBLANK(Values!E5),"",IF(Values!J5, Values!$B$4, Values!$B$5)))</f>
        <v>42.95</v>
      </c>
      <c r="FP6" s="36" t="str">
        <f>IF(IF(ISBLANK(Values!E5),"",IF(Values!J5, Values!$B$4, Values!$B$5))=0,"",IF(ISBLANK(Values!E5),"","Percent"))</f>
        <v>Percent</v>
      </c>
      <c r="FQ6" s="36" t="str">
        <f>IF(IF(ISBLANK(Values!E5),"",IF(Values!J5, Values!$B$4, Values!$B$5))=0,"",IF(ISBLANK(Values!E5),"","2"))</f>
        <v>2</v>
      </c>
      <c r="FR6" s="36" t="str">
        <f>IF(IF(ISBLANK(Values!E5),"",IF(Values!J5, Values!$B$4, Values!$B$5))=0,"",IF(ISBLANK(Values!E5),"","3"))</f>
        <v>3</v>
      </c>
      <c r="FS6" s="36" t="str">
        <f>IF(IF(ISBLANK(Values!E5),"",IF(Values!J5, Values!$B$4, Values!$B$5))=0,"",IF(ISBLANK(Values!E5),"","5"))</f>
        <v>5</v>
      </c>
      <c r="FT6" s="36" t="str">
        <f>IF(IF(ISBLANK(Values!E5),"",IF(Values!J5, Values!$B$4, Values!$B$5))=0,"",IF(ISBLANK(Values!E5),"","6"))</f>
        <v>6</v>
      </c>
      <c r="FU6" s="36" t="str">
        <f>IF(IF(ISBLANK(Values!E5),"",IF(Values!J5, Values!$B$4, Values!$B$5))=0,"",IF(ISBLANK(Values!E5),"","10"))</f>
        <v>10</v>
      </c>
      <c r="FV6" s="36" t="str">
        <f>IF(IF(ISBLANK(Values!E5),"",IF(Values!J5, Values!$B$4, Values!$B$5))=0,"",IF(ISBLANK(Values!E5),"","10"))</f>
        <v>10</v>
      </c>
    </row>
    <row r="7" spans="1:192" ht="17" x14ac:dyDescent="0.2">
      <c r="A7" s="27" t="str">
        <f>IF(ISBLANK(Values!E6),"",IF(Values!$B$37="EU","computercomponent","computer"))</f>
        <v>computercomponent</v>
      </c>
      <c r="B7" s="38" t="str">
        <f>IF(ISBLANK(Values!E6),"",Values!F6)</f>
        <v>Lenovo T530 Reg - IT</v>
      </c>
      <c r="C7" s="32" t="str">
        <f>IF(ISBLANK(Values!E6),"","TellusRem")</f>
        <v>TellusRem</v>
      </c>
      <c r="D7" s="30">
        <f>IF(ISBLANK(Values!E6),"",Values!E6)</f>
        <v>5714401431039</v>
      </c>
      <c r="E7" s="31" t="str">
        <f>IF(ISBLANK(Values!E6),"","EAN")</f>
        <v>EAN</v>
      </c>
      <c r="F7" s="28" t="str">
        <f>IF(ISBLANK(Values!E6),"",IF(Values!J6, SUBSTITUTE(Values!$B$1, "{language}", Values!H6) &amp; " " &amp;Values!$B$3, SUBSTITUTE(Values!$B$2, "{language}", Values!$H6) &amp; " " &amp;Values!$B$3))</f>
        <v>replacement Italian non-backlit keyboard for Lenovo Thinkpad  T430 T430i T430s T430si T430U T530 T530i T530S W530 X13X X230 X230i X230it X230T</v>
      </c>
      <c r="G7" s="32" t="str">
        <f>IF(ISBLANK(Values!E6),"",IF(Values!$B$20="PartialUpdate","","TellusRem"))</f>
        <v/>
      </c>
      <c r="H7" s="27" t="str">
        <f>IF(ISBLANK(Values!E6),"",Values!$B$16)</f>
        <v>computer-keyboards</v>
      </c>
      <c r="I7" s="27" t="str">
        <f>IF(ISBLANK(Values!E6),"","4730574031")</f>
        <v>4730574031</v>
      </c>
      <c r="J7" s="39" t="str">
        <f>IF(ISBLANK(Values!E6),"",Values!F6 )</f>
        <v>Lenovo T530 Reg - IT</v>
      </c>
      <c r="K7" s="29">
        <f>IF(IF(ISBLANK(Values!E6),"",IF(Values!J6, Values!$B$4, Values!$B$5))=0,"",IF(ISBLANK(Values!E6),"",IF(Values!J6, Values!$B$4, Values!$B$5)))</f>
        <v>42.95</v>
      </c>
      <c r="L7" s="40" t="str">
        <f>IF(ISBLANK(Values!E6),"",IF($CO7="DEFAULT", Values!$B$18, ""))</f>
        <v/>
      </c>
      <c r="M7" s="28" t="str">
        <f>IF(ISBLANK(Values!E6),"",Values!$M6)</f>
        <v>https://raw.githubusercontent.com/PatrickVibild/TellusAmazonPictures/master/pictures/Lenovo/T530/RG/IT/1.jpg</v>
      </c>
      <c r="N7" s="28" t="str">
        <f>IF(ISBLANK(Values!$F6),"",Values!N6)</f>
        <v>https://raw.githubusercontent.com/PatrickVibild/TellusAmazonPictures/master/pictures/Lenovo/T530/RG/IT/2.jpg</v>
      </c>
      <c r="O7" s="28" t="str">
        <f>IF(ISBLANK(Values!$F6),"",Values!O6)</f>
        <v>https://raw.githubusercontent.com/PatrickVibild/TellusAmazonPictures/master/pictures/Lenovo/T530/RG/IT/3.jpg</v>
      </c>
      <c r="P7" s="28" t="str">
        <f>IF(ISBLANK(Values!$F6),"",Values!P6)</f>
        <v>https://raw.githubusercontent.com/PatrickVibild/TellusAmazonPictures/master/pictures/Lenovo/T530/RG/IT/4.jpg</v>
      </c>
      <c r="Q7" s="28" t="str">
        <f>IF(ISBLANK(Values!$F6),"",Values!Q6)</f>
        <v>https://raw.githubusercontent.com/PatrickVibild/TellusAmazonPictures/master/pictures/Lenovo/T530/RG/IT/5.jpg</v>
      </c>
      <c r="R7" s="28" t="str">
        <f>IF(ISBLANK(Values!$F6),"",Values!R6)</f>
        <v>https://raw.githubusercontent.com/PatrickVibild/TellusAmazonPictures/master/pictures/Lenovo/T530/RG/IT/6.jpg</v>
      </c>
      <c r="S7" s="28" t="str">
        <f>IF(ISBLANK(Values!$F6),"",Values!S6)</f>
        <v>https://raw.githubusercontent.com/PatrickVibild/TellusAmazonPictures/master/pictures/Lenovo/T530/RG/IT/7.jpg</v>
      </c>
      <c r="T7" s="28" t="str">
        <f>IF(ISBLANK(Values!$F6),"",Values!T6)</f>
        <v>https://raw.githubusercontent.com/PatrickVibild/TellusAmazonPictures/master/pictures/Lenovo/T530/RG/IT/8.jpg</v>
      </c>
      <c r="U7" s="28" t="str">
        <f>IF(ISBLANK(Values!$F6),"",Values!U6)</f>
        <v>https://raw.githubusercontent.com/PatrickVibild/TellusAmazonPictures/master/pictures/Lenovo/T530/RG/IT/9.jpg</v>
      </c>
      <c r="W7" s="32" t="str">
        <f>IF(ISBLANK(Values!E6),"","Child")</f>
        <v>Child</v>
      </c>
      <c r="X7" s="32" t="str">
        <f>IF(ISBLANK(Values!E6),"",Values!$B$13)</f>
        <v>Lenovo T530 Parent</v>
      </c>
      <c r="Y7" s="39" t="str">
        <f>IF(ISBLANK(Values!E6),"","Size-Color")</f>
        <v>Size-Color</v>
      </c>
      <c r="Z7" s="32" t="str">
        <f>IF(ISBLANK(Values!E6),"","variation")</f>
        <v>variation</v>
      </c>
      <c r="AA7" s="36"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f>IF(IF(ISBLANK(Values!E6),"",IF(Values!J6, Values!$B$4, Values!$B$5))=0,"",IF(ISBLANK(Values!E6),"",IF(Values!J6, Values!$B$4, Values!$B$5)))</f>
        <v>42.95</v>
      </c>
      <c r="FP7" s="36" t="str">
        <f>IF(IF(ISBLANK(Values!E6),"",IF(Values!J6, Values!$B$4, Values!$B$5))=0,"",IF(ISBLANK(Values!E6),"","Percent"))</f>
        <v>Percent</v>
      </c>
      <c r="FQ7" s="36" t="str">
        <f>IF(IF(ISBLANK(Values!E6),"",IF(Values!J6, Values!$B$4, Values!$B$5))=0,"",IF(ISBLANK(Values!E6),"","2"))</f>
        <v>2</v>
      </c>
      <c r="FR7" s="36" t="str">
        <f>IF(IF(ISBLANK(Values!E6),"",IF(Values!J6, Values!$B$4, Values!$B$5))=0,"",IF(ISBLANK(Values!E6),"","3"))</f>
        <v>3</v>
      </c>
      <c r="FS7" s="36" t="str">
        <f>IF(IF(ISBLANK(Values!E6),"",IF(Values!J6, Values!$B$4, Values!$B$5))=0,"",IF(ISBLANK(Values!E6),"","5"))</f>
        <v>5</v>
      </c>
      <c r="FT7" s="36" t="str">
        <f>IF(IF(ISBLANK(Values!E6),"",IF(Values!J6, Values!$B$4, Values!$B$5))=0,"",IF(ISBLANK(Values!E6),"","6"))</f>
        <v>6</v>
      </c>
      <c r="FU7" s="36" t="str">
        <f>IF(IF(ISBLANK(Values!E6),"",IF(Values!J6, Values!$B$4, Values!$B$5))=0,"",IF(ISBLANK(Values!E6),"","10"))</f>
        <v>10</v>
      </c>
      <c r="FV7" s="36" t="str">
        <f>IF(IF(ISBLANK(Values!E6),"",IF(Values!J6, Values!$B$4, Values!$B$5))=0,"",IF(ISBLANK(Values!E6),"","10"))</f>
        <v>10</v>
      </c>
    </row>
    <row r="8" spans="1:192" ht="17" x14ac:dyDescent="0.2">
      <c r="A8" s="27" t="str">
        <f>IF(ISBLANK(Values!E7),"",IF(Values!$B$37="EU","computercomponent","computer"))</f>
        <v>computercomponent</v>
      </c>
      <c r="B8" s="38" t="str">
        <f>IF(ISBLANK(Values!E7),"",Values!F7)</f>
        <v>Lenovo T530 Reg - ES</v>
      </c>
      <c r="C8" s="32" t="str">
        <f>IF(ISBLANK(Values!E7),"","TellusRem")</f>
        <v>TellusRem</v>
      </c>
      <c r="D8" s="30">
        <f>IF(ISBLANK(Values!E7),"",Values!E7)</f>
        <v>5714401431046</v>
      </c>
      <c r="E8" s="31" t="str">
        <f>IF(ISBLANK(Values!E7),"","EAN")</f>
        <v>EAN</v>
      </c>
      <c r="F8" s="28" t="str">
        <f>IF(ISBLANK(Values!E7),"",IF(Values!J7, SUBSTITUTE(Values!$B$1, "{language}", Values!H7) &amp; " " &amp;Values!$B$3, SUBSTITUTE(Values!$B$2, "{language}", Values!$H7) &amp; " " &amp;Values!$B$3))</f>
        <v>replacement Spanish non-backlit keyboard for Lenovo Thinkpad  T430 T430i T430s T430si T430U T530 T530i T530S W530 X13X X230 X230i X230it X230T</v>
      </c>
      <c r="G8" s="32" t="str">
        <f>IF(ISBLANK(Values!E7),"",IF(Values!$B$20="PartialUpdate","","TellusRem"))</f>
        <v/>
      </c>
      <c r="H8" s="27" t="str">
        <f>IF(ISBLANK(Values!E7),"",Values!$B$16)</f>
        <v>computer-keyboards</v>
      </c>
      <c r="I8" s="27" t="str">
        <f>IF(ISBLANK(Values!E7),"","4730574031")</f>
        <v>4730574031</v>
      </c>
      <c r="J8" s="39" t="str">
        <f>IF(ISBLANK(Values!E7),"",Values!F7 )</f>
        <v>Lenovo T530 Reg - ES</v>
      </c>
      <c r="K8" s="29">
        <f>IF(IF(ISBLANK(Values!E7),"",IF(Values!J7, Values!$B$4, Values!$B$5))=0,"",IF(ISBLANK(Values!E7),"",IF(Values!J7, Values!$B$4, Values!$B$5)))</f>
        <v>42.95</v>
      </c>
      <c r="L8" s="40" t="str">
        <f>IF(ISBLANK(Values!E7),"",IF($CO8="DEFAULT", Values!$B$18, ""))</f>
        <v/>
      </c>
      <c r="M8" s="28" t="str">
        <f>IF(ISBLANK(Values!E7),"",Values!$M7)</f>
        <v>https://raw.githubusercontent.com/PatrickVibild/TellusAmazonPictures/master/pictures/Lenovo/T530/RG/ES/1.jpg</v>
      </c>
      <c r="N8" s="28" t="str">
        <f>IF(ISBLANK(Values!$F7),"",Values!N7)</f>
        <v>https://raw.githubusercontent.com/PatrickVibild/TellusAmazonPictures/master/pictures/Lenovo/T530/RG/ES/2.jpg</v>
      </c>
      <c r="O8" s="28" t="str">
        <f>IF(ISBLANK(Values!$F7),"",Values!O7)</f>
        <v>https://raw.githubusercontent.com/PatrickVibild/TellusAmazonPictures/master/pictures/Lenovo/T530/RG/ES/3.jpg</v>
      </c>
      <c r="P8" s="28" t="str">
        <f>IF(ISBLANK(Values!$F7),"",Values!P7)</f>
        <v>https://raw.githubusercontent.com/PatrickVibild/TellusAmazonPictures/master/pictures/Lenovo/T530/RG/ES/4.jpg</v>
      </c>
      <c r="Q8" s="28" t="str">
        <f>IF(ISBLANK(Values!$F7),"",Values!Q7)</f>
        <v>https://raw.githubusercontent.com/PatrickVibild/TellusAmazonPictures/master/pictures/Lenovo/T530/RG/ES/5.jpg</v>
      </c>
      <c r="R8" s="28" t="str">
        <f>IF(ISBLANK(Values!$F7),"",Values!R7)</f>
        <v>https://raw.githubusercontent.com/PatrickVibild/TellusAmazonPictures/master/pictures/Lenovo/T530/RG/ES/6.jpg</v>
      </c>
      <c r="S8" s="28" t="str">
        <f>IF(ISBLANK(Values!$F7),"",Values!S7)</f>
        <v>https://raw.githubusercontent.com/PatrickVibild/TellusAmazonPictures/master/pictures/Lenovo/T530/RG/ES/7.jpg</v>
      </c>
      <c r="T8" s="28" t="str">
        <f>IF(ISBLANK(Values!$F7),"",Values!T7)</f>
        <v>https://raw.githubusercontent.com/PatrickVibild/TellusAmazonPictures/master/pictures/Lenovo/T530/RG/ES/8.jpg</v>
      </c>
      <c r="U8" s="28" t="str">
        <f>IF(ISBLANK(Values!$F7),"",Values!U7)</f>
        <v>https://raw.githubusercontent.com/PatrickVibild/TellusAmazonPictures/master/pictures/Lenovo/T530/RG/ES/9.jpg</v>
      </c>
      <c r="W8" s="32" t="str">
        <f>IF(ISBLANK(Values!E7),"","Child")</f>
        <v>Child</v>
      </c>
      <c r="X8" s="32" t="str">
        <f>IF(ISBLANK(Values!E7),"",Values!$B$13)</f>
        <v>Lenovo T530 Parent</v>
      </c>
      <c r="Y8" s="39" t="str">
        <f>IF(ISBLANK(Values!E7),"","Size-Color")</f>
        <v>Size-Color</v>
      </c>
      <c r="Z8" s="32" t="str">
        <f>IF(ISBLANK(Values!E7),"","variation")</f>
        <v>variation</v>
      </c>
      <c r="AA8" s="36"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f>IF(IF(ISBLANK(Values!E7),"",IF(Values!J7, Values!$B$4, Values!$B$5))=0,"",IF(ISBLANK(Values!E7),"",IF(Values!J7, Values!$B$4, Values!$B$5)))</f>
        <v>42.95</v>
      </c>
      <c r="FP8" s="36" t="str">
        <f>IF(IF(ISBLANK(Values!E7),"",IF(Values!J7, Values!$B$4, Values!$B$5))=0,"",IF(ISBLANK(Values!E7),"","Percent"))</f>
        <v>Percent</v>
      </c>
      <c r="FQ8" s="36" t="str">
        <f>IF(IF(ISBLANK(Values!E7),"",IF(Values!J7, Values!$B$4, Values!$B$5))=0,"",IF(ISBLANK(Values!E7),"","2"))</f>
        <v>2</v>
      </c>
      <c r="FR8" s="36" t="str">
        <f>IF(IF(ISBLANK(Values!E7),"",IF(Values!J7, Values!$B$4, Values!$B$5))=0,"",IF(ISBLANK(Values!E7),"","3"))</f>
        <v>3</v>
      </c>
      <c r="FS8" s="36" t="str">
        <f>IF(IF(ISBLANK(Values!E7),"",IF(Values!J7, Values!$B$4, Values!$B$5))=0,"",IF(ISBLANK(Values!E7),"","5"))</f>
        <v>5</v>
      </c>
      <c r="FT8" s="36" t="str">
        <f>IF(IF(ISBLANK(Values!E7),"",IF(Values!J7, Values!$B$4, Values!$B$5))=0,"",IF(ISBLANK(Values!E7),"","6"))</f>
        <v>6</v>
      </c>
      <c r="FU8" s="36" t="str">
        <f>IF(IF(ISBLANK(Values!E7),"",IF(Values!J7, Values!$B$4, Values!$B$5))=0,"",IF(ISBLANK(Values!E7),"","10"))</f>
        <v>10</v>
      </c>
      <c r="FV8" s="36" t="str">
        <f>IF(IF(ISBLANK(Values!E7),"",IF(Values!J7, Values!$B$4, Values!$B$5))=0,"",IF(ISBLANK(Values!E7),"","10"))</f>
        <v>10</v>
      </c>
    </row>
    <row r="9" spans="1:192" ht="17" x14ac:dyDescent="0.2">
      <c r="A9" s="27" t="str">
        <f>IF(ISBLANK(Values!E8),"",IF(Values!$B$37="EU","computercomponent","computer"))</f>
        <v>computercomponent</v>
      </c>
      <c r="B9" s="38" t="str">
        <f>IF(ISBLANK(Values!E8),"",Values!F8)</f>
        <v>Lenovo T530 Reg - UK</v>
      </c>
      <c r="C9" s="32" t="str">
        <f>IF(ISBLANK(Values!E8),"","TellusRem")</f>
        <v>TellusRem</v>
      </c>
      <c r="D9" s="30">
        <f>IF(ISBLANK(Values!E8),"",Values!E8)</f>
        <v>5714401431053</v>
      </c>
      <c r="E9" s="31" t="str">
        <f>IF(ISBLANK(Values!E8),"","EAN")</f>
        <v>EAN</v>
      </c>
      <c r="F9" s="28" t="str">
        <f>IF(ISBLANK(Values!E8),"",IF(Values!J8, SUBSTITUTE(Values!$B$1, "{language}", Values!H8) &amp; " " &amp;Values!$B$3, SUBSTITUTE(Values!$B$2, "{language}", Values!$H8) &amp; " " &amp;Values!$B$3))</f>
        <v>replacement UK non-backlit keyboard for Lenovo Thinkpad  T430 T430i T430s T430si T430U T530 T530i T530S W530 X13X X230 X230i X230it X230T</v>
      </c>
      <c r="G9" s="32" t="str">
        <f>IF(ISBLANK(Values!E8),"",IF(Values!$B$20="PartialUpdate","","TellusRem"))</f>
        <v/>
      </c>
      <c r="H9" s="27" t="str">
        <f>IF(ISBLANK(Values!E8),"",Values!$B$16)</f>
        <v>computer-keyboards</v>
      </c>
      <c r="I9" s="27" t="str">
        <f>IF(ISBLANK(Values!E8),"","4730574031")</f>
        <v>4730574031</v>
      </c>
      <c r="J9" s="39" t="str">
        <f>IF(ISBLANK(Values!E8),"",Values!F8 )</f>
        <v>Lenovo T530 Reg - UK</v>
      </c>
      <c r="K9" s="29">
        <f>IF(IF(ISBLANK(Values!E8),"",IF(Values!J8, Values!$B$4, Values!$B$5))=0,"",IF(ISBLANK(Values!E8),"",IF(Values!J8, Values!$B$4, Values!$B$5)))</f>
        <v>42.95</v>
      </c>
      <c r="L9" s="40" t="str">
        <f>IF(ISBLANK(Values!E8),"",IF($CO9="DEFAULT", Values!$B$18, ""))</f>
        <v/>
      </c>
      <c r="M9" s="28" t="str">
        <f>IF(ISBLANK(Values!E8),"",Values!$M8)</f>
        <v>https://raw.githubusercontent.com/PatrickVibild/TellusAmazonPictures/master/pictures/Lenovo/T530/RG/UK/1.jpg</v>
      </c>
      <c r="N9" s="28" t="str">
        <f>IF(ISBLANK(Values!$F8),"",Values!N8)</f>
        <v>https://raw.githubusercontent.com/PatrickVibild/TellusAmazonPictures/master/pictures/Lenovo/T530/RG/UK/2.jpg</v>
      </c>
      <c r="O9" s="28" t="str">
        <f>IF(ISBLANK(Values!$F8),"",Values!O8)</f>
        <v>https://raw.githubusercontent.com/PatrickVibild/TellusAmazonPictures/master/pictures/Lenovo/T530/RG/UK/3.jpg</v>
      </c>
      <c r="P9" s="28" t="str">
        <f>IF(ISBLANK(Values!$F8),"",Values!P8)</f>
        <v>https://raw.githubusercontent.com/PatrickVibild/TellusAmazonPictures/master/pictures/Lenovo/T530/RG/UK/4.jpg</v>
      </c>
      <c r="Q9" s="28" t="str">
        <f>IF(ISBLANK(Values!$F8),"",Values!Q8)</f>
        <v>https://raw.githubusercontent.com/PatrickVibild/TellusAmazonPictures/master/pictures/Lenovo/T530/RG/UK/5.jpg</v>
      </c>
      <c r="R9" s="28" t="str">
        <f>IF(ISBLANK(Values!$F8),"",Values!R8)</f>
        <v>https://raw.githubusercontent.com/PatrickVibild/TellusAmazonPictures/master/pictures/Lenovo/T530/RG/UK/6.jpg</v>
      </c>
      <c r="S9" s="28" t="str">
        <f>IF(ISBLANK(Values!$F8),"",Values!S8)</f>
        <v>https://raw.githubusercontent.com/PatrickVibild/TellusAmazonPictures/master/pictures/Lenovo/T530/RG/UK/7.jpg</v>
      </c>
      <c r="T9" s="28" t="str">
        <f>IF(ISBLANK(Values!$F8),"",Values!T8)</f>
        <v>https://raw.githubusercontent.com/PatrickVibild/TellusAmazonPictures/master/pictures/Lenovo/T530/RG/UK/8.jpg</v>
      </c>
      <c r="U9" s="28" t="str">
        <f>IF(ISBLANK(Values!$F8),"",Values!U8)</f>
        <v>https://raw.githubusercontent.com/PatrickVibild/TellusAmazonPictures/master/pictures/Lenovo/T530/RG/UK/9.jpg</v>
      </c>
      <c r="W9" s="32" t="str">
        <f>IF(ISBLANK(Values!E8),"","Child")</f>
        <v>Child</v>
      </c>
      <c r="X9" s="32" t="str">
        <f>IF(ISBLANK(Values!E8),"",Values!$B$13)</f>
        <v>Lenovo T530 Parent</v>
      </c>
      <c r="Y9" s="39" t="str">
        <f>IF(ISBLANK(Values!E8),"","Size-Color")</f>
        <v>Size-Color</v>
      </c>
      <c r="Z9" s="32" t="str">
        <f>IF(ISBLANK(Values!E8),"","variation")</f>
        <v>variation</v>
      </c>
      <c r="AA9" s="36"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f>IF(IF(ISBLANK(Values!E8),"",IF(Values!J8, Values!$B$4, Values!$B$5))=0,"",IF(ISBLANK(Values!E8),"",IF(Values!J8, Values!$B$4, Values!$B$5)))</f>
        <v>42.95</v>
      </c>
      <c r="FP9" s="36" t="str">
        <f>IF(IF(ISBLANK(Values!E8),"",IF(Values!J8, Values!$B$4, Values!$B$5))=0,"",IF(ISBLANK(Values!E8),"","Percent"))</f>
        <v>Percent</v>
      </c>
      <c r="FQ9" s="36" t="str">
        <f>IF(IF(ISBLANK(Values!E8),"",IF(Values!J8, Values!$B$4, Values!$B$5))=0,"",IF(ISBLANK(Values!E8),"","2"))</f>
        <v>2</v>
      </c>
      <c r="FR9" s="36" t="str">
        <f>IF(IF(ISBLANK(Values!E8),"",IF(Values!J8, Values!$B$4, Values!$B$5))=0,"",IF(ISBLANK(Values!E8),"","3"))</f>
        <v>3</v>
      </c>
      <c r="FS9" s="36" t="str">
        <f>IF(IF(ISBLANK(Values!E8),"",IF(Values!J8, Values!$B$4, Values!$B$5))=0,"",IF(ISBLANK(Values!E8),"","5"))</f>
        <v>5</v>
      </c>
      <c r="FT9" s="36" t="str">
        <f>IF(IF(ISBLANK(Values!E8),"",IF(Values!J8, Values!$B$4, Values!$B$5))=0,"",IF(ISBLANK(Values!E8),"","6"))</f>
        <v>6</v>
      </c>
      <c r="FU9" s="36" t="str">
        <f>IF(IF(ISBLANK(Values!E8),"",IF(Values!J8, Values!$B$4, Values!$B$5))=0,"",IF(ISBLANK(Values!E8),"","10"))</f>
        <v>10</v>
      </c>
      <c r="FV9" s="36" t="str">
        <f>IF(IF(ISBLANK(Values!E8),"",IF(Values!J8, Values!$B$4, Values!$B$5))=0,"",IF(ISBLANK(Values!E8),"","10"))</f>
        <v>10</v>
      </c>
    </row>
    <row r="10" spans="1:192" ht="17" x14ac:dyDescent="0.2">
      <c r="A10" s="27" t="str">
        <f>IF(ISBLANK(Values!E9),"",IF(Values!$B$37="EU","computercomponent","computer"))</f>
        <v>computercomponent</v>
      </c>
      <c r="B10" s="38" t="str">
        <f>IF(ISBLANK(Values!E9),"",Values!F9)</f>
        <v>Lenovo T530 Reg - NOR</v>
      </c>
      <c r="C10" s="32" t="str">
        <f>IF(ISBLANK(Values!E9),"","TellusRem")</f>
        <v>TellusRem</v>
      </c>
      <c r="D10" s="30">
        <f>IF(ISBLANK(Values!E9),"",Values!E9)</f>
        <v>5714401431060</v>
      </c>
      <c r="E10" s="31" t="str">
        <f>IF(ISBLANK(Values!E9),"","EAN")</f>
        <v>EAN</v>
      </c>
      <c r="F10" s="28" t="str">
        <f>IF(ISBLANK(Values!E9),"",IF(Values!J9, SUBSTITUTE(Values!$B$1, "{language}", Values!H9) &amp; " " &amp;Values!$B$3, SUBSTITUTE(Values!$B$2, "{language}", Values!$H9) &amp; " " &amp;Values!$B$3))</f>
        <v>replacement Scandinavian – Nordic non-backlit keyboard for Lenovo Thinkpad  T430 T430i T430s T430si T430U T530 T530i T530S W530 X13X X230 X230i X230it X230T</v>
      </c>
      <c r="G10" s="32" t="str">
        <f>IF(ISBLANK(Values!E9),"",IF(Values!$B$20="PartialUpdate","","TellusRem"))</f>
        <v/>
      </c>
      <c r="H10" s="27" t="str">
        <f>IF(ISBLANK(Values!E9),"",Values!$B$16)</f>
        <v>computer-keyboards</v>
      </c>
      <c r="I10" s="27" t="str">
        <f>IF(ISBLANK(Values!E9),"","4730574031")</f>
        <v>4730574031</v>
      </c>
      <c r="J10" s="39" t="str">
        <f>IF(ISBLANK(Values!E9),"",Values!F9 )</f>
        <v>Lenovo T530 Reg - NOR</v>
      </c>
      <c r="K10" s="29">
        <f>IF(IF(ISBLANK(Values!E9),"",IF(Values!J9, Values!$B$4, Values!$B$5))=0,"",IF(ISBLANK(Values!E9),"",IF(Values!J9, Values!$B$4, Values!$B$5)))</f>
        <v>42.95</v>
      </c>
      <c r="L10" s="40" t="str">
        <f>IF(ISBLANK(Values!E9),"",IF($CO10="DEFAULT", Values!$B$18, ""))</f>
        <v/>
      </c>
      <c r="M10" s="28" t="str">
        <f>IF(ISBLANK(Values!E9),"",Values!$M9)</f>
        <v>https://raw.githubusercontent.com/PatrickVibild/TellusAmazonPictures/master/pictures/Lenovo/T530/RG/NOR/1.jpg</v>
      </c>
      <c r="N10" s="28" t="str">
        <f>IF(ISBLANK(Values!$F9),"",Values!N9)</f>
        <v>https://raw.githubusercontent.com/PatrickVibild/TellusAmazonPictures/master/pictures/Lenovo/T530/RG/NOR/2.jpg</v>
      </c>
      <c r="O10" s="28" t="str">
        <f>IF(ISBLANK(Values!$F9),"",Values!O9)</f>
        <v>https://raw.githubusercontent.com/PatrickVibild/TellusAmazonPictures/master/pictures/Lenovo/T530/RG/NOR/3.jpg</v>
      </c>
      <c r="P10" s="28" t="str">
        <f>IF(ISBLANK(Values!$F9),"",Values!P9)</f>
        <v>https://raw.githubusercontent.com/PatrickVibild/TellusAmazonPictures/master/pictures/Lenovo/T530/RG/NOR/4.jpg</v>
      </c>
      <c r="Q10" s="28" t="str">
        <f>IF(ISBLANK(Values!$F9),"",Values!Q9)</f>
        <v>https://raw.githubusercontent.com/PatrickVibild/TellusAmazonPictures/master/pictures/Lenovo/T530/RG/NOR/5.jpg</v>
      </c>
      <c r="R10" s="28" t="str">
        <f>IF(ISBLANK(Values!$F9),"",Values!R9)</f>
        <v>https://raw.githubusercontent.com/PatrickVibild/TellusAmazonPictures/master/pictures/Lenovo/T530/RG/NOR/6.jpg</v>
      </c>
      <c r="S10" s="28" t="str">
        <f>IF(ISBLANK(Values!$F9),"",Values!S9)</f>
        <v>https://raw.githubusercontent.com/PatrickVibild/TellusAmazonPictures/master/pictures/Lenovo/T530/RG/NOR/7.jpg</v>
      </c>
      <c r="T10" s="28" t="str">
        <f>IF(ISBLANK(Values!$F9),"",Values!T9)</f>
        <v>https://raw.githubusercontent.com/PatrickVibild/TellusAmazonPictures/master/pictures/Lenovo/T530/RG/NOR/8.jpg</v>
      </c>
      <c r="U10" s="28" t="str">
        <f>IF(ISBLANK(Values!$F9),"",Values!U9)</f>
        <v>https://raw.githubusercontent.com/PatrickVibild/TellusAmazonPictures/master/pictures/Lenovo/T530/RG/NOR/9.jpg</v>
      </c>
      <c r="W10" s="32" t="str">
        <f>IF(ISBLANK(Values!E9),"","Child")</f>
        <v>Child</v>
      </c>
      <c r="X10" s="32" t="str">
        <f>IF(ISBLANK(Values!E9),"",Values!$B$13)</f>
        <v>Lenovo T530 Parent</v>
      </c>
      <c r="Y10" s="39" t="str">
        <f>IF(ISBLANK(Values!E9),"","Size-Color")</f>
        <v>Size-Color</v>
      </c>
      <c r="Z10" s="32" t="str">
        <f>IF(ISBLANK(Values!E9),"","variation")</f>
        <v>variation</v>
      </c>
      <c r="AA10" s="36"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9">
        <f>IF(IF(ISBLANK(Values!E9),"",IF(Values!J9, Values!$B$4, Values!$B$5))=0,"",IF(ISBLANK(Values!E9),"",IF(Values!J9, Values!$B$4, Values!$B$5)))</f>
        <v>42.95</v>
      </c>
      <c r="FP10" s="36" t="str">
        <f>IF(IF(ISBLANK(Values!E9),"",IF(Values!J9, Values!$B$4, Values!$B$5))=0,"",IF(ISBLANK(Values!E9),"","Percent"))</f>
        <v>Percent</v>
      </c>
      <c r="FQ10" s="36" t="str">
        <f>IF(IF(ISBLANK(Values!E9),"",IF(Values!J9, Values!$B$4, Values!$B$5))=0,"",IF(ISBLANK(Values!E9),"","2"))</f>
        <v>2</v>
      </c>
      <c r="FR10" s="36" t="str">
        <f>IF(IF(ISBLANK(Values!E9),"",IF(Values!J9, Values!$B$4, Values!$B$5))=0,"",IF(ISBLANK(Values!E9),"","3"))</f>
        <v>3</v>
      </c>
      <c r="FS10" s="36" t="str">
        <f>IF(IF(ISBLANK(Values!E9),"",IF(Values!J9, Values!$B$4, Values!$B$5))=0,"",IF(ISBLANK(Values!E9),"","5"))</f>
        <v>5</v>
      </c>
      <c r="FT10" s="36" t="str">
        <f>IF(IF(ISBLANK(Values!E9),"",IF(Values!J9, Values!$B$4, Values!$B$5))=0,"",IF(ISBLANK(Values!E9),"","6"))</f>
        <v>6</v>
      </c>
      <c r="FU10" s="36" t="str">
        <f>IF(IF(ISBLANK(Values!E9),"",IF(Values!J9, Values!$B$4, Values!$B$5))=0,"",IF(ISBLANK(Values!E9),"","10"))</f>
        <v>10</v>
      </c>
      <c r="FV10" s="36" t="str">
        <f>IF(IF(ISBLANK(Values!E9),"",IF(Values!J9, Values!$B$4, Values!$B$5))=0,"",IF(ISBLANK(Values!E9),"","10"))</f>
        <v>10</v>
      </c>
    </row>
    <row r="11" spans="1:192" ht="17" x14ac:dyDescent="0.2">
      <c r="A11" s="27" t="str">
        <f>IF(ISBLANK(Values!E10),"",IF(Values!$B$37="EU","computercomponent","computer"))</f>
        <v>computercomponent</v>
      </c>
      <c r="B11" s="38" t="str">
        <f>IF(ISBLANK(Values!E10),"",Values!F10)</f>
        <v>Lenovo T530 Reg - BE</v>
      </c>
      <c r="C11" s="32" t="str">
        <f>IF(ISBLANK(Values!E10),"","TellusRem")</f>
        <v>TellusRem</v>
      </c>
      <c r="D11" s="30">
        <f>IF(ISBLANK(Values!E10),"",Values!E10)</f>
        <v>5714401431077</v>
      </c>
      <c r="E11" s="31" t="str">
        <f>IF(ISBLANK(Values!E10),"","EAN")</f>
        <v>EAN</v>
      </c>
      <c r="F11" s="28" t="str">
        <f>IF(ISBLANK(Values!E10),"",IF(Values!J10, SUBSTITUTE(Values!$B$1, "{language}", Values!H10) &amp; " " &amp;Values!$B$3, SUBSTITUTE(Values!$B$2, "{language}", Values!$H10) &amp; " " &amp;Values!$B$3))</f>
        <v>replacement Belgian non-backlit keyboard for Lenovo Thinkpad  T430 T430i T430s T430si T430U T530 T530i T530S W530 X13X X230 X230i X230it X230T</v>
      </c>
      <c r="G11" s="32" t="str">
        <f>IF(ISBLANK(Values!E10),"",IF(Values!$B$20="PartialUpdate","","TellusRem"))</f>
        <v/>
      </c>
      <c r="H11" s="27" t="str">
        <f>IF(ISBLANK(Values!E10),"",Values!$B$16)</f>
        <v>computer-keyboards</v>
      </c>
      <c r="I11" s="27" t="str">
        <f>IF(ISBLANK(Values!E10),"","4730574031")</f>
        <v>4730574031</v>
      </c>
      <c r="J11" s="39" t="str">
        <f>IF(ISBLANK(Values!E10),"",Values!F10 )</f>
        <v>Lenovo T530 Reg - BE</v>
      </c>
      <c r="K11" s="29">
        <f>IF(IF(ISBLANK(Values!E10),"",IF(Values!J10, Values!$B$4, Values!$B$5))=0,"",IF(ISBLANK(Values!E10),"",IF(Values!J10, Values!$B$4, Values!$B$5)))</f>
        <v>42.95</v>
      </c>
      <c r="L11" s="40">
        <f>IF(ISBLANK(Values!E10),"",IF($CO11="DEFAULT", Values!$B$18, ""))</f>
        <v>5</v>
      </c>
      <c r="M11" s="28" t="str">
        <f>IF(ISBLANK(Values!E10),"",Values!$M10)</f>
        <v>https://download.lenovo.com/Images/Parts/04X1359/04X1359_A.jpg</v>
      </c>
      <c r="N11" s="28" t="str">
        <f>IF(ISBLANK(Values!$F10),"",Values!N10)</f>
        <v>https://download.lenovo.com/Images/Parts/04X1359/04X1359_B.jpg</v>
      </c>
      <c r="O11" s="28" t="str">
        <f>IF(ISBLANK(Values!$F10),"",Values!O10)</f>
        <v>https://download.lenovo.com/Images/Parts/04X1359/04X1359_details.jpg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T530 Parent</v>
      </c>
      <c r="Y11" s="39" t="str">
        <f>IF(ISBLANK(Values!E10),"","Size-Color")</f>
        <v>Size-Color</v>
      </c>
      <c r="Z11" s="32" t="str">
        <f>IF(ISBLANK(Values!E10),"","variation")</f>
        <v>variation</v>
      </c>
      <c r="AA11" s="36"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1"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NO backlit.</v>
      </c>
      <c r="AM11" s="1" t="str">
        <f>SUBSTITUTE(IF(ISBLANK(Values!E10),"",Values!$B$27),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1" s="28" t="str">
        <f>IF(ISBLANK(Values!E10),"",Values!H10)</f>
        <v>Belgian</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27" t="str">
        <f>IF(ISBLANK(Values!E10),"","Parts")</f>
        <v>Parts</v>
      </c>
      <c r="DP11" s="27" t="str">
        <f>IF(ISBLANK(Values!E10),"",Values!$B$31)</f>
        <v>6 month warranty after the delivery date. In case of any malfunction of the keyboard a new unit or a spare part for the keyboard of the product will be sent. In case of shortage of stock a full refund is issued.</v>
      </c>
      <c r="DS11" s="31"/>
      <c r="DY11" t="str">
        <f>IF(ISBLANK(Values!$E10), "", "not_applicable")</f>
        <v>not_applicable</v>
      </c>
      <c r="DZ11" s="31"/>
      <c r="EA11" s="31"/>
      <c r="EB11" s="31"/>
      <c r="EC11" s="31"/>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f>IF(IF(ISBLANK(Values!E10),"",IF(Values!J10, Values!$B$4, Values!$B$5))=0,"",IF(ISBLANK(Values!E10),"",IF(Values!J10, Values!$B$4, Values!$B$5)))</f>
        <v>42.95</v>
      </c>
      <c r="FP11" s="36" t="str">
        <f>IF(IF(ISBLANK(Values!E10),"",IF(Values!J10, Values!$B$4, Values!$B$5))=0,"",IF(ISBLANK(Values!E10),"","Percent"))</f>
        <v>Percent</v>
      </c>
      <c r="FQ11" s="36" t="str">
        <f>IF(IF(ISBLANK(Values!E10),"",IF(Values!J10, Values!$B$4, Values!$B$5))=0,"",IF(ISBLANK(Values!E10),"","2"))</f>
        <v>2</v>
      </c>
      <c r="FR11" s="36" t="str">
        <f>IF(IF(ISBLANK(Values!E10),"",IF(Values!J10, Values!$B$4, Values!$B$5))=0,"",IF(ISBLANK(Values!E10),"","3"))</f>
        <v>3</v>
      </c>
      <c r="FS11" s="36" t="str">
        <f>IF(IF(ISBLANK(Values!E10),"",IF(Values!J10, Values!$B$4, Values!$B$5))=0,"",IF(ISBLANK(Values!E10),"","5"))</f>
        <v>5</v>
      </c>
      <c r="FT11" s="36" t="str">
        <f>IF(IF(ISBLANK(Values!E10),"",IF(Values!J10, Values!$B$4, Values!$B$5))=0,"",IF(ISBLANK(Values!E10),"","6"))</f>
        <v>6</v>
      </c>
      <c r="FU11" s="36" t="str">
        <f>IF(IF(ISBLANK(Values!E10),"",IF(Values!J10, Values!$B$4, Values!$B$5))=0,"",IF(ISBLANK(Values!E10),"","10"))</f>
        <v>10</v>
      </c>
      <c r="FV11" s="36" t="str">
        <f>IF(IF(ISBLANK(Values!E10),"",IF(Values!J10, Values!$B$4, Values!$B$5))=0,"",IF(ISBLANK(Values!E10),"","10"))</f>
        <v>10</v>
      </c>
    </row>
    <row r="12" spans="1:192" ht="17" x14ac:dyDescent="0.2">
      <c r="A12" s="27" t="str">
        <f>IF(ISBLANK(Values!E11),"",IF(Values!$B$37="EU","computercomponent","computer"))</f>
        <v>computercomponent</v>
      </c>
      <c r="B12" s="38" t="str">
        <f>IF(ISBLANK(Values!E11),"",Values!F11)</f>
        <v>Lenovo T530 Reg - BG</v>
      </c>
      <c r="C12" s="32" t="str">
        <f>IF(ISBLANK(Values!E11),"","TellusRem")</f>
        <v>TellusRem</v>
      </c>
      <c r="D12" s="30">
        <f>IF(ISBLANK(Values!E11),"",Values!E11)</f>
        <v>5714401431084</v>
      </c>
      <c r="E12" s="31" t="str">
        <f>IF(ISBLANK(Values!E11),"","EAN")</f>
        <v>EAN</v>
      </c>
      <c r="F12" s="28" t="str">
        <f>IF(ISBLANK(Values!E11),"",IF(Values!J11, SUBSTITUTE(Values!$B$1, "{language}", Values!H11) &amp; " " &amp;Values!$B$3, SUBSTITUTE(Values!$B$2, "{language}", Values!$H11) &amp; " " &amp;Values!$B$3))</f>
        <v>replacement Bulgarian non-backlit keyboard for Lenovo Thinkpad  T430 T430i T430s T430si T430U T530 T530i T530S W530 X13X X230 X230i X230it X230T</v>
      </c>
      <c r="G12" s="32" t="str">
        <f>IF(ISBLANK(Values!E11),"",IF(Values!$B$20="PartialUpdate","","TellusRem"))</f>
        <v/>
      </c>
      <c r="H12" s="27" t="str">
        <f>IF(ISBLANK(Values!E11),"",Values!$B$16)</f>
        <v>computer-keyboards</v>
      </c>
      <c r="I12" s="27" t="str">
        <f>IF(ISBLANK(Values!E11),"","4730574031")</f>
        <v>4730574031</v>
      </c>
      <c r="J12" s="39" t="str">
        <f>IF(ISBLANK(Values!E11),"",Values!F11 )</f>
        <v>Lenovo T530 Reg - BG</v>
      </c>
      <c r="K12" s="29">
        <f>IF(IF(ISBLANK(Values!E11),"",IF(Values!J11, Values!$B$4, Values!$B$5))=0,"",IF(ISBLANK(Values!E11),"",IF(Values!J11, Values!$B$4, Values!$B$5)))</f>
        <v>42.95</v>
      </c>
      <c r="L12" s="40">
        <f>IF(ISBLANK(Values!E11),"",IF($CO12="DEFAULT", Values!$B$18, ""))</f>
        <v>5</v>
      </c>
      <c r="M12" s="28" t="str">
        <f>IF(ISBLANK(Values!E11),"",Values!$M11)</f>
        <v>https://download.lenovo.com/Images/Parts/04X1360/04X1360_A.jpg</v>
      </c>
      <c r="N12" s="28" t="str">
        <f>IF(ISBLANK(Values!$F11),"",Values!N11)</f>
        <v>https://download.lenovo.com/Images/Parts/04X1360/04X1360_B.jpg</v>
      </c>
      <c r="O12" s="28" t="str">
        <f>IF(ISBLANK(Values!$F11),"",Values!O11)</f>
        <v>https://download.lenovo.com/Images/Parts/04X1360/04X1360_details.jpg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T530 Parent</v>
      </c>
      <c r="Y12" s="39" t="str">
        <f>IF(ISBLANK(Values!E11),"","Size-Color")</f>
        <v>Size-Color</v>
      </c>
      <c r="Z12" s="32" t="str">
        <f>IF(ISBLANK(Values!E11),"","variation")</f>
        <v>variation</v>
      </c>
      <c r="AA12" s="36"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1"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NO backlit.</v>
      </c>
      <c r="AM12" s="1" t="str">
        <f>SUBSTITUTE(IF(ISBLANK(Values!E11),"",Values!$B$27),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2" s="28" t="str">
        <f>IF(ISBLANK(Values!E11),"",Values!H11)</f>
        <v>Bulgarian</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27" t="str">
        <f>IF(ISBLANK(Values!E11),"","Parts")</f>
        <v>Parts</v>
      </c>
      <c r="DP12" s="27" t="str">
        <f>IF(ISBLANK(Values!E11),"",Values!$B$31)</f>
        <v>6 month warranty after the delivery date. In case of any malfunction of the keyboard a new unit or a spare part for the keyboard of the product will be sent. In case of shortage of stock a full refund is issued.</v>
      </c>
      <c r="DS12" s="31"/>
      <c r="DY12" t="str">
        <f>IF(ISBLANK(Values!$E11), "", "not_applicable")</f>
        <v>not_applicable</v>
      </c>
      <c r="DZ12" s="31"/>
      <c r="EA12" s="31"/>
      <c r="EB12" s="31"/>
      <c r="EC12" s="31"/>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f>IF(IF(ISBLANK(Values!E11),"",IF(Values!J11, Values!$B$4, Values!$B$5))=0,"",IF(ISBLANK(Values!E11),"",IF(Values!J11, Values!$B$4, Values!$B$5)))</f>
        <v>42.95</v>
      </c>
      <c r="FP12" s="36" t="str">
        <f>IF(IF(ISBLANK(Values!E11),"",IF(Values!J11, Values!$B$4, Values!$B$5))=0,"",IF(ISBLANK(Values!E11),"","Percent"))</f>
        <v>Percent</v>
      </c>
      <c r="FQ12" s="36" t="str">
        <f>IF(IF(ISBLANK(Values!E11),"",IF(Values!J11, Values!$B$4, Values!$B$5))=0,"",IF(ISBLANK(Values!E11),"","2"))</f>
        <v>2</v>
      </c>
      <c r="FR12" s="36" t="str">
        <f>IF(IF(ISBLANK(Values!E11),"",IF(Values!J11, Values!$B$4, Values!$B$5))=0,"",IF(ISBLANK(Values!E11),"","3"))</f>
        <v>3</v>
      </c>
      <c r="FS12" s="36" t="str">
        <f>IF(IF(ISBLANK(Values!E11),"",IF(Values!J11, Values!$B$4, Values!$B$5))=0,"",IF(ISBLANK(Values!E11),"","5"))</f>
        <v>5</v>
      </c>
      <c r="FT12" s="36" t="str">
        <f>IF(IF(ISBLANK(Values!E11),"",IF(Values!J11, Values!$B$4, Values!$B$5))=0,"",IF(ISBLANK(Values!E11),"","6"))</f>
        <v>6</v>
      </c>
      <c r="FU12" s="36" t="str">
        <f>IF(IF(ISBLANK(Values!E11),"",IF(Values!J11, Values!$B$4, Values!$B$5))=0,"",IF(ISBLANK(Values!E11),"","10"))</f>
        <v>10</v>
      </c>
      <c r="FV12" s="36" t="str">
        <f>IF(IF(ISBLANK(Values!E11),"",IF(Values!J11, Values!$B$4, Values!$B$5))=0,"",IF(ISBLANK(Values!E11),"","10"))</f>
        <v>10</v>
      </c>
    </row>
    <row r="13" spans="1:192" ht="17" x14ac:dyDescent="0.2">
      <c r="A13" s="27" t="str">
        <f>IF(ISBLANK(Values!E12),"",IF(Values!$B$37="EU","computercomponent","computer"))</f>
        <v>computercomponent</v>
      </c>
      <c r="B13" s="38" t="str">
        <f>IF(ISBLANK(Values!E12),"",Values!F12)</f>
        <v>Lenovo T530 Reg - CZ</v>
      </c>
      <c r="C13" s="32" t="str">
        <f>IF(ISBLANK(Values!E12),"","TellusRem")</f>
        <v>TellusRem</v>
      </c>
      <c r="D13" s="30">
        <f>IF(ISBLANK(Values!E12),"",Values!E12)</f>
        <v>5714401431091</v>
      </c>
      <c r="E13" s="31" t="str">
        <f>IF(ISBLANK(Values!E12),"","EAN")</f>
        <v>EAN</v>
      </c>
      <c r="F13" s="28" t="str">
        <f>IF(ISBLANK(Values!E12),"",IF(Values!J12, SUBSTITUTE(Values!$B$1, "{language}", Values!H12) &amp; " " &amp;Values!$B$3, SUBSTITUTE(Values!$B$2, "{language}", Values!$H12) &amp; " " &amp;Values!$B$3))</f>
        <v>replacement Czech non-backlit keyboard for Lenovo Thinkpad  T430 T430i T430s T430si T430U T530 T530i T530S W530 X13X X230 X230i X230it X230T</v>
      </c>
      <c r="G13" s="32" t="str">
        <f>IF(ISBLANK(Values!E12),"",IF(Values!$B$20="PartialUpdate","","TellusRem"))</f>
        <v/>
      </c>
      <c r="H13" s="27" t="str">
        <f>IF(ISBLANK(Values!E12),"",Values!$B$16)</f>
        <v>computer-keyboards</v>
      </c>
      <c r="I13" s="27" t="str">
        <f>IF(ISBLANK(Values!E12),"","4730574031")</f>
        <v>4730574031</v>
      </c>
      <c r="J13" s="39" t="str">
        <f>IF(ISBLANK(Values!E12),"",Values!F12 )</f>
        <v>Lenovo T530 Reg - CZ</v>
      </c>
      <c r="K13" s="29">
        <f>IF(IF(ISBLANK(Values!E12),"",IF(Values!J12, Values!$B$4, Values!$B$5))=0,"",IF(ISBLANK(Values!E12),"",IF(Values!J12, Values!$B$4, Values!$B$5)))</f>
        <v>42.95</v>
      </c>
      <c r="L13" s="40">
        <f>IF(ISBLANK(Values!E12),"",IF($CO13="DEFAULT", Values!$B$18, ""))</f>
        <v>5</v>
      </c>
      <c r="M13" s="28" t="str">
        <f>IF(ISBLANK(Values!E12),"",Values!$M12)</f>
        <v>https://download.lenovo.com/Images/Parts/04X1361/04X1361_A.jpg</v>
      </c>
      <c r="N13" s="28" t="str">
        <f>IF(ISBLANK(Values!$F12),"",Values!N12)</f>
        <v>https://download.lenovo.com/Images/Parts/04X1361/04X1361_B.jpg</v>
      </c>
      <c r="O13" s="28" t="str">
        <f>IF(ISBLANK(Values!$F12),"",Values!O12)</f>
        <v>https://download.lenovo.com/Images/Parts/04X1361/04X1361_details.jpg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T530 Parent</v>
      </c>
      <c r="Y13" s="39" t="str">
        <f>IF(ISBLANK(Values!E12),"","Size-Color")</f>
        <v>Size-Color</v>
      </c>
      <c r="Z13" s="32" t="str">
        <f>IF(ISBLANK(Values!E12),"","variation")</f>
        <v>variation</v>
      </c>
      <c r="AA13" s="36"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NO backlit.</v>
      </c>
      <c r="AM13" s="1" t="str">
        <f>SUBSTITUTE(IF(ISBLANK(Values!E12),"",Values!$B$27),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3" s="28" t="str">
        <f>IF(ISBLANK(Values!E12),"",Values!H12)</f>
        <v>Czech</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f>IF(IF(ISBLANK(Values!E12),"",IF(Values!J12, Values!$B$4, Values!$B$5))=0,"",IF(ISBLANK(Values!E12),"",IF(Values!J12, Values!$B$4, Values!$B$5)))</f>
        <v>42.95</v>
      </c>
      <c r="FP13" s="36" t="str">
        <f>IF(IF(ISBLANK(Values!E12),"",IF(Values!J12, Values!$B$4, Values!$B$5))=0,"",IF(ISBLANK(Values!E12),"","Percent"))</f>
        <v>Percent</v>
      </c>
      <c r="FQ13" s="36" t="str">
        <f>IF(IF(ISBLANK(Values!E12),"",IF(Values!J12, Values!$B$4, Values!$B$5))=0,"",IF(ISBLANK(Values!E12),"","2"))</f>
        <v>2</v>
      </c>
      <c r="FR13" s="36" t="str">
        <f>IF(IF(ISBLANK(Values!E12),"",IF(Values!J12, Values!$B$4, Values!$B$5))=0,"",IF(ISBLANK(Values!E12),"","3"))</f>
        <v>3</v>
      </c>
      <c r="FS13" s="36" t="str">
        <f>IF(IF(ISBLANK(Values!E12),"",IF(Values!J12, Values!$B$4, Values!$B$5))=0,"",IF(ISBLANK(Values!E12),"","5"))</f>
        <v>5</v>
      </c>
      <c r="FT13" s="36" t="str">
        <f>IF(IF(ISBLANK(Values!E12),"",IF(Values!J12, Values!$B$4, Values!$B$5))=0,"",IF(ISBLANK(Values!E12),"","6"))</f>
        <v>6</v>
      </c>
      <c r="FU13" s="36" t="str">
        <f>IF(IF(ISBLANK(Values!E12),"",IF(Values!J12, Values!$B$4, Values!$B$5))=0,"",IF(ISBLANK(Values!E12),"","10"))</f>
        <v>10</v>
      </c>
      <c r="FV13" s="36" t="str">
        <f>IF(IF(ISBLANK(Values!E12),"",IF(Values!J12, Values!$B$4, Values!$B$5))=0,"",IF(ISBLANK(Values!E12),"","10"))</f>
        <v>10</v>
      </c>
    </row>
    <row r="14" spans="1:192" ht="17" x14ac:dyDescent="0.2">
      <c r="A14" s="27" t="str">
        <f>IF(ISBLANK(Values!E13),"",IF(Values!$B$37="EU","computercomponent","computer"))</f>
        <v>computercomponent</v>
      </c>
      <c r="B14" s="38" t="str">
        <f>IF(ISBLANK(Values!E13),"",Values!F13)</f>
        <v>Lenovo T530 Reg - DK</v>
      </c>
      <c r="C14" s="32" t="str">
        <f>IF(ISBLANK(Values!E13),"","TellusRem")</f>
        <v>TellusRem</v>
      </c>
      <c r="D14" s="30">
        <f>IF(ISBLANK(Values!E13),"",Values!E13)</f>
        <v>5714401431107</v>
      </c>
      <c r="E14" s="31" t="str">
        <f>IF(ISBLANK(Values!E13),"","EAN")</f>
        <v>EAN</v>
      </c>
      <c r="F14" s="28" t="str">
        <f>IF(ISBLANK(Values!E13),"",IF(Values!J13, SUBSTITUTE(Values!$B$1, "{language}", Values!H13) &amp; " " &amp;Values!$B$3, SUBSTITUTE(Values!$B$2, "{language}", Values!$H13) &amp; " " &amp;Values!$B$3))</f>
        <v>replacement Danish non-backlit keyboard for Lenovo Thinkpad  T430 T430i T430s T430si T430U T530 T530i T530S W530 X13X X230 X230i X230it X230T</v>
      </c>
      <c r="G14" s="32" t="str">
        <f>IF(ISBLANK(Values!E13),"",IF(Values!$B$20="PartialUpdate","","TellusRem"))</f>
        <v/>
      </c>
      <c r="H14" s="27" t="str">
        <f>IF(ISBLANK(Values!E13),"",Values!$B$16)</f>
        <v>computer-keyboards</v>
      </c>
      <c r="I14" s="27" t="str">
        <f>IF(ISBLANK(Values!E13),"","4730574031")</f>
        <v>4730574031</v>
      </c>
      <c r="J14" s="39" t="str">
        <f>IF(ISBLANK(Values!E13),"",Values!F13 )</f>
        <v>Lenovo T530 Reg - DK</v>
      </c>
      <c r="K14" s="29">
        <f>IF(IF(ISBLANK(Values!E13),"",IF(Values!J13, Values!$B$4, Values!$B$5))=0,"",IF(ISBLANK(Values!E13),"",IF(Values!J13, Values!$B$4, Values!$B$5)))</f>
        <v>42.95</v>
      </c>
      <c r="L14" s="40">
        <f>IF(ISBLANK(Values!E13),"",IF($CO14="DEFAULT", Values!$B$18, ""))</f>
        <v>5</v>
      </c>
      <c r="M14" s="28" t="str">
        <f>IF(ISBLANK(Values!E13),"",Values!$M13)</f>
        <v>https://download.lenovo.com/Images/Parts/04X1249/04X1249_A.jpg</v>
      </c>
      <c r="N14" s="28" t="str">
        <f>IF(ISBLANK(Values!$F13),"",Values!N13)</f>
        <v>https://download.lenovo.com/Images/Parts/04X1249/04X1249_B.jpg</v>
      </c>
      <c r="O14" s="28" t="str">
        <f>IF(ISBLANK(Values!$F13),"",Values!O13)</f>
        <v>https://download.lenovo.com/Images/Parts/04X1249/04X1249_details.jpg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T530 Parent</v>
      </c>
      <c r="Y14" s="39" t="str">
        <f>IF(ISBLANK(Values!E13),"","Size-Color")</f>
        <v>Size-Color</v>
      </c>
      <c r="Z14" s="32" t="str">
        <f>IF(ISBLANK(Values!E13),"","variation")</f>
        <v>variation</v>
      </c>
      <c r="AA14" s="36"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NO backlit.</v>
      </c>
      <c r="AM14" s="1" t="str">
        <f>SUBSTITUTE(IF(ISBLANK(Values!E13),"",Values!$B$27),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4" s="28" t="str">
        <f>IF(ISBLANK(Values!E13),"",Values!H13)</f>
        <v>Danish</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f>IF(IF(ISBLANK(Values!E13),"",IF(Values!J13, Values!$B$4, Values!$B$5))=0,"",IF(ISBLANK(Values!E13),"",IF(Values!J13, Values!$B$4, Values!$B$5)))</f>
        <v>42.95</v>
      </c>
      <c r="FP14" s="36" t="str">
        <f>IF(IF(ISBLANK(Values!E13),"",IF(Values!J13, Values!$B$4, Values!$B$5))=0,"",IF(ISBLANK(Values!E13),"","Percent"))</f>
        <v>Percent</v>
      </c>
      <c r="FQ14" s="36" t="str">
        <f>IF(IF(ISBLANK(Values!E13),"",IF(Values!J13, Values!$B$4, Values!$B$5))=0,"",IF(ISBLANK(Values!E13),"","2"))</f>
        <v>2</v>
      </c>
      <c r="FR14" s="36" t="str">
        <f>IF(IF(ISBLANK(Values!E13),"",IF(Values!J13, Values!$B$4, Values!$B$5))=0,"",IF(ISBLANK(Values!E13),"","3"))</f>
        <v>3</v>
      </c>
      <c r="FS14" s="36" t="str">
        <f>IF(IF(ISBLANK(Values!E13),"",IF(Values!J13, Values!$B$4, Values!$B$5))=0,"",IF(ISBLANK(Values!E13),"","5"))</f>
        <v>5</v>
      </c>
      <c r="FT14" s="36" t="str">
        <f>IF(IF(ISBLANK(Values!E13),"",IF(Values!J13, Values!$B$4, Values!$B$5))=0,"",IF(ISBLANK(Values!E13),"","6"))</f>
        <v>6</v>
      </c>
      <c r="FU14" s="36" t="str">
        <f>IF(IF(ISBLANK(Values!E13),"",IF(Values!J13, Values!$B$4, Values!$B$5))=0,"",IF(ISBLANK(Values!E13),"","10"))</f>
        <v>10</v>
      </c>
      <c r="FV14" s="36" t="str">
        <f>IF(IF(ISBLANK(Values!E13),"",IF(Values!J13, Values!$B$4, Values!$B$5))=0,"",IF(ISBLANK(Values!E13),"","10"))</f>
        <v>10</v>
      </c>
    </row>
    <row r="15" spans="1:192" ht="17" x14ac:dyDescent="0.2">
      <c r="A15" s="27" t="str">
        <f>IF(ISBLANK(Values!E14),"",IF(Values!$B$37="EU","computercomponent","computer"))</f>
        <v>computercomponent</v>
      </c>
      <c r="B15" s="38" t="str">
        <f>IF(ISBLANK(Values!E14),"",Values!F14)</f>
        <v>Lenovo T530 Reg - HU</v>
      </c>
      <c r="C15" s="32" t="str">
        <f>IF(ISBLANK(Values!E14),"","TellusRem")</f>
        <v>TellusRem</v>
      </c>
      <c r="D15" s="30">
        <f>IF(ISBLANK(Values!E14),"",Values!E14)</f>
        <v>5714401431114</v>
      </c>
      <c r="E15" s="31" t="str">
        <f>IF(ISBLANK(Values!E14),"","EAN")</f>
        <v>EAN</v>
      </c>
      <c r="F15" s="28" t="str">
        <f>IF(ISBLANK(Values!E14),"",IF(Values!J14, SUBSTITUTE(Values!$B$1, "{language}", Values!H14) &amp; " " &amp;Values!$B$3, SUBSTITUTE(Values!$B$2, "{language}", Values!$H14) &amp; " " &amp;Values!$B$3))</f>
        <v>replacement Hungarian non-backlit keyboard for Lenovo Thinkpad  T430 T430i T430s T430si T430U T530 T530i T530S W530 X13X X230 X230i X230it X230T</v>
      </c>
      <c r="G15" s="32" t="str">
        <f>IF(ISBLANK(Values!E14),"",IF(Values!$B$20="PartialUpdate","","TellusRem"))</f>
        <v/>
      </c>
      <c r="H15" s="27" t="str">
        <f>IF(ISBLANK(Values!E14),"",Values!$B$16)</f>
        <v>computer-keyboards</v>
      </c>
      <c r="I15" s="27" t="str">
        <f>IF(ISBLANK(Values!E14),"","4730574031")</f>
        <v>4730574031</v>
      </c>
      <c r="J15" s="39" t="str">
        <f>IF(ISBLANK(Values!E14),"",Values!F14 )</f>
        <v>Lenovo T530 Reg - HU</v>
      </c>
      <c r="K15" s="29">
        <f>IF(IF(ISBLANK(Values!E14),"",IF(Values!J14, Values!$B$4, Values!$B$5))=0,"",IF(ISBLANK(Values!E14),"",IF(Values!J14, Values!$B$4, Values!$B$5)))</f>
        <v>42.95</v>
      </c>
      <c r="L15" s="40">
        <f>IF(ISBLANK(Values!E14),"",IF($CO15="DEFAULT", Values!$B$18, ""))</f>
        <v>5</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T530 Parent</v>
      </c>
      <c r="Y15" s="39" t="str">
        <f>IF(ISBLANK(Values!E14),"","Size-Color")</f>
        <v>Size-Color</v>
      </c>
      <c r="Z15" s="32" t="str">
        <f>IF(ISBLANK(Values!E14),"","variation")</f>
        <v>variation</v>
      </c>
      <c r="AA15" s="36"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41"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NO backlit.</v>
      </c>
      <c r="AM15" s="1" t="str">
        <f>SUBSTITUTE(IF(ISBLANK(Values!E14),"",Values!$B$27),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5" s="28" t="str">
        <f>IF(ISBLANK(Values!E14),"",Values!H14)</f>
        <v>Hungarian</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27" t="str">
        <f>IF(ISBLANK(Values!E14),"","Parts")</f>
        <v>Parts</v>
      </c>
      <c r="DP15" s="27" t="str">
        <f>IF(ISBLANK(Values!E14),"",Values!$B$31)</f>
        <v>6 month warranty after the delivery date. In case of any malfunction of the keyboard a new unit or a spare part for the keyboard of the product will be sent. In case of shortage of stock a full refund is issued.</v>
      </c>
      <c r="DS15" s="31"/>
      <c r="DY15" t="str">
        <f>IF(ISBLANK(Values!$E14), "", "not_applicable")</f>
        <v>not_applicable</v>
      </c>
      <c r="DZ15" s="31"/>
      <c r="EA15" s="31"/>
      <c r="EB15" s="31"/>
      <c r="EC15" s="31"/>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f>IF(IF(ISBLANK(Values!E14),"",IF(Values!J14, Values!$B$4, Values!$B$5))=0,"",IF(ISBLANK(Values!E14),"",IF(Values!J14, Values!$B$4, Values!$B$5)))</f>
        <v>42.95</v>
      </c>
      <c r="FP15" s="36" t="str">
        <f>IF(IF(ISBLANK(Values!E14),"",IF(Values!J14, Values!$B$4, Values!$B$5))=0,"",IF(ISBLANK(Values!E14),"","Percent"))</f>
        <v>Percent</v>
      </c>
      <c r="FQ15" s="36" t="str">
        <f>IF(IF(ISBLANK(Values!E14),"",IF(Values!J14, Values!$B$4, Values!$B$5))=0,"",IF(ISBLANK(Values!E14),"","2"))</f>
        <v>2</v>
      </c>
      <c r="FR15" s="36" t="str">
        <f>IF(IF(ISBLANK(Values!E14),"",IF(Values!J14, Values!$B$4, Values!$B$5))=0,"",IF(ISBLANK(Values!E14),"","3"))</f>
        <v>3</v>
      </c>
      <c r="FS15" s="36" t="str">
        <f>IF(IF(ISBLANK(Values!E14),"",IF(Values!J14, Values!$B$4, Values!$B$5))=0,"",IF(ISBLANK(Values!E14),"","5"))</f>
        <v>5</v>
      </c>
      <c r="FT15" s="36" t="str">
        <f>IF(IF(ISBLANK(Values!E14),"",IF(Values!J14, Values!$B$4, Values!$B$5))=0,"",IF(ISBLANK(Values!E14),"","6"))</f>
        <v>6</v>
      </c>
      <c r="FU15" s="36" t="str">
        <f>IF(IF(ISBLANK(Values!E14),"",IF(Values!J14, Values!$B$4, Values!$B$5))=0,"",IF(ISBLANK(Values!E14),"","10"))</f>
        <v>10</v>
      </c>
      <c r="FV15" s="36" t="str">
        <f>IF(IF(ISBLANK(Values!E14),"",IF(Values!J14, Values!$B$4, Values!$B$5))=0,"",IF(ISBLANK(Values!E14),"","10"))</f>
        <v>10</v>
      </c>
    </row>
    <row r="16" spans="1:192" ht="17" x14ac:dyDescent="0.2">
      <c r="A16" s="27" t="str">
        <f>IF(ISBLANK(Values!E15),"",IF(Values!$B$37="EU","computercomponent","computer"))</f>
        <v>computercomponent</v>
      </c>
      <c r="B16" s="38" t="str">
        <f>IF(ISBLANK(Values!E15),"",Values!F15)</f>
        <v>Lenovo T530 Reg - NL</v>
      </c>
      <c r="C16" s="32" t="str">
        <f>IF(ISBLANK(Values!E15),"","TellusRem")</f>
        <v>TellusRem</v>
      </c>
      <c r="D16" s="30">
        <f>IF(ISBLANK(Values!E15),"",Values!E15)</f>
        <v>5714401431121</v>
      </c>
      <c r="E16" s="31" t="str">
        <f>IF(ISBLANK(Values!E15),"","EAN")</f>
        <v>EAN</v>
      </c>
      <c r="F16" s="28" t="str">
        <f>IF(ISBLANK(Values!E15),"",IF(Values!J15, SUBSTITUTE(Values!$B$1, "{language}", Values!H15) &amp; " " &amp;Values!$B$3, SUBSTITUTE(Values!$B$2, "{language}", Values!$H15) &amp; " " &amp;Values!$B$3))</f>
        <v>replacement Dutch non-backlit keyboard for Lenovo Thinkpad  T430 T430i T430s T430si T430U T530 T530i T530S W530 X13X X230 X230i X230it X230T</v>
      </c>
      <c r="G16" s="32" t="str">
        <f>IF(ISBLANK(Values!E15),"",IF(Values!$B$20="PartialUpdate","","TellusRem"))</f>
        <v/>
      </c>
      <c r="H16" s="27" t="str">
        <f>IF(ISBLANK(Values!E15),"",Values!$B$16)</f>
        <v>computer-keyboards</v>
      </c>
      <c r="I16" s="27" t="str">
        <f>IF(ISBLANK(Values!E15),"","4730574031")</f>
        <v>4730574031</v>
      </c>
      <c r="J16" s="39" t="str">
        <f>IF(ISBLANK(Values!E15),"",Values!F15 )</f>
        <v>Lenovo T530 Reg - NL</v>
      </c>
      <c r="K16" s="29">
        <f>IF(IF(ISBLANK(Values!E15),"",IF(Values!J15, Values!$B$4, Values!$B$5))=0,"",IF(ISBLANK(Values!E15),"",IF(Values!J15, Values!$B$4, Values!$B$5)))</f>
        <v>42.95</v>
      </c>
      <c r="L16" s="40">
        <f>IF(ISBLANK(Values!E15),"",IF($CO16="DEFAULT", Values!$B$18, ""))</f>
        <v>5</v>
      </c>
      <c r="M16" s="28" t="str">
        <f>IF(ISBLANK(Values!E15),"",Values!$M15)</f>
        <v>https://download.lenovo.com/Images/Parts/04X1259/04X1259_A.jpg</v>
      </c>
      <c r="N16" s="28" t="str">
        <f>IF(ISBLANK(Values!$F15),"",Values!N15)</f>
        <v>https://download.lenovo.com/Images/Parts/04X1259/04X1259_B.jpg</v>
      </c>
      <c r="O16" s="28" t="str">
        <f>IF(ISBLANK(Values!$F15),"",Values!O15)</f>
        <v>https://download.lenovo.com/Images/Parts/04X1259/04X1259_details.jpg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T530 Parent</v>
      </c>
      <c r="Y16" s="39" t="str">
        <f>IF(ISBLANK(Values!E15),"","Size-Color")</f>
        <v>Size-Color</v>
      </c>
      <c r="Z16" s="32" t="str">
        <f>IF(ISBLANK(Values!E15),"","variation")</f>
        <v>variation</v>
      </c>
      <c r="AA16" s="36"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41"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NO backlit.</v>
      </c>
      <c r="AM16" s="1" t="str">
        <f>SUBSTITUTE(IF(ISBLANK(Values!E15),"",Values!$B$27),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6" s="28" t="str">
        <f>IF(ISBLANK(Values!E15),"",Values!H15)</f>
        <v>Dutch</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27" t="str">
        <f>IF(ISBLANK(Values!E15),"","Parts")</f>
        <v>Parts</v>
      </c>
      <c r="DP16" s="27" t="str">
        <f>IF(ISBLANK(Values!E15),"",Values!$B$31)</f>
        <v>6 month warranty after the delivery date. In case of any malfunction of the keyboard a new unit or a spare part for the keyboard of the product will be sent. In case of shortage of stock a full refund is issued.</v>
      </c>
      <c r="DS16" s="31"/>
      <c r="DY16" t="str">
        <f>IF(ISBLANK(Values!$E15), "", "not_applicable")</f>
        <v>not_applicable</v>
      </c>
      <c r="DZ16" s="31"/>
      <c r="EA16" s="31"/>
      <c r="EB16" s="31"/>
      <c r="EC16" s="31"/>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f>IF(IF(ISBLANK(Values!E15),"",IF(Values!J15, Values!$B$4, Values!$B$5))=0,"",IF(ISBLANK(Values!E15),"",IF(Values!J15, Values!$B$4, Values!$B$5)))</f>
        <v>42.95</v>
      </c>
      <c r="FP16" s="36" t="str">
        <f>IF(IF(ISBLANK(Values!E15),"",IF(Values!J15, Values!$B$4, Values!$B$5))=0,"",IF(ISBLANK(Values!E15),"","Percent"))</f>
        <v>Percent</v>
      </c>
      <c r="FQ16" s="36" t="str">
        <f>IF(IF(ISBLANK(Values!E15),"",IF(Values!J15, Values!$B$4, Values!$B$5))=0,"",IF(ISBLANK(Values!E15),"","2"))</f>
        <v>2</v>
      </c>
      <c r="FR16" s="36" t="str">
        <f>IF(IF(ISBLANK(Values!E15),"",IF(Values!J15, Values!$B$4, Values!$B$5))=0,"",IF(ISBLANK(Values!E15),"","3"))</f>
        <v>3</v>
      </c>
      <c r="FS16" s="36" t="str">
        <f>IF(IF(ISBLANK(Values!E15),"",IF(Values!J15, Values!$B$4, Values!$B$5))=0,"",IF(ISBLANK(Values!E15),"","5"))</f>
        <v>5</v>
      </c>
      <c r="FT16" s="36" t="str">
        <f>IF(IF(ISBLANK(Values!E15),"",IF(Values!J15, Values!$B$4, Values!$B$5))=0,"",IF(ISBLANK(Values!E15),"","6"))</f>
        <v>6</v>
      </c>
      <c r="FU16" s="36" t="str">
        <f>IF(IF(ISBLANK(Values!E15),"",IF(Values!J15, Values!$B$4, Values!$B$5))=0,"",IF(ISBLANK(Values!E15),"","10"))</f>
        <v>10</v>
      </c>
      <c r="FV16" s="36" t="str">
        <f>IF(IF(ISBLANK(Values!E15),"",IF(Values!J15, Values!$B$4, Values!$B$5))=0,"",IF(ISBLANK(Values!E15),"","10"))</f>
        <v>10</v>
      </c>
    </row>
    <row r="17" spans="1:192" ht="17" x14ac:dyDescent="0.2">
      <c r="A17" s="27" t="str">
        <f>IF(ISBLANK(Values!E16),"",IF(Values!$B$37="EU","computercomponent","computer"))</f>
        <v>computercomponent</v>
      </c>
      <c r="B17" s="38" t="str">
        <f>IF(ISBLANK(Values!E16),"",Values!F16)</f>
        <v>Lenovo T530 Reg - NO</v>
      </c>
      <c r="C17" s="32" t="str">
        <f>IF(ISBLANK(Values!E16),"","TellusRem")</f>
        <v>TellusRem</v>
      </c>
      <c r="D17" s="30">
        <f>IF(ISBLANK(Values!E16),"",Values!E16)</f>
        <v>5714401431138</v>
      </c>
      <c r="E17" s="31" t="str">
        <f>IF(ISBLANK(Values!E16),"","EAN")</f>
        <v>EAN</v>
      </c>
      <c r="F17" s="28" t="str">
        <f>IF(ISBLANK(Values!E16),"",IF(Values!J16, SUBSTITUTE(Values!$B$1, "{language}", Values!H16) &amp; " " &amp;Values!$B$3, SUBSTITUTE(Values!$B$2, "{language}", Values!$H16) &amp; " " &amp;Values!$B$3))</f>
        <v>replacement Norwegian non-backlit keyboard for Lenovo Thinkpad  T430 T430i T430s T430si T430U T530 T530i T530S W530 X13X X230 X230i X230it X230T</v>
      </c>
      <c r="G17" s="32" t="str">
        <f>IF(ISBLANK(Values!E16),"",IF(Values!$B$20="PartialUpdate","","TellusRem"))</f>
        <v/>
      </c>
      <c r="H17" s="27" t="str">
        <f>IF(ISBLANK(Values!E16),"",Values!$B$16)</f>
        <v>computer-keyboards</v>
      </c>
      <c r="I17" s="27" t="str">
        <f>IF(ISBLANK(Values!E16),"","4730574031")</f>
        <v>4730574031</v>
      </c>
      <c r="J17" s="39" t="str">
        <f>IF(ISBLANK(Values!E16),"",Values!F16 )</f>
        <v>Lenovo T530 Reg - NO</v>
      </c>
      <c r="K17" s="29">
        <f>IF(IF(ISBLANK(Values!E16),"",IF(Values!J16, Values!$B$4, Values!$B$5))=0,"",IF(ISBLANK(Values!E16),"",IF(Values!J16, Values!$B$4, Values!$B$5)))</f>
        <v>42.95</v>
      </c>
      <c r="L17" s="40">
        <f>IF(ISBLANK(Values!E16),"",IF($CO17="DEFAULT", Values!$B$18, ""))</f>
        <v>5</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T530 Parent</v>
      </c>
      <c r="Y17" s="39" t="str">
        <f>IF(ISBLANK(Values!E16),"","Size-Color")</f>
        <v>Size-Color</v>
      </c>
      <c r="Z17" s="32" t="str">
        <f>IF(ISBLANK(Values!E16),"","variation")</f>
        <v>variation</v>
      </c>
      <c r="AA17" s="36"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41"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NO backlit.</v>
      </c>
      <c r="AM17" s="1" t="str">
        <f>SUBSTITUTE(IF(ISBLANK(Values!E16),"",Values!$B$27),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7" s="28" t="str">
        <f>IF(ISBLANK(Values!E16),"",Values!H16)</f>
        <v>Norwegian</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27" t="str">
        <f>IF(ISBLANK(Values!E16),"","Parts")</f>
        <v>Parts</v>
      </c>
      <c r="DP17" s="27" t="str">
        <f>IF(ISBLANK(Values!E16),"",Values!$B$31)</f>
        <v>6 month warranty after the delivery date. In case of any malfunction of the keyboard a new unit or a spare part for the keyboard of the product will be sent. In case of shortage of stock a full refund is issued.</v>
      </c>
      <c r="DS17" s="31"/>
      <c r="DY17" t="str">
        <f>IF(ISBLANK(Values!$E16), "", "not_applicable")</f>
        <v>not_applicable</v>
      </c>
      <c r="DZ17" s="31"/>
      <c r="EA17" s="31"/>
      <c r="EB17" s="31"/>
      <c r="EC17" s="31"/>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f>IF(IF(ISBLANK(Values!E16),"",IF(Values!J16, Values!$B$4, Values!$B$5))=0,"",IF(ISBLANK(Values!E16),"",IF(Values!J16, Values!$B$4, Values!$B$5)))</f>
        <v>42.95</v>
      </c>
      <c r="FP17" s="36" t="str">
        <f>IF(IF(ISBLANK(Values!E16),"",IF(Values!J16, Values!$B$4, Values!$B$5))=0,"",IF(ISBLANK(Values!E16),"","Percent"))</f>
        <v>Percent</v>
      </c>
      <c r="FQ17" s="36" t="str">
        <f>IF(IF(ISBLANK(Values!E16),"",IF(Values!J16, Values!$B$4, Values!$B$5))=0,"",IF(ISBLANK(Values!E16),"","2"))</f>
        <v>2</v>
      </c>
      <c r="FR17" s="36" t="str">
        <f>IF(IF(ISBLANK(Values!E16),"",IF(Values!J16, Values!$B$4, Values!$B$5))=0,"",IF(ISBLANK(Values!E16),"","3"))</f>
        <v>3</v>
      </c>
      <c r="FS17" s="36" t="str">
        <f>IF(IF(ISBLANK(Values!E16),"",IF(Values!J16, Values!$B$4, Values!$B$5))=0,"",IF(ISBLANK(Values!E16),"","5"))</f>
        <v>5</v>
      </c>
      <c r="FT17" s="36" t="str">
        <f>IF(IF(ISBLANK(Values!E16),"",IF(Values!J16, Values!$B$4, Values!$B$5))=0,"",IF(ISBLANK(Values!E16),"","6"))</f>
        <v>6</v>
      </c>
      <c r="FU17" s="36" t="str">
        <f>IF(IF(ISBLANK(Values!E16),"",IF(Values!J16, Values!$B$4, Values!$B$5))=0,"",IF(ISBLANK(Values!E16),"","10"))</f>
        <v>10</v>
      </c>
      <c r="FV17" s="36" t="str">
        <f>IF(IF(ISBLANK(Values!E16),"",IF(Values!J16, Values!$B$4, Values!$B$5))=0,"",IF(ISBLANK(Values!E16),"","10"))</f>
        <v>10</v>
      </c>
    </row>
    <row r="18" spans="1:192" ht="17" x14ac:dyDescent="0.2">
      <c r="A18" s="27" t="str">
        <f>IF(ISBLANK(Values!E17),"",IF(Values!$B$37="EU","computercomponent","computer"))</f>
        <v>computercomponent</v>
      </c>
      <c r="B18" s="38" t="str">
        <f>IF(ISBLANK(Values!E17),"",Values!F17)</f>
        <v>Lenovo T530 Reg - PL</v>
      </c>
      <c r="C18" s="32" t="str">
        <f>IF(ISBLANK(Values!E17),"","TellusRem")</f>
        <v>TellusRem</v>
      </c>
      <c r="D18" s="30">
        <f>IF(ISBLANK(Values!E17),"",Values!E17)</f>
        <v>5714401431145</v>
      </c>
      <c r="E18" s="31" t="str">
        <f>IF(ISBLANK(Values!E17),"","EAN")</f>
        <v>EAN</v>
      </c>
      <c r="F18" s="28" t="str">
        <f>IF(ISBLANK(Values!E17),"",IF(Values!J17, SUBSTITUTE(Values!$B$1, "{language}", Values!H17) &amp; " " &amp;Values!$B$3, SUBSTITUTE(Values!$B$2, "{language}", Values!$H17) &amp; " " &amp;Values!$B$3))</f>
        <v>replacement Polish non-backlit keyboard for Lenovo Thinkpad  T430 T430i T430s T430si T430U T530 T530i T530S W530 X13X X230 X230i X230it X230T</v>
      </c>
      <c r="G18" s="32" t="str">
        <f>IF(ISBLANK(Values!E17),"",IF(Values!$B$20="PartialUpdate","","TellusRem"))</f>
        <v/>
      </c>
      <c r="H18" s="27" t="str">
        <f>IF(ISBLANK(Values!E17),"",Values!$B$16)</f>
        <v>computer-keyboards</v>
      </c>
      <c r="I18" s="27" t="str">
        <f>IF(ISBLANK(Values!E17),"","4730574031")</f>
        <v>4730574031</v>
      </c>
      <c r="J18" s="39" t="str">
        <f>IF(ISBLANK(Values!E17),"",Values!F17 )</f>
        <v>Lenovo T530 Reg - PL</v>
      </c>
      <c r="K18" s="29">
        <f>IF(IF(ISBLANK(Values!E17),"",IF(Values!J17, Values!$B$4, Values!$B$5))=0,"",IF(ISBLANK(Values!E17),"",IF(Values!J17, Values!$B$4, Values!$B$5)))</f>
        <v>42.95</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T530 Parent</v>
      </c>
      <c r="Y18" s="39" t="str">
        <f>IF(ISBLANK(Values!E17),"","Size-Color")</f>
        <v>Size-Color</v>
      </c>
      <c r="Z18" s="32" t="str">
        <f>IF(ISBLANK(Values!E17),"","variation")</f>
        <v>variation</v>
      </c>
      <c r="AA18" s="36"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41"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NO backlit.</v>
      </c>
      <c r="AM18" s="1" t="str">
        <f>SUBSTITUTE(IF(ISBLANK(Values!E17),"",Values!$B$27),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8" s="28" t="str">
        <f>IF(ISBLANK(Values!E17),"",Values!H17)</f>
        <v>Polish</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27" t="str">
        <f>IF(ISBLANK(Values!E17),"","Parts")</f>
        <v>Parts</v>
      </c>
      <c r="DP18" s="27" t="str">
        <f>IF(ISBLANK(Values!E17),"",Values!$B$31)</f>
        <v>6 month warranty after the delivery date. In case of any malfunction of the keyboard a new unit or a spare part for the keyboard of the product will be sent. In case of shortage of stock a full refund is issued.</v>
      </c>
      <c r="DS18" s="31"/>
      <c r="DY18" t="str">
        <f>IF(ISBLANK(Values!$E17), "", "not_applicable")</f>
        <v>not_applicable</v>
      </c>
      <c r="DZ18" s="31"/>
      <c r="EA18" s="31"/>
      <c r="EB18" s="31"/>
      <c r="EC18" s="31"/>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f>IF(IF(ISBLANK(Values!E17),"",IF(Values!J17, Values!$B$4, Values!$B$5))=0,"",IF(ISBLANK(Values!E17),"",IF(Values!J17, Values!$B$4, Values!$B$5)))</f>
        <v>42.95</v>
      </c>
      <c r="FP18" s="36" t="str">
        <f>IF(IF(ISBLANK(Values!E17),"",IF(Values!J17, Values!$B$4, Values!$B$5))=0,"",IF(ISBLANK(Values!E17),"","Percent"))</f>
        <v>Percent</v>
      </c>
      <c r="FQ18" s="36" t="str">
        <f>IF(IF(ISBLANK(Values!E17),"",IF(Values!J17, Values!$B$4, Values!$B$5))=0,"",IF(ISBLANK(Values!E17),"","2"))</f>
        <v>2</v>
      </c>
      <c r="FR18" s="36" t="str">
        <f>IF(IF(ISBLANK(Values!E17),"",IF(Values!J17, Values!$B$4, Values!$B$5))=0,"",IF(ISBLANK(Values!E17),"","3"))</f>
        <v>3</v>
      </c>
      <c r="FS18" s="36" t="str">
        <f>IF(IF(ISBLANK(Values!E17),"",IF(Values!J17, Values!$B$4, Values!$B$5))=0,"",IF(ISBLANK(Values!E17),"","5"))</f>
        <v>5</v>
      </c>
      <c r="FT18" s="36" t="str">
        <f>IF(IF(ISBLANK(Values!E17),"",IF(Values!J17, Values!$B$4, Values!$B$5))=0,"",IF(ISBLANK(Values!E17),"","6"))</f>
        <v>6</v>
      </c>
      <c r="FU18" s="36" t="str">
        <f>IF(IF(ISBLANK(Values!E17),"",IF(Values!J17, Values!$B$4, Values!$B$5))=0,"",IF(ISBLANK(Values!E17),"","10"))</f>
        <v>10</v>
      </c>
      <c r="FV18" s="36" t="str">
        <f>IF(IF(ISBLANK(Values!E17),"",IF(Values!J17, Values!$B$4, Values!$B$5))=0,"",IF(ISBLANK(Values!E17),"","10"))</f>
        <v>10</v>
      </c>
    </row>
    <row r="19" spans="1:192" ht="17" x14ac:dyDescent="0.2">
      <c r="A19" s="27" t="str">
        <f>IF(ISBLANK(Values!E18),"",IF(Values!$B$37="EU","computercomponent","computer"))</f>
        <v>computercomponent</v>
      </c>
      <c r="B19" s="38" t="str">
        <f>IF(ISBLANK(Values!E18),"",Values!F18)</f>
        <v>Lenovo T530 Reg - PT</v>
      </c>
      <c r="C19" s="32" t="str">
        <f>IF(ISBLANK(Values!E18),"","TellusRem")</f>
        <v>TellusRem</v>
      </c>
      <c r="D19" s="30">
        <f>IF(ISBLANK(Values!E18),"",Values!E18)</f>
        <v>5714401431152</v>
      </c>
      <c r="E19" s="31" t="str">
        <f>IF(ISBLANK(Values!E18),"","EAN")</f>
        <v>EAN</v>
      </c>
      <c r="F19" s="28" t="str">
        <f>IF(ISBLANK(Values!E18),"",IF(Values!J18, SUBSTITUTE(Values!$B$1, "{language}", Values!H18) &amp; " " &amp;Values!$B$3, SUBSTITUTE(Values!$B$2, "{language}", Values!$H18) &amp; " " &amp;Values!$B$3))</f>
        <v>replacement Portuguese non-backlit keyboard for Lenovo Thinkpad  T430 T430i T430s T430si T430U T530 T530i T530S W530 X13X X230 X230i X230it X230T</v>
      </c>
      <c r="G19" s="32" t="str">
        <f>IF(ISBLANK(Values!E18),"",IF(Values!$B$20="PartialUpdate","","TellusRem"))</f>
        <v/>
      </c>
      <c r="H19" s="27" t="str">
        <f>IF(ISBLANK(Values!E18),"",Values!$B$16)</f>
        <v>computer-keyboards</v>
      </c>
      <c r="I19" s="27" t="str">
        <f>IF(ISBLANK(Values!E18),"","4730574031")</f>
        <v>4730574031</v>
      </c>
      <c r="J19" s="39" t="str">
        <f>IF(ISBLANK(Values!E18),"",Values!F18 )</f>
        <v>Lenovo T530 Reg - PT</v>
      </c>
      <c r="K19" s="29">
        <f>IF(IF(ISBLANK(Values!E18),"",IF(Values!J18, Values!$B$4, Values!$B$5))=0,"",IF(ISBLANK(Values!E18),"",IF(Values!J18, Values!$B$4, Values!$B$5)))</f>
        <v>42.95</v>
      </c>
      <c r="L19" s="40">
        <f>IF(ISBLANK(Values!E18),"",IF($CO19="DEFAULT", Values!$B$18, ""))</f>
        <v>5</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T530 Parent</v>
      </c>
      <c r="Y19" s="39" t="str">
        <f>IF(ISBLANK(Values!E18),"","Size-Color")</f>
        <v>Size-Color</v>
      </c>
      <c r="Z19" s="32" t="str">
        <f>IF(ISBLANK(Values!E18),"","variation")</f>
        <v>variation</v>
      </c>
      <c r="AA19" s="36"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41"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NO backlit.</v>
      </c>
      <c r="AM19" s="1" t="str">
        <f>SUBSTITUTE(IF(ISBLANK(Values!E18),"",Values!$B$27),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9" s="28" t="str">
        <f>IF(ISBLANK(Values!E18),"",Values!H18)</f>
        <v>Portuguese</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9" s="1" t="str">
        <f>IF(ISBLANK(Values!E18),"","No")</f>
        <v>No</v>
      </c>
      <c r="DA19" s="1" t="str">
        <f>IF(ISBLANK(Values!E18),"","No")</f>
        <v>No</v>
      </c>
      <c r="DO19" s="27" t="str">
        <f>IF(ISBLANK(Values!E18),"","Parts")</f>
        <v>Parts</v>
      </c>
      <c r="DP19" s="27" t="str">
        <f>IF(ISBLANK(Values!E18),"",Values!$B$31)</f>
        <v>6 month warranty after the delivery date. In case of any malfunction of the keyboard a new unit or a spare part for the keyboard of the product will be sent. In case of shortage of stock a full refund is issued.</v>
      </c>
      <c r="DS19" s="31"/>
      <c r="DY19" t="str">
        <f>IF(ISBLANK(Values!$E18), "", "not_applicable")</f>
        <v>not_applicable</v>
      </c>
      <c r="DZ19" s="31"/>
      <c r="EA19" s="31"/>
      <c r="EB19" s="31"/>
      <c r="EC19" s="31"/>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f>IF(IF(ISBLANK(Values!E18),"",IF(Values!J18, Values!$B$4, Values!$B$5))=0,"",IF(ISBLANK(Values!E18),"",IF(Values!J18, Values!$B$4, Values!$B$5)))</f>
        <v>42.95</v>
      </c>
      <c r="FP19" s="36" t="str">
        <f>IF(IF(ISBLANK(Values!E18),"",IF(Values!J18, Values!$B$4, Values!$B$5))=0,"",IF(ISBLANK(Values!E18),"","Percent"))</f>
        <v>Percent</v>
      </c>
      <c r="FQ19" s="36" t="str">
        <f>IF(IF(ISBLANK(Values!E18),"",IF(Values!J18, Values!$B$4, Values!$B$5))=0,"",IF(ISBLANK(Values!E18),"","2"))</f>
        <v>2</v>
      </c>
      <c r="FR19" s="36" t="str">
        <f>IF(IF(ISBLANK(Values!E18),"",IF(Values!J18, Values!$B$4, Values!$B$5))=0,"",IF(ISBLANK(Values!E18),"","3"))</f>
        <v>3</v>
      </c>
      <c r="FS19" s="36" t="str">
        <f>IF(IF(ISBLANK(Values!E18),"",IF(Values!J18, Values!$B$4, Values!$B$5))=0,"",IF(ISBLANK(Values!E18),"","5"))</f>
        <v>5</v>
      </c>
      <c r="FT19" s="36" t="str">
        <f>IF(IF(ISBLANK(Values!E18),"",IF(Values!J18, Values!$B$4, Values!$B$5))=0,"",IF(ISBLANK(Values!E18),"","6"))</f>
        <v>6</v>
      </c>
      <c r="FU19" s="36" t="str">
        <f>IF(IF(ISBLANK(Values!E18),"",IF(Values!J18, Values!$B$4, Values!$B$5))=0,"",IF(ISBLANK(Values!E18),"","10"))</f>
        <v>10</v>
      </c>
      <c r="FV19" s="36" t="str">
        <f>IF(IF(ISBLANK(Values!E18),"",IF(Values!J18, Values!$B$4, Values!$B$5))=0,"",IF(ISBLANK(Values!E18),"","10"))</f>
        <v>10</v>
      </c>
    </row>
    <row r="20" spans="1:192" ht="17" x14ac:dyDescent="0.2">
      <c r="A20" s="27" t="str">
        <f>IF(ISBLANK(Values!E19),"",IF(Values!$B$37="EU","computercomponent","computer"))</f>
        <v>computercomponent</v>
      </c>
      <c r="B20" s="38" t="str">
        <f>IF(ISBLANK(Values!E19),"",Values!F19)</f>
        <v>Lenovo T530 Reg - SE/FI</v>
      </c>
      <c r="C20" s="32" t="str">
        <f>IF(ISBLANK(Values!E19),"","TellusRem")</f>
        <v>TellusRem</v>
      </c>
      <c r="D20" s="30">
        <f>IF(ISBLANK(Values!E19),"",Values!E19)</f>
        <v>5714401431169</v>
      </c>
      <c r="E20" s="31" t="str">
        <f>IF(ISBLANK(Values!E19),"","EAN")</f>
        <v>EAN</v>
      </c>
      <c r="F20" s="28" t="str">
        <f>IF(ISBLANK(Values!E19),"",IF(Values!J19, SUBSTITUTE(Values!$B$1, "{language}", Values!H19) &amp; " " &amp;Values!$B$3, SUBSTITUTE(Values!$B$2, "{language}", Values!$H19) &amp; " " &amp;Values!$B$3))</f>
        <v>replacement Swedish – Finnish non-backlit keyboard for Lenovo Thinkpad  T430 T430i T430s T430si T430U T530 T530i T530S W530 X13X X230 X230i X230it X230T</v>
      </c>
      <c r="G20" s="32" t="str">
        <f>IF(ISBLANK(Values!E19),"",IF(Values!$B$20="PartialUpdate","","TellusRem"))</f>
        <v/>
      </c>
      <c r="H20" s="27" t="str">
        <f>IF(ISBLANK(Values!E19),"",Values!$B$16)</f>
        <v>computer-keyboards</v>
      </c>
      <c r="I20" s="27" t="str">
        <f>IF(ISBLANK(Values!E19),"","4730574031")</f>
        <v>4730574031</v>
      </c>
      <c r="J20" s="39" t="str">
        <f>IF(ISBLANK(Values!E19),"",Values!F19 )</f>
        <v>Lenovo T530 Reg - SE/FI</v>
      </c>
      <c r="K20" s="29">
        <f>IF(IF(ISBLANK(Values!E19),"",IF(Values!J19, Values!$B$4, Values!$B$5))=0,"",IF(ISBLANK(Values!E19),"",IF(Values!J19, Values!$B$4, Values!$B$5)))</f>
        <v>42.95</v>
      </c>
      <c r="L20" s="40">
        <f>IF(ISBLANK(Values!E19),"",IF($CO20="DEFAULT", Values!$B$18, ""))</f>
        <v>5</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T530 Parent</v>
      </c>
      <c r="Y20" s="39" t="str">
        <f>IF(ISBLANK(Values!E19),"","Size-Color")</f>
        <v>Size-Color</v>
      </c>
      <c r="Z20" s="32" t="str">
        <f>IF(ISBLANK(Values!E19),"","variation")</f>
        <v>variation</v>
      </c>
      <c r="AA20" s="36"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41"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NO backlit.</v>
      </c>
      <c r="AM20" s="1" t="str">
        <f>SUBSTITUTE(IF(ISBLANK(Values!E19),"",Values!$B$27),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20" s="28" t="str">
        <f>IF(ISBLANK(Values!E19),"",Values!H19)</f>
        <v>Swedish – Finnish</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0" s="1" t="str">
        <f>IF(ISBLANK(Values!E19),"","No")</f>
        <v>No</v>
      </c>
      <c r="DA20" s="1" t="str">
        <f>IF(ISBLANK(Values!E19),"","No")</f>
        <v>No</v>
      </c>
      <c r="DO20" s="27" t="str">
        <f>IF(ISBLANK(Values!E19),"","Parts")</f>
        <v>Parts</v>
      </c>
      <c r="DP20" s="27" t="str">
        <f>IF(ISBLANK(Values!E19),"",Values!$B$31)</f>
        <v>6 month warranty after the delivery date. In case of any malfunction of the keyboard a new unit or a spare part for the keyboard of the product will be sent. In case of shortage of stock a full refund is issued.</v>
      </c>
      <c r="DS20" s="31"/>
      <c r="DY20" t="str">
        <f>IF(ISBLANK(Values!$E19), "", "not_applicable")</f>
        <v>not_applicable</v>
      </c>
      <c r="DZ20" s="31"/>
      <c r="EA20" s="31"/>
      <c r="EB20" s="31"/>
      <c r="EC20" s="31"/>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f>IF(IF(ISBLANK(Values!E19),"",IF(Values!J19, Values!$B$4, Values!$B$5))=0,"",IF(ISBLANK(Values!E19),"",IF(Values!J19, Values!$B$4, Values!$B$5)))</f>
        <v>42.95</v>
      </c>
      <c r="FP20" s="36" t="str">
        <f>IF(IF(ISBLANK(Values!E19),"",IF(Values!J19, Values!$B$4, Values!$B$5))=0,"",IF(ISBLANK(Values!E19),"","Percent"))</f>
        <v>Percent</v>
      </c>
      <c r="FQ20" s="36" t="str">
        <f>IF(IF(ISBLANK(Values!E19),"",IF(Values!J19, Values!$B$4, Values!$B$5))=0,"",IF(ISBLANK(Values!E19),"","2"))</f>
        <v>2</v>
      </c>
      <c r="FR20" s="36" t="str">
        <f>IF(IF(ISBLANK(Values!E19),"",IF(Values!J19, Values!$B$4, Values!$B$5))=0,"",IF(ISBLANK(Values!E19),"","3"))</f>
        <v>3</v>
      </c>
      <c r="FS20" s="36" t="str">
        <f>IF(IF(ISBLANK(Values!E19),"",IF(Values!J19, Values!$B$4, Values!$B$5))=0,"",IF(ISBLANK(Values!E19),"","5"))</f>
        <v>5</v>
      </c>
      <c r="FT20" s="36" t="str">
        <f>IF(IF(ISBLANK(Values!E19),"",IF(Values!J19, Values!$B$4, Values!$B$5))=0,"",IF(ISBLANK(Values!E19),"","6"))</f>
        <v>6</v>
      </c>
      <c r="FU20" s="36" t="str">
        <f>IF(IF(ISBLANK(Values!E19),"",IF(Values!J19, Values!$B$4, Values!$B$5))=0,"",IF(ISBLANK(Values!E19),"","10"))</f>
        <v>10</v>
      </c>
      <c r="FV20" s="36" t="str">
        <f>IF(IF(ISBLANK(Values!E19),"",IF(Values!J19, Values!$B$4, Values!$B$5))=0,"",IF(ISBLANK(Values!E19),"","10"))</f>
        <v>10</v>
      </c>
    </row>
    <row r="21" spans="1:192" ht="17" x14ac:dyDescent="0.2">
      <c r="A21" s="27" t="str">
        <f>IF(ISBLANK(Values!E20),"",IF(Values!$B$37="EU","computercomponent","computer"))</f>
        <v>computercomponent</v>
      </c>
      <c r="B21" s="38" t="str">
        <f>IF(ISBLANK(Values!E20),"",Values!F20)</f>
        <v>Lenovo T530 Reg - CH</v>
      </c>
      <c r="C21" s="32" t="str">
        <f>IF(ISBLANK(Values!E20),"","TellusRem")</f>
        <v>TellusRem</v>
      </c>
      <c r="D21" s="30">
        <f>IF(ISBLANK(Values!E20),"",Values!E20)</f>
        <v>5714401431176</v>
      </c>
      <c r="E21" s="31" t="str">
        <f>IF(ISBLANK(Values!E20),"","EAN")</f>
        <v>EAN</v>
      </c>
      <c r="F21" s="28" t="str">
        <f>IF(ISBLANK(Values!E20),"",IF(Values!J20, SUBSTITUTE(Values!$B$1, "{language}", Values!H20) &amp; " " &amp;Values!$B$3, SUBSTITUTE(Values!$B$2, "{language}", Values!$H20) &amp; " " &amp;Values!$B$3))</f>
        <v>replacement Swiss non-backlit keyboard for Lenovo Thinkpad  T430 T430i T430s T430si T430U T530 T530i T530S W530 X13X X230 X230i X230it X230T</v>
      </c>
      <c r="G21" s="32" t="str">
        <f>IF(ISBLANK(Values!E20),"",IF(Values!$B$20="PartialUpdate","","TellusRem"))</f>
        <v/>
      </c>
      <c r="H21" s="27" t="str">
        <f>IF(ISBLANK(Values!E20),"",Values!$B$16)</f>
        <v>computer-keyboards</v>
      </c>
      <c r="I21" s="27" t="str">
        <f>IF(ISBLANK(Values!E20),"","4730574031")</f>
        <v>4730574031</v>
      </c>
      <c r="J21" s="39" t="str">
        <f>IF(ISBLANK(Values!E20),"",Values!F20 )</f>
        <v>Lenovo T530 Reg - CH</v>
      </c>
      <c r="K21" s="29">
        <f>IF(IF(ISBLANK(Values!E20),"",IF(Values!J20, Values!$B$4, Values!$B$5))=0,"",IF(ISBLANK(Values!E20),"",IF(Values!J20, Values!$B$4, Values!$B$5)))</f>
        <v>42.95</v>
      </c>
      <c r="L21" s="40">
        <f>IF(ISBLANK(Values!E20),"",IF($CO21="DEFAULT", Values!$B$18, ""))</f>
        <v>5</v>
      </c>
      <c r="M21" s="28" t="str">
        <f>IF(ISBLANK(Values!E20),"",Values!$M20)</f>
        <v>https://download.lenovo.com/Images/Parts/04X1380/04X1380_A.jpg</v>
      </c>
      <c r="N21" s="28" t="str">
        <f>IF(ISBLANK(Values!$F20),"",Values!N20)</f>
        <v>https://download.lenovo.com/Images/Parts/04X1380/04X1380_B.jpg</v>
      </c>
      <c r="O21" s="28" t="str">
        <f>IF(ISBLANK(Values!$F20),"",Values!O20)</f>
        <v>https://download.lenovo.com/Images/Parts/04X1380/04X1380_details.jpg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T530 Parent</v>
      </c>
      <c r="Y21" s="39" t="str">
        <f>IF(ISBLANK(Values!E20),"","Size-Color")</f>
        <v>Size-Color</v>
      </c>
      <c r="Z21" s="32" t="str">
        <f>IF(ISBLANK(Values!E20),"","variation")</f>
        <v>variation</v>
      </c>
      <c r="AA21" s="36"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41"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NO backlit.</v>
      </c>
      <c r="AM21" s="1" t="str">
        <f>SUBSTITUTE(IF(ISBLANK(Values!E20),"",Values!$B$27),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21" s="28" t="str">
        <f>IF(ISBLANK(Values!E20),"",Values!H20)</f>
        <v>Swiss</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27" t="str">
        <f>IF(ISBLANK(Values!E20),"","Parts")</f>
        <v>Parts</v>
      </c>
      <c r="DP21" s="27" t="str">
        <f>IF(ISBLANK(Values!E20),"",Values!$B$31)</f>
        <v>6 month warranty after the delivery date. In case of any malfunction of the keyboard a new unit or a spare part for the keyboard of the product will be sent. In case of shortage of stock a full refund is issued.</v>
      </c>
      <c r="DS21" s="31"/>
      <c r="DY21" t="str">
        <f>IF(ISBLANK(Values!$E20), "", "not_applicable")</f>
        <v>not_applicable</v>
      </c>
      <c r="DZ21" s="31"/>
      <c r="EA21" s="31"/>
      <c r="EB21" s="31"/>
      <c r="EC21" s="31"/>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f>IF(IF(ISBLANK(Values!E20),"",IF(Values!J20, Values!$B$4, Values!$B$5))=0,"",IF(ISBLANK(Values!E20),"",IF(Values!J20, Values!$B$4, Values!$B$5)))</f>
        <v>42.95</v>
      </c>
      <c r="FP21" s="36" t="str">
        <f>IF(IF(ISBLANK(Values!E20),"",IF(Values!J20, Values!$B$4, Values!$B$5))=0,"",IF(ISBLANK(Values!E20),"","Percent"))</f>
        <v>Percent</v>
      </c>
      <c r="FQ21" s="36" t="str">
        <f>IF(IF(ISBLANK(Values!E20),"",IF(Values!J20, Values!$B$4, Values!$B$5))=0,"",IF(ISBLANK(Values!E20),"","2"))</f>
        <v>2</v>
      </c>
      <c r="FR21" s="36" t="str">
        <f>IF(IF(ISBLANK(Values!E20),"",IF(Values!J20, Values!$B$4, Values!$B$5))=0,"",IF(ISBLANK(Values!E20),"","3"))</f>
        <v>3</v>
      </c>
      <c r="FS21" s="36" t="str">
        <f>IF(IF(ISBLANK(Values!E20),"",IF(Values!J20, Values!$B$4, Values!$B$5))=0,"",IF(ISBLANK(Values!E20),"","5"))</f>
        <v>5</v>
      </c>
      <c r="FT21" s="36" t="str">
        <f>IF(IF(ISBLANK(Values!E20),"",IF(Values!J20, Values!$B$4, Values!$B$5))=0,"",IF(ISBLANK(Values!E20),"","6"))</f>
        <v>6</v>
      </c>
      <c r="FU21" s="36" t="str">
        <f>IF(IF(ISBLANK(Values!E20),"",IF(Values!J20, Values!$B$4, Values!$B$5))=0,"",IF(ISBLANK(Values!E20),"","10"))</f>
        <v>10</v>
      </c>
      <c r="FV21" s="36" t="str">
        <f>IF(IF(ISBLANK(Values!E20),"",IF(Values!J20, Values!$B$4, Values!$B$5))=0,"",IF(ISBLANK(Values!E20),"","10"))</f>
        <v>10</v>
      </c>
    </row>
    <row r="22" spans="1:192" ht="17" x14ac:dyDescent="0.2">
      <c r="A22" s="27" t="str">
        <f>IF(ISBLANK(Values!E21),"",IF(Values!$B$37="EU","computercomponent","computer"))</f>
        <v>computercomponent</v>
      </c>
      <c r="B22" s="38" t="str">
        <f>IF(ISBLANK(Values!E21),"",Values!F21)</f>
        <v>Lenovo T530 Reg - US INT</v>
      </c>
      <c r="C22" s="32" t="str">
        <f>IF(ISBLANK(Values!E21),"","TellusRem")</f>
        <v>TellusRem</v>
      </c>
      <c r="D22" s="30">
        <f>IF(ISBLANK(Values!E21),"",Values!E21)</f>
        <v>5714401431183</v>
      </c>
      <c r="E22" s="31" t="str">
        <f>IF(ISBLANK(Values!E21),"","EAN")</f>
        <v>EAN</v>
      </c>
      <c r="F22" s="28" t="str">
        <f>IF(ISBLANK(Values!E21),"",IF(Values!J21, SUBSTITUTE(Values!$B$1, "{language}", Values!H21) &amp; " " &amp;Values!$B$3, SUBSTITUTE(Values!$B$2, "{language}", Values!$H21) &amp; " " &amp;Values!$B$3))</f>
        <v>replacement US International non-backlit keyboard for Lenovo Thinkpad  T430 T430i T430s T430si T430U T530 T530i T530S W530 X13X X230 X230i X230it X230T</v>
      </c>
      <c r="G22" s="32" t="str">
        <f>IF(ISBLANK(Values!E21),"",IF(Values!$B$20="PartialUpdate","","TellusRem"))</f>
        <v/>
      </c>
      <c r="H22" s="27" t="str">
        <f>IF(ISBLANK(Values!E21),"",Values!$B$16)</f>
        <v>computer-keyboards</v>
      </c>
      <c r="I22" s="27" t="str">
        <f>IF(ISBLANK(Values!E21),"","4730574031")</f>
        <v>4730574031</v>
      </c>
      <c r="J22" s="39" t="str">
        <f>IF(ISBLANK(Values!E21),"",Values!F21 )</f>
        <v>Lenovo T530 Reg - US INT</v>
      </c>
      <c r="K22" s="29">
        <f>IF(IF(ISBLANK(Values!E21),"",IF(Values!J21, Values!$B$4, Values!$B$5))=0,"",IF(ISBLANK(Values!E21),"",IF(Values!J21, Values!$B$4, Values!$B$5)))</f>
        <v>42.95</v>
      </c>
      <c r="L22" s="40">
        <f>IF(ISBLANK(Values!E21),"",IF($CO22="DEFAULT", Values!$B$18, ""))</f>
        <v>5</v>
      </c>
      <c r="M22" s="28" t="str">
        <f>IF(ISBLANK(Values!E21),"",Values!$M21)</f>
        <v>https://raw.githubusercontent.com/PatrickVibild/TellusAmazonPictures/master/pictures/Lenovo/T530/RG/USI/1.jpg</v>
      </c>
      <c r="N22" s="28" t="str">
        <f>IF(ISBLANK(Values!$F21),"",Values!N21)</f>
        <v>https://raw.githubusercontent.com/PatrickVibild/TellusAmazonPictures/master/pictures/Lenovo/T530/RG/USI/2.jpg</v>
      </c>
      <c r="O22" s="28" t="str">
        <f>IF(ISBLANK(Values!$F21),"",Values!O21)</f>
        <v>https://raw.githubusercontent.com/PatrickVibild/TellusAmazonPictures/master/pictures/Lenovo/T530/RG/USI/3.jpg</v>
      </c>
      <c r="P22" s="28" t="str">
        <f>IF(ISBLANK(Values!$F21),"",Values!P21)</f>
        <v>https://raw.githubusercontent.com/PatrickVibild/TellusAmazonPictures/master/pictures/Lenovo/T530/RG/USI/4.jpg</v>
      </c>
      <c r="Q22" s="28" t="str">
        <f>IF(ISBLANK(Values!$F21),"",Values!Q21)</f>
        <v>https://raw.githubusercontent.com/PatrickVibild/TellusAmazonPictures/master/pictures/Lenovo/T530/RG/USI/5.jpg</v>
      </c>
      <c r="R22" s="28" t="str">
        <f>IF(ISBLANK(Values!$F21),"",Values!R21)</f>
        <v>https://raw.githubusercontent.com/PatrickVibild/TellusAmazonPictures/master/pictures/Lenovo/T530/RG/USI/6.jpg</v>
      </c>
      <c r="S22" s="28" t="str">
        <f>IF(ISBLANK(Values!$F21),"",Values!S21)</f>
        <v>https://raw.githubusercontent.com/PatrickVibild/TellusAmazonPictures/master/pictures/Lenovo/T530/RG/USI/7.jpg</v>
      </c>
      <c r="T22" s="28" t="str">
        <f>IF(ISBLANK(Values!$F21),"",Values!T21)</f>
        <v>https://raw.githubusercontent.com/PatrickVibild/TellusAmazonPictures/master/pictures/Lenovo/T530/RG/USI/8.jpg</v>
      </c>
      <c r="U22" s="28" t="str">
        <f>IF(ISBLANK(Values!$F21),"",Values!U21)</f>
        <v>https://raw.githubusercontent.com/PatrickVibild/TellusAmazonPictures/master/pictures/Lenovo/T530/RG/USI/9.jpg</v>
      </c>
      <c r="W22" s="32" t="str">
        <f>IF(ISBLANK(Values!E21),"","Child")</f>
        <v>Child</v>
      </c>
      <c r="X22" s="32" t="str">
        <f>IF(ISBLANK(Values!E21),"",Values!$B$13)</f>
        <v>Lenovo T530 Parent</v>
      </c>
      <c r="Y22" s="39" t="str">
        <f>IF(ISBLANK(Values!E21),"","Size-Color")</f>
        <v>Size-Color</v>
      </c>
      <c r="Z22" s="32" t="str">
        <f>IF(ISBLANK(Values!E21),"","variation")</f>
        <v>variation</v>
      </c>
      <c r="AA22" s="36"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41"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NO backlit.</v>
      </c>
      <c r="AM22" s="1" t="str">
        <f>SUBSTITUTE(IF(ISBLANK(Values!E21),"",Values!$B$27),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22" s="28" t="str">
        <f>IF(ISBLANK(Values!E21),"",Values!H21)</f>
        <v>US International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27" t="str">
        <f>IF(ISBLANK(Values!E21),"","Parts")</f>
        <v>Parts</v>
      </c>
      <c r="DP22" s="27" t="str">
        <f>IF(ISBLANK(Values!E21),"",Values!$B$31)</f>
        <v>6 month warranty after the delivery date. In case of any malfunction of the keyboard a new unit or a spare part for the keyboard of the product will be sent. In case of shortage of stock a full refund is issued.</v>
      </c>
      <c r="DS22" s="31"/>
      <c r="DY22" t="str">
        <f>IF(ISBLANK(Values!$E21), "", "not_applicable")</f>
        <v>not_applicable</v>
      </c>
      <c r="DZ22" s="31"/>
      <c r="EA22" s="31"/>
      <c r="EB22" s="31"/>
      <c r="EC22" s="31"/>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f>IF(IF(ISBLANK(Values!E21),"",IF(Values!J21, Values!$B$4, Values!$B$5))=0,"",IF(ISBLANK(Values!E21),"",IF(Values!J21, Values!$B$4, Values!$B$5)))</f>
        <v>42.95</v>
      </c>
      <c r="FP22" s="36" t="str">
        <f>IF(IF(ISBLANK(Values!E21),"",IF(Values!J21, Values!$B$4, Values!$B$5))=0,"",IF(ISBLANK(Values!E21),"","Percent"))</f>
        <v>Percent</v>
      </c>
      <c r="FQ22" s="36" t="str">
        <f>IF(IF(ISBLANK(Values!E21),"",IF(Values!J21, Values!$B$4, Values!$B$5))=0,"",IF(ISBLANK(Values!E21),"","2"))</f>
        <v>2</v>
      </c>
      <c r="FR22" s="36" t="str">
        <f>IF(IF(ISBLANK(Values!E21),"",IF(Values!J21, Values!$B$4, Values!$B$5))=0,"",IF(ISBLANK(Values!E21),"","3"))</f>
        <v>3</v>
      </c>
      <c r="FS22" s="36" t="str">
        <f>IF(IF(ISBLANK(Values!E21),"",IF(Values!J21, Values!$B$4, Values!$B$5))=0,"",IF(ISBLANK(Values!E21),"","5"))</f>
        <v>5</v>
      </c>
      <c r="FT22" s="36" t="str">
        <f>IF(IF(ISBLANK(Values!E21),"",IF(Values!J21, Values!$B$4, Values!$B$5))=0,"",IF(ISBLANK(Values!E21),"","6"))</f>
        <v>6</v>
      </c>
      <c r="FU22" s="36" t="str">
        <f>IF(IF(ISBLANK(Values!E21),"",IF(Values!J21, Values!$B$4, Values!$B$5))=0,"",IF(ISBLANK(Values!E21),"","10"))</f>
        <v>10</v>
      </c>
      <c r="FV22" s="36" t="str">
        <f>IF(IF(ISBLANK(Values!E21),"",IF(Values!J21, Values!$B$4, Values!$B$5))=0,"",IF(ISBLANK(Values!E21),"","10"))</f>
        <v>10</v>
      </c>
    </row>
    <row r="23" spans="1:192" s="43" customFormat="1" ht="17" x14ac:dyDescent="0.2">
      <c r="A23" s="27" t="str">
        <f>IF(ISBLANK(Values!E22),"",IF(Values!$B$37="EU","computercomponent","computer"))</f>
        <v>computercomponent</v>
      </c>
      <c r="B23" s="38" t="str">
        <f>IF(ISBLANK(Values!E22),"",Values!F22)</f>
        <v>Lenovo T530 Reg - RUS</v>
      </c>
      <c r="C23" s="32" t="str">
        <f>IF(ISBLANK(Values!E22),"","TellusRem")</f>
        <v>TellusRem</v>
      </c>
      <c r="D23" s="30">
        <f>IF(ISBLANK(Values!E22),"",Values!E22)</f>
        <v>5714401431190</v>
      </c>
      <c r="E23" s="31" t="str">
        <f>IF(ISBLANK(Values!E22),"","EAN")</f>
        <v>EAN</v>
      </c>
      <c r="F23" s="28" t="str">
        <f>IF(ISBLANK(Values!E22),"",IF(Values!J22, SUBSTITUTE(Values!$B$1, "{language}", Values!H22) &amp; " " &amp;Values!$B$3, SUBSTITUTE(Values!$B$2, "{language}", Values!$H22) &amp; " " &amp;Values!$B$3))</f>
        <v>replacement Russian non-backlit keyboard for Lenovo Thinkpad  T430 T430i T430s T430si T430U T530 T530i T530S W530 X13X X230 X230i X230it X230T</v>
      </c>
      <c r="G23" s="32" t="str">
        <f>IF(ISBLANK(Values!E22),"",IF(Values!$B$20="PartialUpdate","","TellusRem"))</f>
        <v/>
      </c>
      <c r="H23" s="27" t="str">
        <f>IF(ISBLANK(Values!E22),"",Values!$B$16)</f>
        <v>computer-keyboards</v>
      </c>
      <c r="I23" s="27" t="str">
        <f>IF(ISBLANK(Values!E22),"","4730574031")</f>
        <v>4730574031</v>
      </c>
      <c r="J23" s="39" t="str">
        <f>IF(ISBLANK(Values!E22),"",Values!F22 )</f>
        <v>Lenovo T530 Reg - RUS</v>
      </c>
      <c r="K23" s="29">
        <f>IF(IF(ISBLANK(Values!E22),"",IF(Values!J22, Values!$B$4, Values!$B$5))=0,"",IF(ISBLANK(Values!E22),"",IF(Values!J22, Values!$B$4, Values!$B$5)))</f>
        <v>42.95</v>
      </c>
      <c r="L23" s="40">
        <f>IF(ISBLANK(Values!E22),"",IF($CO23="DEFAULT", Values!$B$18, ""))</f>
        <v>5</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T530 Parent</v>
      </c>
      <c r="Y23" s="39" t="str">
        <f>IF(ISBLANK(Values!E22),"","Size-Color")</f>
        <v>Size-Color</v>
      </c>
      <c r="Z23" s="32" t="str">
        <f>IF(ISBLANK(Values!E22),"","variation")</f>
        <v>variation</v>
      </c>
      <c r="AA23" s="36"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41"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NO backlit.</v>
      </c>
      <c r="AM23" s="1" t="str">
        <f>SUBSTITUTE(IF(ISBLANK(Values!E22),"",Values!$B$27),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23" s="1"/>
      <c r="AO23" s="1"/>
      <c r="AP23" s="1"/>
      <c r="AQ23" s="1"/>
      <c r="AR23" s="1"/>
      <c r="AS23" s="1"/>
      <c r="AT23" s="28" t="str">
        <f>IF(ISBLANK(Values!E22),"",Values!H22)</f>
        <v>Russian</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f>IF(IF(ISBLANK(Values!E22),"",IF(Values!J22, Values!$B$4, Values!$B$5))=0,"",IF(ISBLANK(Values!E22),"",IF(Values!J22, Values!$B$4, Values!$B$5)))</f>
        <v>42.95</v>
      </c>
      <c r="FP23" s="36" t="str">
        <f>IF(IF(ISBLANK(Values!E22),"",IF(Values!J22, Values!$B$4, Values!$B$5))=0,"",IF(ISBLANK(Values!E22),"","Percent"))</f>
        <v>Percent</v>
      </c>
      <c r="FQ23" s="36" t="str">
        <f>IF(IF(ISBLANK(Values!E22),"",IF(Values!J22, Values!$B$4, Values!$B$5))=0,"",IF(ISBLANK(Values!E22),"","2"))</f>
        <v>2</v>
      </c>
      <c r="FR23" s="36" t="str">
        <f>IF(IF(ISBLANK(Values!E22),"",IF(Values!J22, Values!$B$4, Values!$B$5))=0,"",IF(ISBLANK(Values!E22),"","3"))</f>
        <v>3</v>
      </c>
      <c r="FS23" s="36" t="str">
        <f>IF(IF(ISBLANK(Values!E22),"",IF(Values!J22, Values!$B$4, Values!$B$5))=0,"",IF(ISBLANK(Values!E22),"","5"))</f>
        <v>5</v>
      </c>
      <c r="FT23" s="36" t="str">
        <f>IF(IF(ISBLANK(Values!E22),"",IF(Values!J22, Values!$B$4, Values!$B$5))=0,"",IF(ISBLANK(Values!E22),"","6"))</f>
        <v>6</v>
      </c>
      <c r="FU23" s="36" t="str">
        <f>IF(IF(ISBLANK(Values!E22),"",IF(Values!J22, Values!$B$4, Values!$B$5))=0,"",IF(ISBLANK(Values!E22),"","10"))</f>
        <v>10</v>
      </c>
      <c r="FV23" s="36" t="str">
        <f>IF(IF(ISBLANK(Values!E22),"",IF(Values!J22, Values!$B$4, Values!$B$5))=0,"",IF(ISBLANK(Values!E22),"","10"))</f>
        <v>10</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computercomponent</v>
      </c>
      <c r="B24" s="38" t="str">
        <f>IF(ISBLANK(Values!E23),"",Values!F23)</f>
        <v>Lenovo T530 Reg - US</v>
      </c>
      <c r="C24" s="32" t="str">
        <f>IF(ISBLANK(Values!E23),"","TellusRem")</f>
        <v>TellusRem</v>
      </c>
      <c r="D24" s="30">
        <f>IF(ISBLANK(Values!E23),"",Values!E23)</f>
        <v>5714401431206</v>
      </c>
      <c r="E24" s="31" t="str">
        <f>IF(ISBLANK(Values!E23),"","EAN")</f>
        <v>EAN</v>
      </c>
      <c r="F24" s="28" t="str">
        <f>IF(ISBLANK(Values!E23),"",IF(Values!J23, SUBSTITUTE(Values!$B$1, "{language}", Values!H23) &amp; " " &amp;Values!$B$3, SUBSTITUTE(Values!$B$2, "{language}", Values!$H23) &amp; " " &amp;Values!$B$3))</f>
        <v>replacement US non-backlit keyboard for Lenovo Thinkpad  T430 T430i T430s T430si T430U T530 T530i T530S W530 X13X X230 X230i X230it X230T</v>
      </c>
      <c r="G24" s="32" t="str">
        <f>IF(ISBLANK(Values!E23),"",IF(Values!$B$20="PartialUpdate","","TellusRem"))</f>
        <v/>
      </c>
      <c r="H24" s="27" t="str">
        <f>IF(ISBLANK(Values!E23),"",Values!$B$16)</f>
        <v>computer-keyboards</v>
      </c>
      <c r="I24" s="27" t="str">
        <f>IF(ISBLANK(Values!E23),"","4730574031")</f>
        <v>4730574031</v>
      </c>
      <c r="J24" s="39" t="str">
        <f>IF(ISBLANK(Values!E23),"",Values!F23 )</f>
        <v>Lenovo T530 Reg - US</v>
      </c>
      <c r="K24" s="29">
        <f>IF(IF(ISBLANK(Values!E23),"",IF(Values!J23, Values!$B$4, Values!$B$5))=0,"",IF(ISBLANK(Values!E23),"",IF(Values!J23, Values!$B$4, Values!$B$5)))</f>
        <v>42.95</v>
      </c>
      <c r="L24" s="40">
        <f>IF(ISBLANK(Values!E23),"",IF($CO24="DEFAULT", Values!$B$18, ""))</f>
        <v>5</v>
      </c>
      <c r="M24" s="28" t="str">
        <f>IF(ISBLANK(Values!E23),"",Values!$M23)</f>
        <v>https://raw.githubusercontent.com/PatrickVibild/TellusAmazonPictures/master/pictures/Lenovo/T530/RG/US/1.jpg</v>
      </c>
      <c r="N24" s="28" t="str">
        <f>IF(ISBLANK(Values!$F23),"",Values!N23)</f>
        <v>https://raw.githubusercontent.com/PatrickVibild/TellusAmazonPictures/master/pictures/Lenovo/T530/RG/US/2.jpg</v>
      </c>
      <c r="O24" s="28" t="str">
        <f>IF(ISBLANK(Values!$F23),"",Values!O23)</f>
        <v>https://raw.githubusercontent.com/PatrickVibild/TellusAmazonPictures/master/pictures/Lenovo/T530/RG/US/3.jpg</v>
      </c>
      <c r="P24" s="28" t="str">
        <f>IF(ISBLANK(Values!$F23),"",Values!P23)</f>
        <v>https://raw.githubusercontent.com/PatrickVibild/TellusAmazonPictures/master/pictures/Lenovo/T530/RG/US/4.jpg</v>
      </c>
      <c r="Q24" s="28" t="str">
        <f>IF(ISBLANK(Values!$F23),"",Values!Q23)</f>
        <v>https://raw.githubusercontent.com/PatrickVibild/TellusAmazonPictures/master/pictures/Lenovo/T530/RG/US/5.jpg</v>
      </c>
      <c r="R24" s="28" t="str">
        <f>IF(ISBLANK(Values!$F23),"",Values!R23)</f>
        <v>https://raw.githubusercontent.com/PatrickVibild/TellusAmazonPictures/master/pictures/Lenovo/T530/RG/US/6.jpg</v>
      </c>
      <c r="S24" s="28" t="str">
        <f>IF(ISBLANK(Values!$F23),"",Values!S23)</f>
        <v>https://raw.githubusercontent.com/PatrickVibild/TellusAmazonPictures/master/pictures/Lenovo/T530/RG/US/7.jpg</v>
      </c>
      <c r="T24" s="28" t="str">
        <f>IF(ISBLANK(Values!$F23),"",Values!T23)</f>
        <v>https://raw.githubusercontent.com/PatrickVibild/TellusAmazonPictures/master/pictures/Lenovo/T530/RG/US/8.jpg</v>
      </c>
      <c r="U24" s="28" t="str">
        <f>IF(ISBLANK(Values!$F23),"",Values!U23)</f>
        <v>https://raw.githubusercontent.com/PatrickVibild/TellusAmazonPictures/master/pictures/Lenovo/T530/RG/US/9.jpg</v>
      </c>
      <c r="V24" s="1"/>
      <c r="W24" s="32" t="str">
        <f>IF(ISBLANK(Values!E23),"","Child")</f>
        <v>Child</v>
      </c>
      <c r="X24" s="32" t="str">
        <f>IF(ISBLANK(Values!E23),"",Values!$B$13)</f>
        <v>Lenovo T530 Parent</v>
      </c>
      <c r="Y24" s="39" t="str">
        <f>IF(ISBLANK(Values!E23),"","Size-Color")</f>
        <v>Size-Color</v>
      </c>
      <c r="Z24" s="32" t="str">
        <f>IF(ISBLANK(Values!E23),"","variation")</f>
        <v>variation</v>
      </c>
      <c r="AA24" s="36"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41"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NO backlit.</v>
      </c>
      <c r="AM24" s="1" t="str">
        <f>SUBSTITUTE(IF(ISBLANK(Values!E23),"",Values!$B$27),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24" s="1"/>
      <c r="AO24" s="1"/>
      <c r="AP24" s="1"/>
      <c r="AQ24" s="1"/>
      <c r="AR24" s="1"/>
      <c r="AS24" s="1"/>
      <c r="AT24" s="28" t="str">
        <f>IF(ISBLANK(Values!E23),"",Values!H23)</f>
        <v>US</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9">
        <f>IF(IF(ISBLANK(Values!E23),"",IF(Values!J23, Values!$B$4, Values!$B$5))=0,"",IF(ISBLANK(Values!E23),"",IF(Values!J23, Values!$B$4, Values!$B$5)))</f>
        <v>42.95</v>
      </c>
      <c r="FP24" s="36" t="str">
        <f>IF(IF(ISBLANK(Values!E23),"",IF(Values!J23, Values!$B$4, Values!$B$5))=0,"",IF(ISBLANK(Values!E23),"","Percent"))</f>
        <v>Percent</v>
      </c>
      <c r="FQ24" s="36" t="str">
        <f>IF(IF(ISBLANK(Values!E23),"",IF(Values!J23, Values!$B$4, Values!$B$5))=0,"",IF(ISBLANK(Values!E23),"","2"))</f>
        <v>2</v>
      </c>
      <c r="FR24" s="36" t="str">
        <f>IF(IF(ISBLANK(Values!E23),"",IF(Values!J23, Values!$B$4, Values!$B$5))=0,"",IF(ISBLANK(Values!E23),"","3"))</f>
        <v>3</v>
      </c>
      <c r="FS24" s="36" t="str">
        <f>IF(IF(ISBLANK(Values!E23),"",IF(Values!J23, Values!$B$4, Values!$B$5))=0,"",IF(ISBLANK(Values!E23),"","5"))</f>
        <v>5</v>
      </c>
      <c r="FT24" s="36" t="str">
        <f>IF(IF(ISBLANK(Values!E23),"",IF(Values!J23, Values!$B$4, Values!$B$5))=0,"",IF(ISBLANK(Values!E23),"","6"))</f>
        <v>6</v>
      </c>
      <c r="FU24" s="36" t="str">
        <f>IF(IF(ISBLANK(Values!E23),"",IF(Values!J23, Values!$B$4, Values!$B$5))=0,"",IF(ISBLANK(Values!E23),"","10"))</f>
        <v>10</v>
      </c>
      <c r="FV24" s="36" t="str">
        <f>IF(IF(ISBLANK(Values!E23),"",IF(Values!J23, Values!$B$4, Values!$B$5))=0,"",IF(ISBLANK(Values!E23),"","10"))</f>
        <v>10</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computercomponent</v>
      </c>
      <c r="B25" s="38" t="str">
        <f>IF(ISBLANK(Values!E24),"",Values!F24)</f>
        <v>Lenovo T530 - DE</v>
      </c>
      <c r="C25" s="32" t="str">
        <f>IF(ISBLANK(Values!E24),"","TellusRem")</f>
        <v>TellusRem</v>
      </c>
      <c r="D25" s="30">
        <f>IF(ISBLANK(Values!E24),"",Values!E24)</f>
        <v>5714401430018</v>
      </c>
      <c r="E25" s="31" t="str">
        <f>IF(ISBLANK(Values!E24),"","EAN")</f>
        <v>EAN</v>
      </c>
      <c r="F25" s="28" t="str">
        <f>IF(ISBLANK(Values!E24),"",IF(Values!J24, SUBSTITUTE(Values!$B$1, "{language}", Values!H24) &amp; " " &amp;Values!$B$3, SUBSTITUTE(Values!$B$2, "{language}", Values!$H24) &amp; " " &amp;Values!$B$3))</f>
        <v>replacement German backlit keyboard for Lenovo Thinkpad  T430 T430i T430s T430si T430U T530 T530i T530S W530 X13X X230 X230i X230it X230T</v>
      </c>
      <c r="G25" s="32" t="str">
        <f>IF(ISBLANK(Values!E24),"",IF(Values!$B$20="PartialUpdate","","TellusRem"))</f>
        <v/>
      </c>
      <c r="H25" s="27" t="str">
        <f>IF(ISBLANK(Values!E24),"",Values!$B$16)</f>
        <v>computer-keyboards</v>
      </c>
      <c r="I25" s="27" t="str">
        <f>IF(ISBLANK(Values!E24),"","4730574031")</f>
        <v>4730574031</v>
      </c>
      <c r="J25" s="39" t="str">
        <f>IF(ISBLANK(Values!E24),"",Values!F24 )</f>
        <v>Lenovo T530 - DE</v>
      </c>
      <c r="K25" s="29">
        <f>IF(IF(ISBLANK(Values!E24),"",IF(Values!J24, Values!$B$4, Values!$B$5))=0,"",IF(ISBLANK(Values!E24),"",IF(Values!J24, Values!$B$4, Values!$B$5)))</f>
        <v>52.95</v>
      </c>
      <c r="L25" s="40" t="str">
        <f>IF(ISBLANK(Values!E24),"",IF($CO25="DEFAULT", Values!$B$18, ""))</f>
        <v/>
      </c>
      <c r="M25" s="28" t="str">
        <f>IF(ISBLANK(Values!E24),"",Values!$M24)</f>
        <v>https://raw.githubusercontent.com/PatrickVibild/TellusAmazonPictures/master/pictures/Lenovo/T530/BL/DE/1.jpg</v>
      </c>
      <c r="N25" s="28" t="str">
        <f>IF(ISBLANK(Values!$F24),"",Values!N24)</f>
        <v>https://raw.githubusercontent.com/PatrickVibild/TellusAmazonPictures/master/pictures/Lenovo/T530/BL/DE/2.jpg</v>
      </c>
      <c r="O25" s="28" t="str">
        <f>IF(ISBLANK(Values!$F24),"",Values!O24)</f>
        <v>https://raw.githubusercontent.com/PatrickVibild/TellusAmazonPictures/master/pictures/Lenovo/T530/BL/DE/3.jpg</v>
      </c>
      <c r="P25" s="28" t="str">
        <f>IF(ISBLANK(Values!$F24),"",Values!P24)</f>
        <v>https://raw.githubusercontent.com/PatrickVibild/TellusAmazonPictures/master/pictures/Lenovo/T530/BL/DE/4.jpg</v>
      </c>
      <c r="Q25" s="28" t="str">
        <f>IF(ISBLANK(Values!$F24),"",Values!Q24)</f>
        <v>https://raw.githubusercontent.com/PatrickVibild/TellusAmazonPictures/master/pictures/Lenovo/T530/BL/DE/5.jpg</v>
      </c>
      <c r="R25" s="28" t="str">
        <f>IF(ISBLANK(Values!$F24),"",Values!R24)</f>
        <v>https://raw.githubusercontent.com/PatrickVibild/TellusAmazonPictures/master/pictures/Lenovo/T530/BL/DE/6.jpg</v>
      </c>
      <c r="S25" s="28" t="str">
        <f>IF(ISBLANK(Values!$F24),"",Values!S24)</f>
        <v>https://raw.githubusercontent.com/PatrickVibild/TellusAmazonPictures/master/pictures/Lenovo/T530/BL/DE/7.jpg</v>
      </c>
      <c r="T25" s="28" t="str">
        <f>IF(ISBLANK(Values!$F24),"",Values!T24)</f>
        <v>https://raw.githubusercontent.com/PatrickVibild/TellusAmazonPictures/master/pictures/Lenovo/T530/BL/DE/8.jpg</v>
      </c>
      <c r="U25" s="28" t="str">
        <f>IF(ISBLANK(Values!$F24),"",Values!U24)</f>
        <v>https://raw.githubusercontent.com/PatrickVibild/TellusAmazonPictures/master/pictures/Lenovo/T530/BL/DE/9.jpg</v>
      </c>
      <c r="V25" s="1"/>
      <c r="W25" s="32" t="str">
        <f>IF(ISBLANK(Values!E24),"","Child")</f>
        <v>Child</v>
      </c>
      <c r="X25" s="32" t="str">
        <f>IF(ISBLANK(Values!E24),"",Values!$B$13)</f>
        <v>Lenovo T530 Parent</v>
      </c>
      <c r="Y25" s="39" t="str">
        <f>IF(ISBLANK(Values!E24),"","Size-Color")</f>
        <v>Size-Color</v>
      </c>
      <c r="Z25" s="32" t="str">
        <f>IF(ISBLANK(Values!E24),"","variation")</f>
        <v>variation</v>
      </c>
      <c r="AA25" s="36" t="str">
        <f>IF(ISBLANK(Values!E24),"",Values!$B$20)</f>
        <v>PartialUpdate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41" t="str">
        <f>IF(ISBLANK(Values!E24),"",IF(Values!I24,Values!$B$23,Values!$B$33))</f>
        <v>👉 LAYOUT -  {flag} {language} NO backlit.</v>
      </c>
      <c r="AJ25" s="4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German backlit.</v>
      </c>
      <c r="AM25" s="1" t="str">
        <f>SUBSTITUTE(IF(ISBLANK(Values!E24),"",Values!$B$27),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25" s="1"/>
      <c r="AO25" s="1"/>
      <c r="AP25" s="1"/>
      <c r="AQ25" s="1"/>
      <c r="AR25" s="1"/>
      <c r="AS25" s="1"/>
      <c r="AT25" s="28" t="str">
        <f>IF(ISBLANK(Values!E24),"",Values!H24)</f>
        <v>German</v>
      </c>
      <c r="AU25" s="1"/>
      <c r="AV25" s="1" t="str">
        <f>IF(ISBLANK(Values!E24),"",IF(Values!J24,"Backlit", "Non-Backlit"))</f>
        <v>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9">
        <f>IF(IF(ISBLANK(Values!E24),"",IF(Values!J24, Values!$B$4, Values!$B$5))=0,"",IF(ISBLANK(Values!E24),"",IF(Values!J24, Values!$B$4, Values!$B$5)))</f>
        <v>52.95</v>
      </c>
      <c r="FP25" s="36" t="str">
        <f>IF(IF(ISBLANK(Values!E24),"",IF(Values!J24, Values!$B$4, Values!$B$5))=0,"",IF(ISBLANK(Values!E24),"","Percent"))</f>
        <v>Percent</v>
      </c>
      <c r="FQ25" s="36" t="str">
        <f>IF(IF(ISBLANK(Values!E24),"",IF(Values!J24, Values!$B$4, Values!$B$5))=0,"",IF(ISBLANK(Values!E24),"","2"))</f>
        <v>2</v>
      </c>
      <c r="FR25" s="36" t="str">
        <f>IF(IF(ISBLANK(Values!E24),"",IF(Values!J24, Values!$B$4, Values!$B$5))=0,"",IF(ISBLANK(Values!E24),"","3"))</f>
        <v>3</v>
      </c>
      <c r="FS25" s="36" t="str">
        <f>IF(IF(ISBLANK(Values!E24),"",IF(Values!J24, Values!$B$4, Values!$B$5))=0,"",IF(ISBLANK(Values!E24),"","5"))</f>
        <v>5</v>
      </c>
      <c r="FT25" s="36" t="str">
        <f>IF(IF(ISBLANK(Values!E24),"",IF(Values!J24, Values!$B$4, Values!$B$5))=0,"",IF(ISBLANK(Values!E24),"","6"))</f>
        <v>6</v>
      </c>
      <c r="FU25" s="36" t="str">
        <f>IF(IF(ISBLANK(Values!E24),"",IF(Values!J24, Values!$B$4, Values!$B$5))=0,"",IF(ISBLANK(Values!E24),"","10"))</f>
        <v>10</v>
      </c>
      <c r="FV25" s="36" t="str">
        <f>IF(IF(ISBLANK(Values!E24),"",IF(Values!J24, Values!$B$4, Values!$B$5))=0,"",IF(ISBLANK(Values!E24),"","10"))</f>
        <v>10</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computercomponent</v>
      </c>
      <c r="B26" s="38" t="str">
        <f>IF(ISBLANK(Values!E25),"",Values!F25)</f>
        <v>Lenovo T530 - FR FBA</v>
      </c>
      <c r="C26" s="32" t="str">
        <f>IF(ISBLANK(Values!E25),"","TellusRem")</f>
        <v>TellusRem</v>
      </c>
      <c r="D26" s="30">
        <f>IF(ISBLANK(Values!E25),"",Values!E25)</f>
        <v>5714401430025</v>
      </c>
      <c r="E26" s="31" t="str">
        <f>IF(ISBLANK(Values!E25),"","EAN")</f>
        <v>EAN</v>
      </c>
      <c r="F26" s="28" t="str">
        <f>IF(ISBLANK(Values!E25),"",IF(Values!J25, SUBSTITUTE(Values!$B$1, "{language}", Values!H25) &amp; " " &amp;Values!$B$3, SUBSTITUTE(Values!$B$2, "{language}", Values!$H25) &amp; " " &amp;Values!$B$3))</f>
        <v>replacement French backlit keyboard for Lenovo Thinkpad  T430 T430i T430s T430si T430U T530 T530i T530S W530 X13X X230 X230i X230it X230T</v>
      </c>
      <c r="G26" s="32" t="str">
        <f>IF(ISBLANK(Values!E25),"",IF(Values!$B$20="PartialUpdate","","TellusRem"))</f>
        <v/>
      </c>
      <c r="H26" s="27" t="str">
        <f>IF(ISBLANK(Values!E25),"",Values!$B$16)</f>
        <v>computer-keyboards</v>
      </c>
      <c r="I26" s="27" t="str">
        <f>IF(ISBLANK(Values!E25),"","4730574031")</f>
        <v>4730574031</v>
      </c>
      <c r="J26" s="39" t="str">
        <f>IF(ISBLANK(Values!E25),"",Values!F25 )</f>
        <v>Lenovo T530 - FR FBA</v>
      </c>
      <c r="K26" s="29">
        <f>IF(IF(ISBLANK(Values!E25),"",IF(Values!J25, Values!$B$4, Values!$B$5))=0,"",IF(ISBLANK(Values!E25),"",IF(Values!J25, Values!$B$4, Values!$B$5)))</f>
        <v>52.95</v>
      </c>
      <c r="L26" s="40" t="str">
        <f>IF(ISBLANK(Values!E25),"",IF($CO26="DEFAULT", Values!$B$18, ""))</f>
        <v/>
      </c>
      <c r="M26" s="28" t="str">
        <f>IF(ISBLANK(Values!E25),"",Values!$M25)</f>
        <v>https://raw.githubusercontent.com/PatrickVibild/TellusAmazonPictures/master/pictures/Lenovo/T530/BL/FR/1.jpg</v>
      </c>
      <c r="N26" s="28" t="str">
        <f>IF(ISBLANK(Values!$F25),"",Values!N25)</f>
        <v>https://raw.githubusercontent.com/PatrickVibild/TellusAmazonPictures/master/pictures/Lenovo/T530/BL/FR/2.jpg</v>
      </c>
      <c r="O26" s="28" t="str">
        <f>IF(ISBLANK(Values!$F25),"",Values!O25)</f>
        <v>https://raw.githubusercontent.com/PatrickVibild/TellusAmazonPictures/master/pictures/Lenovo/T530/BL/FR/3.jpg</v>
      </c>
      <c r="P26" s="28" t="str">
        <f>IF(ISBLANK(Values!$F25),"",Values!P25)</f>
        <v>https://raw.githubusercontent.com/PatrickVibild/TellusAmazonPictures/master/pictures/Lenovo/T530/BL/FR/4.jpg</v>
      </c>
      <c r="Q26" s="28" t="str">
        <f>IF(ISBLANK(Values!$F25),"",Values!Q25)</f>
        <v>https://raw.githubusercontent.com/PatrickVibild/TellusAmazonPictures/master/pictures/Lenovo/T530/BL/FR/5.jpg</v>
      </c>
      <c r="R26" s="28" t="str">
        <f>IF(ISBLANK(Values!$F25),"",Values!R25)</f>
        <v>https://raw.githubusercontent.com/PatrickVibild/TellusAmazonPictures/master/pictures/Lenovo/T530/BL/FR/6.jpg</v>
      </c>
      <c r="S26" s="28" t="str">
        <f>IF(ISBLANK(Values!$F25),"",Values!S25)</f>
        <v>https://raw.githubusercontent.com/PatrickVibild/TellusAmazonPictures/master/pictures/Lenovo/T530/BL/FR/7.jpg</v>
      </c>
      <c r="T26" s="28" t="str">
        <f>IF(ISBLANK(Values!$F25),"",Values!T25)</f>
        <v>https://raw.githubusercontent.com/PatrickVibild/TellusAmazonPictures/master/pictures/Lenovo/T530/BL/FR/8.jpg</v>
      </c>
      <c r="U26" s="28" t="str">
        <f>IF(ISBLANK(Values!$F25),"",Values!U25)</f>
        <v>https://raw.githubusercontent.com/PatrickVibild/TellusAmazonPictures/master/pictures/Lenovo/T530/BL/FR/9.jpg</v>
      </c>
      <c r="V26" s="1"/>
      <c r="W26" s="32" t="str">
        <f>IF(ISBLANK(Values!E25),"","Child")</f>
        <v>Child</v>
      </c>
      <c r="X26" s="32" t="str">
        <f>IF(ISBLANK(Values!E25),"",Values!$B$13)</f>
        <v>Lenovo T530 Parent</v>
      </c>
      <c r="Y26" s="39" t="str">
        <f>IF(ISBLANK(Values!E25),"","Size-Color")</f>
        <v>Size-Color</v>
      </c>
      <c r="Z26" s="32" t="str">
        <f>IF(ISBLANK(Values!E25),"","variation")</f>
        <v>variation</v>
      </c>
      <c r="AA26" s="36" t="str">
        <f>IF(ISBLANK(Values!E25),"",Values!$B$20)</f>
        <v>PartialUpdate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41" t="str">
        <f>IF(ISBLANK(Values!E25),"",IF(Values!I25,Values!$B$23,Values!$B$33))</f>
        <v>👉 LAYOUT -  {flag} {language} NO backlit.</v>
      </c>
      <c r="AJ26" s="4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French backlit.</v>
      </c>
      <c r="AM26" s="1" t="str">
        <f>SUBSTITUTE(IF(ISBLANK(Values!E25),"",Values!$B$27),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26" s="1"/>
      <c r="AO26" s="1"/>
      <c r="AP26" s="1"/>
      <c r="AQ26" s="1"/>
      <c r="AR26" s="1"/>
      <c r="AS26" s="1"/>
      <c r="AT26" s="28" t="str">
        <f>IF(ISBLANK(Values!E25),"",Values!H25)</f>
        <v>French</v>
      </c>
      <c r="AU26" s="1"/>
      <c r="AV26" s="1" t="str">
        <f>IF(ISBLANK(Values!E25),"",IF(Values!J25,"Backlit", "Non-Backlit"))</f>
        <v>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9">
        <f>IF(IF(ISBLANK(Values!E25),"",IF(Values!J25, Values!$B$4, Values!$B$5))=0,"",IF(ISBLANK(Values!E25),"",IF(Values!J25, Values!$B$4, Values!$B$5)))</f>
        <v>52.95</v>
      </c>
      <c r="FP26" s="36" t="str">
        <f>IF(IF(ISBLANK(Values!E25),"",IF(Values!J25, Values!$B$4, Values!$B$5))=0,"",IF(ISBLANK(Values!E25),"","Percent"))</f>
        <v>Percent</v>
      </c>
      <c r="FQ26" s="36" t="str">
        <f>IF(IF(ISBLANK(Values!E25),"",IF(Values!J25, Values!$B$4, Values!$B$5))=0,"",IF(ISBLANK(Values!E25),"","2"))</f>
        <v>2</v>
      </c>
      <c r="FR26" s="36" t="str">
        <f>IF(IF(ISBLANK(Values!E25),"",IF(Values!J25, Values!$B$4, Values!$B$5))=0,"",IF(ISBLANK(Values!E25),"","3"))</f>
        <v>3</v>
      </c>
      <c r="FS26" s="36" t="str">
        <f>IF(IF(ISBLANK(Values!E25),"",IF(Values!J25, Values!$B$4, Values!$B$5))=0,"",IF(ISBLANK(Values!E25),"","5"))</f>
        <v>5</v>
      </c>
      <c r="FT26" s="36" t="str">
        <f>IF(IF(ISBLANK(Values!E25),"",IF(Values!J25, Values!$B$4, Values!$B$5))=0,"",IF(ISBLANK(Values!E25),"","6"))</f>
        <v>6</v>
      </c>
      <c r="FU26" s="36" t="str">
        <f>IF(IF(ISBLANK(Values!E25),"",IF(Values!J25, Values!$B$4, Values!$B$5))=0,"",IF(ISBLANK(Values!E25),"","10"))</f>
        <v>10</v>
      </c>
      <c r="FV26" s="36" t="str">
        <f>IF(IF(ISBLANK(Values!E25),"",IF(Values!J25, Values!$B$4, Values!$B$5))=0,"",IF(ISBLANK(Values!E25),"","10"))</f>
        <v>10</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computercomponent</v>
      </c>
      <c r="B27" s="38" t="str">
        <f>IF(ISBLANK(Values!E26),"",Values!F26)</f>
        <v>Lenovo T530 - IT FBA</v>
      </c>
      <c r="C27" s="32" t="str">
        <f>IF(ISBLANK(Values!E26),"","TellusRem")</f>
        <v>TellusRem</v>
      </c>
      <c r="D27" s="30">
        <f>IF(ISBLANK(Values!E26),"",Values!E26)</f>
        <v>5714401430032</v>
      </c>
      <c r="E27" s="31" t="str">
        <f>IF(ISBLANK(Values!E26),"","EAN")</f>
        <v>EAN</v>
      </c>
      <c r="F27" s="28" t="str">
        <f>IF(ISBLANK(Values!E26),"",IF(Values!J26, SUBSTITUTE(Values!$B$1, "{language}", Values!H26) &amp; " " &amp;Values!$B$3, SUBSTITUTE(Values!$B$2, "{language}", Values!$H26) &amp; " " &amp;Values!$B$3))</f>
        <v>replacement Italian backlit keyboard for Lenovo Thinkpad  T430 T430i T430s T430si T430U T530 T530i T530S W530 X13X X230 X230i X230it X230T</v>
      </c>
      <c r="G27" s="32" t="str">
        <f>IF(ISBLANK(Values!E26),"",IF(Values!$B$20="PartialUpdate","","TellusRem"))</f>
        <v/>
      </c>
      <c r="H27" s="27" t="str">
        <f>IF(ISBLANK(Values!E26),"",Values!$B$16)</f>
        <v>computer-keyboards</v>
      </c>
      <c r="I27" s="27" t="str">
        <f>IF(ISBLANK(Values!E26),"","4730574031")</f>
        <v>4730574031</v>
      </c>
      <c r="J27" s="39" t="str">
        <f>IF(ISBLANK(Values!E26),"",Values!F26 )</f>
        <v>Lenovo T530 - IT FBA</v>
      </c>
      <c r="K27" s="29">
        <f>IF(IF(ISBLANK(Values!E26),"",IF(Values!J26, Values!$B$4, Values!$B$5))=0,"",IF(ISBLANK(Values!E26),"",IF(Values!J26, Values!$B$4, Values!$B$5)))</f>
        <v>52.95</v>
      </c>
      <c r="L27" s="40" t="str">
        <f>IF(ISBLANK(Values!E26),"",IF($CO27="DEFAULT", Values!$B$18, ""))</f>
        <v/>
      </c>
      <c r="M27" s="28" t="str">
        <f>IF(ISBLANK(Values!E26),"",Values!$M26)</f>
        <v>https://raw.githubusercontent.com/PatrickVibild/TellusAmazonPictures/master/pictures/Lenovo/T530/BL/IT/1.jpg</v>
      </c>
      <c r="N27" s="28" t="str">
        <f>IF(ISBLANK(Values!$F26),"",Values!N26)</f>
        <v>https://raw.githubusercontent.com/PatrickVibild/TellusAmazonPictures/master/pictures/Lenovo/T530/BL/IT/2.jpg</v>
      </c>
      <c r="O27" s="28" t="str">
        <f>IF(ISBLANK(Values!$F26),"",Values!O26)</f>
        <v>https://raw.githubusercontent.com/PatrickVibild/TellusAmazonPictures/master/pictures/Lenovo/T530/BL/IT/3.jpg</v>
      </c>
      <c r="P27" s="28" t="str">
        <f>IF(ISBLANK(Values!$F26),"",Values!P26)</f>
        <v>https://raw.githubusercontent.com/PatrickVibild/TellusAmazonPictures/master/pictures/Lenovo/T530/BL/IT/4.jpg</v>
      </c>
      <c r="Q27" s="28" t="str">
        <f>IF(ISBLANK(Values!$F26),"",Values!Q26)</f>
        <v>https://raw.githubusercontent.com/PatrickVibild/TellusAmazonPictures/master/pictures/Lenovo/T530/BL/IT/5.jpg</v>
      </c>
      <c r="R27" s="28" t="str">
        <f>IF(ISBLANK(Values!$F26),"",Values!R26)</f>
        <v>https://raw.githubusercontent.com/PatrickVibild/TellusAmazonPictures/master/pictures/Lenovo/T530/BL/IT/6.jpg</v>
      </c>
      <c r="S27" s="28" t="str">
        <f>IF(ISBLANK(Values!$F26),"",Values!S26)</f>
        <v>https://raw.githubusercontent.com/PatrickVibild/TellusAmazonPictures/master/pictures/Lenovo/T530/BL/IT/7.jpg</v>
      </c>
      <c r="T27" s="28" t="str">
        <f>IF(ISBLANK(Values!$F26),"",Values!T26)</f>
        <v>https://raw.githubusercontent.com/PatrickVibild/TellusAmazonPictures/master/pictures/Lenovo/T530/BL/IT/8.jpg</v>
      </c>
      <c r="U27" s="28" t="str">
        <f>IF(ISBLANK(Values!$F26),"",Values!U26)</f>
        <v>https://raw.githubusercontent.com/PatrickVibild/TellusAmazonPictures/master/pictures/Lenovo/T530/BL/IT/9.jpg</v>
      </c>
      <c r="V27" s="1"/>
      <c r="W27" s="32" t="str">
        <f>IF(ISBLANK(Values!E26),"","Child")</f>
        <v>Child</v>
      </c>
      <c r="X27" s="32" t="str">
        <f>IF(ISBLANK(Values!E26),"",Values!$B$13)</f>
        <v>Lenovo T530 Parent</v>
      </c>
      <c r="Y27" s="39" t="str">
        <f>IF(ISBLANK(Values!E26),"","Size-Color")</f>
        <v>Size-Color</v>
      </c>
      <c r="Z27" s="32" t="str">
        <f>IF(ISBLANK(Values!E26),"","variation")</f>
        <v>variation</v>
      </c>
      <c r="AA27" s="36" t="str">
        <f>IF(ISBLANK(Values!E26),"",Values!$B$20)</f>
        <v>PartialUpdate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41" t="str">
        <f>IF(ISBLANK(Values!E26),"",IF(Values!I26,Values!$B$23,Values!$B$33))</f>
        <v>👉 LAYOUT -  {flag} {language} NO backlit.</v>
      </c>
      <c r="AJ27" s="4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Italian backlit.</v>
      </c>
      <c r="AM27" s="1" t="str">
        <f>SUBSTITUTE(IF(ISBLANK(Values!E26),"",Values!$B$27),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27" s="1"/>
      <c r="AO27" s="1"/>
      <c r="AP27" s="1"/>
      <c r="AQ27" s="1"/>
      <c r="AR27" s="1"/>
      <c r="AS27" s="1"/>
      <c r="AT27" s="28" t="str">
        <f>IF(ISBLANK(Values!E26),"",Values!H26)</f>
        <v>Italian</v>
      </c>
      <c r="AU27" s="1"/>
      <c r="AV27" s="1" t="str">
        <f>IF(ISBLANK(Values!E26),"",IF(Values!J26,"Backlit", "Non-Backlit"))</f>
        <v>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9">
        <f>IF(IF(ISBLANK(Values!E26),"",IF(Values!J26, Values!$B$4, Values!$B$5))=0,"",IF(ISBLANK(Values!E26),"",IF(Values!J26, Values!$B$4, Values!$B$5)))</f>
        <v>52.95</v>
      </c>
      <c r="FP27" s="36" t="str">
        <f>IF(IF(ISBLANK(Values!E26),"",IF(Values!J26, Values!$B$4, Values!$B$5))=0,"",IF(ISBLANK(Values!E26),"","Percent"))</f>
        <v>Percent</v>
      </c>
      <c r="FQ27" s="36" t="str">
        <f>IF(IF(ISBLANK(Values!E26),"",IF(Values!J26, Values!$B$4, Values!$B$5))=0,"",IF(ISBLANK(Values!E26),"","2"))</f>
        <v>2</v>
      </c>
      <c r="FR27" s="36" t="str">
        <f>IF(IF(ISBLANK(Values!E26),"",IF(Values!J26, Values!$B$4, Values!$B$5))=0,"",IF(ISBLANK(Values!E26),"","3"))</f>
        <v>3</v>
      </c>
      <c r="FS27" s="36" t="str">
        <f>IF(IF(ISBLANK(Values!E26),"",IF(Values!J26, Values!$B$4, Values!$B$5))=0,"",IF(ISBLANK(Values!E26),"","5"))</f>
        <v>5</v>
      </c>
      <c r="FT27" s="36" t="str">
        <f>IF(IF(ISBLANK(Values!E26),"",IF(Values!J26, Values!$B$4, Values!$B$5))=0,"",IF(ISBLANK(Values!E26),"","6"))</f>
        <v>6</v>
      </c>
      <c r="FU27" s="36" t="str">
        <f>IF(IF(ISBLANK(Values!E26),"",IF(Values!J26, Values!$B$4, Values!$B$5))=0,"",IF(ISBLANK(Values!E26),"","10"))</f>
        <v>10</v>
      </c>
      <c r="FV27" s="36" t="str">
        <f>IF(IF(ISBLANK(Values!E26),"",IF(Values!J26, Values!$B$4, Values!$B$5))=0,"",IF(ISBLANK(Values!E26),"","10"))</f>
        <v>10</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computercomponent</v>
      </c>
      <c r="B28" s="38" t="str">
        <f>IF(ISBLANK(Values!E27),"",Values!F27)</f>
        <v>Lenovo T530 - ES FBA</v>
      </c>
      <c r="C28" s="32" t="str">
        <f>IF(ISBLANK(Values!E27),"","TellusRem")</f>
        <v>TellusRem</v>
      </c>
      <c r="D28" s="30">
        <f>IF(ISBLANK(Values!E27),"",Values!E27)</f>
        <v>5714401430049</v>
      </c>
      <c r="E28" s="31" t="str">
        <f>IF(ISBLANK(Values!E27),"","EAN")</f>
        <v>EAN</v>
      </c>
      <c r="F28" s="28" t="str">
        <f>IF(ISBLANK(Values!E27),"",IF(Values!J27, SUBSTITUTE(Values!$B$1, "{language}", Values!H27) &amp; " " &amp;Values!$B$3, SUBSTITUTE(Values!$B$2, "{language}", Values!$H27) &amp; " " &amp;Values!$B$3))</f>
        <v>replacement Spanish backlit keyboard for Lenovo Thinkpad  T430 T430i T430s T430si T430U T530 T530i T530S W530 X13X X230 X230i X230it X230T</v>
      </c>
      <c r="G28" s="32" t="str">
        <f>IF(ISBLANK(Values!E27),"",IF(Values!$B$20="PartialUpdate","","TellusRem"))</f>
        <v/>
      </c>
      <c r="H28" s="27" t="str">
        <f>IF(ISBLANK(Values!E27),"",Values!$B$16)</f>
        <v>computer-keyboards</v>
      </c>
      <c r="I28" s="27" t="str">
        <f>IF(ISBLANK(Values!E27),"","4730574031")</f>
        <v>4730574031</v>
      </c>
      <c r="J28" s="39" t="str">
        <f>IF(ISBLANK(Values!E27),"",Values!F27 )</f>
        <v>Lenovo T530 - ES FBA</v>
      </c>
      <c r="K28" s="29">
        <f>IF(IF(ISBLANK(Values!E27),"",IF(Values!J27, Values!$B$4, Values!$B$5))=0,"",IF(ISBLANK(Values!E27),"",IF(Values!J27, Values!$B$4, Values!$B$5)))</f>
        <v>52.95</v>
      </c>
      <c r="L28" s="40" t="str">
        <f>IF(ISBLANK(Values!E27),"",IF($CO28="DEFAULT", Values!$B$18, ""))</f>
        <v/>
      </c>
      <c r="M28" s="28" t="str">
        <f>IF(ISBLANK(Values!E27),"",Values!$M27)</f>
        <v>https://raw.githubusercontent.com/PatrickVibild/TellusAmazonPictures/master/pictures/Lenovo/T530/BL/ES/1.jpg</v>
      </c>
      <c r="N28" s="28" t="str">
        <f>IF(ISBLANK(Values!$F27),"",Values!N27)</f>
        <v>https://raw.githubusercontent.com/PatrickVibild/TellusAmazonPictures/master/pictures/Lenovo/T530/BL/ES/2.jpg</v>
      </c>
      <c r="O28" s="28" t="str">
        <f>IF(ISBLANK(Values!$F27),"",Values!O27)</f>
        <v>https://raw.githubusercontent.com/PatrickVibild/TellusAmazonPictures/master/pictures/Lenovo/T530/BL/ES/3.jpg</v>
      </c>
      <c r="P28" s="28" t="str">
        <f>IF(ISBLANK(Values!$F27),"",Values!P27)</f>
        <v>https://raw.githubusercontent.com/PatrickVibild/TellusAmazonPictures/master/pictures/Lenovo/T530/BL/ES/4.jpg</v>
      </c>
      <c r="Q28" s="28" t="str">
        <f>IF(ISBLANK(Values!$F27),"",Values!Q27)</f>
        <v>https://raw.githubusercontent.com/PatrickVibild/TellusAmazonPictures/master/pictures/Lenovo/T530/BL/ES/5.jpg</v>
      </c>
      <c r="R28" s="28" t="str">
        <f>IF(ISBLANK(Values!$F27),"",Values!R27)</f>
        <v>https://raw.githubusercontent.com/PatrickVibild/TellusAmazonPictures/master/pictures/Lenovo/T530/BL/ES/6.jpg</v>
      </c>
      <c r="S28" s="28" t="str">
        <f>IF(ISBLANK(Values!$F27),"",Values!S27)</f>
        <v>https://raw.githubusercontent.com/PatrickVibild/TellusAmazonPictures/master/pictures/Lenovo/T530/BL/ES/7.jpg</v>
      </c>
      <c r="T28" s="28" t="str">
        <f>IF(ISBLANK(Values!$F27),"",Values!T27)</f>
        <v>https://raw.githubusercontent.com/PatrickVibild/TellusAmazonPictures/master/pictures/Lenovo/T530/BL/ES/8.jpg</v>
      </c>
      <c r="U28" s="28" t="str">
        <f>IF(ISBLANK(Values!$F27),"",Values!U27)</f>
        <v>https://raw.githubusercontent.com/PatrickVibild/TellusAmazonPictures/master/pictures/Lenovo/T530/BL/ES/9.jpg</v>
      </c>
      <c r="V28" s="1"/>
      <c r="W28" s="32" t="str">
        <f>IF(ISBLANK(Values!E27),"","Child")</f>
        <v>Child</v>
      </c>
      <c r="X28" s="32" t="str">
        <f>IF(ISBLANK(Values!E27),"",Values!$B$13)</f>
        <v>Lenovo T530 Parent</v>
      </c>
      <c r="Y28" s="39" t="str">
        <f>IF(ISBLANK(Values!E27),"","Size-Color")</f>
        <v>Size-Color</v>
      </c>
      <c r="Z28" s="32" t="str">
        <f>IF(ISBLANK(Values!E27),"","variation")</f>
        <v>variation</v>
      </c>
      <c r="AA28" s="36" t="str">
        <f>IF(ISBLANK(Values!E27),"",Values!$B$20)</f>
        <v>PartialUpdate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41" t="str">
        <f>IF(ISBLANK(Values!E27),"",IF(Values!I27,Values!$B$23,Values!$B$33))</f>
        <v>👉 LAYOUT -  {flag} {language} NO backlit.</v>
      </c>
      <c r="AJ28" s="4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Spanish backlit.</v>
      </c>
      <c r="AM28" s="1" t="str">
        <f>SUBSTITUTE(IF(ISBLANK(Values!E27),"",Values!$B$27),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28" s="1"/>
      <c r="AO28" s="1"/>
      <c r="AP28" s="1"/>
      <c r="AQ28" s="1"/>
      <c r="AR28" s="1"/>
      <c r="AS28" s="1"/>
      <c r="AT28" s="28" t="str">
        <f>IF(ISBLANK(Values!E27),"",Values!H27)</f>
        <v>Spanish</v>
      </c>
      <c r="AU28" s="1"/>
      <c r="AV28" s="1" t="str">
        <f>IF(ISBLANK(Values!E27),"",IF(Values!J27,"Backlit", "Non-Backlit"))</f>
        <v>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9">
        <f>IF(IF(ISBLANK(Values!E27),"",IF(Values!J27, Values!$B$4, Values!$B$5))=0,"",IF(ISBLANK(Values!E27),"",IF(Values!J27, Values!$B$4, Values!$B$5)))</f>
        <v>52.95</v>
      </c>
      <c r="FP28" s="36" t="str">
        <f>IF(IF(ISBLANK(Values!E27),"",IF(Values!J27, Values!$B$4, Values!$B$5))=0,"",IF(ISBLANK(Values!E27),"","Percent"))</f>
        <v>Percent</v>
      </c>
      <c r="FQ28" s="36" t="str">
        <f>IF(IF(ISBLANK(Values!E27),"",IF(Values!J27, Values!$B$4, Values!$B$5))=0,"",IF(ISBLANK(Values!E27),"","2"))</f>
        <v>2</v>
      </c>
      <c r="FR28" s="36" t="str">
        <f>IF(IF(ISBLANK(Values!E27),"",IF(Values!J27, Values!$B$4, Values!$B$5))=0,"",IF(ISBLANK(Values!E27),"","3"))</f>
        <v>3</v>
      </c>
      <c r="FS28" s="36" t="str">
        <f>IF(IF(ISBLANK(Values!E27),"",IF(Values!J27, Values!$B$4, Values!$B$5))=0,"",IF(ISBLANK(Values!E27),"","5"))</f>
        <v>5</v>
      </c>
      <c r="FT28" s="36" t="str">
        <f>IF(IF(ISBLANK(Values!E27),"",IF(Values!J27, Values!$B$4, Values!$B$5))=0,"",IF(ISBLANK(Values!E27),"","6"))</f>
        <v>6</v>
      </c>
      <c r="FU28" s="36" t="str">
        <f>IF(IF(ISBLANK(Values!E27),"",IF(Values!J27, Values!$B$4, Values!$B$5))=0,"",IF(ISBLANK(Values!E27),"","10"))</f>
        <v>10</v>
      </c>
      <c r="FV28" s="36" t="str">
        <f>IF(IF(ISBLANK(Values!E27),"",IF(Values!J27, Values!$B$4, Values!$B$5))=0,"",IF(ISBLANK(Values!E27),"","10"))</f>
        <v>10</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computercomponent</v>
      </c>
      <c r="B29" s="38" t="str">
        <f>IF(ISBLANK(Values!E28),"",Values!F28)</f>
        <v>Lenovo T530 BL - UK V2</v>
      </c>
      <c r="C29" s="32" t="str">
        <f>IF(ISBLANK(Values!E28),"","TellusRem")</f>
        <v>TellusRem</v>
      </c>
      <c r="D29" s="30">
        <f>IF(ISBLANK(Values!E28),"",Values!E28)</f>
        <v>5714401430339</v>
      </c>
      <c r="E29" s="31" t="str">
        <f>IF(ISBLANK(Values!E28),"","EAN")</f>
        <v>EAN</v>
      </c>
      <c r="F29" s="28" t="str">
        <f>IF(ISBLANK(Values!E28),"",IF(Values!J28, SUBSTITUTE(Values!$B$1, "{language}", Values!H28) &amp; " " &amp;Values!$B$3, SUBSTITUTE(Values!$B$2, "{language}", Values!$H28) &amp; " " &amp;Values!$B$3))</f>
        <v>replacement UK backlit keyboard for Lenovo Thinkpad  T430 T430i T430s T430si T430U T530 T530i T530S W530 X13X X230 X230i X230it X230T</v>
      </c>
      <c r="G29" s="32" t="str">
        <f>IF(ISBLANK(Values!E28),"",IF(Values!$B$20="PartialUpdate","","TellusRem"))</f>
        <v/>
      </c>
      <c r="H29" s="27" t="str">
        <f>IF(ISBLANK(Values!E28),"",Values!$B$16)</f>
        <v>computer-keyboards</v>
      </c>
      <c r="I29" s="27" t="str">
        <f>IF(ISBLANK(Values!E28),"","4730574031")</f>
        <v>4730574031</v>
      </c>
      <c r="J29" s="39" t="str">
        <f>IF(ISBLANK(Values!E28),"",Values!F28 )</f>
        <v>Lenovo T530 BL - UK V2</v>
      </c>
      <c r="K29" s="29">
        <f>IF(IF(ISBLANK(Values!E28),"",IF(Values!J28, Values!$B$4, Values!$B$5))=0,"",IF(ISBLANK(Values!E28),"",IF(Values!J28, Values!$B$4, Values!$B$5)))</f>
        <v>52.95</v>
      </c>
      <c r="L29" s="40" t="str">
        <f>IF(ISBLANK(Values!E28),"",IF($CO29="DEFAULT", Values!$B$18, ""))</f>
        <v/>
      </c>
      <c r="M29" s="28" t="str">
        <f>IF(ISBLANK(Values!E28),"",Values!$M28)</f>
        <v>https://raw.githubusercontent.com/PatrickVibild/TellusAmazonPictures/master/pictures/Lenovo/T530/BL/UK/1.jpg</v>
      </c>
      <c r="N29" s="28" t="str">
        <f>IF(ISBLANK(Values!$F28),"",Values!N28)</f>
        <v>https://raw.githubusercontent.com/PatrickVibild/TellusAmazonPictures/master/pictures/Lenovo/T530/BL/UK/2.jpg</v>
      </c>
      <c r="O29" s="28" t="str">
        <f>IF(ISBLANK(Values!$F28),"",Values!O28)</f>
        <v>https://raw.githubusercontent.com/PatrickVibild/TellusAmazonPictures/master/pictures/Lenovo/T530/BL/UK/3.jpg</v>
      </c>
      <c r="P29" s="28" t="str">
        <f>IF(ISBLANK(Values!$F28),"",Values!P28)</f>
        <v>https://raw.githubusercontent.com/PatrickVibild/TellusAmazonPictures/master/pictures/Lenovo/T530/BL/UK/4.jpg</v>
      </c>
      <c r="Q29" s="28" t="str">
        <f>IF(ISBLANK(Values!$F28),"",Values!Q28)</f>
        <v>https://raw.githubusercontent.com/PatrickVibild/TellusAmazonPictures/master/pictures/Lenovo/T530/BL/UK/5.jpg</v>
      </c>
      <c r="R29" s="28" t="str">
        <f>IF(ISBLANK(Values!$F28),"",Values!R28)</f>
        <v>https://raw.githubusercontent.com/PatrickVibild/TellusAmazonPictures/master/pictures/Lenovo/T530/BL/UK/6.jpg</v>
      </c>
      <c r="S29" s="28" t="str">
        <f>IF(ISBLANK(Values!$F28),"",Values!S28)</f>
        <v>https://raw.githubusercontent.com/PatrickVibild/TellusAmazonPictures/master/pictures/Lenovo/T530/BL/UK/7.jpg</v>
      </c>
      <c r="T29" s="28" t="str">
        <f>IF(ISBLANK(Values!$F28),"",Values!T28)</f>
        <v>https://raw.githubusercontent.com/PatrickVibild/TellusAmazonPictures/master/pictures/Lenovo/T530/BL/UK/8.jpg</v>
      </c>
      <c r="U29" s="28" t="str">
        <f>IF(ISBLANK(Values!$F28),"",Values!U28)</f>
        <v>https://raw.githubusercontent.com/PatrickVibild/TellusAmazonPictures/master/pictures/Lenovo/T530/BL/UK/9.jpg</v>
      </c>
      <c r="V29" s="1"/>
      <c r="W29" s="32" t="str">
        <f>IF(ISBLANK(Values!E28),"","Child")</f>
        <v>Child</v>
      </c>
      <c r="X29" s="32" t="str">
        <f>IF(ISBLANK(Values!E28),"",Values!$B$13)</f>
        <v>Lenovo T530 Parent</v>
      </c>
      <c r="Y29" s="39" t="str">
        <f>IF(ISBLANK(Values!E28),"","Size-Color")</f>
        <v>Size-Color</v>
      </c>
      <c r="Z29" s="32" t="str">
        <f>IF(ISBLANK(Values!E28),"","variation")</f>
        <v>variation</v>
      </c>
      <c r="AA29" s="36" t="str">
        <f>IF(ISBLANK(Values!E28),"",Values!$B$20)</f>
        <v>PartialUpdate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41" t="str">
        <f>IF(ISBLANK(Values!E28),"",IF(Values!I28,Values!$B$23,Values!$B$33))</f>
        <v>👉 LAYOUT -  {flag} {language} NO backlit.</v>
      </c>
      <c r="AJ29" s="4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UK backlit.</v>
      </c>
      <c r="AM29" s="1" t="str">
        <f>SUBSTITUTE(IF(ISBLANK(Values!E28),"",Values!$B$27),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29" s="1"/>
      <c r="AO29" s="1"/>
      <c r="AP29" s="1"/>
      <c r="AQ29" s="1"/>
      <c r="AR29" s="1"/>
      <c r="AS29" s="1"/>
      <c r="AT29" s="28" t="str">
        <f>IF(ISBLANK(Values!E28),"",Values!H28)</f>
        <v>UK</v>
      </c>
      <c r="AU29" s="1"/>
      <c r="AV29" s="1" t="str">
        <f>IF(ISBLANK(Values!E28),"",IF(Values!J28,"Backlit", "Non-Backlit"))</f>
        <v>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9">
        <f>IF(IF(ISBLANK(Values!E28),"",IF(Values!J28, Values!$B$4, Values!$B$5))=0,"",IF(ISBLANK(Values!E28),"",IF(Values!J28, Values!$B$4, Values!$B$5)))</f>
        <v>52.95</v>
      </c>
      <c r="FP29" s="36" t="str">
        <f>IF(IF(ISBLANK(Values!E28),"",IF(Values!J28, Values!$B$4, Values!$B$5))=0,"",IF(ISBLANK(Values!E28),"","Percent"))</f>
        <v>Percent</v>
      </c>
      <c r="FQ29" s="36" t="str">
        <f>IF(IF(ISBLANK(Values!E28),"",IF(Values!J28, Values!$B$4, Values!$B$5))=0,"",IF(ISBLANK(Values!E28),"","2"))</f>
        <v>2</v>
      </c>
      <c r="FR29" s="36" t="str">
        <f>IF(IF(ISBLANK(Values!E28),"",IF(Values!J28, Values!$B$4, Values!$B$5))=0,"",IF(ISBLANK(Values!E28),"","3"))</f>
        <v>3</v>
      </c>
      <c r="FS29" s="36" t="str">
        <f>IF(IF(ISBLANK(Values!E28),"",IF(Values!J28, Values!$B$4, Values!$B$5))=0,"",IF(ISBLANK(Values!E28),"","5"))</f>
        <v>5</v>
      </c>
      <c r="FT29" s="36" t="str">
        <f>IF(IF(ISBLANK(Values!E28),"",IF(Values!J28, Values!$B$4, Values!$B$5))=0,"",IF(ISBLANK(Values!E28),"","6"))</f>
        <v>6</v>
      </c>
      <c r="FU29" s="36" t="str">
        <f>IF(IF(ISBLANK(Values!E28),"",IF(Values!J28, Values!$B$4, Values!$B$5))=0,"",IF(ISBLANK(Values!E28),"","10"))</f>
        <v>10</v>
      </c>
      <c r="FV29" s="36" t="str">
        <f>IF(IF(ISBLANK(Values!E28),"",IF(Values!J28, Values!$B$4, Values!$B$5))=0,"",IF(ISBLANK(Values!E28),"","10"))</f>
        <v>10</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computercomponent</v>
      </c>
      <c r="B30" s="38" t="str">
        <f>IF(ISBLANK(Values!E29),"",Values!F29)</f>
        <v>Lenovo T530 BL - NOR V2</v>
      </c>
      <c r="C30" s="32" t="str">
        <f>IF(ISBLANK(Values!E29),"","TellusRem")</f>
        <v>TellusRem</v>
      </c>
      <c r="D30" s="30">
        <f>IF(ISBLANK(Values!E29),"",Values!E29)</f>
        <v>5714401430322</v>
      </c>
      <c r="E30" s="31" t="str">
        <f>IF(ISBLANK(Values!E29),"","EAN")</f>
        <v>EAN</v>
      </c>
      <c r="F30" s="28" t="str">
        <f>IF(ISBLANK(Values!E29),"",IF(Values!J29, SUBSTITUTE(Values!$B$1, "{language}", Values!H29) &amp; " " &amp;Values!$B$3, SUBSTITUTE(Values!$B$2, "{language}", Values!$H29) &amp; " " &amp;Values!$B$3))</f>
        <v>replacement Scandinavian – Nordic backlit keyboard for Lenovo Thinkpad  T430 T430i T430s T430si T430U T530 T530i T530S W530 X13X X230 X230i X230it X230T</v>
      </c>
      <c r="G30" s="32" t="str">
        <f>IF(ISBLANK(Values!E29),"",IF(Values!$B$20="PartialUpdate","","TellusRem"))</f>
        <v/>
      </c>
      <c r="H30" s="27" t="str">
        <f>IF(ISBLANK(Values!E29),"",Values!$B$16)</f>
        <v>computer-keyboards</v>
      </c>
      <c r="I30" s="27" t="str">
        <f>IF(ISBLANK(Values!E29),"","4730574031")</f>
        <v>4730574031</v>
      </c>
      <c r="J30" s="39" t="str">
        <f>IF(ISBLANK(Values!E29),"",Values!F29 )</f>
        <v>Lenovo T530 BL - NOR V2</v>
      </c>
      <c r="K30" s="29">
        <f>IF(IF(ISBLANK(Values!E29),"",IF(Values!J29, Values!$B$4, Values!$B$5))=0,"",IF(ISBLANK(Values!E29),"",IF(Values!J29, Values!$B$4, Values!$B$5)))</f>
        <v>52.95</v>
      </c>
      <c r="L30" s="40" t="str">
        <f>IF(ISBLANK(Values!E29),"",IF($CO30="DEFAULT", Values!$B$18, ""))</f>
        <v/>
      </c>
      <c r="M30" s="28" t="str">
        <f>IF(ISBLANK(Values!E29),"",Values!$M29)</f>
        <v>https://raw.githubusercontent.com/PatrickVibild/TellusAmazonPictures/master/pictures/Lenovo/T530/BL/NOR/1.jpg</v>
      </c>
      <c r="N30" s="28" t="str">
        <f>IF(ISBLANK(Values!$F29),"",Values!N29)</f>
        <v>https://raw.githubusercontent.com/PatrickVibild/TellusAmazonPictures/master/pictures/Lenovo/T530/BL/NOR/2.jpg</v>
      </c>
      <c r="O30" s="28" t="str">
        <f>IF(ISBLANK(Values!$F29),"",Values!O29)</f>
        <v>https://raw.githubusercontent.com/PatrickVibild/TellusAmazonPictures/master/pictures/Lenovo/T530/BL/NOR/3.jpg</v>
      </c>
      <c r="P30" s="28" t="str">
        <f>IF(ISBLANK(Values!$F29),"",Values!P29)</f>
        <v>https://raw.githubusercontent.com/PatrickVibild/TellusAmazonPictures/master/pictures/Lenovo/T530/BL/NOR/4.jpg</v>
      </c>
      <c r="Q30" s="28" t="str">
        <f>IF(ISBLANK(Values!$F29),"",Values!Q29)</f>
        <v>https://raw.githubusercontent.com/PatrickVibild/TellusAmazonPictures/master/pictures/Lenovo/T530/BL/NOR/5.jpg</v>
      </c>
      <c r="R30" s="28" t="str">
        <f>IF(ISBLANK(Values!$F29),"",Values!R29)</f>
        <v>https://raw.githubusercontent.com/PatrickVibild/TellusAmazonPictures/master/pictures/Lenovo/T530/BL/NOR/6.jpg</v>
      </c>
      <c r="S30" s="28" t="str">
        <f>IF(ISBLANK(Values!$F29),"",Values!S29)</f>
        <v>https://raw.githubusercontent.com/PatrickVibild/TellusAmazonPictures/master/pictures/Lenovo/T530/BL/NOR/7.jpg</v>
      </c>
      <c r="T30" s="28" t="str">
        <f>IF(ISBLANK(Values!$F29),"",Values!T29)</f>
        <v>https://raw.githubusercontent.com/PatrickVibild/TellusAmazonPictures/master/pictures/Lenovo/T530/BL/NOR/8.jpg</v>
      </c>
      <c r="U30" s="28" t="str">
        <f>IF(ISBLANK(Values!$F29),"",Values!U29)</f>
        <v>https://raw.githubusercontent.com/PatrickVibild/TellusAmazonPictures/master/pictures/Lenovo/T530/BL/NOR/9.jpg</v>
      </c>
      <c r="V30" s="1"/>
      <c r="W30" s="32" t="str">
        <f>IF(ISBLANK(Values!E29),"","Child")</f>
        <v>Child</v>
      </c>
      <c r="X30" s="32" t="str">
        <f>IF(ISBLANK(Values!E29),"",Values!$B$13)</f>
        <v>Lenovo T530 Parent</v>
      </c>
      <c r="Y30" s="39" t="str">
        <f>IF(ISBLANK(Values!E29),"","Size-Color")</f>
        <v>Size-Color</v>
      </c>
      <c r="Z30" s="32" t="str">
        <f>IF(ISBLANK(Values!E29),"","variation")</f>
        <v>variation</v>
      </c>
      <c r="AA30" s="36" t="str">
        <f>IF(ISBLANK(Values!E29),"",Values!$B$20)</f>
        <v>PartialUpdate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41" t="str">
        <f>IF(ISBLANK(Values!E29),"",IF(Values!I29,Values!$B$23,Values!$B$33))</f>
        <v>👉 LAYOUT -  {flag} {language} NO backlit.</v>
      </c>
      <c r="AJ30" s="4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 🇳🇴 🇩🇰 Scandinavian – Nordic backlit.</v>
      </c>
      <c r="AM30" s="1" t="str">
        <f>SUBSTITUTE(IF(ISBLANK(Values!E29),"",Values!$B$27),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0" s="1"/>
      <c r="AO30" s="1"/>
      <c r="AP30" s="1"/>
      <c r="AQ30" s="1"/>
      <c r="AR30" s="1"/>
      <c r="AS30" s="1"/>
      <c r="AT30" s="28" t="str">
        <f>IF(ISBLANK(Values!E29),"",Values!H29)</f>
        <v>Scandinavian – Nordic</v>
      </c>
      <c r="AU30" s="1"/>
      <c r="AV30" s="1" t="str">
        <f>IF(ISBLANK(Values!E29),"",IF(Values!J29,"Backlit", "Non-Backlit"))</f>
        <v>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9">
        <f>IF(IF(ISBLANK(Values!E29),"",IF(Values!J29, Values!$B$4, Values!$B$5))=0,"",IF(ISBLANK(Values!E29),"",IF(Values!J29, Values!$B$4, Values!$B$5)))</f>
        <v>52.95</v>
      </c>
      <c r="FP30" s="36" t="str">
        <f>IF(IF(ISBLANK(Values!E29),"",IF(Values!J29, Values!$B$4, Values!$B$5))=0,"",IF(ISBLANK(Values!E29),"","Percent"))</f>
        <v>Percent</v>
      </c>
      <c r="FQ30" s="36" t="str">
        <f>IF(IF(ISBLANK(Values!E29),"",IF(Values!J29, Values!$B$4, Values!$B$5))=0,"",IF(ISBLANK(Values!E29),"","2"))</f>
        <v>2</v>
      </c>
      <c r="FR30" s="36" t="str">
        <f>IF(IF(ISBLANK(Values!E29),"",IF(Values!J29, Values!$B$4, Values!$B$5))=0,"",IF(ISBLANK(Values!E29),"","3"))</f>
        <v>3</v>
      </c>
      <c r="FS30" s="36" t="str">
        <f>IF(IF(ISBLANK(Values!E29),"",IF(Values!J29, Values!$B$4, Values!$B$5))=0,"",IF(ISBLANK(Values!E29),"","5"))</f>
        <v>5</v>
      </c>
      <c r="FT30" s="36" t="str">
        <f>IF(IF(ISBLANK(Values!E29),"",IF(Values!J29, Values!$B$4, Values!$B$5))=0,"",IF(ISBLANK(Values!E29),"","6"))</f>
        <v>6</v>
      </c>
      <c r="FU30" s="36" t="str">
        <f>IF(IF(ISBLANK(Values!E29),"",IF(Values!J29, Values!$B$4, Values!$B$5))=0,"",IF(ISBLANK(Values!E29),"","10"))</f>
        <v>10</v>
      </c>
      <c r="FV30" s="36" t="str">
        <f>IF(IF(ISBLANK(Values!E29),"",IF(Values!J29, Values!$B$4, Values!$B$5))=0,"",IF(ISBLANK(Values!E29),"","10"))</f>
        <v>10</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computercomponent</v>
      </c>
      <c r="B31" s="38" t="str">
        <f>IF(ISBLANK(Values!E30),"",Values!F30)</f>
        <v>Lenovo T530 - BE</v>
      </c>
      <c r="C31" s="32" t="str">
        <f>IF(ISBLANK(Values!E30),"","TellusRem")</f>
        <v>TellusRem</v>
      </c>
      <c r="D31" s="30">
        <f>IF(ISBLANK(Values!E30),"",Values!E30)</f>
        <v>5714401430070</v>
      </c>
      <c r="E31" s="31" t="str">
        <f>IF(ISBLANK(Values!E30),"","EAN")</f>
        <v>EAN</v>
      </c>
      <c r="F31" s="28" t="str">
        <f>IF(ISBLANK(Values!E30),"",IF(Values!J30, SUBSTITUTE(Values!$B$1, "{language}", Values!H30) &amp; " " &amp;Values!$B$3, SUBSTITUTE(Values!$B$2, "{language}", Values!$H30) &amp; " " &amp;Values!$B$3))</f>
        <v>replacement Belgian backlit keyboard for Lenovo Thinkpad  T430 T430i T430s T430si T430U T530 T530i T530S W530 X13X X230 X230i X230it X230T</v>
      </c>
      <c r="G31" s="32" t="str">
        <f>IF(ISBLANK(Values!E30),"",IF(Values!$B$20="PartialUpdate","","TellusRem"))</f>
        <v/>
      </c>
      <c r="H31" s="27" t="str">
        <f>IF(ISBLANK(Values!E30),"",Values!$B$16)</f>
        <v>computer-keyboards</v>
      </c>
      <c r="I31" s="27" t="str">
        <f>IF(ISBLANK(Values!E30),"","4730574031")</f>
        <v>4730574031</v>
      </c>
      <c r="J31" s="39" t="str">
        <f>IF(ISBLANK(Values!E30),"",Values!F30 )</f>
        <v>Lenovo T530 - BE</v>
      </c>
      <c r="K31" s="29">
        <f>IF(IF(ISBLANK(Values!E30),"",IF(Values!J30, Values!$B$4, Values!$B$5))=0,"",IF(ISBLANK(Values!E30),"",IF(Values!J30, Values!$B$4, Values!$B$5)))</f>
        <v>52.95</v>
      </c>
      <c r="L31" s="40">
        <f>IF(ISBLANK(Values!E30),"",IF($CO31="DEFAULT", Values!$B$18, ""))</f>
        <v>5</v>
      </c>
      <c r="M31" s="28" t="str">
        <f>IF(ISBLANK(Values!E30),"",Values!$M30)</f>
        <v>https://download.lenovo.com/Images/Parts/04X1359/04X1359_A.jpg</v>
      </c>
      <c r="N31" s="28" t="str">
        <f>IF(ISBLANK(Values!$F30),"",Values!N30)</f>
        <v>https://download.lenovo.com/Images/Parts/04X1359/04X1359_B.jpg</v>
      </c>
      <c r="O31" s="28" t="str">
        <f>IF(ISBLANK(Values!$F30),"",Values!O30)</f>
        <v>https://download.lenovo.com/Images/Parts/04X1359/04X1359_details.jpg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T530 Parent</v>
      </c>
      <c r="Y31" s="39" t="str">
        <f>IF(ISBLANK(Values!E30),"","Size-Color")</f>
        <v>Size-Color</v>
      </c>
      <c r="Z31" s="32" t="str">
        <f>IF(ISBLANK(Values!E30),"","variation")</f>
        <v>variation</v>
      </c>
      <c r="AA31" s="36" t="str">
        <f>IF(ISBLANK(Values!E30),"",Values!$B$20)</f>
        <v>PartialUpdate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41" t="str">
        <f>IF(ISBLANK(Values!E30),"",IF(Values!I30,Values!$B$23,Values!$B$33))</f>
        <v>👉 LAYOUT -  {flag} {language} NO backlit.</v>
      </c>
      <c r="AJ31" s="4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Belgian backlit.</v>
      </c>
      <c r="AM31" s="1" t="str">
        <f>SUBSTITUTE(IF(ISBLANK(Values!E30),"",Values!$B$27),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1" s="1"/>
      <c r="AO31" s="1"/>
      <c r="AP31" s="1"/>
      <c r="AQ31" s="1"/>
      <c r="AR31" s="1"/>
      <c r="AS31" s="1"/>
      <c r="AT31" s="28" t="str">
        <f>IF(ISBLANK(Values!E30),"",Values!H30)</f>
        <v>Belgian</v>
      </c>
      <c r="AU31" s="1"/>
      <c r="AV31" s="1" t="str">
        <f>IF(ISBLANK(Values!E30),"",IF(Values!J30,"Backlit", "Non-Backlit"))</f>
        <v>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9">
        <f>IF(IF(ISBLANK(Values!E30),"",IF(Values!J30, Values!$B$4, Values!$B$5))=0,"",IF(ISBLANK(Values!E30),"",IF(Values!J30, Values!$B$4, Values!$B$5)))</f>
        <v>52.95</v>
      </c>
      <c r="FP31" s="36" t="str">
        <f>IF(IF(ISBLANK(Values!E30),"",IF(Values!J30, Values!$B$4, Values!$B$5))=0,"",IF(ISBLANK(Values!E30),"","Percent"))</f>
        <v>Percent</v>
      </c>
      <c r="FQ31" s="36" t="str">
        <f>IF(IF(ISBLANK(Values!E30),"",IF(Values!J30, Values!$B$4, Values!$B$5))=0,"",IF(ISBLANK(Values!E30),"","2"))</f>
        <v>2</v>
      </c>
      <c r="FR31" s="36" t="str">
        <f>IF(IF(ISBLANK(Values!E30),"",IF(Values!J30, Values!$B$4, Values!$B$5))=0,"",IF(ISBLANK(Values!E30),"","3"))</f>
        <v>3</v>
      </c>
      <c r="FS31" s="36" t="str">
        <f>IF(IF(ISBLANK(Values!E30),"",IF(Values!J30, Values!$B$4, Values!$B$5))=0,"",IF(ISBLANK(Values!E30),"","5"))</f>
        <v>5</v>
      </c>
      <c r="FT31" s="36" t="str">
        <f>IF(IF(ISBLANK(Values!E30),"",IF(Values!J30, Values!$B$4, Values!$B$5))=0,"",IF(ISBLANK(Values!E30),"","6"))</f>
        <v>6</v>
      </c>
      <c r="FU31" s="36" t="str">
        <f>IF(IF(ISBLANK(Values!E30),"",IF(Values!J30, Values!$B$4, Values!$B$5))=0,"",IF(ISBLANK(Values!E30),"","10"))</f>
        <v>10</v>
      </c>
      <c r="FV31" s="36" t="str">
        <f>IF(IF(ISBLANK(Values!E30),"",IF(Values!J30, Values!$B$4, Values!$B$5))=0,"",IF(ISBLANK(Values!E30),"","10"))</f>
        <v>10</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computercomponent</v>
      </c>
      <c r="B32" s="38" t="str">
        <f>IF(ISBLANK(Values!E31),"",Values!F31)</f>
        <v>Lenovo T530 BL - BG</v>
      </c>
      <c r="C32" s="32" t="str">
        <f>IF(ISBLANK(Values!E31),"","TellusRem")</f>
        <v>TellusRem</v>
      </c>
      <c r="D32" s="30">
        <f>IF(ISBLANK(Values!E31),"",Values!E31)</f>
        <v>5714401430087</v>
      </c>
      <c r="E32" s="31" t="str">
        <f>IF(ISBLANK(Values!E31),"","EAN")</f>
        <v>EAN</v>
      </c>
      <c r="F32" s="28" t="str">
        <f>IF(ISBLANK(Values!E31),"",IF(Values!J31, SUBSTITUTE(Values!$B$1, "{language}", Values!H31) &amp; " " &amp;Values!$B$3, SUBSTITUTE(Values!$B$2, "{language}", Values!$H31) &amp; " " &amp;Values!$B$3))</f>
        <v>replacement Bulgarian backlit keyboard for Lenovo Thinkpad  T430 T430i T430s T430si T430U T530 T530i T530S W530 X13X X230 X230i X230it X230T</v>
      </c>
      <c r="G32" s="32" t="str">
        <f>IF(ISBLANK(Values!E31),"",IF(Values!$B$20="PartialUpdate","","TellusRem"))</f>
        <v/>
      </c>
      <c r="H32" s="27" t="str">
        <f>IF(ISBLANK(Values!E31),"",Values!$B$16)</f>
        <v>computer-keyboards</v>
      </c>
      <c r="I32" s="27" t="str">
        <f>IF(ISBLANK(Values!E31),"","4730574031")</f>
        <v>4730574031</v>
      </c>
      <c r="J32" s="39" t="str">
        <f>IF(ISBLANK(Values!E31),"",Values!F31 )</f>
        <v>Lenovo T530 BL - BG</v>
      </c>
      <c r="K32" s="29">
        <f>IF(IF(ISBLANK(Values!E31),"",IF(Values!J31, Values!$B$4, Values!$B$5))=0,"",IF(ISBLANK(Values!E31),"",IF(Values!J31, Values!$B$4, Values!$B$5)))</f>
        <v>52.95</v>
      </c>
      <c r="L32" s="40">
        <f>IF(ISBLANK(Values!E31),"",IF($CO32="DEFAULT", Values!$B$18, ""))</f>
        <v>5</v>
      </c>
      <c r="M32" s="28" t="str">
        <f>IF(ISBLANK(Values!E31),"",Values!$M31)</f>
        <v>https://download.lenovo.com/Images/Parts/04X1360/04X1360_A.jpg</v>
      </c>
      <c r="N32" s="28" t="str">
        <f>IF(ISBLANK(Values!$F31),"",Values!N31)</f>
        <v>https://download.lenovo.com/Images/Parts/04X1360/04X1360_B.jpg</v>
      </c>
      <c r="O32" s="28" t="str">
        <f>IF(ISBLANK(Values!$F31),"",Values!O31)</f>
        <v>https://download.lenovo.com/Images/Parts/04X1360/04X1360_details.jpg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T530 Parent</v>
      </c>
      <c r="Y32" s="39" t="str">
        <f>IF(ISBLANK(Values!E31),"","Size-Color")</f>
        <v>Size-Color</v>
      </c>
      <c r="Z32" s="32" t="str">
        <f>IF(ISBLANK(Values!E31),"","variation")</f>
        <v>variation</v>
      </c>
      <c r="AA32" s="36" t="str">
        <f>IF(ISBLANK(Values!E31),"",Values!$B$20)</f>
        <v>PartialUpdate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41" t="str">
        <f>IF(ISBLANK(Values!E31),"",IF(Values!I31,Values!$B$23,Values!$B$33))</f>
        <v>👉 LAYOUT -  {flag} {language} NO backlit.</v>
      </c>
      <c r="AJ32" s="4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Bulgarian backlit.</v>
      </c>
      <c r="AM32" s="1" t="str">
        <f>SUBSTITUTE(IF(ISBLANK(Values!E31),"",Values!$B$27),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2" s="1"/>
      <c r="AO32" s="1"/>
      <c r="AP32" s="1"/>
      <c r="AQ32" s="1"/>
      <c r="AR32" s="1"/>
      <c r="AS32" s="1"/>
      <c r="AT32" s="28" t="str">
        <f>IF(ISBLANK(Values!E31),"",Values!H31)</f>
        <v>Bulgarian</v>
      </c>
      <c r="AU32" s="1"/>
      <c r="AV32" s="1" t="str">
        <f>IF(ISBLANK(Values!E31),"",IF(Values!J31,"Backlit", "Non-Backlit"))</f>
        <v>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f>IF(IF(ISBLANK(Values!E31),"",IF(Values!J31, Values!$B$4, Values!$B$5))=0,"",IF(ISBLANK(Values!E31),"",IF(Values!J31, Values!$B$4, Values!$B$5)))</f>
        <v>52.95</v>
      </c>
      <c r="FP32" s="36" t="str">
        <f>IF(IF(ISBLANK(Values!E31),"",IF(Values!J31, Values!$B$4, Values!$B$5))=0,"",IF(ISBLANK(Values!E31),"","Percent"))</f>
        <v>Percent</v>
      </c>
      <c r="FQ32" s="36" t="str">
        <f>IF(IF(ISBLANK(Values!E31),"",IF(Values!J31, Values!$B$4, Values!$B$5))=0,"",IF(ISBLANK(Values!E31),"","2"))</f>
        <v>2</v>
      </c>
      <c r="FR32" s="36" t="str">
        <f>IF(IF(ISBLANK(Values!E31),"",IF(Values!J31, Values!$B$4, Values!$B$5))=0,"",IF(ISBLANK(Values!E31),"","3"))</f>
        <v>3</v>
      </c>
      <c r="FS32" s="36" t="str">
        <f>IF(IF(ISBLANK(Values!E31),"",IF(Values!J31, Values!$B$4, Values!$B$5))=0,"",IF(ISBLANK(Values!E31),"","5"))</f>
        <v>5</v>
      </c>
      <c r="FT32" s="36" t="str">
        <f>IF(IF(ISBLANK(Values!E31),"",IF(Values!J31, Values!$B$4, Values!$B$5))=0,"",IF(ISBLANK(Values!E31),"","6"))</f>
        <v>6</v>
      </c>
      <c r="FU32" s="36" t="str">
        <f>IF(IF(ISBLANK(Values!E31),"",IF(Values!J31, Values!$B$4, Values!$B$5))=0,"",IF(ISBLANK(Values!E31),"","10"))</f>
        <v>10</v>
      </c>
      <c r="FV32" s="36" t="str">
        <f>IF(IF(ISBLANK(Values!E31),"",IF(Values!J31, Values!$B$4, Values!$B$5))=0,"",IF(ISBLANK(Values!E31),"","10"))</f>
        <v>10</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computercomponent</v>
      </c>
      <c r="B33" s="38" t="str">
        <f>IF(ISBLANK(Values!E32),"",Values!F32)</f>
        <v>Lenovo T530 BL - CZ</v>
      </c>
      <c r="C33" s="32" t="str">
        <f>IF(ISBLANK(Values!E32),"","TellusRem")</f>
        <v>TellusRem</v>
      </c>
      <c r="D33" s="30">
        <f>IF(ISBLANK(Values!E32),"",Values!E32)</f>
        <v>5714401430094</v>
      </c>
      <c r="E33" s="31" t="str">
        <f>IF(ISBLANK(Values!E32),"","EAN")</f>
        <v>EAN</v>
      </c>
      <c r="F33" s="28" t="str">
        <f>IF(ISBLANK(Values!E32),"",IF(Values!J32, SUBSTITUTE(Values!$B$1, "{language}", Values!H32) &amp; " " &amp;Values!$B$3, SUBSTITUTE(Values!$B$2, "{language}", Values!$H32) &amp; " " &amp;Values!$B$3))</f>
        <v>replacement Czech backlit keyboard for Lenovo Thinkpad  T430 T430i T430s T430si T430U T530 T530i T530S W530 X13X X230 X230i X230it X230T</v>
      </c>
      <c r="G33" s="32" t="str">
        <f>IF(ISBLANK(Values!E32),"",IF(Values!$B$20="PartialUpdate","","TellusRem"))</f>
        <v/>
      </c>
      <c r="H33" s="27" t="str">
        <f>IF(ISBLANK(Values!E32),"",Values!$B$16)</f>
        <v>computer-keyboards</v>
      </c>
      <c r="I33" s="27" t="str">
        <f>IF(ISBLANK(Values!E32),"","4730574031")</f>
        <v>4730574031</v>
      </c>
      <c r="J33" s="39" t="str">
        <f>IF(ISBLANK(Values!E32),"",Values!F32 )</f>
        <v>Lenovo T530 BL - CZ</v>
      </c>
      <c r="K33" s="29">
        <f>IF(IF(ISBLANK(Values!E32),"",IF(Values!J32, Values!$B$4, Values!$B$5))=0,"",IF(ISBLANK(Values!E32),"",IF(Values!J32, Values!$B$4, Values!$B$5)))</f>
        <v>52.95</v>
      </c>
      <c r="L33" s="40">
        <f>IF(ISBLANK(Values!E32),"",IF($CO33="DEFAULT", Values!$B$18, ""))</f>
        <v>5</v>
      </c>
      <c r="M33" s="28" t="str">
        <f>IF(ISBLANK(Values!E32),"",Values!$M32)</f>
        <v>https://download.lenovo.com/Images/Parts/04X1361/04X1361_A.jpg</v>
      </c>
      <c r="N33" s="28" t="str">
        <f>IF(ISBLANK(Values!$F32),"",Values!N32)</f>
        <v>https://download.lenovo.com/Images/Parts/04X1361/04X1361_B.jpg</v>
      </c>
      <c r="O33" s="28" t="str">
        <f>IF(ISBLANK(Values!$F32),"",Values!O32)</f>
        <v>https://download.lenovo.com/Images/Parts/04X1361/04X1361_details.jpg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T530 Parent</v>
      </c>
      <c r="Y33" s="39" t="str">
        <f>IF(ISBLANK(Values!E32),"","Size-Color")</f>
        <v>Size-Color</v>
      </c>
      <c r="Z33" s="32" t="str">
        <f>IF(ISBLANK(Values!E32),"","variation")</f>
        <v>variation</v>
      </c>
      <c r="AA33" s="36" t="str">
        <f>IF(ISBLANK(Values!E32),"",Values!$B$20)</f>
        <v>PartialUpdate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41" t="str">
        <f>IF(ISBLANK(Values!E32),"",IF(Values!I32,Values!$B$23,Values!$B$33))</f>
        <v>👉 LAYOUT -  {flag} {language} NO backlit.</v>
      </c>
      <c r="AJ33" s="4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Czech backlit.</v>
      </c>
      <c r="AM33" s="1" t="str">
        <f>SUBSTITUTE(IF(ISBLANK(Values!E32),"",Values!$B$27),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3" s="1"/>
      <c r="AO33" s="1"/>
      <c r="AP33" s="1"/>
      <c r="AQ33" s="1"/>
      <c r="AR33" s="1"/>
      <c r="AS33" s="1"/>
      <c r="AT33" s="28" t="str">
        <f>IF(ISBLANK(Values!E32),"",Values!H32)</f>
        <v>Czech</v>
      </c>
      <c r="AU33" s="1"/>
      <c r="AV33" s="1" t="str">
        <f>IF(ISBLANK(Values!E32),"",IF(Values!J32,"Backlit", "Non-Backlit"))</f>
        <v>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f>IF(IF(ISBLANK(Values!E32),"",IF(Values!J32, Values!$B$4, Values!$B$5))=0,"",IF(ISBLANK(Values!E32),"",IF(Values!J32, Values!$B$4, Values!$B$5)))</f>
        <v>52.95</v>
      </c>
      <c r="FP33" s="36" t="str">
        <f>IF(IF(ISBLANK(Values!E32),"",IF(Values!J32, Values!$B$4, Values!$B$5))=0,"",IF(ISBLANK(Values!E32),"","Percent"))</f>
        <v>Percent</v>
      </c>
      <c r="FQ33" s="36" t="str">
        <f>IF(IF(ISBLANK(Values!E32),"",IF(Values!J32, Values!$B$4, Values!$B$5))=0,"",IF(ISBLANK(Values!E32),"","2"))</f>
        <v>2</v>
      </c>
      <c r="FR33" s="36" t="str">
        <f>IF(IF(ISBLANK(Values!E32),"",IF(Values!J32, Values!$B$4, Values!$B$5))=0,"",IF(ISBLANK(Values!E32),"","3"))</f>
        <v>3</v>
      </c>
      <c r="FS33" s="36" t="str">
        <f>IF(IF(ISBLANK(Values!E32),"",IF(Values!J32, Values!$B$4, Values!$B$5))=0,"",IF(ISBLANK(Values!E32),"","5"))</f>
        <v>5</v>
      </c>
      <c r="FT33" s="36" t="str">
        <f>IF(IF(ISBLANK(Values!E32),"",IF(Values!J32, Values!$B$4, Values!$B$5))=0,"",IF(ISBLANK(Values!E32),"","6"))</f>
        <v>6</v>
      </c>
      <c r="FU33" s="36" t="str">
        <f>IF(IF(ISBLANK(Values!E32),"",IF(Values!J32, Values!$B$4, Values!$B$5))=0,"",IF(ISBLANK(Values!E32),"","10"))</f>
        <v>10</v>
      </c>
      <c r="FV33" s="36" t="str">
        <f>IF(IF(ISBLANK(Values!E32),"",IF(Values!J32, Values!$B$4, Values!$B$5))=0,"",IF(ISBLANK(Values!E32),"","10"))</f>
        <v>10</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computercomponent</v>
      </c>
      <c r="B34" s="38" t="str">
        <f>IF(ISBLANK(Values!E33),"",Values!F33)</f>
        <v>Lenovo T530 BL - DK</v>
      </c>
      <c r="C34" s="32" t="str">
        <f>IF(ISBLANK(Values!E33),"","TellusRem")</f>
        <v>TellusRem</v>
      </c>
      <c r="D34" s="30">
        <f>IF(ISBLANK(Values!E33),"",Values!E33)</f>
        <v>5714401430100</v>
      </c>
      <c r="E34" s="31" t="str">
        <f>IF(ISBLANK(Values!E33),"","EAN")</f>
        <v>EAN</v>
      </c>
      <c r="F34" s="28" t="str">
        <f>IF(ISBLANK(Values!E33),"",IF(Values!J33, SUBSTITUTE(Values!$B$1, "{language}", Values!H33) &amp; " " &amp;Values!$B$3, SUBSTITUTE(Values!$B$2, "{language}", Values!$H33) &amp; " " &amp;Values!$B$3))</f>
        <v>replacement Danish backlit keyboard for Lenovo Thinkpad  T430 T430i T430s T430si T430U T530 T530i T530S W530 X13X X230 X230i X230it X230T</v>
      </c>
      <c r="G34" s="32" t="str">
        <f>IF(ISBLANK(Values!E33),"",IF(Values!$B$20="PartialUpdate","","TellusRem"))</f>
        <v/>
      </c>
      <c r="H34" s="27" t="str">
        <f>IF(ISBLANK(Values!E33),"",Values!$B$16)</f>
        <v>computer-keyboards</v>
      </c>
      <c r="I34" s="27" t="str">
        <f>IF(ISBLANK(Values!E33),"","4730574031")</f>
        <v>4730574031</v>
      </c>
      <c r="J34" s="39" t="str">
        <f>IF(ISBLANK(Values!E33),"",Values!F33 )</f>
        <v>Lenovo T530 BL - DK</v>
      </c>
      <c r="K34" s="29">
        <f>IF(IF(ISBLANK(Values!E33),"",IF(Values!J33, Values!$B$4, Values!$B$5))=0,"",IF(ISBLANK(Values!E33),"",IF(Values!J33, Values!$B$4, Values!$B$5)))</f>
        <v>52.95</v>
      </c>
      <c r="L34" s="40">
        <f>IF(ISBLANK(Values!E33),"",IF($CO34="DEFAULT", Values!$B$18, ""))</f>
        <v>5</v>
      </c>
      <c r="M34" s="28" t="str">
        <f>IF(ISBLANK(Values!E33),"",Values!$M33)</f>
        <v>https://download.lenovo.com/Images/Parts/04X1249/04X1249_A.jpg</v>
      </c>
      <c r="N34" s="28" t="str">
        <f>IF(ISBLANK(Values!$F33),"",Values!N33)</f>
        <v>https://download.lenovo.com/Images/Parts/04X1249/04X1249_B.jpg</v>
      </c>
      <c r="O34" s="28" t="str">
        <f>IF(ISBLANK(Values!$F33),"",Values!O33)</f>
        <v>https://download.lenovo.com/Images/Parts/04X1249/04X1249_details.jpg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T530 Parent</v>
      </c>
      <c r="Y34" s="39" t="str">
        <f>IF(ISBLANK(Values!E33),"","Size-Color")</f>
        <v>Size-Color</v>
      </c>
      <c r="Z34" s="32" t="str">
        <f>IF(ISBLANK(Values!E33),"","variation")</f>
        <v>variation</v>
      </c>
      <c r="AA34" s="36" t="str">
        <f>IF(ISBLANK(Values!E33),"",Values!$B$20)</f>
        <v>PartialUpdate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41" t="str">
        <f>IF(ISBLANK(Values!E33),"",IF(Values!I33,Values!$B$23,Values!$B$33))</f>
        <v>👉 LAYOUT -  {flag} {language} NO backlit.</v>
      </c>
      <c r="AJ34" s="4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Danish backlit.</v>
      </c>
      <c r="AM34" s="1" t="str">
        <f>SUBSTITUTE(IF(ISBLANK(Values!E33),"",Values!$B$27),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4" s="1"/>
      <c r="AO34" s="1"/>
      <c r="AP34" s="1"/>
      <c r="AQ34" s="1"/>
      <c r="AR34" s="1"/>
      <c r="AS34" s="1"/>
      <c r="AT34" s="28" t="str">
        <f>IF(ISBLANK(Values!E33),"",Values!H33)</f>
        <v>Danish</v>
      </c>
      <c r="AU34" s="1"/>
      <c r="AV34" s="1" t="str">
        <f>IF(ISBLANK(Values!E33),"",IF(Values!J33,"Backlit", "Non-Backlit"))</f>
        <v>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f>IF(IF(ISBLANK(Values!E33),"",IF(Values!J33, Values!$B$4, Values!$B$5))=0,"",IF(ISBLANK(Values!E33),"",IF(Values!J33, Values!$B$4, Values!$B$5)))</f>
        <v>52.95</v>
      </c>
      <c r="FP34" s="36" t="str">
        <f>IF(IF(ISBLANK(Values!E33),"",IF(Values!J33, Values!$B$4, Values!$B$5))=0,"",IF(ISBLANK(Values!E33),"","Percent"))</f>
        <v>Percent</v>
      </c>
      <c r="FQ34" s="36" t="str">
        <f>IF(IF(ISBLANK(Values!E33),"",IF(Values!J33, Values!$B$4, Values!$B$5))=0,"",IF(ISBLANK(Values!E33),"","2"))</f>
        <v>2</v>
      </c>
      <c r="FR34" s="36" t="str">
        <f>IF(IF(ISBLANK(Values!E33),"",IF(Values!J33, Values!$B$4, Values!$B$5))=0,"",IF(ISBLANK(Values!E33),"","3"))</f>
        <v>3</v>
      </c>
      <c r="FS34" s="36" t="str">
        <f>IF(IF(ISBLANK(Values!E33),"",IF(Values!J33, Values!$B$4, Values!$B$5))=0,"",IF(ISBLANK(Values!E33),"","5"))</f>
        <v>5</v>
      </c>
      <c r="FT34" s="36" t="str">
        <f>IF(IF(ISBLANK(Values!E33),"",IF(Values!J33, Values!$B$4, Values!$B$5))=0,"",IF(ISBLANK(Values!E33),"","6"))</f>
        <v>6</v>
      </c>
      <c r="FU34" s="36" t="str">
        <f>IF(IF(ISBLANK(Values!E33),"",IF(Values!J33, Values!$B$4, Values!$B$5))=0,"",IF(ISBLANK(Values!E33),"","10"))</f>
        <v>10</v>
      </c>
      <c r="FV34" s="36" t="str">
        <f>IF(IF(ISBLANK(Values!E33),"",IF(Values!J33, Values!$B$4, Values!$B$5))=0,"",IF(ISBLANK(Values!E33),"","10"))</f>
        <v>10</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computercomponent</v>
      </c>
      <c r="B35" s="38" t="str">
        <f>IF(ISBLANK(Values!E34),"",Values!F34)</f>
        <v>Lenovo T530 BL - HU</v>
      </c>
      <c r="C35" s="32" t="str">
        <f>IF(ISBLANK(Values!E34),"","TellusRem")</f>
        <v>TellusRem</v>
      </c>
      <c r="D35" s="30">
        <f>IF(ISBLANK(Values!E34),"",Values!E34)</f>
        <v>5714401430117</v>
      </c>
      <c r="E35" s="31" t="str">
        <f>IF(ISBLANK(Values!E34),"","EAN")</f>
        <v>EAN</v>
      </c>
      <c r="F35" s="28" t="str">
        <f>IF(ISBLANK(Values!E34),"",IF(Values!J34, SUBSTITUTE(Values!$B$1, "{language}", Values!H34) &amp; " " &amp;Values!$B$3, SUBSTITUTE(Values!$B$2, "{language}", Values!$H34) &amp; " " &amp;Values!$B$3))</f>
        <v>replacement Hungarian backlit keyboard for Lenovo Thinkpad  T430 T430i T430s T430si T430U T530 T530i T530S W530 X13X X230 X230i X230it X230T</v>
      </c>
      <c r="G35" s="32" t="str">
        <f>IF(ISBLANK(Values!E34),"",IF(Values!$B$20="PartialUpdate","","TellusRem"))</f>
        <v/>
      </c>
      <c r="H35" s="27" t="str">
        <f>IF(ISBLANK(Values!E34),"",Values!$B$16)</f>
        <v>computer-keyboards</v>
      </c>
      <c r="I35" s="27" t="str">
        <f>IF(ISBLANK(Values!E34),"","4730574031")</f>
        <v>4730574031</v>
      </c>
      <c r="J35" s="39" t="str">
        <f>IF(ISBLANK(Values!E34),"",Values!F34 )</f>
        <v>Lenovo T530 BL - HU</v>
      </c>
      <c r="K35" s="29">
        <f>IF(IF(ISBLANK(Values!E34),"",IF(Values!J34, Values!$B$4, Values!$B$5))=0,"",IF(ISBLANK(Values!E34),"",IF(Values!J34, Values!$B$4, Values!$B$5)))</f>
        <v>52.95</v>
      </c>
      <c r="L35" s="40">
        <f>IF(ISBLANK(Values!E34),"",IF($CO35="DEFAULT", Values!$B$18, ""))</f>
        <v>5</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T530 Parent</v>
      </c>
      <c r="Y35" s="39" t="str">
        <f>IF(ISBLANK(Values!E34),"","Size-Color")</f>
        <v>Size-Color</v>
      </c>
      <c r="Z35" s="32" t="str">
        <f>IF(ISBLANK(Values!E34),"","variation")</f>
        <v>variation</v>
      </c>
      <c r="AA35" s="36" t="str">
        <f>IF(ISBLANK(Values!E34),"",Values!$B$20)</f>
        <v>PartialUpdate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41" t="str">
        <f>IF(ISBLANK(Values!E34),"",IF(Values!I34,Values!$B$23,Values!$B$33))</f>
        <v>👉 LAYOUT -  {flag} {language} NO backlit.</v>
      </c>
      <c r="AJ35" s="4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Hungarian backlit.</v>
      </c>
      <c r="AM35" s="1" t="str">
        <f>SUBSTITUTE(IF(ISBLANK(Values!E34),"",Values!$B$27),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5" s="1"/>
      <c r="AO35" s="1"/>
      <c r="AP35" s="1"/>
      <c r="AQ35" s="1"/>
      <c r="AR35" s="1"/>
      <c r="AS35" s="1"/>
      <c r="AT35" s="28" t="str">
        <f>IF(ISBLANK(Values!E34),"",Values!H34)</f>
        <v>Hungarian</v>
      </c>
      <c r="AU35" s="1"/>
      <c r="AV35" s="1" t="str">
        <f>IF(ISBLANK(Values!E34),"",IF(Values!J34,"Backlit", "Non-Backlit"))</f>
        <v>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f>IF(IF(ISBLANK(Values!E34),"",IF(Values!J34, Values!$B$4, Values!$B$5))=0,"",IF(ISBLANK(Values!E34),"",IF(Values!J34, Values!$B$4, Values!$B$5)))</f>
        <v>52.95</v>
      </c>
      <c r="FP35" s="36" t="str">
        <f>IF(IF(ISBLANK(Values!E34),"",IF(Values!J34, Values!$B$4, Values!$B$5))=0,"",IF(ISBLANK(Values!E34),"","Percent"))</f>
        <v>Percent</v>
      </c>
      <c r="FQ35" s="36" t="str">
        <f>IF(IF(ISBLANK(Values!E34),"",IF(Values!J34, Values!$B$4, Values!$B$5))=0,"",IF(ISBLANK(Values!E34),"","2"))</f>
        <v>2</v>
      </c>
      <c r="FR35" s="36" t="str">
        <f>IF(IF(ISBLANK(Values!E34),"",IF(Values!J34, Values!$B$4, Values!$B$5))=0,"",IF(ISBLANK(Values!E34),"","3"))</f>
        <v>3</v>
      </c>
      <c r="FS35" s="36" t="str">
        <f>IF(IF(ISBLANK(Values!E34),"",IF(Values!J34, Values!$B$4, Values!$B$5))=0,"",IF(ISBLANK(Values!E34),"","5"))</f>
        <v>5</v>
      </c>
      <c r="FT35" s="36" t="str">
        <f>IF(IF(ISBLANK(Values!E34),"",IF(Values!J34, Values!$B$4, Values!$B$5))=0,"",IF(ISBLANK(Values!E34),"","6"))</f>
        <v>6</v>
      </c>
      <c r="FU35" s="36" t="str">
        <f>IF(IF(ISBLANK(Values!E34),"",IF(Values!J34, Values!$B$4, Values!$B$5))=0,"",IF(ISBLANK(Values!E34),"","10"))</f>
        <v>10</v>
      </c>
      <c r="FV35" s="36" t="str">
        <f>IF(IF(ISBLANK(Values!E34),"",IF(Values!J34, Values!$B$4, Values!$B$5))=0,"",IF(ISBLANK(Values!E34),"","10"))</f>
        <v>10</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computercomponent</v>
      </c>
      <c r="B36" s="38" t="str">
        <f>IF(ISBLANK(Values!E35),"",Values!F35)</f>
        <v>Lenovo T530 BL - NL</v>
      </c>
      <c r="C36" s="32" t="str">
        <f>IF(ISBLANK(Values!E35),"","TellusRem")</f>
        <v>TellusRem</v>
      </c>
      <c r="D36" s="30">
        <f>IF(ISBLANK(Values!E35),"",Values!E35)</f>
        <v>5714401430124</v>
      </c>
      <c r="E36" s="31" t="str">
        <f>IF(ISBLANK(Values!E35),"","EAN")</f>
        <v>EAN</v>
      </c>
      <c r="F36" s="28" t="str">
        <f>IF(ISBLANK(Values!E35),"",IF(Values!J35, SUBSTITUTE(Values!$B$1, "{language}", Values!H35) &amp; " " &amp;Values!$B$3, SUBSTITUTE(Values!$B$2, "{language}", Values!$H35) &amp; " " &amp;Values!$B$3))</f>
        <v>replacement Dutch backlit keyboard for Lenovo Thinkpad  T430 T430i T430s T430si T430U T530 T530i T530S W530 X13X X230 X230i X230it X230T</v>
      </c>
      <c r="G36" s="32" t="str">
        <f>IF(ISBLANK(Values!E35),"",IF(Values!$B$20="PartialUpdate","","TellusRem"))</f>
        <v/>
      </c>
      <c r="H36" s="27" t="str">
        <f>IF(ISBLANK(Values!E35),"",Values!$B$16)</f>
        <v>computer-keyboards</v>
      </c>
      <c r="I36" s="27" t="str">
        <f>IF(ISBLANK(Values!E35),"","4730574031")</f>
        <v>4730574031</v>
      </c>
      <c r="J36" s="39" t="str">
        <f>IF(ISBLANK(Values!E35),"",Values!F35 )</f>
        <v>Lenovo T530 BL - NL</v>
      </c>
      <c r="K36" s="29">
        <f>IF(IF(ISBLANK(Values!E35),"",IF(Values!J35, Values!$B$4, Values!$B$5))=0,"",IF(ISBLANK(Values!E35),"",IF(Values!J35, Values!$B$4, Values!$B$5)))</f>
        <v>52.95</v>
      </c>
      <c r="L36" s="40">
        <f>IF(ISBLANK(Values!E35),"",IF($CO36="DEFAULT", Values!$B$18, ""))</f>
        <v>5</v>
      </c>
      <c r="M36" s="28" t="str">
        <f>IF(ISBLANK(Values!E35),"",Values!$M35)</f>
        <v>https://download.lenovo.com/Images/Parts/04X1259/04X1259_A.jpg</v>
      </c>
      <c r="N36" s="28" t="str">
        <f>IF(ISBLANK(Values!$F35),"",Values!N35)</f>
        <v>https://download.lenovo.com/Images/Parts/04X1259/04X1259_B.jpg</v>
      </c>
      <c r="O36" s="28" t="str">
        <f>IF(ISBLANK(Values!$F35),"",Values!O35)</f>
        <v>https://download.lenovo.com/Images/Parts/04X1259/04X1259_details.jpg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T530 Parent</v>
      </c>
      <c r="Y36" s="39" t="str">
        <f>IF(ISBLANK(Values!E35),"","Size-Color")</f>
        <v>Size-Color</v>
      </c>
      <c r="Z36" s="32" t="str">
        <f>IF(ISBLANK(Values!E35),"","variation")</f>
        <v>variation</v>
      </c>
      <c r="AA36" s="36" t="str">
        <f>IF(ISBLANK(Values!E35),"",Values!$B$20)</f>
        <v>PartialUpdate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41" t="str">
        <f>IF(ISBLANK(Values!E35),"",IF(Values!I35,Values!$B$23,Values!$B$33))</f>
        <v>👉 LAYOUT -  {flag} {language} NO backlit.</v>
      </c>
      <c r="AJ36" s="4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Dutch backlit.</v>
      </c>
      <c r="AM36" s="1" t="str">
        <f>SUBSTITUTE(IF(ISBLANK(Values!E35),"",Values!$B$27),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6" s="1"/>
      <c r="AO36" s="1"/>
      <c r="AP36" s="1"/>
      <c r="AQ36" s="1"/>
      <c r="AR36" s="1"/>
      <c r="AS36" s="1"/>
      <c r="AT36" s="28" t="str">
        <f>IF(ISBLANK(Values!E35),"",Values!H35)</f>
        <v>Dutch</v>
      </c>
      <c r="AU36" s="1"/>
      <c r="AV36" s="1" t="str">
        <f>IF(ISBLANK(Values!E35),"",IF(Values!J35,"Backlit", "Non-Backlit"))</f>
        <v>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f>IF(IF(ISBLANK(Values!E35),"",IF(Values!J35, Values!$B$4, Values!$B$5))=0,"",IF(ISBLANK(Values!E35),"",IF(Values!J35, Values!$B$4, Values!$B$5)))</f>
        <v>52.95</v>
      </c>
      <c r="FP36" s="36" t="str">
        <f>IF(IF(ISBLANK(Values!E35),"",IF(Values!J35, Values!$B$4, Values!$B$5))=0,"",IF(ISBLANK(Values!E35),"","Percent"))</f>
        <v>Percent</v>
      </c>
      <c r="FQ36" s="36" t="str">
        <f>IF(IF(ISBLANK(Values!E35),"",IF(Values!J35, Values!$B$4, Values!$B$5))=0,"",IF(ISBLANK(Values!E35),"","2"))</f>
        <v>2</v>
      </c>
      <c r="FR36" s="36" t="str">
        <f>IF(IF(ISBLANK(Values!E35),"",IF(Values!J35, Values!$B$4, Values!$B$5))=0,"",IF(ISBLANK(Values!E35),"","3"))</f>
        <v>3</v>
      </c>
      <c r="FS36" s="36" t="str">
        <f>IF(IF(ISBLANK(Values!E35),"",IF(Values!J35, Values!$B$4, Values!$B$5))=0,"",IF(ISBLANK(Values!E35),"","5"))</f>
        <v>5</v>
      </c>
      <c r="FT36" s="36" t="str">
        <f>IF(IF(ISBLANK(Values!E35),"",IF(Values!J35, Values!$B$4, Values!$B$5))=0,"",IF(ISBLANK(Values!E35),"","6"))</f>
        <v>6</v>
      </c>
      <c r="FU36" s="36" t="str">
        <f>IF(IF(ISBLANK(Values!E35),"",IF(Values!J35, Values!$B$4, Values!$B$5))=0,"",IF(ISBLANK(Values!E35),"","10"))</f>
        <v>10</v>
      </c>
      <c r="FV36" s="36" t="str">
        <f>IF(IF(ISBLANK(Values!E35),"",IF(Values!J35, Values!$B$4, Values!$B$5))=0,"",IF(ISBLANK(Values!E35),"","10"))</f>
        <v>10</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computercomponent</v>
      </c>
      <c r="B37" s="38" t="str">
        <f>IF(ISBLANK(Values!E36),"",Values!F36)</f>
        <v>Lenovo T530 BL - NO</v>
      </c>
      <c r="C37" s="32" t="str">
        <f>IF(ISBLANK(Values!E36),"","TellusRem")</f>
        <v>TellusRem</v>
      </c>
      <c r="D37" s="30">
        <f>IF(ISBLANK(Values!E36),"",Values!E36)</f>
        <v>5714401430131</v>
      </c>
      <c r="E37" s="31" t="str">
        <f>IF(ISBLANK(Values!E36),"","EAN")</f>
        <v>EAN</v>
      </c>
      <c r="F37" s="28" t="str">
        <f>IF(ISBLANK(Values!E36),"",IF(Values!J36, SUBSTITUTE(Values!$B$1, "{language}", Values!H36) &amp; " " &amp;Values!$B$3, SUBSTITUTE(Values!$B$2, "{language}", Values!$H36) &amp; " " &amp;Values!$B$3))</f>
        <v>replacement Norwegian backlit keyboard for Lenovo Thinkpad  T430 T430i T430s T430si T430U T530 T530i T530S W530 X13X X230 X230i X230it X230T</v>
      </c>
      <c r="G37" s="32" t="str">
        <f>IF(ISBLANK(Values!E36),"",IF(Values!$B$20="PartialUpdate","","TellusRem"))</f>
        <v/>
      </c>
      <c r="H37" s="27" t="str">
        <f>IF(ISBLANK(Values!E36),"",Values!$B$16)</f>
        <v>computer-keyboards</v>
      </c>
      <c r="I37" s="27" t="str">
        <f>IF(ISBLANK(Values!E36),"","4730574031")</f>
        <v>4730574031</v>
      </c>
      <c r="J37" s="39" t="str">
        <f>IF(ISBLANK(Values!E36),"",Values!F36 )</f>
        <v>Lenovo T530 BL - NO</v>
      </c>
      <c r="K37" s="29">
        <f>IF(IF(ISBLANK(Values!E36),"",IF(Values!J36, Values!$B$4, Values!$B$5))=0,"",IF(ISBLANK(Values!E36),"",IF(Values!J36, Values!$B$4, Values!$B$5)))</f>
        <v>52.95</v>
      </c>
      <c r="L37" s="40">
        <f>IF(ISBLANK(Values!E36),"",IF($CO37="DEFAULT", Values!$B$18, ""))</f>
        <v>5</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T530 Parent</v>
      </c>
      <c r="Y37" s="39" t="str">
        <f>IF(ISBLANK(Values!E36),"","Size-Color")</f>
        <v>Size-Color</v>
      </c>
      <c r="Z37" s="32" t="str">
        <f>IF(ISBLANK(Values!E36),"","variation")</f>
        <v>variation</v>
      </c>
      <c r="AA37" s="36" t="str">
        <f>IF(ISBLANK(Values!E36),"",Values!$B$20)</f>
        <v>PartialUpdate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41" t="str">
        <f>IF(ISBLANK(Values!E36),"",IF(Values!I36,Values!$B$23,Values!$B$33))</f>
        <v>👉 LAYOUT -  {flag} {language} NO backlit.</v>
      </c>
      <c r="AJ37" s="4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Norwegian backlit.</v>
      </c>
      <c r="AM37" s="1" t="str">
        <f>SUBSTITUTE(IF(ISBLANK(Values!E36),"",Values!$B$27),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7" s="1"/>
      <c r="AO37" s="1"/>
      <c r="AP37" s="1"/>
      <c r="AQ37" s="1"/>
      <c r="AR37" s="1"/>
      <c r="AS37" s="1"/>
      <c r="AT37" s="28" t="str">
        <f>IF(ISBLANK(Values!E36),"",Values!H36)</f>
        <v>Norwegian</v>
      </c>
      <c r="AU37" s="1"/>
      <c r="AV37" s="1" t="str">
        <f>IF(ISBLANK(Values!E36),"",IF(Values!J36,"Backlit", "Non-Backlit"))</f>
        <v>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f>IF(IF(ISBLANK(Values!E36),"",IF(Values!J36, Values!$B$4, Values!$B$5))=0,"",IF(ISBLANK(Values!E36),"",IF(Values!J36, Values!$B$4, Values!$B$5)))</f>
        <v>52.95</v>
      </c>
      <c r="FP37" s="36" t="str">
        <f>IF(IF(ISBLANK(Values!E36),"",IF(Values!J36, Values!$B$4, Values!$B$5))=0,"",IF(ISBLANK(Values!E36),"","Percent"))</f>
        <v>Percent</v>
      </c>
      <c r="FQ37" s="36" t="str">
        <f>IF(IF(ISBLANK(Values!E36),"",IF(Values!J36, Values!$B$4, Values!$B$5))=0,"",IF(ISBLANK(Values!E36),"","2"))</f>
        <v>2</v>
      </c>
      <c r="FR37" s="36" t="str">
        <f>IF(IF(ISBLANK(Values!E36),"",IF(Values!J36, Values!$B$4, Values!$B$5))=0,"",IF(ISBLANK(Values!E36),"","3"))</f>
        <v>3</v>
      </c>
      <c r="FS37" s="36" t="str">
        <f>IF(IF(ISBLANK(Values!E36),"",IF(Values!J36, Values!$B$4, Values!$B$5))=0,"",IF(ISBLANK(Values!E36),"","5"))</f>
        <v>5</v>
      </c>
      <c r="FT37" s="36" t="str">
        <f>IF(IF(ISBLANK(Values!E36),"",IF(Values!J36, Values!$B$4, Values!$B$5))=0,"",IF(ISBLANK(Values!E36),"","6"))</f>
        <v>6</v>
      </c>
      <c r="FU37" s="36" t="str">
        <f>IF(IF(ISBLANK(Values!E36),"",IF(Values!J36, Values!$B$4, Values!$B$5))=0,"",IF(ISBLANK(Values!E36),"","10"))</f>
        <v>10</v>
      </c>
      <c r="FV37" s="36" t="str">
        <f>IF(IF(ISBLANK(Values!E36),"",IF(Values!J36, Values!$B$4, Values!$B$5))=0,"",IF(ISBLANK(Values!E36),"","10"))</f>
        <v>10</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computercomponent</v>
      </c>
      <c r="B38" s="38" t="str">
        <f>IF(ISBLANK(Values!E37),"",Values!F37)</f>
        <v>Lenovo T530 BL - PL</v>
      </c>
      <c r="C38" s="32" t="str">
        <f>IF(ISBLANK(Values!E37),"","TellusRem")</f>
        <v>TellusRem</v>
      </c>
      <c r="D38" s="30">
        <f>IF(ISBLANK(Values!E37),"",Values!E37)</f>
        <v>5714401430148</v>
      </c>
      <c r="E38" s="31" t="str">
        <f>IF(ISBLANK(Values!E37),"","EAN")</f>
        <v>EAN</v>
      </c>
      <c r="F38" s="28" t="str">
        <f>IF(ISBLANK(Values!E37),"",IF(Values!J37, SUBSTITUTE(Values!$B$1, "{language}", Values!H37) &amp; " " &amp;Values!$B$3, SUBSTITUTE(Values!$B$2, "{language}", Values!$H37) &amp; " " &amp;Values!$B$3))</f>
        <v>replacement Polish backlit keyboard for Lenovo Thinkpad  T430 T430i T430s T430si T430U T530 T530i T530S W530 X13X X230 X230i X230it X230T</v>
      </c>
      <c r="G38" s="32" t="str">
        <f>IF(ISBLANK(Values!E37),"",IF(Values!$B$20="PartialUpdate","","TellusRem"))</f>
        <v/>
      </c>
      <c r="H38" s="27" t="str">
        <f>IF(ISBLANK(Values!E37),"",Values!$B$16)</f>
        <v>computer-keyboards</v>
      </c>
      <c r="I38" s="27" t="str">
        <f>IF(ISBLANK(Values!E37),"","4730574031")</f>
        <v>4730574031</v>
      </c>
      <c r="J38" s="39" t="str">
        <f>IF(ISBLANK(Values!E37),"",Values!F37 )</f>
        <v>Lenovo T530 BL - PL</v>
      </c>
      <c r="K38" s="29">
        <f>IF(IF(ISBLANK(Values!E37),"",IF(Values!J37, Values!$B$4, Values!$B$5))=0,"",IF(ISBLANK(Values!E37),"",IF(Values!J37, Values!$B$4, Values!$B$5)))</f>
        <v>52.95</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T530 Parent</v>
      </c>
      <c r="Y38" s="39" t="str">
        <f>IF(ISBLANK(Values!E37),"","Size-Color")</f>
        <v>Size-Color</v>
      </c>
      <c r="Z38" s="32" t="str">
        <f>IF(ISBLANK(Values!E37),"","variation")</f>
        <v>variation</v>
      </c>
      <c r="AA38" s="36" t="str">
        <f>IF(ISBLANK(Values!E37),"",Values!$B$20)</f>
        <v>PartialUpdate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41" t="str">
        <f>IF(ISBLANK(Values!E37),"",IF(Values!I37,Values!$B$23,Values!$B$33))</f>
        <v>👉 LAYOUT -  {flag} {language} NO backlit.</v>
      </c>
      <c r="AJ38" s="4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Polish backlit.</v>
      </c>
      <c r="AM38" s="1" t="str">
        <f>SUBSTITUTE(IF(ISBLANK(Values!E37),"",Values!$B$27),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8" s="1"/>
      <c r="AO38" s="1"/>
      <c r="AP38" s="1"/>
      <c r="AQ38" s="1"/>
      <c r="AR38" s="1"/>
      <c r="AS38" s="1"/>
      <c r="AT38" s="28" t="str">
        <f>IF(ISBLANK(Values!E37),"",Values!H37)</f>
        <v>Polish</v>
      </c>
      <c r="AU38" s="1"/>
      <c r="AV38" s="1" t="str">
        <f>IF(ISBLANK(Values!E37),"",IF(Values!J37,"Backlit", "Non-Backlit"))</f>
        <v>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f>IF(IF(ISBLANK(Values!E37),"",IF(Values!J37, Values!$B$4, Values!$B$5))=0,"",IF(ISBLANK(Values!E37),"",IF(Values!J37, Values!$B$4, Values!$B$5)))</f>
        <v>52.95</v>
      </c>
      <c r="FP38" s="36" t="str">
        <f>IF(IF(ISBLANK(Values!E37),"",IF(Values!J37, Values!$B$4, Values!$B$5))=0,"",IF(ISBLANK(Values!E37),"","Percent"))</f>
        <v>Percent</v>
      </c>
      <c r="FQ38" s="36" t="str">
        <f>IF(IF(ISBLANK(Values!E37),"",IF(Values!J37, Values!$B$4, Values!$B$5))=0,"",IF(ISBLANK(Values!E37),"","2"))</f>
        <v>2</v>
      </c>
      <c r="FR38" s="36" t="str">
        <f>IF(IF(ISBLANK(Values!E37),"",IF(Values!J37, Values!$B$4, Values!$B$5))=0,"",IF(ISBLANK(Values!E37),"","3"))</f>
        <v>3</v>
      </c>
      <c r="FS38" s="36" t="str">
        <f>IF(IF(ISBLANK(Values!E37),"",IF(Values!J37, Values!$B$4, Values!$B$5))=0,"",IF(ISBLANK(Values!E37),"","5"))</f>
        <v>5</v>
      </c>
      <c r="FT38" s="36" t="str">
        <f>IF(IF(ISBLANK(Values!E37),"",IF(Values!J37, Values!$B$4, Values!$B$5))=0,"",IF(ISBLANK(Values!E37),"","6"))</f>
        <v>6</v>
      </c>
      <c r="FU38" s="36" t="str">
        <f>IF(IF(ISBLANK(Values!E37),"",IF(Values!J37, Values!$B$4, Values!$B$5))=0,"",IF(ISBLANK(Values!E37),"","10"))</f>
        <v>10</v>
      </c>
      <c r="FV38" s="36" t="str">
        <f>IF(IF(ISBLANK(Values!E37),"",IF(Values!J37, Values!$B$4, Values!$B$5))=0,"",IF(ISBLANK(Values!E37),"","10"))</f>
        <v>10</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computercomponent</v>
      </c>
      <c r="B39" s="38" t="str">
        <f>IF(ISBLANK(Values!E38),"",Values!F38)</f>
        <v>Lenovo T530 BL - PT</v>
      </c>
      <c r="C39" s="32" t="str">
        <f>IF(ISBLANK(Values!E38),"","TellusRem")</f>
        <v>TellusRem</v>
      </c>
      <c r="D39" s="30">
        <f>IF(ISBLANK(Values!E38),"",Values!E38)</f>
        <v>5714401430155</v>
      </c>
      <c r="E39" s="31" t="str">
        <f>IF(ISBLANK(Values!E38),"","EAN")</f>
        <v>EAN</v>
      </c>
      <c r="F39" s="28" t="str">
        <f>IF(ISBLANK(Values!E38),"",IF(Values!J38, SUBSTITUTE(Values!$B$1, "{language}", Values!H38) &amp; " " &amp;Values!$B$3, SUBSTITUTE(Values!$B$2, "{language}", Values!$H38) &amp; " " &amp;Values!$B$3))</f>
        <v>replacement Portuguese backlit keyboard for Lenovo Thinkpad  T430 T430i T430s T430si T430U T530 T530i T530S W530 X13X X230 X230i X230it X230T</v>
      </c>
      <c r="G39" s="32" t="str">
        <f>IF(ISBLANK(Values!E38),"",IF(Values!$B$20="PartialUpdate","","TellusRem"))</f>
        <v/>
      </c>
      <c r="H39" s="27" t="str">
        <f>IF(ISBLANK(Values!E38),"",Values!$B$16)</f>
        <v>computer-keyboards</v>
      </c>
      <c r="I39" s="27" t="str">
        <f>IF(ISBLANK(Values!E38),"","4730574031")</f>
        <v>4730574031</v>
      </c>
      <c r="J39" s="39" t="str">
        <f>IF(ISBLANK(Values!E38),"",Values!F38 )</f>
        <v>Lenovo T530 BL - PT</v>
      </c>
      <c r="K39" s="29">
        <f>IF(IF(ISBLANK(Values!E38),"",IF(Values!J38, Values!$B$4, Values!$B$5))=0,"",IF(ISBLANK(Values!E38),"",IF(Values!J38, Values!$B$4, Values!$B$5)))</f>
        <v>52.95</v>
      </c>
      <c r="L39" s="40">
        <f>IF(ISBLANK(Values!E38),"",IF($CO39="DEFAULT", Values!$B$18, ""))</f>
        <v>5</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T530 Parent</v>
      </c>
      <c r="Y39" s="39" t="str">
        <f>IF(ISBLANK(Values!E38),"","Size-Color")</f>
        <v>Size-Color</v>
      </c>
      <c r="Z39" s="32" t="str">
        <f>IF(ISBLANK(Values!E38),"","variation")</f>
        <v>variation</v>
      </c>
      <c r="AA39" s="36" t="str">
        <f>IF(ISBLANK(Values!E38),"",Values!$B$20)</f>
        <v>PartialUpdate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41" t="str">
        <f>IF(ISBLANK(Values!E38),"",IF(Values!I38,Values!$B$23,Values!$B$33))</f>
        <v>👉 LAYOUT -  {flag} {language} NO backlit.</v>
      </c>
      <c r="AJ39" s="4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Portuguese backlit.</v>
      </c>
      <c r="AM39" s="1" t="str">
        <f>SUBSTITUTE(IF(ISBLANK(Values!E38),"",Values!$B$27),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9" s="1"/>
      <c r="AO39" s="1"/>
      <c r="AP39" s="1"/>
      <c r="AQ39" s="1"/>
      <c r="AR39" s="1"/>
      <c r="AS39" s="1"/>
      <c r="AT39" s="28" t="str">
        <f>IF(ISBLANK(Values!E38),"",Values!H38)</f>
        <v>Portuguese</v>
      </c>
      <c r="AU39" s="1"/>
      <c r="AV39" s="1" t="str">
        <f>IF(ISBLANK(Values!E38),"",IF(Values!J38,"Backlit", "Non-Backlit"))</f>
        <v>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f>IF(IF(ISBLANK(Values!E38),"",IF(Values!J38, Values!$B$4, Values!$B$5))=0,"",IF(ISBLANK(Values!E38),"",IF(Values!J38, Values!$B$4, Values!$B$5)))</f>
        <v>52.95</v>
      </c>
      <c r="FP39" s="36" t="str">
        <f>IF(IF(ISBLANK(Values!E38),"",IF(Values!J38, Values!$B$4, Values!$B$5))=0,"",IF(ISBLANK(Values!E38),"","Percent"))</f>
        <v>Percent</v>
      </c>
      <c r="FQ39" s="36" t="str">
        <f>IF(IF(ISBLANK(Values!E38),"",IF(Values!J38, Values!$B$4, Values!$B$5))=0,"",IF(ISBLANK(Values!E38),"","2"))</f>
        <v>2</v>
      </c>
      <c r="FR39" s="36" t="str">
        <f>IF(IF(ISBLANK(Values!E38),"",IF(Values!J38, Values!$B$4, Values!$B$5))=0,"",IF(ISBLANK(Values!E38),"","3"))</f>
        <v>3</v>
      </c>
      <c r="FS39" s="36" t="str">
        <f>IF(IF(ISBLANK(Values!E38),"",IF(Values!J38, Values!$B$4, Values!$B$5))=0,"",IF(ISBLANK(Values!E38),"","5"))</f>
        <v>5</v>
      </c>
      <c r="FT39" s="36" t="str">
        <f>IF(IF(ISBLANK(Values!E38),"",IF(Values!J38, Values!$B$4, Values!$B$5))=0,"",IF(ISBLANK(Values!E38),"","6"))</f>
        <v>6</v>
      </c>
      <c r="FU39" s="36" t="str">
        <f>IF(IF(ISBLANK(Values!E38),"",IF(Values!J38, Values!$B$4, Values!$B$5))=0,"",IF(ISBLANK(Values!E38),"","10"))</f>
        <v>10</v>
      </c>
      <c r="FV39" s="36" t="str">
        <f>IF(IF(ISBLANK(Values!E38),"",IF(Values!J38, Values!$B$4, Values!$B$5))=0,"",IF(ISBLANK(Values!E38),"","10"))</f>
        <v>10</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computercomponent</v>
      </c>
      <c r="B40" s="38" t="str">
        <f>IF(ISBLANK(Values!E39),"",Values!F39)</f>
        <v>Lenovo T530 BL - SE/FI</v>
      </c>
      <c r="C40" s="32" t="str">
        <f>IF(ISBLANK(Values!E39),"","TellusRem")</f>
        <v>TellusRem</v>
      </c>
      <c r="D40" s="30">
        <f>IF(ISBLANK(Values!E39),"",Values!E39)</f>
        <v>5714401430162</v>
      </c>
      <c r="E40" s="31" t="str">
        <f>IF(ISBLANK(Values!E39),"","EAN")</f>
        <v>EAN</v>
      </c>
      <c r="F40" s="28" t="str">
        <f>IF(ISBLANK(Values!E39),"",IF(Values!J39, SUBSTITUTE(Values!$B$1, "{language}", Values!H39) &amp; " " &amp;Values!$B$3, SUBSTITUTE(Values!$B$2, "{language}", Values!$H39) &amp; " " &amp;Values!$B$3))</f>
        <v>replacement Swedish – Finnish backlit keyboard for Lenovo Thinkpad  T430 T430i T430s T430si T430U T530 T530i T530S W530 X13X X230 X230i X230it X230T</v>
      </c>
      <c r="G40" s="32" t="str">
        <f>IF(ISBLANK(Values!E39),"",IF(Values!$B$20="PartialUpdate","","TellusRem"))</f>
        <v/>
      </c>
      <c r="H40" s="27" t="str">
        <f>IF(ISBLANK(Values!E39),"",Values!$B$16)</f>
        <v>computer-keyboards</v>
      </c>
      <c r="I40" s="27" t="str">
        <f>IF(ISBLANK(Values!E39),"","4730574031")</f>
        <v>4730574031</v>
      </c>
      <c r="J40" s="39" t="str">
        <f>IF(ISBLANK(Values!E39),"",Values!F39 )</f>
        <v>Lenovo T530 BL - SE/FI</v>
      </c>
      <c r="K40" s="29">
        <f>IF(IF(ISBLANK(Values!E39),"",IF(Values!J39, Values!$B$4, Values!$B$5))=0,"",IF(ISBLANK(Values!E39),"",IF(Values!J39, Values!$B$4, Values!$B$5)))</f>
        <v>52.95</v>
      </c>
      <c r="L40" s="40">
        <f>IF(ISBLANK(Values!E39),"",IF($CO40="DEFAULT", Values!$B$18, ""))</f>
        <v>5</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T530 Parent</v>
      </c>
      <c r="Y40" s="39" t="str">
        <f>IF(ISBLANK(Values!E39),"","Size-Color")</f>
        <v>Size-Color</v>
      </c>
      <c r="Z40" s="32" t="str">
        <f>IF(ISBLANK(Values!E39),"","variation")</f>
        <v>variation</v>
      </c>
      <c r="AA40" s="36" t="str">
        <f>IF(ISBLANK(Values!E39),"",Values!$B$20)</f>
        <v>PartialUpdate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41" t="str">
        <f>IF(ISBLANK(Values!E39),"",IF(Values!I39,Values!$B$23,Values!$B$33))</f>
        <v>👉 LAYOUT -  {flag} {language} NO backlit.</v>
      </c>
      <c r="AJ40" s="4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 Swedish – Finnish backlit.</v>
      </c>
      <c r="AM40" s="1" t="str">
        <f>SUBSTITUTE(IF(ISBLANK(Values!E39),"",Values!$B$27),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40" s="1"/>
      <c r="AO40" s="1"/>
      <c r="AP40" s="1"/>
      <c r="AQ40" s="1"/>
      <c r="AR40" s="1"/>
      <c r="AS40" s="1"/>
      <c r="AT40" s="28" t="str">
        <f>IF(ISBLANK(Values!E39),"",Values!H39)</f>
        <v>Swedish – Finnish</v>
      </c>
      <c r="AU40" s="1"/>
      <c r="AV40" s="1" t="str">
        <f>IF(ISBLANK(Values!E39),"",IF(Values!J39,"Backlit", "Non-Backlit"))</f>
        <v>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f>IF(IF(ISBLANK(Values!E39),"",IF(Values!J39, Values!$B$4, Values!$B$5))=0,"",IF(ISBLANK(Values!E39),"",IF(Values!J39, Values!$B$4, Values!$B$5)))</f>
        <v>52.95</v>
      </c>
      <c r="FP40" s="36" t="str">
        <f>IF(IF(ISBLANK(Values!E39),"",IF(Values!J39, Values!$B$4, Values!$B$5))=0,"",IF(ISBLANK(Values!E39),"","Percent"))</f>
        <v>Percent</v>
      </c>
      <c r="FQ40" s="36" t="str">
        <f>IF(IF(ISBLANK(Values!E39),"",IF(Values!J39, Values!$B$4, Values!$B$5))=0,"",IF(ISBLANK(Values!E39),"","2"))</f>
        <v>2</v>
      </c>
      <c r="FR40" s="36" t="str">
        <f>IF(IF(ISBLANK(Values!E39),"",IF(Values!J39, Values!$B$4, Values!$B$5))=0,"",IF(ISBLANK(Values!E39),"","3"))</f>
        <v>3</v>
      </c>
      <c r="FS40" s="36" t="str">
        <f>IF(IF(ISBLANK(Values!E39),"",IF(Values!J39, Values!$B$4, Values!$B$5))=0,"",IF(ISBLANK(Values!E39),"","5"))</f>
        <v>5</v>
      </c>
      <c r="FT40" s="36" t="str">
        <f>IF(IF(ISBLANK(Values!E39),"",IF(Values!J39, Values!$B$4, Values!$B$5))=0,"",IF(ISBLANK(Values!E39),"","6"))</f>
        <v>6</v>
      </c>
      <c r="FU40" s="36" t="str">
        <f>IF(IF(ISBLANK(Values!E39),"",IF(Values!J39, Values!$B$4, Values!$B$5))=0,"",IF(ISBLANK(Values!E39),"","10"))</f>
        <v>10</v>
      </c>
      <c r="FV40" s="36" t="str">
        <f>IF(IF(ISBLANK(Values!E39),"",IF(Values!J39, Values!$B$4, Values!$B$5))=0,"",IF(ISBLANK(Values!E39),"","10"))</f>
        <v>10</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computercomponent</v>
      </c>
      <c r="B41" s="38" t="str">
        <f>IF(ISBLANK(Values!E40),"",Values!F40)</f>
        <v>Lenovo T530 - CH</v>
      </c>
      <c r="C41" s="32" t="str">
        <f>IF(ISBLANK(Values!E40),"","TellusRem")</f>
        <v>TellusRem</v>
      </c>
      <c r="D41" s="30">
        <f>IF(ISBLANK(Values!E40),"",Values!E40)</f>
        <v>5714401430179</v>
      </c>
      <c r="E41" s="31" t="str">
        <f>IF(ISBLANK(Values!E40),"","EAN")</f>
        <v>EAN</v>
      </c>
      <c r="F41" s="28" t="str">
        <f>IF(ISBLANK(Values!E40),"",IF(Values!J40, SUBSTITUTE(Values!$B$1, "{language}", Values!H40) &amp; " " &amp;Values!$B$3, SUBSTITUTE(Values!$B$2, "{language}", Values!$H40) &amp; " " &amp;Values!$B$3))</f>
        <v>replacement Swiss backlit keyboard for Lenovo Thinkpad  T430 T430i T430s T430si T430U T530 T530i T530S W530 X13X X230 X230i X230it X230T</v>
      </c>
      <c r="G41" s="32" t="str">
        <f>IF(ISBLANK(Values!E40),"",IF(Values!$B$20="PartialUpdate","","TellusRem"))</f>
        <v/>
      </c>
      <c r="H41" s="27" t="str">
        <f>IF(ISBLANK(Values!E40),"",Values!$B$16)</f>
        <v>computer-keyboards</v>
      </c>
      <c r="I41" s="27" t="str">
        <f>IF(ISBLANK(Values!E40),"","4730574031")</f>
        <v>4730574031</v>
      </c>
      <c r="J41" s="39" t="str">
        <f>IF(ISBLANK(Values!E40),"",Values!F40 )</f>
        <v>Lenovo T530 - CH</v>
      </c>
      <c r="K41" s="29">
        <f>IF(IF(ISBLANK(Values!E40),"",IF(Values!J40, Values!$B$4, Values!$B$5))=0,"",IF(ISBLANK(Values!E40),"",IF(Values!J40, Values!$B$4, Values!$B$5)))</f>
        <v>52.95</v>
      </c>
      <c r="L41" s="40">
        <f>IF(ISBLANK(Values!E40),"",IF($CO41="DEFAULT", Values!$B$18, ""))</f>
        <v>5</v>
      </c>
      <c r="M41" s="28" t="str">
        <f>IF(ISBLANK(Values!E40),"",Values!$M40)</f>
        <v>https://download.lenovo.com/Images/Parts/04X1380/04X1380_A.jpg</v>
      </c>
      <c r="N41" s="28" t="str">
        <f>IF(ISBLANK(Values!$F40),"",Values!N40)</f>
        <v>https://download.lenovo.com/Images/Parts/04X1380/04X1380_B.jpg</v>
      </c>
      <c r="O41" s="28" t="str">
        <f>IF(ISBLANK(Values!$F40),"",Values!O40)</f>
        <v>https://download.lenovo.com/Images/Parts/04X1380/04X1380_details.jpg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T530 Parent</v>
      </c>
      <c r="Y41" s="39" t="str">
        <f>IF(ISBLANK(Values!E40),"","Size-Color")</f>
        <v>Size-Color</v>
      </c>
      <c r="Z41" s="32" t="str">
        <f>IF(ISBLANK(Values!E40),"","variation")</f>
        <v>variation</v>
      </c>
      <c r="AA41" s="36" t="str">
        <f>IF(ISBLANK(Values!E40),"",Values!$B$20)</f>
        <v>PartialUpdate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41" t="str">
        <f>IF(ISBLANK(Values!E40),"",IF(Values!I40,Values!$B$23,Values!$B$33))</f>
        <v>👉 LAYOUT -  {flag} {language} NO backlit.</v>
      </c>
      <c r="AJ41" s="4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Swiss backlit.</v>
      </c>
      <c r="AM41" s="1" t="str">
        <f>SUBSTITUTE(IF(ISBLANK(Values!E40),"",Values!$B$27),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41" s="1"/>
      <c r="AO41" s="1"/>
      <c r="AP41" s="1"/>
      <c r="AQ41" s="1"/>
      <c r="AR41" s="1"/>
      <c r="AS41" s="1"/>
      <c r="AT41" s="28" t="str">
        <f>IF(ISBLANK(Values!E40),"",Values!H40)</f>
        <v>Swiss</v>
      </c>
      <c r="AU41" s="1"/>
      <c r="AV41" s="1" t="str">
        <f>IF(ISBLANK(Values!E40),"",IF(Values!J40,"Backlit", "Non-Backlit"))</f>
        <v>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9">
        <f>IF(IF(ISBLANK(Values!E40),"",IF(Values!J40, Values!$B$4, Values!$B$5))=0,"",IF(ISBLANK(Values!E40),"",IF(Values!J40, Values!$B$4, Values!$B$5)))</f>
        <v>52.95</v>
      </c>
      <c r="FP41" s="36" t="str">
        <f>IF(IF(ISBLANK(Values!E40),"",IF(Values!J40, Values!$B$4, Values!$B$5))=0,"",IF(ISBLANK(Values!E40),"","Percent"))</f>
        <v>Percent</v>
      </c>
      <c r="FQ41" s="36" t="str">
        <f>IF(IF(ISBLANK(Values!E40),"",IF(Values!J40, Values!$B$4, Values!$B$5))=0,"",IF(ISBLANK(Values!E40),"","2"))</f>
        <v>2</v>
      </c>
      <c r="FR41" s="36" t="str">
        <f>IF(IF(ISBLANK(Values!E40),"",IF(Values!J40, Values!$B$4, Values!$B$5))=0,"",IF(ISBLANK(Values!E40),"","3"))</f>
        <v>3</v>
      </c>
      <c r="FS41" s="36" t="str">
        <f>IF(IF(ISBLANK(Values!E40),"",IF(Values!J40, Values!$B$4, Values!$B$5))=0,"",IF(ISBLANK(Values!E40),"","5"))</f>
        <v>5</v>
      </c>
      <c r="FT41" s="36" t="str">
        <f>IF(IF(ISBLANK(Values!E40),"",IF(Values!J40, Values!$B$4, Values!$B$5))=0,"",IF(ISBLANK(Values!E40),"","6"))</f>
        <v>6</v>
      </c>
      <c r="FU41" s="36" t="str">
        <f>IF(IF(ISBLANK(Values!E40),"",IF(Values!J40, Values!$B$4, Values!$B$5))=0,"",IF(ISBLANK(Values!E40),"","10"))</f>
        <v>10</v>
      </c>
      <c r="FV41" s="36" t="str">
        <f>IF(IF(ISBLANK(Values!E40),"",IF(Values!J40, Values!$B$4, Values!$B$5))=0,"",IF(ISBLANK(Values!E40),"","10"))</f>
        <v>10</v>
      </c>
      <c r="FW41" s="1"/>
      <c r="FX41" s="1"/>
      <c r="FY41" s="1"/>
      <c r="FZ41" s="1"/>
      <c r="GA41" s="1"/>
      <c r="GB41" s="1"/>
      <c r="GC41" s="1"/>
      <c r="GD41" s="1"/>
      <c r="GE41" s="1"/>
      <c r="GF41" s="1"/>
      <c r="GG41" s="1"/>
      <c r="GH41" s="1"/>
      <c r="GI41" s="1"/>
      <c r="GJ41" s="1"/>
    </row>
    <row r="42" spans="1:192" ht="17" x14ac:dyDescent="0.2">
      <c r="A42" s="27" t="str">
        <f>IF(ISBLANK(Values!E41),"",IF(Values!$B$37="EU","computercomponent","computer"))</f>
        <v>computercomponent</v>
      </c>
      <c r="B42" s="38" t="str">
        <f>IF(ISBLANK(Values!E41),"",Values!F41)</f>
        <v>Lenovo T530 - US int</v>
      </c>
      <c r="C42" s="32" t="str">
        <f>IF(ISBLANK(Values!E41),"","TellusRem")</f>
        <v>TellusRem</v>
      </c>
      <c r="D42" s="30">
        <f>IF(ISBLANK(Values!E41),"",Values!E41)</f>
        <v>5714401430186</v>
      </c>
      <c r="E42" s="31" t="str">
        <f>IF(ISBLANK(Values!E41),"","EAN")</f>
        <v>EAN</v>
      </c>
      <c r="F42" s="28" t="str">
        <f>IF(ISBLANK(Values!E41),"",IF(Values!J41, SUBSTITUTE(Values!$B$1, "{language}", Values!H41) &amp; " " &amp;Values!$B$3, SUBSTITUTE(Values!$B$2, "{language}", Values!$H41) &amp; " " &amp;Values!$B$3))</f>
        <v>replacement US International backlit keyboard for Lenovo Thinkpad  T430 T430i T430s T430si T430U T530 T530i T530S W530 X13X X230 X230i X230it X230T</v>
      </c>
      <c r="G42" s="32" t="str">
        <f>IF(ISBLANK(Values!E41),"",IF(Values!$B$20="PartialUpdate","","TellusRem"))</f>
        <v/>
      </c>
      <c r="H42" s="27" t="str">
        <f>IF(ISBLANK(Values!E41),"",Values!$B$16)</f>
        <v>computer-keyboards</v>
      </c>
      <c r="I42" s="27" t="str">
        <f>IF(ISBLANK(Values!E41),"","4730574031")</f>
        <v>4730574031</v>
      </c>
      <c r="J42" s="39" t="str">
        <f>IF(ISBLANK(Values!E41),"",Values!F41 )</f>
        <v>Lenovo T530 - US int</v>
      </c>
      <c r="K42" s="29">
        <f>IF(IF(ISBLANK(Values!E41),"",IF(Values!J41, Values!$B$4, Values!$B$5))=0,"",IF(ISBLANK(Values!E41),"",IF(Values!J41, Values!$B$4, Values!$B$5)))</f>
        <v>52.95</v>
      </c>
      <c r="L42" s="40">
        <f>IF(ISBLANK(Values!E41),"",IF($CO42="DEFAULT", Values!$B$18, ""))</f>
        <v>5</v>
      </c>
      <c r="M42" s="28" t="str">
        <f>IF(ISBLANK(Values!E41),"",Values!$M41)</f>
        <v>https://raw.githubusercontent.com/PatrickVibild/TellusAmazonPictures/master/pictures/Lenovo/T530/BL/USI/1.jpg</v>
      </c>
      <c r="N42" s="28" t="str">
        <f>IF(ISBLANK(Values!$F41),"",Values!N41)</f>
        <v>https://raw.githubusercontent.com/PatrickVibild/TellusAmazonPictures/master/pictures/Lenovo/T530/BL/USI/2.jpg</v>
      </c>
      <c r="O42" s="28" t="str">
        <f>IF(ISBLANK(Values!$F41),"",Values!O41)</f>
        <v>https://raw.githubusercontent.com/PatrickVibild/TellusAmazonPictures/master/pictures/Lenovo/T530/BL/USI/3.jpg</v>
      </c>
      <c r="P42" s="28" t="str">
        <f>IF(ISBLANK(Values!$F41),"",Values!P41)</f>
        <v>https://raw.githubusercontent.com/PatrickVibild/TellusAmazonPictures/master/pictures/Lenovo/T530/BL/USI/4.jpg</v>
      </c>
      <c r="Q42" s="28" t="str">
        <f>IF(ISBLANK(Values!$F41),"",Values!Q41)</f>
        <v>https://raw.githubusercontent.com/PatrickVibild/TellusAmazonPictures/master/pictures/Lenovo/T530/BL/USI/5.jpg</v>
      </c>
      <c r="R42" s="28" t="str">
        <f>IF(ISBLANK(Values!$F41),"",Values!R41)</f>
        <v>https://raw.githubusercontent.com/PatrickVibild/TellusAmazonPictures/master/pictures/Lenovo/T530/BL/USI/6.jpg</v>
      </c>
      <c r="S42" s="28" t="str">
        <f>IF(ISBLANK(Values!$F41),"",Values!S41)</f>
        <v>https://raw.githubusercontent.com/PatrickVibild/TellusAmazonPictures/master/pictures/Lenovo/T530/BL/USI/7.jpg</v>
      </c>
      <c r="T42" s="28" t="str">
        <f>IF(ISBLANK(Values!$F41),"",Values!T41)</f>
        <v>https://raw.githubusercontent.com/PatrickVibild/TellusAmazonPictures/master/pictures/Lenovo/T530/BL/USI/8.jpg</v>
      </c>
      <c r="U42" s="28" t="str">
        <f>IF(ISBLANK(Values!$F41),"",Values!U41)</f>
        <v>https://raw.githubusercontent.com/PatrickVibild/TellusAmazonPictures/master/pictures/Lenovo/T530/BL/USI/9.jpg</v>
      </c>
      <c r="W42" s="32" t="str">
        <f>IF(ISBLANK(Values!E41),"","Child")</f>
        <v>Child</v>
      </c>
      <c r="X42" s="32" t="str">
        <f>IF(ISBLANK(Values!E41),"",Values!$B$13)</f>
        <v>Lenovo T530 Parent</v>
      </c>
      <c r="Y42" s="39" t="str">
        <f>IF(ISBLANK(Values!E41),"","Size-Color")</f>
        <v>Size-Color</v>
      </c>
      <c r="Z42" s="32" t="str">
        <f>IF(ISBLANK(Values!E41),"","variation")</f>
        <v>variation</v>
      </c>
      <c r="AA42" s="36" t="str">
        <f>IF(ISBLANK(Values!E41),"",Values!$B$20)</f>
        <v>PartialUpdate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41" t="str">
        <f>IF(ISBLANK(Values!E41),"",IF(Values!I41,Values!$B$23,Values!$B$33))</f>
        <v>👉 LAYOUT -  {flag} {language} NO backlit.</v>
      </c>
      <c r="AJ42" s="4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with € symbol US International backlit.</v>
      </c>
      <c r="AM42" s="1" t="str">
        <f>SUBSTITUTE(IF(ISBLANK(Values!E41),"",Values!$B$27),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42" s="28" t="str">
        <f>IF(ISBLANK(Values!E41),"",Values!H41)</f>
        <v>US International</v>
      </c>
      <c r="AV42" s="1" t="str">
        <f>IF(ISBLANK(Values!E41),"",IF(Values!J41,"Backlit", "Non-Backlit"))</f>
        <v>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2" s="1" t="str">
        <f>IF(ISBLANK(Values!E41),"","No")</f>
        <v>No</v>
      </c>
      <c r="DA42" s="1" t="str">
        <f>IF(ISBLANK(Values!E41),"","No")</f>
        <v>No</v>
      </c>
      <c r="DO42" s="27" t="str">
        <f>IF(ISBLANK(Values!E41),"","Parts")</f>
        <v>Parts</v>
      </c>
      <c r="DP42" s="27" t="str">
        <f>IF(ISBLANK(Values!E41),"",Values!$B$31)</f>
        <v>6 month warranty after the delivery date. In case of any malfunction of the keyboard a new unit or a spare part for the keyboard of the product will be sent. In case of shortage of stock a full refund is issued.</v>
      </c>
      <c r="DS42" s="31"/>
      <c r="DY42" t="str">
        <f>IF(ISBLANK(Values!$E41), "", "not_applicable")</f>
        <v>not_applicable</v>
      </c>
      <c r="DZ42" s="31"/>
      <c r="EA42" s="31"/>
      <c r="EB42" s="31"/>
      <c r="EC42" s="31"/>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f>IF(IF(ISBLANK(Values!E41),"",IF(Values!J41, Values!$B$4, Values!$B$5))=0,"",IF(ISBLANK(Values!E41),"",IF(Values!J41, Values!$B$4, Values!$B$5)))</f>
        <v>52.95</v>
      </c>
      <c r="FP42" s="36" t="str">
        <f>IF(IF(ISBLANK(Values!E41),"",IF(Values!J41, Values!$B$4, Values!$B$5))=0,"",IF(ISBLANK(Values!E41),"","Percent"))</f>
        <v>Percent</v>
      </c>
      <c r="FQ42" s="36" t="str">
        <f>IF(IF(ISBLANK(Values!E41),"",IF(Values!J41, Values!$B$4, Values!$B$5))=0,"",IF(ISBLANK(Values!E41),"","2"))</f>
        <v>2</v>
      </c>
      <c r="FR42" s="36" t="str">
        <f>IF(IF(ISBLANK(Values!E41),"",IF(Values!J41, Values!$B$4, Values!$B$5))=0,"",IF(ISBLANK(Values!E41),"","3"))</f>
        <v>3</v>
      </c>
      <c r="FS42" s="36" t="str">
        <f>IF(IF(ISBLANK(Values!E41),"",IF(Values!J41, Values!$B$4, Values!$B$5))=0,"",IF(ISBLANK(Values!E41),"","5"))</f>
        <v>5</v>
      </c>
      <c r="FT42" s="36" t="str">
        <f>IF(IF(ISBLANK(Values!E41),"",IF(Values!J41, Values!$B$4, Values!$B$5))=0,"",IF(ISBLANK(Values!E41),"","6"))</f>
        <v>6</v>
      </c>
      <c r="FU42" s="36" t="str">
        <f>IF(IF(ISBLANK(Values!E41),"",IF(Values!J41, Values!$B$4, Values!$B$5))=0,"",IF(ISBLANK(Values!E41),"","10"))</f>
        <v>10</v>
      </c>
      <c r="FV42" s="36" t="str">
        <f>IF(IF(ISBLANK(Values!E41),"",IF(Values!J41, Values!$B$4, Values!$B$5))=0,"",IF(ISBLANK(Values!E41),"","10"))</f>
        <v>10</v>
      </c>
    </row>
    <row r="43" spans="1:192" ht="17" x14ac:dyDescent="0.2">
      <c r="A43" s="27" t="str">
        <f>IF(ISBLANK(Values!E42),"",IF(Values!$B$37="EU","computercomponent","computer"))</f>
        <v>computercomponent</v>
      </c>
      <c r="B43" s="38" t="str">
        <f>IF(ISBLANK(Values!E42),"",Values!F42)</f>
        <v>Lenovo T530 BL - RUS</v>
      </c>
      <c r="C43" s="32" t="str">
        <f>IF(ISBLANK(Values!E42),"","TellusRem")</f>
        <v>TellusRem</v>
      </c>
      <c r="D43" s="30">
        <f>IF(ISBLANK(Values!E42),"",Values!E42)</f>
        <v>5714401430193</v>
      </c>
      <c r="E43" s="31" t="str">
        <f>IF(ISBLANK(Values!E42),"","EAN")</f>
        <v>EAN</v>
      </c>
      <c r="F43" s="28" t="str">
        <f>IF(ISBLANK(Values!E42),"",IF(Values!J42, SUBSTITUTE(Values!$B$1, "{language}", Values!H42) &amp; " " &amp;Values!$B$3, SUBSTITUTE(Values!$B$2, "{language}", Values!$H42) &amp; " " &amp;Values!$B$3))</f>
        <v>replacement Russian backlit keyboard for Lenovo Thinkpad  T430 T430i T430s T430si T430U T530 T530i T530S W530 X13X X230 X230i X230it X230T</v>
      </c>
      <c r="G43" s="32" t="str">
        <f>IF(ISBLANK(Values!E42),"",IF(Values!$B$20="PartialUpdate","","TellusRem"))</f>
        <v/>
      </c>
      <c r="H43" s="27" t="str">
        <f>IF(ISBLANK(Values!E42),"",Values!$B$16)</f>
        <v>computer-keyboards</v>
      </c>
      <c r="I43" s="27" t="str">
        <f>IF(ISBLANK(Values!E42),"","4730574031")</f>
        <v>4730574031</v>
      </c>
      <c r="J43" s="39" t="str">
        <f>IF(ISBLANK(Values!E42),"",Values!F42 )</f>
        <v>Lenovo T530 BL - RUS</v>
      </c>
      <c r="K43" s="29">
        <f>IF(IF(ISBLANK(Values!E42),"",IF(Values!J42, Values!$B$4, Values!$B$5))=0,"",IF(ISBLANK(Values!E42),"",IF(Values!J42, Values!$B$4, Values!$B$5)))</f>
        <v>52.95</v>
      </c>
      <c r="L43" s="40">
        <f>IF(ISBLANK(Values!E42),"",IF($CO43="DEFAULT", Values!$B$18, ""))</f>
        <v>5</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T530 Parent</v>
      </c>
      <c r="Y43" s="39" t="str">
        <f>IF(ISBLANK(Values!E42),"","Size-Color")</f>
        <v>Size-Color</v>
      </c>
      <c r="Z43" s="32" t="str">
        <f>IF(ISBLANK(Values!E42),"","variation")</f>
        <v>variation</v>
      </c>
      <c r="AA43" s="36" t="str">
        <f>IF(ISBLANK(Values!E42),"",Values!$B$20)</f>
        <v>PartialUpdate</v>
      </c>
      <c r="AB43" s="1"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41" t="str">
        <f>IF(ISBLANK(Values!E42),"",IF(Values!I42,Values!$B$23,Values!$B$33))</f>
        <v>👉 LAYOUT -  {flag} {language} NO backlit.</v>
      </c>
      <c r="AJ43" s="4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43" s="1" t="str">
        <f>IF(ISBLANK(Values!E42),"",Values!$B$25)</f>
        <v>♻️ ECOFRIENDLY PRODUCT - Buy refurbished, BUY GREEN! Reduce more than 80% carbon dioxide by buying our refurbished keyboards, compared to getting a new keyboard! Perfect OEM replacement part for your keyboard.</v>
      </c>
      <c r="AL43" s="1" t="str">
        <f>IF(ISBLANK(Values!E42),"",SUBSTITUTE(SUBSTITUTE(IF(Values!$J42, Values!$B$26, Values!$B$33), "{language}", Values!$H42), "{flag}", INDEX(options!$E$1:$E$20, Values!$V42)))</f>
        <v>👉 LAYOUT – 🇷🇺 Russian backlit.</v>
      </c>
      <c r="AM43" s="1" t="str">
        <f>SUBSTITUTE(IF(ISBLANK(Values!E42),"",Values!$B$27),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43" s="28" t="str">
        <f>IF(ISBLANK(Values!E42),"",Values!H42)</f>
        <v>Russian</v>
      </c>
      <c r="AV43" s="1" t="str">
        <f>IF(ISBLANK(Values!E42),"",IF(Values!J42,"Backlit", "Non-Backlit"))</f>
        <v>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3" s="1" t="str">
        <f>IF(ISBLANK(Values!E42),"","No")</f>
        <v>No</v>
      </c>
      <c r="DA43" s="1" t="str">
        <f>IF(ISBLANK(Values!E42),"","No")</f>
        <v>No</v>
      </c>
      <c r="DO43" s="27" t="str">
        <f>IF(ISBLANK(Values!E42),"","Parts")</f>
        <v>Parts</v>
      </c>
      <c r="DP43" s="27" t="str">
        <f>IF(ISBLANK(Values!E42),"",Values!$B$31)</f>
        <v>6 month warranty after the delivery date. In case of any malfunction of the keyboard a new unit or a spare part for the keyboard of the product will be sent. In case of shortage of stock a full refund is issued.</v>
      </c>
      <c r="DS43" s="31"/>
      <c r="DY43" t="str">
        <f>IF(ISBLANK(Values!$E42), "", "not_applicable")</f>
        <v>not_applicable</v>
      </c>
      <c r="DZ43" s="31"/>
      <c r="EA43" s="31"/>
      <c r="EB43" s="31"/>
      <c r="EC43" s="31"/>
      <c r="EI43" s="1" t="str">
        <f>IF(ISBLANK(Values!E42),"",Values!$B$31)</f>
        <v>6 month warranty after the delivery date. In case of any malfunction of the keyboard a new unit or a spare part for the keyboard of the product will be sent. In case of shortage of stock a full refund is issued.</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9">
        <f>IF(IF(ISBLANK(Values!E42),"",IF(Values!J42, Values!$B$4, Values!$B$5))=0,"",IF(ISBLANK(Values!E42),"",IF(Values!J42, Values!$B$4, Values!$B$5)))</f>
        <v>52.95</v>
      </c>
      <c r="FP43" s="36" t="str">
        <f>IF(IF(ISBLANK(Values!E42),"",IF(Values!J42, Values!$B$4, Values!$B$5))=0,"",IF(ISBLANK(Values!E42),"","Percent"))</f>
        <v>Percent</v>
      </c>
      <c r="FQ43" s="36" t="str">
        <f>IF(IF(ISBLANK(Values!E42),"",IF(Values!J42, Values!$B$4, Values!$B$5))=0,"",IF(ISBLANK(Values!E42),"","2"))</f>
        <v>2</v>
      </c>
      <c r="FR43" s="36" t="str">
        <f>IF(IF(ISBLANK(Values!E42),"",IF(Values!J42, Values!$B$4, Values!$B$5))=0,"",IF(ISBLANK(Values!E42),"","3"))</f>
        <v>3</v>
      </c>
      <c r="FS43" s="36" t="str">
        <f>IF(IF(ISBLANK(Values!E42),"",IF(Values!J42, Values!$B$4, Values!$B$5))=0,"",IF(ISBLANK(Values!E42),"","5"))</f>
        <v>5</v>
      </c>
      <c r="FT43" s="36" t="str">
        <f>IF(IF(ISBLANK(Values!E42),"",IF(Values!J42, Values!$B$4, Values!$B$5))=0,"",IF(ISBLANK(Values!E42),"","6"))</f>
        <v>6</v>
      </c>
      <c r="FU43" s="36" t="str">
        <f>IF(IF(ISBLANK(Values!E42),"",IF(Values!J42, Values!$B$4, Values!$B$5))=0,"",IF(ISBLANK(Values!E42),"","10"))</f>
        <v>10</v>
      </c>
      <c r="FV43" s="36" t="str">
        <f>IF(IF(ISBLANK(Values!E42),"",IF(Values!J42, Values!$B$4, Values!$B$5))=0,"",IF(ISBLANK(Values!E42),"","10"))</f>
        <v>10</v>
      </c>
    </row>
    <row r="44" spans="1:192" ht="17" x14ac:dyDescent="0.2">
      <c r="A44" s="27" t="str">
        <f>IF(ISBLANK(Values!E43),"",IF(Values!$B$37="EU","computercomponent","computer"))</f>
        <v>computercomponent</v>
      </c>
      <c r="B44" s="38" t="str">
        <f>IF(ISBLANK(Values!E43),"",Values!F43)</f>
        <v>Lenovo T530 BL - US V2</v>
      </c>
      <c r="C44" s="32" t="str">
        <f>IF(ISBLANK(Values!E43),"","TellusRem")</f>
        <v>TellusRem</v>
      </c>
      <c r="D44" s="30">
        <f>IF(ISBLANK(Values!E43),"",Values!E43)</f>
        <v>5714401430315</v>
      </c>
      <c r="E44" s="31" t="str">
        <f>IF(ISBLANK(Values!E43),"","EAN")</f>
        <v>EAN</v>
      </c>
      <c r="F44" s="28" t="str">
        <f>IF(ISBLANK(Values!E43),"",IF(Values!J43, SUBSTITUTE(Values!$B$1, "{language}", Values!H43) &amp; " " &amp;Values!$B$3, SUBSTITUTE(Values!$B$2, "{language}", Values!$H43) &amp; " " &amp;Values!$B$3))</f>
        <v>replacement US backlit keyboard for Lenovo Thinkpad  T430 T430i T430s T430si T430U T530 T530i T530S W530 X13X X230 X230i X230it X230T</v>
      </c>
      <c r="G44" s="32" t="str">
        <f>IF(ISBLANK(Values!E43),"",IF(Values!$B$20="PartialUpdate","","TellusRem"))</f>
        <v/>
      </c>
      <c r="H44" s="27" t="str">
        <f>IF(ISBLANK(Values!E43),"",Values!$B$16)</f>
        <v>computer-keyboards</v>
      </c>
      <c r="I44" s="27" t="str">
        <f>IF(ISBLANK(Values!E43),"","4730574031")</f>
        <v>4730574031</v>
      </c>
      <c r="J44" s="39" t="str">
        <f>IF(ISBLANK(Values!E43),"",Values!F43 )</f>
        <v>Lenovo T530 BL - US V2</v>
      </c>
      <c r="K44" s="29">
        <f>IF(IF(ISBLANK(Values!E43),"",IF(Values!J43, Values!$B$4, Values!$B$5))=0,"",IF(ISBLANK(Values!E43),"",IF(Values!J43, Values!$B$4, Values!$B$5)))</f>
        <v>52.95</v>
      </c>
      <c r="L44" s="40">
        <f>IF(ISBLANK(Values!E43),"",IF($CO44="DEFAULT", Values!$B$18, ""))</f>
        <v>5</v>
      </c>
      <c r="M44" s="28" t="str">
        <f>IF(ISBLANK(Values!E43),"",Values!$M43)</f>
        <v>https://raw.githubusercontent.com/PatrickVibild/TellusAmazonPictures/master/pictures/Lenovo/T530/BL/US/1.jpg</v>
      </c>
      <c r="N44" s="28" t="str">
        <f>IF(ISBLANK(Values!$F43),"",Values!N43)</f>
        <v>https://raw.githubusercontent.com/PatrickVibild/TellusAmazonPictures/master/pictures/Lenovo/T530/BL/US/2.jpg</v>
      </c>
      <c r="O44" s="28" t="str">
        <f>IF(ISBLANK(Values!$F43),"",Values!O43)</f>
        <v>https://raw.githubusercontent.com/PatrickVibild/TellusAmazonPictures/master/pictures/Lenovo/T530/BL/US/3.jpg</v>
      </c>
      <c r="P44" s="28" t="str">
        <f>IF(ISBLANK(Values!$F43),"",Values!P43)</f>
        <v>https://raw.githubusercontent.com/PatrickVibild/TellusAmazonPictures/master/pictures/Lenovo/T530/BL/US/4.jpg</v>
      </c>
      <c r="Q44" s="28" t="str">
        <f>IF(ISBLANK(Values!$F43),"",Values!Q43)</f>
        <v>https://raw.githubusercontent.com/PatrickVibild/TellusAmazonPictures/master/pictures/Lenovo/T530/BL/US/5.jpg</v>
      </c>
      <c r="R44" s="28" t="str">
        <f>IF(ISBLANK(Values!$F43),"",Values!R43)</f>
        <v>https://raw.githubusercontent.com/PatrickVibild/TellusAmazonPictures/master/pictures/Lenovo/T530/BL/US/6.jpg</v>
      </c>
      <c r="S44" s="28" t="str">
        <f>IF(ISBLANK(Values!$F43),"",Values!S43)</f>
        <v>https://raw.githubusercontent.com/PatrickVibild/TellusAmazonPictures/master/pictures/Lenovo/T530/BL/US/7.jpg</v>
      </c>
      <c r="T44" s="28" t="str">
        <f>IF(ISBLANK(Values!$F43),"",Values!T43)</f>
        <v>https://raw.githubusercontent.com/PatrickVibild/TellusAmazonPictures/master/pictures/Lenovo/T530/BL/US/8.jpg</v>
      </c>
      <c r="U44" s="28" t="str">
        <f>IF(ISBLANK(Values!$F43),"",Values!U43)</f>
        <v>https://raw.githubusercontent.com/PatrickVibild/TellusAmazonPictures/master/pictures/Lenovo/T530/BL/US/9.jpg</v>
      </c>
      <c r="W44" s="32" t="str">
        <f>IF(ISBLANK(Values!E43),"","Child")</f>
        <v>Child</v>
      </c>
      <c r="X44" s="32" t="str">
        <f>IF(ISBLANK(Values!E43),"",Values!$B$13)</f>
        <v>Lenovo T530 Parent</v>
      </c>
      <c r="Y44" s="39" t="str">
        <f>IF(ISBLANK(Values!E43),"","Size-Color")</f>
        <v>Size-Color</v>
      </c>
      <c r="Z44" s="32" t="str">
        <f>IF(ISBLANK(Values!E43),"","variation")</f>
        <v>variation</v>
      </c>
      <c r="AA44" s="36" t="str">
        <f>IF(ISBLANK(Values!E43),"",Values!$B$20)</f>
        <v>PartialUpdate</v>
      </c>
      <c r="AB44" s="1"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41" t="str">
        <f>IF(ISBLANK(Values!E43),"",IF(Values!I43,Values!$B$23,Values!$B$33))</f>
        <v>👉 LAYOUT -  {flag} {language} NO backlit.</v>
      </c>
      <c r="AJ44" s="4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44" s="1" t="str">
        <f>IF(ISBLANK(Values!E43),"",Values!$B$25)</f>
        <v>♻️ ECOFRIENDLY PRODUCT - Buy refurbished, BUY GREEN! Reduce more than 80% carbon dioxide by buying our refurbished keyboards, compared to getting a new keyboard! Perfect OEM replacement part for your keyboard.</v>
      </c>
      <c r="AL44" s="1" t="str">
        <f>IF(ISBLANK(Values!E43),"",SUBSTITUTE(SUBSTITUTE(IF(Values!$J43, Values!$B$26, Values!$B$33), "{language}", Values!$H43), "{flag}", INDEX(options!$E$1:$E$20, Values!$V43)))</f>
        <v>👉 LAYOUT – 🇺🇸 US backlit.</v>
      </c>
      <c r="AM44" s="1" t="str">
        <f>SUBSTITUTE(IF(ISBLANK(Values!E43),"",Values!$B$27),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44" s="28" t="str">
        <f>IF(ISBLANK(Values!E43),"",Values!H43)</f>
        <v>US</v>
      </c>
      <c r="AV44" s="1" t="str">
        <f>IF(ISBLANK(Values!E43),"",IF(Values!J43,"Backlit", "Non-Backlit"))</f>
        <v>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4" s="1" t="str">
        <f>IF(ISBLANK(Values!E43),"","No")</f>
        <v>No</v>
      </c>
      <c r="DA44" s="1" t="str">
        <f>IF(ISBLANK(Values!E43),"","No")</f>
        <v>No</v>
      </c>
      <c r="DO44" s="27" t="str">
        <f>IF(ISBLANK(Values!E43),"","Parts")</f>
        <v>Parts</v>
      </c>
      <c r="DP44" s="27" t="str">
        <f>IF(ISBLANK(Values!E43),"",Values!$B$31)</f>
        <v>6 month warranty after the delivery date. In case of any malfunction of the keyboard a new unit or a spare part for the keyboard of the product will be sent. In case of shortage of stock a full refund is issued.</v>
      </c>
      <c r="DS44" s="31"/>
      <c r="DY44" t="str">
        <f>IF(ISBLANK(Values!$E43), "", "not_applicable")</f>
        <v>not_applicable</v>
      </c>
      <c r="DZ44" s="31"/>
      <c r="EA44" s="31"/>
      <c r="EB44" s="31"/>
      <c r="EC44" s="31"/>
      <c r="EI44" s="1" t="str">
        <f>IF(ISBLANK(Values!E43),"",Values!$B$31)</f>
        <v>6 month warranty after the delivery date. In case of any malfunction of the keyboard a new unit or a spare part for the keyboard of the product will be sent. In case of shortage of stock a full refund is issued.</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9">
        <f>IF(IF(ISBLANK(Values!E43),"",IF(Values!J43, Values!$B$4, Values!$B$5))=0,"",IF(ISBLANK(Values!E43),"",IF(Values!J43, Values!$B$4, Values!$B$5)))</f>
        <v>52.95</v>
      </c>
      <c r="FP44" s="36" t="str">
        <f>IF(IF(ISBLANK(Values!E43),"",IF(Values!J43, Values!$B$4, Values!$B$5))=0,"",IF(ISBLANK(Values!E43),"","Percent"))</f>
        <v>Percent</v>
      </c>
      <c r="FQ44" s="36" t="str">
        <f>IF(IF(ISBLANK(Values!E43),"",IF(Values!J43, Values!$B$4, Values!$B$5))=0,"",IF(ISBLANK(Values!E43),"","2"))</f>
        <v>2</v>
      </c>
      <c r="FR44" s="36" t="str">
        <f>IF(IF(ISBLANK(Values!E43),"",IF(Values!J43, Values!$B$4, Values!$B$5))=0,"",IF(ISBLANK(Values!E43),"","3"))</f>
        <v>3</v>
      </c>
      <c r="FS44" s="36" t="str">
        <f>IF(IF(ISBLANK(Values!E43),"",IF(Values!J43, Values!$B$4, Values!$B$5))=0,"",IF(ISBLANK(Values!E43),"","5"))</f>
        <v>5</v>
      </c>
      <c r="FT44" s="36" t="str">
        <f>IF(IF(ISBLANK(Values!E43),"",IF(Values!J43, Values!$B$4, Values!$B$5))=0,"",IF(ISBLANK(Values!E43),"","6"))</f>
        <v>6</v>
      </c>
      <c r="FU44" s="36" t="str">
        <f>IF(IF(ISBLANK(Values!E43),"",IF(Values!J43, Values!$B$4, Values!$B$5))=0,"",IF(ISBLANK(Values!E43),"","10"))</f>
        <v>10</v>
      </c>
      <c r="FV44" s="36" t="str">
        <f>IF(IF(ISBLANK(Values!E43),"",IF(Values!J43, Values!$B$4, Values!$B$5))=0,"",IF(ISBLANK(Values!E43),"","10"))</f>
        <v>10</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IF(ISBLANK(Values!E44),"",IF(Values!$B$20="PartialUpdate","","TellusRem"))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IF(ISBLANK(Values!E45),"",IF(Values!$B$20="PartialUpdate","","TellusRem"))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IF(ISBLANK(Values!E46),"",IF(Values!$B$20="PartialUpdate","","TellusRem"))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IF(ISBLANK(Values!E47),"",IF(Values!$B$20="PartialUpdate","","TellusRem"))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IF(ISBLANK(Values!E48),"",IF(Values!$B$20="PartialUpdate","","TellusRem"))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IF(ISBLANK(Values!E49),"",IF(Values!$B$20="PartialUpdate","","TellusRem"))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IF(ISBLANK(Values!E50),"",IF(Values!$B$20="PartialUpdate","","TellusRem"))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IF(ISBLANK(Values!E51),"",IF(Values!$B$20="PartialUpdate","","TellusRem"))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IF(ISBLANK(Values!E52),"",IF(Values!$B$20="PartialUpdate","","TellusRem"))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IF(ISBLANK(Values!E53),"",IF(Values!$B$20="PartialUpdate","","TellusRem"))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IF(ISBLANK(Values!E54),"",IF(Values!$B$20="PartialUpdate","","TellusRem"))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IF(ISBLANK(Values!E55),"",IF(Values!$B$20="PartialUpdate","","TellusRem"))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IF(ISBLANK(Values!E56),"",IF(Values!$B$20="PartialUpdate","","TellusRem"))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IF(ISBLANK(Values!E57),"",IF(Values!$B$20="PartialUpdate","","TellusRem"))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IF(ISBLANK(Values!E58),"",IF(Values!$B$20="PartialUpdate","","TellusRem"))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IF(ISBLANK(Values!E59),"",IF(Values!$B$20="PartialUpdate","","TellusRem"))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IF(ISBLANK(Values!E60),"",IF(Values!$B$20="PartialUpdate","","TellusRem"))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IF(ISBLANK(Values!E61),"",IF(Values!$B$20="PartialUpdate","","TellusRem"))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IF(ISBLANK(Values!E62),"",IF(Values!$B$20="PartialUpdate","","TellusRem"))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IF(ISBLANK(Values!E63),"",IF(Values!$B$20="PartialUpdate","","TellusRem"))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IF(ISBLANK(Values!E64),"",IF(Values!$B$20="PartialUpdate","","TellusRem"))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IF(ISBLANK(Values!E65),"",IF(Values!$B$20="PartialUpdate","","TellusRem"))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IF(ISBLANK(Values!E66),"",IF(Values!$B$20="PartialUpdate","","TellusRem"))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IF(ISBLANK(Values!E67),"",IF(Values!$B$20="PartialUpdate","","TellusRem"))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IF(ISBLANK(Values!E68),"",IF(Values!$B$20="PartialUpdate","","TellusRem"))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IF(ISBLANK(Values!E69),"",IF(Values!$B$20="PartialUpdate","","TellusRem"))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IF(ISBLANK(Values!E70),"",IF(Values!$B$20="PartialUpdate","","TellusRem"))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IF(ISBLANK(Values!E71),"",IF(Values!$B$20="PartialUpdate","","TellusRem"))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IF(ISBLANK(Values!E72),"",IF(Values!$B$20="PartialUpdate","","TellusRem"))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IF(ISBLANK(Values!E73),"",IF(Values!$B$20="PartialUpdate","","TellusRem"))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IF(ISBLANK(Values!E74),"",IF(Values!$B$20="PartialUpdate","","TellusRem"))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IF(ISBLANK(Values!E75),"",IF(Values!$B$20="PartialUpdate","","TellusRem"))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IF(ISBLANK(Values!E76),"",IF(Values!$B$20="PartialUpdate","","TellusRem"))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IF(ISBLANK(Values!E77),"",IF(Values!$B$20="PartialUpdate","","TellusRem"))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IF(ISBLANK(Values!E78),"",IF(Values!$B$20="PartialUpdate","","TellusRem"))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IF(ISBLANK(Values!E79),"",IF(Values!$B$20="PartialUpdate","","TellusRem"))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IF(ISBLANK(Values!E80),"",IF(Values!$B$20="PartialUpdate","","TellusRem"))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IF(ISBLANK(Values!E81),"",IF(Values!$B$20="PartialUpdate","","TellusRem"))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IF(ISBLANK(Values!E82),"",IF(Values!$B$20="PartialUpdate","","TellusRem"))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IF(ISBLANK(Values!E83),"",IF(Values!$B$20="PartialUpdate","","TellusRem"))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IF(ISBLANK(Values!E85),"",IF(Values!$B$20="PartialUpdate","","TellusRem"))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IF(ISBLANK(Values!E86),"",IF(Values!$B$20="PartialUpdate","","TellusRem"))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IF(ISBLANK(Values!E87),"",IF(Values!$B$20="PartialUpdate","","TellusRem"))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IF(ISBLANK(Values!E88),"",IF(Values!$B$20="PartialUpdate","","TellusRem"))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IF(ISBLANK(Values!E89),"",IF(Values!$B$20="PartialUpdate","","TellusRem"))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IF(ISBLANK(Values!E90),"",IF(Values!$B$20="PartialUpdate","","TellusRem"))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IF(ISBLANK(Values!E91),"",IF(Values!$B$20="PartialUpdate","","TellusRem"))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IF(ISBLANK(Values!E92),"",IF(Values!$B$20="PartialUpdate","","TellusRem"))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IF(ISBLANK(Values!E93),"",IF(Values!$B$20="PartialUpdate","","TellusRem"))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IF(ISBLANK(Values!E94),"",IF(Values!$B$20="PartialUpdate","","TellusRem"))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IF(ISBLANK(Values!E95),"",IF(Values!$B$20="PartialUpdate","","TellusRem"))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IF(ISBLANK(Values!E96),"",IF(Values!$B$20="PartialUpdate","","TellusRem"))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IF(ISBLANK(Values!E97),"",IF(Values!$B$20="PartialUpdate","","TellusRem"))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IF(ISBLANK(Values!E98),"",IF(Values!$B$20="PartialUpdate","","TellusRem"))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IF(ISBLANK(Values!E99),"",IF(Values!$B$20="PartialUpdate","","TellusRem"))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IF(ISBLANK(Values!E100),"",IF(Values!$B$20="PartialUpdate","","TellusRem"))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IF(ISBLANK(Values!E101),"",IF(Values!$B$20="PartialUpdate","","TellusRem"))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IF(ISBLANK(Values!E102),"",IF(Values!$B$20="PartialUpdate","","TellusRem"))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IF(ISBLANK(Values!E103),"",IF(Values!$B$20="PartialUpdate","","TellusRem"))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IF(ISBLANK(Values!E105),"",IF(Values!$B$20="PartialUpdate","","TellusRem"))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IF(ISBLANK(Values!E106),"",IF(Values!$B$20="PartialUpdate","","TellusRem"))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IF(ISBLANK(Values!E107),"",IF(Values!$B$20="PartialUpdate","","TellusRem"))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IF(ISBLANK(Values!E108),"",IF(Values!$B$20="PartialUpdate","","TellusRem"))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IF(ISBLANK(Values!E109),"",IF(Values!$B$20="PartialUpdate","","TellusRem"))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IF(ISBLANK(Values!E110),"",IF(Values!$B$20="PartialUpdate","","TellusRem"))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IF(ISBLANK(Values!E111),"",IF(Values!$B$20="PartialUpdate","","TellusRem"))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IF(ISBLANK(Values!E112),"",IF(Values!$B$20="PartialUpdate","","TellusRem"))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IF(ISBLANK(Values!E113),"",IF(Values!$B$20="PartialUpdate","","TellusRem"))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IF(ISBLANK(Values!E114),"",IF(Values!$B$20="PartialUpdate","","TellusRem"))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IF(ISBLANK(Values!E115),"",IF(Values!$B$20="PartialUpdate","","TellusRem"))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IF(ISBLANK(Values!E116),"",IF(Values!$B$20="PartialUpdate","","TellusRem"))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IF(ISBLANK(Values!E117),"",IF(Values!$B$20="PartialUpdate","","TellusRem"))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IF(ISBLANK(Values!E118),"",IF(Values!$B$20="PartialUpdate","","TellusRem"))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IF(ISBLANK(Values!E119),"",IF(Values!$B$20="PartialUpdate","","TellusRem"))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IF(ISBLANK(Values!E120),"",IF(Values!$B$20="PartialUpdate","","TellusRem"))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IF(ISBLANK(Values!E121),"",IF(Values!$B$20="PartialUpdate","","TellusRem"))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IF(ISBLANK(Values!E122),"",IF(Values!$B$20="PartialUpdate","","TellusRem"))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IF(ISBLANK(Values!E123),"",IF(Values!$B$20="PartialUpdate","","TellusRem"))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IF(ISBLANK(Values!E124),"",IF(Values!$B$20="PartialUpdate","","TellusRem"))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IF(ISBLANK(Values!E125),"",IF(Values!$B$20="PartialUpdate","","TellusRem"))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IF(ISBLANK(Values!E126),"",IF(Values!$B$20="PartialUpdate","","TellusRem"))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IF(ISBLANK(Values!E127),"",IF(Values!$B$20="PartialUpdate","","TellusRem"))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IF(ISBLANK(Values!E128),"",IF(Values!$B$20="PartialUpdate","","TellusRem"))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IF(ISBLANK(Values!E129),"",IF(Values!$B$20="PartialUpdate","","TellusRem"))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IF(ISBLANK(Values!E130),"",IF(Values!$B$20="PartialUpdate","","TellusRem"))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IF(ISBLANK(Values!E131),"",IF(Values!$B$20="PartialUpdate","","TellusRem"))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IF(ISBLANK(Values!E132),"",IF(Values!$B$20="PartialUpdate","","TellusRem"))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IF(ISBLANK(Values!E133),"",IF(Values!$B$20="PartialUpdate","","TellusRem"))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IF(ISBLANK(Values!E134),"",IF(Values!$B$20="PartialUpdate","","TellusRem"))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IF(ISBLANK(Values!E135),"",IF(Values!$B$20="PartialUpdate","","TellusRem"))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IF(ISBLANK(Values!E136),"",IF(Values!$B$20="PartialUpdate","","TellusRem"))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IF(ISBLANK(Values!E137),"",IF(Values!$B$20="PartialUpdate","","TellusRem"))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IF(ISBLANK(Values!E138),"",IF(Values!$B$20="PartialUpdate","","TellusRem"))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IF(ISBLANK(Values!E139),"",IF(Values!$B$20="PartialUpdate","","TellusRem"))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IF(ISBLANK(Values!E140),"",IF(Values!$B$20="PartialUpdate","","TellusRem"))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IF(ISBLANK(Values!E141),"",IF(Values!$B$20="PartialUpdate","","TellusRem"))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IF(ISBLANK(Values!E142),"",IF(Values!$B$20="PartialUpdate","","TellusRem"))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IF(ISBLANK(Values!E143),"",IF(Values!$B$20="PartialUpdate","","TellusRem"))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IF(ISBLANK(Values!E144),"",IF(Values!$B$20="PartialUpdate","","TellusRem"))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IF(ISBLANK(Values!E145),"",IF(Values!$B$20="PartialUpdate","","TellusRem"))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IF(ISBLANK(Values!E146),"",IF(Values!$B$20="PartialUpdate","","TellusRem"))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IF(ISBLANK(Values!E147),"",IF(Values!$B$20="PartialUpdate","","TellusRem"))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IF(ISBLANK(Values!E148),"",IF(Values!$B$20="PartialUpdate","","TellusRem"))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IF(ISBLANK(Values!E149),"",IF(Values!$B$20="PartialUpdate","","TellusRem"))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IF(ISBLANK(Values!E150),"",IF(Values!$B$20="PartialUpdate","","TellusRem"))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IF(ISBLANK(Values!E151),"",IF(Values!$B$20="PartialUpdate","","TellusRem"))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IF(ISBLANK(Values!E152),"",IF(Values!$B$20="PartialUpdate","","TellusRem"))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IF(ISBLANK(Values!E153),"",IF(Values!$B$20="PartialUpdate","","TellusRem"))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IF(ISBLANK(Values!E154),"",IF(Values!$B$20="PartialUpdate","","TellusRem"))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IF(ISBLANK(Values!E155),"",IF(Values!$B$20="PartialUpdate","","TellusRem"))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IF(ISBLANK(Values!E156),"",IF(Values!$B$20="PartialUpdate","","TellusRem"))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IF(ISBLANK(Values!E157),"",IF(Values!$B$20="PartialUpdate","","TellusRem"))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IF(ISBLANK(Values!E158),"",IF(Values!$B$20="PartialUpdate","","TellusRem"))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IF(ISBLANK(Values!E159),"",IF(Values!$B$20="PartialUpdate","","TellusRem"))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IF(ISBLANK(Values!E160),"",IF(Values!$B$20="PartialUpdate","","TellusRem"))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IF(ISBLANK(Values!E161),"",IF(Values!$B$20="PartialUpdate","","TellusRem"))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IF(ISBLANK(Values!E162),"",IF(Values!$B$20="PartialUpdate","","TellusRem"))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IF(ISBLANK(Values!E163),"",IF(Values!$B$20="PartialUpdate","","TellusRem"))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IF(ISBLANK(Values!E164),"",IF(Values!$B$20="PartialUpdate","","TellusRem"))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IF(ISBLANK(Values!E165),"",IF(Values!$B$20="PartialUpdate","","TellusRem"))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IF(ISBLANK(Values!E166),"",IF(Values!$B$20="PartialUpdate","","TellusRem"))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IF(ISBLANK(Values!E167),"",IF(Values!$B$20="PartialUpdate","","TellusRem"))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IF(ISBLANK(Values!E168),"",IF(Values!$B$20="PartialUpdate","","TellusRem"))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IF(ISBLANK(Values!E169),"",IF(Values!$B$20="PartialUpdate","","TellusRem"))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IF(ISBLANK(Values!E170),"",IF(Values!$B$20="PartialUpdate","","TellusRem"))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IF(ISBLANK(Values!E171),"",IF(Values!$B$20="PartialUpdate","","TellusRem"))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IF(ISBLANK(Values!E172),"",IF(Values!$B$20="PartialUpdate","","TellusRem"))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IF(ISBLANK(Values!E173),"",IF(Values!$B$20="PartialUpdate","","TellusRem"))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IF(ISBLANK(Values!E174),"",IF(Values!$B$20="PartialUpdate","","TellusRem"))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IF(ISBLANK(Values!E175),"",IF(Values!$B$20="PartialUpdate","","TellusRem"))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IF(ISBLANK(Values!E176),"",IF(Values!$B$20="PartialUpdate","","TellusRem"))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IF(ISBLANK(Values!E177),"",IF(Values!$B$20="PartialUpdate","","TellusRem"))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IF(ISBLANK(Values!E178),"",IF(Values!$B$20="PartialUpdate","","TellusRem"))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IF(ISBLANK(Values!E179),"",IF(Values!$B$20="PartialUpdate","","TellusRem"))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IF(ISBLANK(Values!E180),"",IF(Values!$B$20="PartialUpdate","","TellusRem"))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IF(ISBLANK(Values!E181),"",IF(Values!$B$20="PartialUpdate","","TellusRem"))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IF(ISBLANK(Values!E182),"",IF(Values!$B$20="PartialUpdate","","TellusRem"))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IF(ISBLANK(Values!E183),"",IF(Values!$B$20="PartialUpdate","","TellusRem"))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IF(ISBLANK(Values!E184),"",IF(Values!$B$20="PartialUpdate","","TellusRem"))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IF(ISBLANK(Values!E185),"",IF(Values!$B$20="PartialUpdate","","TellusRem"))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6" t="s">
        <v>602</v>
      </c>
    </row>
    <row r="21" spans="2:2" x14ac:dyDescent="0.15">
      <c r="B21" s="56" t="s">
        <v>603</v>
      </c>
    </row>
    <row r="22" spans="2:2" x14ac:dyDescent="0.15">
      <c r="B22" s="56" t="s">
        <v>604</v>
      </c>
    </row>
    <row r="23" spans="2:2" x14ac:dyDescent="0.15">
      <c r="B23" s="56" t="s">
        <v>609</v>
      </c>
    </row>
    <row r="24" spans="2:2" x14ac:dyDescent="0.15">
      <c r="B24" s="56" t="s">
        <v>605</v>
      </c>
    </row>
    <row r="25" spans="2:2" x14ac:dyDescent="0.15">
      <c r="B25" s="56" t="s">
        <v>610</v>
      </c>
    </row>
    <row r="26" spans="2:2" x14ac:dyDescent="0.15">
      <c r="B26" s="56" t="s">
        <v>611</v>
      </c>
    </row>
    <row r="27" spans="2:2" x14ac:dyDescent="0.15">
      <c r="B27" s="56" t="s">
        <v>612</v>
      </c>
    </row>
    <row r="28" spans="2:2" x14ac:dyDescent="0.15">
      <c r="B28" s="56" t="s">
        <v>613</v>
      </c>
    </row>
    <row r="29" spans="2:2" x14ac:dyDescent="0.15">
      <c r="B29" s="56" t="s">
        <v>606</v>
      </c>
    </row>
    <row r="30" spans="2:2" x14ac:dyDescent="0.15">
      <c r="B30" s="56" t="s">
        <v>614</v>
      </c>
    </row>
    <row r="31" spans="2:2" x14ac:dyDescent="0.15">
      <c r="B31" s="56" t="s">
        <v>607</v>
      </c>
    </row>
    <row r="32" spans="2:2" x14ac:dyDescent="0.15">
      <c r="B32" s="56" t="s">
        <v>615</v>
      </c>
    </row>
    <row r="33" spans="2:4" x14ac:dyDescent="0.15">
      <c r="B33" s="56" t="s">
        <v>616</v>
      </c>
    </row>
    <row r="34" spans="2:4" x14ac:dyDescent="0.15">
      <c r="B34" s="56" t="s">
        <v>617</v>
      </c>
      <c r="D34" s="48"/>
    </row>
    <row r="35" spans="2:4" x14ac:dyDescent="0.15">
      <c r="B35" s="56" t="s">
        <v>533</v>
      </c>
      <c r="D35" s="48"/>
    </row>
    <row r="36" spans="2:4" x14ac:dyDescent="0.15">
      <c r="B36" s="56" t="s">
        <v>608</v>
      </c>
      <c r="D36" s="48"/>
    </row>
    <row r="37" spans="2:4" x14ac:dyDescent="0.15">
      <c r="B37" s="56" t="s">
        <v>404</v>
      </c>
      <c r="D37" s="48"/>
    </row>
    <row r="38" spans="2:4" x14ac:dyDescent="0.15">
      <c r="B38" s="56" t="s">
        <v>618</v>
      </c>
      <c r="D38" s="48"/>
    </row>
    <row r="39" spans="2:4" x14ac:dyDescent="0.15">
      <c r="B39" s="56"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0" t="s">
        <v>623</v>
      </c>
    </row>
    <row r="21" spans="2:2" x14ac:dyDescent="0.15">
      <c r="B21" s="70" t="s">
        <v>624</v>
      </c>
    </row>
    <row r="22" spans="2:2" x14ac:dyDescent="0.15">
      <c r="B22" s="70" t="s">
        <v>625</v>
      </c>
    </row>
    <row r="23" spans="2:2" x14ac:dyDescent="0.15">
      <c r="B23" s="70" t="s">
        <v>626</v>
      </c>
    </row>
    <row r="24" spans="2:2" x14ac:dyDescent="0.15">
      <c r="B24" s="70" t="s">
        <v>619</v>
      </c>
    </row>
    <row r="25" spans="2:2" x14ac:dyDescent="0.15">
      <c r="B25" s="70" t="s">
        <v>620</v>
      </c>
    </row>
    <row r="26" spans="2:2" x14ac:dyDescent="0.15">
      <c r="B26" s="70" t="s">
        <v>627</v>
      </c>
    </row>
    <row r="27" spans="2:2" x14ac:dyDescent="0.15">
      <c r="B27" s="70" t="s">
        <v>628</v>
      </c>
    </row>
    <row r="28" spans="2:2" x14ac:dyDescent="0.15">
      <c r="B28" s="70" t="s">
        <v>629</v>
      </c>
    </row>
    <row r="29" spans="2:2" x14ac:dyDescent="0.15">
      <c r="B29" s="70" t="s">
        <v>630</v>
      </c>
    </row>
    <row r="30" spans="2:2" x14ac:dyDescent="0.15">
      <c r="B30" s="70" t="s">
        <v>631</v>
      </c>
    </row>
    <row r="31" spans="2:2" x14ac:dyDescent="0.15">
      <c r="B31" s="70" t="s">
        <v>632</v>
      </c>
    </row>
    <row r="32" spans="2:2" x14ac:dyDescent="0.15">
      <c r="B32" s="70" t="s">
        <v>633</v>
      </c>
    </row>
    <row r="33" spans="2:4" x14ac:dyDescent="0.15">
      <c r="B33" s="70" t="s">
        <v>621</v>
      </c>
    </row>
    <row r="34" spans="2:4" x14ac:dyDescent="0.15">
      <c r="B34" s="70" t="s">
        <v>634</v>
      </c>
      <c r="D34" s="48"/>
    </row>
    <row r="35" spans="2:4" x14ac:dyDescent="0.15">
      <c r="B35" s="70" t="s">
        <v>401</v>
      </c>
      <c r="D35" s="48"/>
    </row>
    <row r="36" spans="2:4" x14ac:dyDescent="0.15">
      <c r="B36" s="70" t="s">
        <v>635</v>
      </c>
      <c r="D36" s="48"/>
    </row>
    <row r="37" spans="2:4" x14ac:dyDescent="0.15">
      <c r="B37" s="70" t="s">
        <v>622</v>
      </c>
      <c r="D37" s="48"/>
    </row>
    <row r="38" spans="2:4" x14ac:dyDescent="0.15">
      <c r="B38" s="70" t="s">
        <v>636</v>
      </c>
      <c r="D38" s="48"/>
    </row>
    <row r="39" spans="2:4" x14ac:dyDescent="0.15">
      <c r="B39" s="70"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6" t="s">
        <v>648</v>
      </c>
    </row>
    <row r="21" spans="2:2" x14ac:dyDescent="0.15">
      <c r="B21" s="56" t="s">
        <v>649</v>
      </c>
    </row>
    <row r="22" spans="2:2" x14ac:dyDescent="0.15">
      <c r="B22" s="56" t="s">
        <v>650</v>
      </c>
    </row>
    <row r="23" spans="2:2" x14ac:dyDescent="0.15">
      <c r="B23" s="56" t="s">
        <v>651</v>
      </c>
    </row>
    <row r="24" spans="2:2" x14ac:dyDescent="0.15">
      <c r="B24" s="56" t="s">
        <v>652</v>
      </c>
    </row>
    <row r="25" spans="2:2" x14ac:dyDescent="0.15">
      <c r="B25" s="56" t="s">
        <v>653</v>
      </c>
    </row>
    <row r="26" spans="2:2" x14ac:dyDescent="0.15">
      <c r="B26" s="56" t="s">
        <v>654</v>
      </c>
    </row>
    <row r="27" spans="2:2" x14ac:dyDescent="0.15">
      <c r="B27" s="56" t="s">
        <v>655</v>
      </c>
    </row>
    <row r="28" spans="2:2" x14ac:dyDescent="0.15">
      <c r="B28" s="56" t="s">
        <v>656</v>
      </c>
    </row>
    <row r="29" spans="2:2" x14ac:dyDescent="0.15">
      <c r="B29" s="56" t="s">
        <v>657</v>
      </c>
    </row>
    <row r="30" spans="2:2" x14ac:dyDescent="0.15">
      <c r="B30" s="56" t="s">
        <v>658</v>
      </c>
    </row>
    <row r="31" spans="2:2" x14ac:dyDescent="0.15">
      <c r="B31" s="56" t="s">
        <v>659</v>
      </c>
    </row>
    <row r="32" spans="2:2" x14ac:dyDescent="0.15">
      <c r="B32" s="56" t="s">
        <v>660</v>
      </c>
    </row>
    <row r="33" spans="2:4" x14ac:dyDescent="0.15">
      <c r="B33" s="56" t="s">
        <v>661</v>
      </c>
    </row>
    <row r="34" spans="2:4" x14ac:dyDescent="0.15">
      <c r="B34" s="56" t="s">
        <v>662</v>
      </c>
      <c r="D34" s="48"/>
    </row>
    <row r="35" spans="2:4" x14ac:dyDescent="0.15">
      <c r="B35" s="56" t="s">
        <v>533</v>
      </c>
      <c r="D35" s="48"/>
    </row>
    <row r="36" spans="2:4" x14ac:dyDescent="0.15">
      <c r="B36" s="56" t="s">
        <v>663</v>
      </c>
      <c r="D36" s="48"/>
    </row>
    <row r="37" spans="2:4" x14ac:dyDescent="0.15">
      <c r="B37" s="56" t="s">
        <v>404</v>
      </c>
      <c r="D37" s="48"/>
    </row>
    <row r="38" spans="2:4" x14ac:dyDescent="0.15">
      <c r="B38" s="56" t="s">
        <v>664</v>
      </c>
      <c r="D38" s="48"/>
    </row>
    <row r="39" spans="2:4" x14ac:dyDescent="0.15">
      <c r="B39" s="56"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5"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71" t="s">
        <v>352</v>
      </c>
      <c r="F1" s="71"/>
      <c r="G1" s="71"/>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45" t="s">
        <v>354</v>
      </c>
      <c r="B3" s="72" t="s">
        <v>738</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73">
        <v>52.95</v>
      </c>
      <c r="C4" s="49" t="b">
        <f>FALSE()</f>
        <v>0</v>
      </c>
      <c r="D4" s="49" t="b">
        <f>TRUE()</f>
        <v>1</v>
      </c>
      <c r="E4" s="44">
        <v>5714401431015</v>
      </c>
      <c r="F4" s="44" t="s">
        <v>676</v>
      </c>
      <c r="G4" s="50"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1" t="b">
        <f>TRUE()</f>
        <v>1</v>
      </c>
      <c r="J4" s="52" t="b">
        <f>FALSE()</f>
        <v>0</v>
      </c>
      <c r="K4" s="44" t="s">
        <v>716</v>
      </c>
      <c r="L4" s="53" t="b">
        <f>TRUE()</f>
        <v>1</v>
      </c>
      <c r="M4" s="54" t="str">
        <f t="shared" ref="M4:M35" si="0">IF(ISBLANK(K4),"",IF(L4, "https://raw.githubusercontent.com/PatrickVibild/TellusAmazonPictures/master/pictures/"&amp;K4&amp;"/1.jpg","https://download.lenovo.com/Images/Parts/"&amp;K4&amp;"/"&amp;K4&amp;"_A.jpg"))</f>
        <v>https://raw.githubusercontent.com/PatrickVibild/TellusAmazonPictures/master/pictures/Lenovo/T530/RG/DE/1.jpg</v>
      </c>
      <c r="N4" s="54" t="str">
        <f t="shared" ref="N4:N35" si="1">IF(ISBLANK(K4),"",IF(L4, "https://raw.githubusercontent.com/PatrickVibild/TellusAmazonPictures/master/pictures/"&amp;K4&amp;"/2.jpg","https://download.lenovo.com/Images/Parts/"&amp;K4&amp;"/"&amp;K4&amp;"_B.jpg"))</f>
        <v>https://raw.githubusercontent.com/PatrickVibild/TellusAmazonPictures/master/pictures/Lenovo/T530/RG/DE/2.jpg</v>
      </c>
      <c r="O4" s="55" t="str">
        <f t="shared" ref="O4:O35" si="2">IF(ISBLANK(K4),"",IF(L4, "https://raw.githubusercontent.com/PatrickVibild/TellusAmazonPictures/master/pictures/"&amp;K4&amp;"/3.jpg","https://download.lenovo.com/Images/Parts/"&amp;K4&amp;"/"&amp;K4&amp;"_details.jpg"))</f>
        <v>https://raw.githubusercontent.com/PatrickVibild/TellusAmazonPictures/master/pictures/Lenovo/T530/RG/DE/3.jpg</v>
      </c>
      <c r="P4" t="str">
        <f t="shared" ref="P4:P35" si="3">IF(ISBLANK(K4),"",IF(L4, "https://raw.githubusercontent.com/PatrickVibild/TellusAmazonPictures/master/pictures/"&amp;K4&amp;"/4.jpg", ""))</f>
        <v>https://raw.githubusercontent.com/PatrickVibild/TellusAmazonPictures/master/pictures/Lenovo/T530/RG/DE/4.jpg</v>
      </c>
      <c r="Q4" t="str">
        <f t="shared" ref="Q4:Q35" si="4">IF(ISBLANK(K4),"",IF(L4, "https://raw.githubusercontent.com/PatrickVibild/TellusAmazonPictures/master/pictures/"&amp;K4&amp;"/5.jpg", ""))</f>
        <v>https://raw.githubusercontent.com/PatrickVibild/TellusAmazonPictures/master/pictures/Lenovo/T530/RG/DE/5.jpg</v>
      </c>
      <c r="R4" t="str">
        <f t="shared" ref="R4:R35" si="5">IF(ISBLANK(K4),"",IF(L4, "https://raw.githubusercontent.com/PatrickVibild/TellusAmazonPictures/master/pictures/"&amp;K4&amp;"/6.jpg", ""))</f>
        <v>https://raw.githubusercontent.com/PatrickVibild/TellusAmazonPictures/master/pictures/Lenovo/T530/RG/DE/6.jpg</v>
      </c>
      <c r="S4" t="str">
        <f t="shared" ref="S4:S35" si="6">IF(ISBLANK(K4),"",IF(L4, "https://raw.githubusercontent.com/PatrickVibild/TellusAmazonPictures/master/pictures/"&amp;K4&amp;"/7.jpg", ""))</f>
        <v>https://raw.githubusercontent.com/PatrickVibild/TellusAmazonPictures/master/pictures/Lenovo/T530/RG/DE/7.jpg</v>
      </c>
      <c r="T4" t="str">
        <f t="shared" ref="T4:T35" si="7">IF(ISBLANK(K4),"",IF(L4, "https://raw.githubusercontent.com/PatrickVibild/TellusAmazonPictures/master/pictures/"&amp;K4&amp;"/8.jpg",""))</f>
        <v>https://raw.githubusercontent.com/PatrickVibild/TellusAmazonPictures/master/pictures/Lenovo/T530/RG/DE/8.jpg</v>
      </c>
      <c r="U4" t="str">
        <f t="shared" ref="U4:U35" si="8">IF(ISBLANK(K4),"",IF(L4, "https://raw.githubusercontent.com/PatrickVibild/TellusAmazonPictures/master/pictures/"&amp;K4&amp;"/9.jpg", ""))</f>
        <v>https://raw.githubusercontent.com/PatrickVibild/TellusAmazonPictures/master/pictures/Lenovo/T530/RG/DE/9.jpg</v>
      </c>
      <c r="V4" s="56">
        <f>MATCH(G4,options!$D$1:$D$20,0)</f>
        <v>1</v>
      </c>
    </row>
    <row r="5" spans="1:22" ht="28" x14ac:dyDescent="0.15">
      <c r="A5" s="45" t="s">
        <v>371</v>
      </c>
      <c r="B5" s="73">
        <v>42.95</v>
      </c>
      <c r="C5" s="49" t="b">
        <f>FALSE()</f>
        <v>0</v>
      </c>
      <c r="D5" s="49" t="b">
        <f>TRUE()</f>
        <v>1</v>
      </c>
      <c r="E5" s="44">
        <v>5714401431022</v>
      </c>
      <c r="F5" s="44" t="s">
        <v>677</v>
      </c>
      <c r="G5" s="50"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1" t="b">
        <f>TRUE()</f>
        <v>1</v>
      </c>
      <c r="J5" s="52" t="b">
        <f>FALSE()</f>
        <v>0</v>
      </c>
      <c r="K5" s="44" t="s">
        <v>717</v>
      </c>
      <c r="L5" s="53" t="b">
        <f>TRUE()</f>
        <v>1</v>
      </c>
      <c r="M5" s="54" t="str">
        <f t="shared" si="0"/>
        <v>https://raw.githubusercontent.com/PatrickVibild/TellusAmazonPictures/master/pictures/Lenovo/T530/RG/FR/1.jpg</v>
      </c>
      <c r="N5" s="54" t="str">
        <f t="shared" si="1"/>
        <v>https://raw.githubusercontent.com/PatrickVibild/TellusAmazonPictures/master/pictures/Lenovo/T530/RG/FR/2.jpg</v>
      </c>
      <c r="O5" s="55" t="str">
        <f t="shared" si="2"/>
        <v>https://raw.githubusercontent.com/PatrickVibild/TellusAmazonPictures/master/pictures/Lenovo/T530/RG/FR/3.jpg</v>
      </c>
      <c r="P5" t="str">
        <f t="shared" si="3"/>
        <v>https://raw.githubusercontent.com/PatrickVibild/TellusAmazonPictures/master/pictures/Lenovo/T530/RG/FR/4.jpg</v>
      </c>
      <c r="Q5" t="str">
        <f t="shared" si="4"/>
        <v>https://raw.githubusercontent.com/PatrickVibild/TellusAmazonPictures/master/pictures/Lenovo/T530/RG/FR/5.jpg</v>
      </c>
      <c r="R5" t="str">
        <f t="shared" si="5"/>
        <v>https://raw.githubusercontent.com/PatrickVibild/TellusAmazonPictures/master/pictures/Lenovo/T530/RG/FR/6.jpg</v>
      </c>
      <c r="S5" t="str">
        <f t="shared" si="6"/>
        <v>https://raw.githubusercontent.com/PatrickVibild/TellusAmazonPictures/master/pictures/Lenovo/T530/RG/FR/7.jpg</v>
      </c>
      <c r="T5" t="str">
        <f t="shared" si="7"/>
        <v>https://raw.githubusercontent.com/PatrickVibild/TellusAmazonPictures/master/pictures/Lenovo/T530/RG/FR/8.jpg</v>
      </c>
      <c r="U5" t="str">
        <f t="shared" si="8"/>
        <v>https://raw.githubusercontent.com/PatrickVibild/TellusAmazonPictures/master/pictures/Lenovo/T530/RG/FR/9.jpg</v>
      </c>
      <c r="V5" s="56">
        <f>MATCH(G5,options!$D$1:$D$20,0)</f>
        <v>2</v>
      </c>
    </row>
    <row r="6" spans="1:22" ht="28" x14ac:dyDescent="0.15">
      <c r="A6" s="45" t="s">
        <v>373</v>
      </c>
      <c r="B6" s="57" t="s">
        <v>414</v>
      </c>
      <c r="C6" s="49" t="b">
        <f>FALSE()</f>
        <v>0</v>
      </c>
      <c r="D6" s="49" t="b">
        <f>TRUE()</f>
        <v>1</v>
      </c>
      <c r="E6" s="44">
        <v>5714401431039</v>
      </c>
      <c r="F6" s="44" t="s">
        <v>678</v>
      </c>
      <c r="G6" s="50"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1" t="b">
        <f>TRUE()</f>
        <v>1</v>
      </c>
      <c r="J6" s="52" t="b">
        <f>FALSE()</f>
        <v>0</v>
      </c>
      <c r="K6" s="44" t="s">
        <v>718</v>
      </c>
      <c r="L6" s="53" t="b">
        <f>TRUE()</f>
        <v>1</v>
      </c>
      <c r="M6" s="54" t="str">
        <f t="shared" si="0"/>
        <v>https://raw.githubusercontent.com/PatrickVibild/TellusAmazonPictures/master/pictures/Lenovo/T530/RG/IT/1.jpg</v>
      </c>
      <c r="N6" s="54" t="str">
        <f t="shared" si="1"/>
        <v>https://raw.githubusercontent.com/PatrickVibild/TellusAmazonPictures/master/pictures/Lenovo/T530/RG/IT/2.jpg</v>
      </c>
      <c r="O6" s="55" t="str">
        <f t="shared" si="2"/>
        <v>https://raw.githubusercontent.com/PatrickVibild/TellusAmazonPictures/master/pictures/Lenovo/T530/RG/IT/3.jpg</v>
      </c>
      <c r="P6" t="str">
        <f t="shared" si="3"/>
        <v>https://raw.githubusercontent.com/PatrickVibild/TellusAmazonPictures/master/pictures/Lenovo/T530/RG/IT/4.jpg</v>
      </c>
      <c r="Q6" t="str">
        <f t="shared" si="4"/>
        <v>https://raw.githubusercontent.com/PatrickVibild/TellusAmazonPictures/master/pictures/Lenovo/T530/RG/IT/5.jpg</v>
      </c>
      <c r="R6" t="str">
        <f t="shared" si="5"/>
        <v>https://raw.githubusercontent.com/PatrickVibild/TellusAmazonPictures/master/pictures/Lenovo/T530/RG/IT/6.jpg</v>
      </c>
      <c r="S6" t="str">
        <f t="shared" si="6"/>
        <v>https://raw.githubusercontent.com/PatrickVibild/TellusAmazonPictures/master/pictures/Lenovo/T530/RG/IT/7.jpg</v>
      </c>
      <c r="T6" t="str">
        <f t="shared" si="7"/>
        <v>https://raw.githubusercontent.com/PatrickVibild/TellusAmazonPictures/master/pictures/Lenovo/T530/RG/IT/8.jpg</v>
      </c>
      <c r="U6" t="str">
        <f t="shared" si="8"/>
        <v>https://raw.githubusercontent.com/PatrickVibild/TellusAmazonPictures/master/pictures/Lenovo/T530/RG/IT/9.jpg</v>
      </c>
      <c r="V6" s="56">
        <f>MATCH(G6,options!$D$1:$D$20,0)</f>
        <v>3</v>
      </c>
    </row>
    <row r="7" spans="1:22" ht="28" x14ac:dyDescent="0.15">
      <c r="A7" s="45" t="s">
        <v>376</v>
      </c>
      <c r="B7" s="58" t="str">
        <f>IF(B6=options!C1,"32","41")</f>
        <v>32</v>
      </c>
      <c r="C7" s="49" t="b">
        <f>FALSE()</f>
        <v>0</v>
      </c>
      <c r="D7" s="49" t="b">
        <f>TRUE()</f>
        <v>1</v>
      </c>
      <c r="E7" s="44">
        <v>5714401431046</v>
      </c>
      <c r="F7" s="44" t="s">
        <v>679</v>
      </c>
      <c r="G7" s="50"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1" t="b">
        <f>TRUE()</f>
        <v>1</v>
      </c>
      <c r="J7" s="52" t="b">
        <f>FALSE()</f>
        <v>0</v>
      </c>
      <c r="K7" s="44" t="s">
        <v>719</v>
      </c>
      <c r="L7" s="53" t="b">
        <f>TRUE()</f>
        <v>1</v>
      </c>
      <c r="M7" s="54" t="str">
        <f t="shared" si="0"/>
        <v>https://raw.githubusercontent.com/PatrickVibild/TellusAmazonPictures/master/pictures/Lenovo/T530/RG/ES/1.jpg</v>
      </c>
      <c r="N7" s="54" t="str">
        <f t="shared" si="1"/>
        <v>https://raw.githubusercontent.com/PatrickVibild/TellusAmazonPictures/master/pictures/Lenovo/T530/RG/ES/2.jpg</v>
      </c>
      <c r="O7" s="55" t="str">
        <f t="shared" si="2"/>
        <v>https://raw.githubusercontent.com/PatrickVibild/TellusAmazonPictures/master/pictures/Lenovo/T530/RG/ES/3.jpg</v>
      </c>
      <c r="P7" t="str">
        <f t="shared" si="3"/>
        <v>https://raw.githubusercontent.com/PatrickVibild/TellusAmazonPictures/master/pictures/Lenovo/T530/RG/ES/4.jpg</v>
      </c>
      <c r="Q7" t="str">
        <f t="shared" si="4"/>
        <v>https://raw.githubusercontent.com/PatrickVibild/TellusAmazonPictures/master/pictures/Lenovo/T530/RG/ES/5.jpg</v>
      </c>
      <c r="R7" t="str">
        <f t="shared" si="5"/>
        <v>https://raw.githubusercontent.com/PatrickVibild/TellusAmazonPictures/master/pictures/Lenovo/T530/RG/ES/6.jpg</v>
      </c>
      <c r="S7" t="str">
        <f t="shared" si="6"/>
        <v>https://raw.githubusercontent.com/PatrickVibild/TellusAmazonPictures/master/pictures/Lenovo/T530/RG/ES/7.jpg</v>
      </c>
      <c r="T7" t="str">
        <f t="shared" si="7"/>
        <v>https://raw.githubusercontent.com/PatrickVibild/TellusAmazonPictures/master/pictures/Lenovo/T530/RG/ES/8.jpg</v>
      </c>
      <c r="U7" t="str">
        <f t="shared" si="8"/>
        <v>https://raw.githubusercontent.com/PatrickVibild/TellusAmazonPictures/master/pictures/Lenovo/T530/RG/ES/9.jpg</v>
      </c>
      <c r="V7" s="56">
        <f>MATCH(G7,options!$D$1:$D$20,0)</f>
        <v>4</v>
      </c>
    </row>
    <row r="8" spans="1:22" ht="28" x14ac:dyDescent="0.15">
      <c r="A8" s="45" t="s">
        <v>378</v>
      </c>
      <c r="B8" s="58" t="str">
        <f>IF(B6=options!C1,"18","17")</f>
        <v>18</v>
      </c>
      <c r="C8" s="49" t="b">
        <f>FALSE()</f>
        <v>0</v>
      </c>
      <c r="D8" s="49" t="b">
        <f>TRUE()</f>
        <v>1</v>
      </c>
      <c r="E8" s="44">
        <v>5714401431053</v>
      </c>
      <c r="F8" s="44" t="s">
        <v>680</v>
      </c>
      <c r="G8" s="50"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1" t="b">
        <f>TRUE()</f>
        <v>1</v>
      </c>
      <c r="J8" s="52" t="b">
        <f>FALSE()</f>
        <v>0</v>
      </c>
      <c r="K8" s="44" t="s">
        <v>720</v>
      </c>
      <c r="L8" s="53" t="b">
        <f>TRUE()</f>
        <v>1</v>
      </c>
      <c r="M8" s="54" t="str">
        <f t="shared" si="0"/>
        <v>https://raw.githubusercontent.com/PatrickVibild/TellusAmazonPictures/master/pictures/Lenovo/T530/RG/UK/1.jpg</v>
      </c>
      <c r="N8" s="54" t="str">
        <f t="shared" si="1"/>
        <v>https://raw.githubusercontent.com/PatrickVibild/TellusAmazonPictures/master/pictures/Lenovo/T530/RG/UK/2.jpg</v>
      </c>
      <c r="O8" s="55" t="str">
        <f t="shared" si="2"/>
        <v>https://raw.githubusercontent.com/PatrickVibild/TellusAmazonPictures/master/pictures/Lenovo/T530/RG/UK/3.jpg</v>
      </c>
      <c r="P8" t="str">
        <f t="shared" si="3"/>
        <v>https://raw.githubusercontent.com/PatrickVibild/TellusAmazonPictures/master/pictures/Lenovo/T530/RG/UK/4.jpg</v>
      </c>
      <c r="Q8" t="str">
        <f t="shared" si="4"/>
        <v>https://raw.githubusercontent.com/PatrickVibild/TellusAmazonPictures/master/pictures/Lenovo/T530/RG/UK/5.jpg</v>
      </c>
      <c r="R8" t="str">
        <f t="shared" si="5"/>
        <v>https://raw.githubusercontent.com/PatrickVibild/TellusAmazonPictures/master/pictures/Lenovo/T530/RG/UK/6.jpg</v>
      </c>
      <c r="S8" t="str">
        <f t="shared" si="6"/>
        <v>https://raw.githubusercontent.com/PatrickVibild/TellusAmazonPictures/master/pictures/Lenovo/T530/RG/UK/7.jpg</v>
      </c>
      <c r="T8" t="str">
        <f t="shared" si="7"/>
        <v>https://raw.githubusercontent.com/PatrickVibild/TellusAmazonPictures/master/pictures/Lenovo/T530/RG/UK/8.jpg</v>
      </c>
      <c r="U8" t="str">
        <f t="shared" si="8"/>
        <v>https://raw.githubusercontent.com/PatrickVibild/TellusAmazonPictures/master/pictures/Lenovo/T530/RG/UK/9.jpg</v>
      </c>
      <c r="V8" s="56">
        <f>MATCH(G8,options!$D$1:$D$20,0)</f>
        <v>5</v>
      </c>
    </row>
    <row r="9" spans="1:22" ht="28" x14ac:dyDescent="0.15">
      <c r="A9" s="45" t="s">
        <v>380</v>
      </c>
      <c r="B9" s="58" t="str">
        <f>IF(B6=options!C1,"2","5")</f>
        <v>2</v>
      </c>
      <c r="C9" s="49" t="b">
        <f>FALSE()</f>
        <v>0</v>
      </c>
      <c r="D9" s="49" t="b">
        <f>TRUE()</f>
        <v>1</v>
      </c>
      <c r="E9" s="44">
        <v>5714401431060</v>
      </c>
      <c r="F9" s="44" t="s">
        <v>681</v>
      </c>
      <c r="G9" s="50"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1" t="b">
        <f>TRUE()</f>
        <v>1</v>
      </c>
      <c r="J9" s="52" t="b">
        <f>FALSE()</f>
        <v>0</v>
      </c>
      <c r="K9" s="44" t="s">
        <v>721</v>
      </c>
      <c r="L9" s="53" t="b">
        <f>TRUE()</f>
        <v>1</v>
      </c>
      <c r="M9" s="54" t="str">
        <f t="shared" si="0"/>
        <v>https://raw.githubusercontent.com/PatrickVibild/TellusAmazonPictures/master/pictures/Lenovo/T530/RG/NOR/1.jpg</v>
      </c>
      <c r="N9" s="54" t="str">
        <f t="shared" si="1"/>
        <v>https://raw.githubusercontent.com/PatrickVibild/TellusAmazonPictures/master/pictures/Lenovo/T530/RG/NOR/2.jpg</v>
      </c>
      <c r="O9" s="55" t="str">
        <f t="shared" si="2"/>
        <v>https://raw.githubusercontent.com/PatrickVibild/TellusAmazonPictures/master/pictures/Lenovo/T530/RG/NOR/3.jpg</v>
      </c>
      <c r="P9" t="str">
        <f t="shared" si="3"/>
        <v>https://raw.githubusercontent.com/PatrickVibild/TellusAmazonPictures/master/pictures/Lenovo/T530/RG/NOR/4.jpg</v>
      </c>
      <c r="Q9" t="str">
        <f t="shared" si="4"/>
        <v>https://raw.githubusercontent.com/PatrickVibild/TellusAmazonPictures/master/pictures/Lenovo/T530/RG/NOR/5.jpg</v>
      </c>
      <c r="R9" t="str">
        <f t="shared" si="5"/>
        <v>https://raw.githubusercontent.com/PatrickVibild/TellusAmazonPictures/master/pictures/Lenovo/T530/RG/NOR/6.jpg</v>
      </c>
      <c r="S9" t="str">
        <f t="shared" si="6"/>
        <v>https://raw.githubusercontent.com/PatrickVibild/TellusAmazonPictures/master/pictures/Lenovo/T530/RG/NOR/7.jpg</v>
      </c>
      <c r="T9" t="str">
        <f t="shared" si="7"/>
        <v>https://raw.githubusercontent.com/PatrickVibild/TellusAmazonPictures/master/pictures/Lenovo/T530/RG/NOR/8.jpg</v>
      </c>
      <c r="U9" t="str">
        <f t="shared" si="8"/>
        <v>https://raw.githubusercontent.com/PatrickVibild/TellusAmazonPictures/master/pictures/Lenovo/T530/RG/NOR/9.jpg</v>
      </c>
      <c r="V9" s="56">
        <f>MATCH(G9,options!$D$1:$D$20,0)</f>
        <v>6</v>
      </c>
    </row>
    <row r="10" spans="1:22" ht="14" x14ac:dyDescent="0.15">
      <c r="A10" t="s">
        <v>382</v>
      </c>
      <c r="B10" s="59"/>
      <c r="C10" s="49" t="b">
        <f>FALSE()</f>
        <v>0</v>
      </c>
      <c r="D10" s="49" t="b">
        <v>0</v>
      </c>
      <c r="E10" s="44">
        <v>5714401431077</v>
      </c>
      <c r="F10" s="44" t="s">
        <v>682</v>
      </c>
      <c r="G10" s="50"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1" t="b">
        <f>TRUE()</f>
        <v>1</v>
      </c>
      <c r="J10" s="52" t="b">
        <f>FALSE()</f>
        <v>0</v>
      </c>
      <c r="K10" s="44" t="s">
        <v>722</v>
      </c>
      <c r="L10" s="53" t="b">
        <f>FALSE()</f>
        <v>0</v>
      </c>
      <c r="M10" s="54" t="str">
        <f t="shared" si="0"/>
        <v>https://download.lenovo.com/Images/Parts/04X1359/04X1359_A.jpg</v>
      </c>
      <c r="N10" s="54" t="str">
        <f t="shared" si="1"/>
        <v>https://download.lenovo.com/Images/Parts/04X1359/04X1359_B.jpg</v>
      </c>
      <c r="O10" s="55" t="str">
        <f t="shared" si="2"/>
        <v>https://download.lenovo.com/Images/Parts/04X1359/04X1359_details.jpg</v>
      </c>
      <c r="P10" t="str">
        <f t="shared" si="3"/>
        <v/>
      </c>
      <c r="Q10" t="str">
        <f t="shared" si="4"/>
        <v/>
      </c>
      <c r="R10" t="str">
        <f t="shared" si="5"/>
        <v/>
      </c>
      <c r="S10" t="str">
        <f t="shared" si="6"/>
        <v/>
      </c>
      <c r="T10" t="str">
        <f t="shared" si="7"/>
        <v/>
      </c>
      <c r="U10" t="str">
        <f t="shared" si="8"/>
        <v/>
      </c>
      <c r="V10" s="56">
        <f>MATCH(G10,options!$D$1:$D$20,0)</f>
        <v>7</v>
      </c>
    </row>
    <row r="11" spans="1:22" ht="14" x14ac:dyDescent="0.15">
      <c r="A11" s="45" t="s">
        <v>384</v>
      </c>
      <c r="B11" s="60">
        <v>150</v>
      </c>
      <c r="C11" s="49" t="b">
        <f>FALSE()</f>
        <v>0</v>
      </c>
      <c r="D11" s="49" t="b">
        <f>FALSE()</f>
        <v>0</v>
      </c>
      <c r="E11" s="44">
        <v>5714401431084</v>
      </c>
      <c r="F11" s="44" t="s">
        <v>683</v>
      </c>
      <c r="G11" s="50"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51" t="b">
        <f>TRUE()</f>
        <v>1</v>
      </c>
      <c r="J11" s="52" t="b">
        <f>FALSE()</f>
        <v>0</v>
      </c>
      <c r="K11" s="44" t="s">
        <v>723</v>
      </c>
      <c r="L11" s="53" t="b">
        <f>FALSE()</f>
        <v>0</v>
      </c>
      <c r="M11" s="54" t="str">
        <f t="shared" si="0"/>
        <v>https://download.lenovo.com/Images/Parts/04X1360/04X1360_A.jpg</v>
      </c>
      <c r="N11" s="54" t="str">
        <f t="shared" si="1"/>
        <v>https://download.lenovo.com/Images/Parts/04X1360/04X1360_B.jpg</v>
      </c>
      <c r="O11" s="55" t="str">
        <f t="shared" si="2"/>
        <v>https://download.lenovo.com/Images/Parts/04X1360/04X1360_details.jpg</v>
      </c>
      <c r="P11" t="str">
        <f t="shared" si="3"/>
        <v/>
      </c>
      <c r="Q11" t="str">
        <f t="shared" si="4"/>
        <v/>
      </c>
      <c r="R11" t="str">
        <f t="shared" si="5"/>
        <v/>
      </c>
      <c r="S11" t="str">
        <f t="shared" si="6"/>
        <v/>
      </c>
      <c r="T11" t="str">
        <f t="shared" si="7"/>
        <v/>
      </c>
      <c r="U11" t="str">
        <f t="shared" si="8"/>
        <v/>
      </c>
      <c r="V11" s="56">
        <f>MATCH(G11,options!$D$1:$D$20,0)</f>
        <v>8</v>
      </c>
    </row>
    <row r="12" spans="1:22" ht="14" x14ac:dyDescent="0.15">
      <c r="B12" s="59"/>
      <c r="C12" s="49" t="b">
        <f>FALSE()</f>
        <v>0</v>
      </c>
      <c r="D12" s="49" t="b">
        <f>FALSE()</f>
        <v>0</v>
      </c>
      <c r="E12" s="44">
        <v>5714401431091</v>
      </c>
      <c r="F12" s="44" t="s">
        <v>684</v>
      </c>
      <c r="G12" s="50"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51" t="b">
        <f>TRUE()</f>
        <v>1</v>
      </c>
      <c r="J12" s="52" t="b">
        <f>FALSE()</f>
        <v>0</v>
      </c>
      <c r="K12" s="44" t="s">
        <v>724</v>
      </c>
      <c r="L12" s="53" t="b">
        <f>FALSE()</f>
        <v>0</v>
      </c>
      <c r="M12" s="54" t="str">
        <f t="shared" si="0"/>
        <v>https://download.lenovo.com/Images/Parts/04X1361/04X1361_A.jpg</v>
      </c>
      <c r="N12" s="54" t="str">
        <f t="shared" si="1"/>
        <v>https://download.lenovo.com/Images/Parts/04X1361/04X1361_B.jpg</v>
      </c>
      <c r="O12" s="55" t="str">
        <f t="shared" si="2"/>
        <v>https://download.lenovo.com/Images/Parts/04X1361/04X1361_details.jpg</v>
      </c>
      <c r="P12" t="str">
        <f t="shared" si="3"/>
        <v/>
      </c>
      <c r="Q12" t="str">
        <f t="shared" si="4"/>
        <v/>
      </c>
      <c r="R12" t="str">
        <f t="shared" si="5"/>
        <v/>
      </c>
      <c r="S12" t="str">
        <f t="shared" si="6"/>
        <v/>
      </c>
      <c r="T12" t="str">
        <f t="shared" si="7"/>
        <v/>
      </c>
      <c r="U12" t="str">
        <f t="shared" si="8"/>
        <v/>
      </c>
      <c r="V12" s="56">
        <f>MATCH(G12,options!$D$1:$D$20,0)</f>
        <v>20</v>
      </c>
    </row>
    <row r="13" spans="1:22" ht="14" x14ac:dyDescent="0.15">
      <c r="A13" s="45" t="s">
        <v>387</v>
      </c>
      <c r="B13" s="44" t="s">
        <v>739</v>
      </c>
      <c r="C13" s="49" t="b">
        <f>FALSE()</f>
        <v>0</v>
      </c>
      <c r="D13" s="49" t="b">
        <f>FALSE()</f>
        <v>0</v>
      </c>
      <c r="E13" s="44">
        <v>5714401431107</v>
      </c>
      <c r="F13" s="44" t="s">
        <v>685</v>
      </c>
      <c r="G13" s="50"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51" t="b">
        <f>TRUE()</f>
        <v>1</v>
      </c>
      <c r="J13" s="52" t="b">
        <f>FALSE()</f>
        <v>0</v>
      </c>
      <c r="K13" s="44" t="s">
        <v>725</v>
      </c>
      <c r="L13" s="53" t="b">
        <f>FALSE()</f>
        <v>0</v>
      </c>
      <c r="M13" s="54" t="str">
        <f t="shared" si="0"/>
        <v>https://download.lenovo.com/Images/Parts/04X1249/04X1249_A.jpg</v>
      </c>
      <c r="N13" s="54" t="str">
        <f t="shared" si="1"/>
        <v>https://download.lenovo.com/Images/Parts/04X1249/04X1249_B.jpg</v>
      </c>
      <c r="O13" s="55" t="str">
        <f t="shared" si="2"/>
        <v>https://download.lenovo.com/Images/Parts/04X1249/04X1249_details.jpg</v>
      </c>
      <c r="P13" t="str">
        <f t="shared" si="3"/>
        <v/>
      </c>
      <c r="Q13" t="str">
        <f t="shared" si="4"/>
        <v/>
      </c>
      <c r="R13" t="str">
        <f t="shared" si="5"/>
        <v/>
      </c>
      <c r="S13" t="str">
        <f t="shared" si="6"/>
        <v/>
      </c>
      <c r="T13" t="str">
        <f t="shared" si="7"/>
        <v/>
      </c>
      <c r="U13" t="str">
        <f t="shared" si="8"/>
        <v/>
      </c>
      <c r="V13" s="56">
        <f>MATCH(G13,options!$D$1:$D$20,0)</f>
        <v>9</v>
      </c>
    </row>
    <row r="14" spans="1:22" ht="14" x14ac:dyDescent="0.15">
      <c r="A14" s="45" t="s">
        <v>389</v>
      </c>
      <c r="B14" s="44">
        <v>5714401430995</v>
      </c>
      <c r="C14" s="49" t="b">
        <f>FALSE()</f>
        <v>0</v>
      </c>
      <c r="D14" s="49" t="b">
        <f>FALSE()</f>
        <v>0</v>
      </c>
      <c r="E14" s="44">
        <v>5714401431114</v>
      </c>
      <c r="F14" s="44" t="s">
        <v>686</v>
      </c>
      <c r="G14" s="50"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1" t="b">
        <f>TRUE()</f>
        <v>1</v>
      </c>
      <c r="J14" s="52" t="b">
        <f>FALSE()</f>
        <v>0</v>
      </c>
      <c r="K14" s="44"/>
      <c r="L14" s="53" t="b">
        <f>FALSE()</f>
        <v>0</v>
      </c>
      <c r="M14" s="54" t="str">
        <f t="shared" si="0"/>
        <v/>
      </c>
      <c r="N14" s="54" t="str">
        <f t="shared" si="1"/>
        <v/>
      </c>
      <c r="O14" s="55" t="str">
        <f t="shared" si="2"/>
        <v/>
      </c>
      <c r="P14" t="str">
        <f t="shared" si="3"/>
        <v/>
      </c>
      <c r="Q14" t="str">
        <f t="shared" si="4"/>
        <v/>
      </c>
      <c r="R14" t="str">
        <f t="shared" si="5"/>
        <v/>
      </c>
      <c r="S14" t="str">
        <f t="shared" si="6"/>
        <v/>
      </c>
      <c r="T14" t="str">
        <f t="shared" si="7"/>
        <v/>
      </c>
      <c r="U14" t="str">
        <f t="shared" si="8"/>
        <v/>
      </c>
      <c r="V14" s="56">
        <f>MATCH(G14,options!$D$1:$D$20,0)</f>
        <v>19</v>
      </c>
    </row>
    <row r="15" spans="1:22" ht="14" x14ac:dyDescent="0.15">
      <c r="B15" s="59"/>
      <c r="C15" s="49" t="b">
        <f>FALSE()</f>
        <v>0</v>
      </c>
      <c r="D15" s="49" t="b">
        <f>FALSE()</f>
        <v>0</v>
      </c>
      <c r="E15" s="44">
        <v>5714401431121</v>
      </c>
      <c r="F15" s="44" t="s">
        <v>687</v>
      </c>
      <c r="G15" s="50"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1" t="b">
        <f>TRUE()</f>
        <v>1</v>
      </c>
      <c r="J15" s="52" t="b">
        <f>FALSE()</f>
        <v>0</v>
      </c>
      <c r="K15" s="44" t="s">
        <v>726</v>
      </c>
      <c r="L15" s="53" t="b">
        <f>FALSE()</f>
        <v>0</v>
      </c>
      <c r="M15" s="54" t="str">
        <f t="shared" si="0"/>
        <v>https://download.lenovo.com/Images/Parts/04X1259/04X1259_A.jpg</v>
      </c>
      <c r="N15" s="54" t="str">
        <f t="shared" si="1"/>
        <v>https://download.lenovo.com/Images/Parts/04X1259/04X1259_B.jpg</v>
      </c>
      <c r="O15" s="55" t="str">
        <f t="shared" si="2"/>
        <v>https://download.lenovo.com/Images/Parts/04X1259/04X1259_details.jpg</v>
      </c>
      <c r="P15" t="str">
        <f t="shared" si="3"/>
        <v/>
      </c>
      <c r="Q15" t="str">
        <f t="shared" si="4"/>
        <v/>
      </c>
      <c r="R15" t="str">
        <f t="shared" si="5"/>
        <v/>
      </c>
      <c r="S15" t="str">
        <f t="shared" si="6"/>
        <v/>
      </c>
      <c r="T15" t="str">
        <f t="shared" si="7"/>
        <v/>
      </c>
      <c r="U15" t="str">
        <f t="shared" si="8"/>
        <v/>
      </c>
      <c r="V15" s="56">
        <f>MATCH(G15,options!$D$1:$D$20,0)</f>
        <v>10</v>
      </c>
    </row>
    <row r="16" spans="1:22" ht="14" x14ac:dyDescent="0.15">
      <c r="A16" s="45" t="s">
        <v>392</v>
      </c>
      <c r="B16" s="69" t="s">
        <v>589</v>
      </c>
      <c r="C16" s="49" t="b">
        <f>FALSE()</f>
        <v>0</v>
      </c>
      <c r="D16" s="49" t="b">
        <f>FALSE()</f>
        <v>0</v>
      </c>
      <c r="E16" s="44">
        <v>5714401431138</v>
      </c>
      <c r="F16" s="44" t="s">
        <v>688</v>
      </c>
      <c r="G16" s="50"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1" t="b">
        <f>TRUE()</f>
        <v>1</v>
      </c>
      <c r="J16" s="52" t="b">
        <f>FALSE()</f>
        <v>0</v>
      </c>
      <c r="K16" s="44"/>
      <c r="L16" s="53" t="b">
        <f>FALSE()</f>
        <v>0</v>
      </c>
      <c r="M16" s="54" t="str">
        <f t="shared" si="0"/>
        <v/>
      </c>
      <c r="N16" s="54" t="str">
        <f t="shared" si="1"/>
        <v/>
      </c>
      <c r="O16" s="55" t="str">
        <f t="shared" si="2"/>
        <v/>
      </c>
      <c r="P16" t="str">
        <f t="shared" si="3"/>
        <v/>
      </c>
      <c r="Q16" t="str">
        <f t="shared" si="4"/>
        <v/>
      </c>
      <c r="R16" t="str">
        <f t="shared" si="5"/>
        <v/>
      </c>
      <c r="S16" t="str">
        <f t="shared" si="6"/>
        <v/>
      </c>
      <c r="T16" t="str">
        <f t="shared" si="7"/>
        <v/>
      </c>
      <c r="U16" t="str">
        <f t="shared" si="8"/>
        <v/>
      </c>
      <c r="V16" s="56">
        <f>MATCH(G16,options!$D$1:$D$20,0)</f>
        <v>11</v>
      </c>
    </row>
    <row r="17" spans="1:22" ht="14" x14ac:dyDescent="0.15">
      <c r="B17" s="59"/>
      <c r="C17" s="49" t="b">
        <f>FALSE()</f>
        <v>0</v>
      </c>
      <c r="D17" s="49" t="b">
        <f>FALSE()</f>
        <v>0</v>
      </c>
      <c r="E17" s="44">
        <v>5714401431145</v>
      </c>
      <c r="F17" s="44" t="s">
        <v>689</v>
      </c>
      <c r="G17" s="50"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1" t="b">
        <f>TRUE()</f>
        <v>1</v>
      </c>
      <c r="J17" s="52" t="b">
        <f>FALSE()</f>
        <v>0</v>
      </c>
      <c r="L17" s="53" t="b">
        <f>FALSE()</f>
        <v>0</v>
      </c>
      <c r="M17" s="54" t="str">
        <f t="shared" si="0"/>
        <v/>
      </c>
      <c r="N17" s="54" t="str">
        <f t="shared" si="1"/>
        <v/>
      </c>
      <c r="O17" s="55" t="str">
        <f t="shared" si="2"/>
        <v/>
      </c>
      <c r="P17" t="str">
        <f t="shared" si="3"/>
        <v/>
      </c>
      <c r="Q17" t="str">
        <f t="shared" si="4"/>
        <v/>
      </c>
      <c r="R17" t="str">
        <f t="shared" si="5"/>
        <v/>
      </c>
      <c r="S17" t="str">
        <f t="shared" si="6"/>
        <v/>
      </c>
      <c r="T17" t="str">
        <f t="shared" si="7"/>
        <v/>
      </c>
      <c r="U17" t="str">
        <f t="shared" si="8"/>
        <v/>
      </c>
      <c r="V17" s="56">
        <f>MATCH(G17,options!$D$1:$D$20,0)</f>
        <v>12</v>
      </c>
    </row>
    <row r="18" spans="1:22" ht="14" x14ac:dyDescent="0.15">
      <c r="A18" s="45" t="s">
        <v>395</v>
      </c>
      <c r="B18" s="60">
        <v>5</v>
      </c>
      <c r="C18" s="49" t="b">
        <f>FALSE()</f>
        <v>0</v>
      </c>
      <c r="D18" s="49" t="b">
        <f>FALSE()</f>
        <v>0</v>
      </c>
      <c r="E18" s="44">
        <v>5714401431152</v>
      </c>
      <c r="F18" s="44" t="s">
        <v>690</v>
      </c>
      <c r="G18" s="50"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1" t="b">
        <f>TRUE()</f>
        <v>1</v>
      </c>
      <c r="J18" s="52" t="b">
        <f>FALSE()</f>
        <v>0</v>
      </c>
      <c r="K18" s="44"/>
      <c r="L18" s="53" t="b">
        <f>FALSE()</f>
        <v>0</v>
      </c>
      <c r="M18" s="54" t="str">
        <f t="shared" si="0"/>
        <v/>
      </c>
      <c r="N18" s="54" t="str">
        <f t="shared" si="1"/>
        <v/>
      </c>
      <c r="O18" s="55" t="str">
        <f t="shared" si="2"/>
        <v/>
      </c>
      <c r="P18" t="str">
        <f t="shared" si="3"/>
        <v/>
      </c>
      <c r="Q18" t="str">
        <f t="shared" si="4"/>
        <v/>
      </c>
      <c r="R18" t="str">
        <f t="shared" si="5"/>
        <v/>
      </c>
      <c r="S18" t="str">
        <f t="shared" si="6"/>
        <v/>
      </c>
      <c r="T18" t="str">
        <f t="shared" si="7"/>
        <v/>
      </c>
      <c r="U18" t="str">
        <f t="shared" si="8"/>
        <v/>
      </c>
      <c r="V18" s="56">
        <f>MATCH(G18,options!$D$1:$D$20,0)</f>
        <v>13</v>
      </c>
    </row>
    <row r="19" spans="1:22" ht="14" x14ac:dyDescent="0.15">
      <c r="B19" s="59"/>
      <c r="C19" s="49" t="b">
        <f>FALSE()</f>
        <v>0</v>
      </c>
      <c r="D19" s="49" t="b">
        <f>FALSE()</f>
        <v>0</v>
      </c>
      <c r="E19" s="44">
        <v>5714401431169</v>
      </c>
      <c r="F19" s="44" t="s">
        <v>691</v>
      </c>
      <c r="G19" s="50"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1" t="b">
        <f>TRUE()</f>
        <v>1</v>
      </c>
      <c r="J19" s="52" t="b">
        <f>FALSE()</f>
        <v>0</v>
      </c>
      <c r="K19" s="44"/>
      <c r="L19" s="53" t="b">
        <f>FALSE()</f>
        <v>0</v>
      </c>
      <c r="M19" s="54" t="str">
        <f t="shared" si="0"/>
        <v/>
      </c>
      <c r="N19" s="54" t="str">
        <f t="shared" si="1"/>
        <v/>
      </c>
      <c r="O19" s="55" t="str">
        <f t="shared" si="2"/>
        <v/>
      </c>
      <c r="P19" t="str">
        <f t="shared" si="3"/>
        <v/>
      </c>
      <c r="Q19" t="str">
        <f t="shared" si="4"/>
        <v/>
      </c>
      <c r="R19" t="str">
        <f t="shared" si="5"/>
        <v/>
      </c>
      <c r="S19" t="str">
        <f t="shared" si="6"/>
        <v/>
      </c>
      <c r="T19" t="str">
        <f t="shared" si="7"/>
        <v/>
      </c>
      <c r="U19" t="str">
        <f t="shared" si="8"/>
        <v/>
      </c>
      <c r="V19" s="56">
        <f>MATCH(G19,options!$D$1:$D$20,0)</f>
        <v>14</v>
      </c>
    </row>
    <row r="20" spans="1:22" ht="14" x14ac:dyDescent="0.15">
      <c r="A20" s="45" t="s">
        <v>398</v>
      </c>
      <c r="B20" s="61" t="s">
        <v>417</v>
      </c>
      <c r="C20" s="49" t="b">
        <f>FALSE()</f>
        <v>0</v>
      </c>
      <c r="D20" s="49" t="b">
        <v>0</v>
      </c>
      <c r="E20" s="44">
        <v>5714401431176</v>
      </c>
      <c r="F20" s="44" t="s">
        <v>692</v>
      </c>
      <c r="G20" s="50"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1" t="b">
        <f>TRUE()</f>
        <v>1</v>
      </c>
      <c r="J20" s="52" t="b">
        <f>FALSE()</f>
        <v>0</v>
      </c>
      <c r="K20" s="44" t="s">
        <v>727</v>
      </c>
      <c r="L20" s="53" t="b">
        <f>FALSE()</f>
        <v>0</v>
      </c>
      <c r="M20" s="54" t="str">
        <f t="shared" si="0"/>
        <v>https://download.lenovo.com/Images/Parts/04X1380/04X1380_A.jpg</v>
      </c>
      <c r="N20" s="54" t="str">
        <f t="shared" si="1"/>
        <v>https://download.lenovo.com/Images/Parts/04X1380/04X1380_B.jpg</v>
      </c>
      <c r="O20" s="55" t="str">
        <f t="shared" si="2"/>
        <v>https://download.lenovo.com/Images/Parts/04X1380/04X1380_details.jpg</v>
      </c>
      <c r="P20" t="str">
        <f t="shared" si="3"/>
        <v/>
      </c>
      <c r="Q20" t="str">
        <f t="shared" si="4"/>
        <v/>
      </c>
      <c r="R20" t="str">
        <f t="shared" si="5"/>
        <v/>
      </c>
      <c r="S20" t="str">
        <f t="shared" si="6"/>
        <v/>
      </c>
      <c r="T20" t="str">
        <f t="shared" si="7"/>
        <v/>
      </c>
      <c r="U20" t="str">
        <f t="shared" si="8"/>
        <v/>
      </c>
      <c r="V20" s="56">
        <f>MATCH(G20,options!$D$1:$D$20,0)</f>
        <v>15</v>
      </c>
    </row>
    <row r="21" spans="1:22" ht="28" x14ac:dyDescent="0.15">
      <c r="B21" s="59"/>
      <c r="C21" s="49" t="b">
        <f>FALSE()</f>
        <v>0</v>
      </c>
      <c r="D21" s="49" t="b">
        <v>0</v>
      </c>
      <c r="E21" s="44">
        <v>5714401431183</v>
      </c>
      <c r="F21" s="44" t="s">
        <v>693</v>
      </c>
      <c r="G21" s="50"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1" t="b">
        <f>TRUE()</f>
        <v>1</v>
      </c>
      <c r="J21" s="52" t="b">
        <f>FALSE()</f>
        <v>0</v>
      </c>
      <c r="K21" s="44" t="s">
        <v>728</v>
      </c>
      <c r="L21" s="53" t="b">
        <f>TRUE()</f>
        <v>1</v>
      </c>
      <c r="M21" s="54" t="str">
        <f t="shared" si="0"/>
        <v>https://raw.githubusercontent.com/PatrickVibild/TellusAmazonPictures/master/pictures/Lenovo/T530/RG/USI/1.jpg</v>
      </c>
      <c r="N21" s="54" t="str">
        <f t="shared" si="1"/>
        <v>https://raw.githubusercontent.com/PatrickVibild/TellusAmazonPictures/master/pictures/Lenovo/T530/RG/USI/2.jpg</v>
      </c>
      <c r="O21" s="55" t="str">
        <f t="shared" si="2"/>
        <v>https://raw.githubusercontent.com/PatrickVibild/TellusAmazonPictures/master/pictures/Lenovo/T530/RG/USI/3.jpg</v>
      </c>
      <c r="P21" t="str">
        <f t="shared" si="3"/>
        <v>https://raw.githubusercontent.com/PatrickVibild/TellusAmazonPictures/master/pictures/Lenovo/T530/RG/USI/4.jpg</v>
      </c>
      <c r="Q21" t="str">
        <f t="shared" si="4"/>
        <v>https://raw.githubusercontent.com/PatrickVibild/TellusAmazonPictures/master/pictures/Lenovo/T530/RG/USI/5.jpg</v>
      </c>
      <c r="R21" t="str">
        <f t="shared" si="5"/>
        <v>https://raw.githubusercontent.com/PatrickVibild/TellusAmazonPictures/master/pictures/Lenovo/T530/RG/USI/6.jpg</v>
      </c>
      <c r="S21" t="str">
        <f t="shared" si="6"/>
        <v>https://raw.githubusercontent.com/PatrickVibild/TellusAmazonPictures/master/pictures/Lenovo/T530/RG/USI/7.jpg</v>
      </c>
      <c r="T21" t="str">
        <f t="shared" si="7"/>
        <v>https://raw.githubusercontent.com/PatrickVibild/TellusAmazonPictures/master/pictures/Lenovo/T530/RG/USI/8.jpg</v>
      </c>
      <c r="U21" t="str">
        <f t="shared" si="8"/>
        <v>https://raw.githubusercontent.com/PatrickVibild/TellusAmazonPictures/master/pictures/Lenovo/T530/RG/USI/9.jpg</v>
      </c>
      <c r="V21" s="56">
        <f>MATCH(G21,options!$D$1:$D$20,0)</f>
        <v>16</v>
      </c>
    </row>
    <row r="22" spans="1:22" ht="14" x14ac:dyDescent="0.15">
      <c r="B22" s="59"/>
      <c r="C22" s="49" t="b">
        <f>FALSE()</f>
        <v>0</v>
      </c>
      <c r="D22" s="49" t="b">
        <f>FALSE()</f>
        <v>0</v>
      </c>
      <c r="E22" s="44">
        <v>5714401431190</v>
      </c>
      <c r="F22" s="44" t="s">
        <v>694</v>
      </c>
      <c r="G22" s="50"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1" t="b">
        <f>TRUE()</f>
        <v>1</v>
      </c>
      <c r="J22" s="52" t="b">
        <f>FALSE()</f>
        <v>0</v>
      </c>
      <c r="K22" s="44"/>
      <c r="L22" s="53" t="b">
        <f>FALSE()</f>
        <v>0</v>
      </c>
      <c r="M22" s="54" t="str">
        <f t="shared" si="0"/>
        <v/>
      </c>
      <c r="N22" s="54" t="str">
        <f t="shared" si="1"/>
        <v/>
      </c>
      <c r="O22" s="55" t="str">
        <f t="shared" si="2"/>
        <v/>
      </c>
      <c r="P22" t="str">
        <f t="shared" si="3"/>
        <v/>
      </c>
      <c r="Q22" t="str">
        <f t="shared" si="4"/>
        <v/>
      </c>
      <c r="R22" t="str">
        <f t="shared" si="5"/>
        <v/>
      </c>
      <c r="S22" t="str">
        <f t="shared" si="6"/>
        <v/>
      </c>
      <c r="T22" t="str">
        <f t="shared" si="7"/>
        <v/>
      </c>
      <c r="U22" t="str">
        <f t="shared" si="8"/>
        <v/>
      </c>
      <c r="V22" s="56">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9" t="b">
        <f>TRUE()</f>
        <v>1</v>
      </c>
      <c r="D23" s="49" t="b">
        <f>FALSE()</f>
        <v>0</v>
      </c>
      <c r="E23" s="44">
        <v>5714401431206</v>
      </c>
      <c r="F23" s="44" t="s">
        <v>695</v>
      </c>
      <c r="G23" s="50"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1" t="b">
        <f>TRUE()</f>
        <v>1</v>
      </c>
      <c r="J23" s="52" t="b">
        <f>FALSE()</f>
        <v>0</v>
      </c>
      <c r="K23" s="44" t="s">
        <v>729</v>
      </c>
      <c r="L23" s="53" t="b">
        <f>TRUE()</f>
        <v>1</v>
      </c>
      <c r="M23" s="54" t="str">
        <f t="shared" si="0"/>
        <v>https://raw.githubusercontent.com/PatrickVibild/TellusAmazonPictures/master/pictures/Lenovo/T530/RG/US/1.jpg</v>
      </c>
      <c r="N23" s="54" t="str">
        <f t="shared" si="1"/>
        <v>https://raw.githubusercontent.com/PatrickVibild/TellusAmazonPictures/master/pictures/Lenovo/T530/RG/US/2.jpg</v>
      </c>
      <c r="O23" s="55" t="str">
        <f t="shared" si="2"/>
        <v>https://raw.githubusercontent.com/PatrickVibild/TellusAmazonPictures/master/pictures/Lenovo/T530/RG/US/3.jpg</v>
      </c>
      <c r="P23" t="str">
        <f t="shared" si="3"/>
        <v>https://raw.githubusercontent.com/PatrickVibild/TellusAmazonPictures/master/pictures/Lenovo/T530/RG/US/4.jpg</v>
      </c>
      <c r="Q23" t="str">
        <f t="shared" si="4"/>
        <v>https://raw.githubusercontent.com/PatrickVibild/TellusAmazonPictures/master/pictures/Lenovo/T530/RG/US/5.jpg</v>
      </c>
      <c r="R23" t="str">
        <f t="shared" si="5"/>
        <v>https://raw.githubusercontent.com/PatrickVibild/TellusAmazonPictures/master/pictures/Lenovo/T530/RG/US/6.jpg</v>
      </c>
      <c r="S23" t="str">
        <f t="shared" si="6"/>
        <v>https://raw.githubusercontent.com/PatrickVibild/TellusAmazonPictures/master/pictures/Lenovo/T530/RG/US/7.jpg</v>
      </c>
      <c r="T23" t="str">
        <f t="shared" si="7"/>
        <v>https://raw.githubusercontent.com/PatrickVibild/TellusAmazonPictures/master/pictures/Lenovo/T530/RG/US/8.jpg</v>
      </c>
      <c r="U23" t="str">
        <f t="shared" si="8"/>
        <v>https://raw.githubusercontent.com/PatrickVibild/TellusAmazonPictures/master/pictures/Lenovo/T530/RG/US/9.jpg</v>
      </c>
      <c r="V23" s="56">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9" t="b">
        <f>FALSE()</f>
        <v>0</v>
      </c>
      <c r="D24" s="49" t="b">
        <f>TRUE()</f>
        <v>1</v>
      </c>
      <c r="E24" s="44">
        <v>5714401430018</v>
      </c>
      <c r="F24" s="44" t="s">
        <v>696</v>
      </c>
      <c r="G24" s="50"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1"/>
      <c r="J24" s="52" t="b">
        <f>TRUE()</f>
        <v>1</v>
      </c>
      <c r="K24" s="44" t="s">
        <v>730</v>
      </c>
      <c r="L24" s="53" t="b">
        <f>TRUE()</f>
        <v>1</v>
      </c>
      <c r="M24" s="54" t="str">
        <f t="shared" si="0"/>
        <v>https://raw.githubusercontent.com/PatrickVibild/TellusAmazonPictures/master/pictures/Lenovo/T530/BL/DE/1.jpg</v>
      </c>
      <c r="N24" s="54" t="str">
        <f t="shared" si="1"/>
        <v>https://raw.githubusercontent.com/PatrickVibild/TellusAmazonPictures/master/pictures/Lenovo/T530/BL/DE/2.jpg</v>
      </c>
      <c r="O24" s="55" t="str">
        <f t="shared" si="2"/>
        <v>https://raw.githubusercontent.com/PatrickVibild/TellusAmazonPictures/master/pictures/Lenovo/T530/BL/DE/3.jpg</v>
      </c>
      <c r="P24" t="str">
        <f t="shared" si="3"/>
        <v>https://raw.githubusercontent.com/PatrickVibild/TellusAmazonPictures/master/pictures/Lenovo/T530/BL/DE/4.jpg</v>
      </c>
      <c r="Q24" t="str">
        <f t="shared" si="4"/>
        <v>https://raw.githubusercontent.com/PatrickVibild/TellusAmazonPictures/master/pictures/Lenovo/T530/BL/DE/5.jpg</v>
      </c>
      <c r="R24" t="str">
        <f t="shared" si="5"/>
        <v>https://raw.githubusercontent.com/PatrickVibild/TellusAmazonPictures/master/pictures/Lenovo/T530/BL/DE/6.jpg</v>
      </c>
      <c r="S24" t="str">
        <f t="shared" si="6"/>
        <v>https://raw.githubusercontent.com/PatrickVibild/TellusAmazonPictures/master/pictures/Lenovo/T530/BL/DE/7.jpg</v>
      </c>
      <c r="T24" t="str">
        <f t="shared" si="7"/>
        <v>https://raw.githubusercontent.com/PatrickVibild/TellusAmazonPictures/master/pictures/Lenovo/T530/BL/DE/8.jpg</v>
      </c>
      <c r="U24" t="str">
        <f t="shared" si="8"/>
        <v>https://raw.githubusercontent.com/PatrickVibild/TellusAmazonPictures/master/pictures/Lenovo/T530/BL/DE/9.jpg</v>
      </c>
      <c r="V24" s="56">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9" t="b">
        <f>FALSE()</f>
        <v>0</v>
      </c>
      <c r="D25" s="49" t="b">
        <f>TRUE()</f>
        <v>1</v>
      </c>
      <c r="E25" s="44">
        <v>5714401430025</v>
      </c>
      <c r="F25" s="44" t="s">
        <v>697</v>
      </c>
      <c r="G25" s="50"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1"/>
      <c r="J25" s="52" t="b">
        <f>TRUE()</f>
        <v>1</v>
      </c>
      <c r="K25" s="44" t="s">
        <v>731</v>
      </c>
      <c r="L25" s="53" t="b">
        <f>TRUE()</f>
        <v>1</v>
      </c>
      <c r="M25" s="54" t="str">
        <f t="shared" si="0"/>
        <v>https://raw.githubusercontent.com/PatrickVibild/TellusAmazonPictures/master/pictures/Lenovo/T530/BL/FR/1.jpg</v>
      </c>
      <c r="N25" s="54" t="str">
        <f t="shared" si="1"/>
        <v>https://raw.githubusercontent.com/PatrickVibild/TellusAmazonPictures/master/pictures/Lenovo/T530/BL/FR/2.jpg</v>
      </c>
      <c r="O25" s="55" t="str">
        <f t="shared" si="2"/>
        <v>https://raw.githubusercontent.com/PatrickVibild/TellusAmazonPictures/master/pictures/Lenovo/T530/BL/FR/3.jpg</v>
      </c>
      <c r="P25" t="str">
        <f t="shared" si="3"/>
        <v>https://raw.githubusercontent.com/PatrickVibild/TellusAmazonPictures/master/pictures/Lenovo/T530/BL/FR/4.jpg</v>
      </c>
      <c r="Q25" t="str">
        <f t="shared" si="4"/>
        <v>https://raw.githubusercontent.com/PatrickVibild/TellusAmazonPictures/master/pictures/Lenovo/T530/BL/FR/5.jpg</v>
      </c>
      <c r="R25" t="str">
        <f t="shared" si="5"/>
        <v>https://raw.githubusercontent.com/PatrickVibild/TellusAmazonPictures/master/pictures/Lenovo/T530/BL/FR/6.jpg</v>
      </c>
      <c r="S25" t="str">
        <f t="shared" si="6"/>
        <v>https://raw.githubusercontent.com/PatrickVibild/TellusAmazonPictures/master/pictures/Lenovo/T530/BL/FR/7.jpg</v>
      </c>
      <c r="T25" t="str">
        <f t="shared" si="7"/>
        <v>https://raw.githubusercontent.com/PatrickVibild/TellusAmazonPictures/master/pictures/Lenovo/T530/BL/FR/8.jpg</v>
      </c>
      <c r="U25" t="str">
        <f t="shared" si="8"/>
        <v>https://raw.githubusercontent.com/PatrickVibild/TellusAmazonPictures/master/pictures/Lenovo/T530/BL/FR/9.jpg</v>
      </c>
      <c r="V25" s="56">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9" t="b">
        <f>FALSE()</f>
        <v>0</v>
      </c>
      <c r="D26" s="49" t="b">
        <f>TRUE()</f>
        <v>1</v>
      </c>
      <c r="E26" s="44">
        <v>5714401430032</v>
      </c>
      <c r="F26" s="44" t="s">
        <v>698</v>
      </c>
      <c r="G26" s="50"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1"/>
      <c r="J26" s="52" t="b">
        <f>TRUE()</f>
        <v>1</v>
      </c>
      <c r="K26" s="44" t="s">
        <v>732</v>
      </c>
      <c r="L26" s="53" t="b">
        <f>TRUE()</f>
        <v>1</v>
      </c>
      <c r="M26" s="54" t="str">
        <f t="shared" si="0"/>
        <v>https://raw.githubusercontent.com/PatrickVibild/TellusAmazonPictures/master/pictures/Lenovo/T530/BL/IT/1.jpg</v>
      </c>
      <c r="N26" s="54" t="str">
        <f t="shared" si="1"/>
        <v>https://raw.githubusercontent.com/PatrickVibild/TellusAmazonPictures/master/pictures/Lenovo/T530/BL/IT/2.jpg</v>
      </c>
      <c r="O26" s="55" t="str">
        <f t="shared" si="2"/>
        <v>https://raw.githubusercontent.com/PatrickVibild/TellusAmazonPictures/master/pictures/Lenovo/T530/BL/IT/3.jpg</v>
      </c>
      <c r="P26" t="str">
        <f t="shared" si="3"/>
        <v>https://raw.githubusercontent.com/PatrickVibild/TellusAmazonPictures/master/pictures/Lenovo/T530/BL/IT/4.jpg</v>
      </c>
      <c r="Q26" t="str">
        <f t="shared" si="4"/>
        <v>https://raw.githubusercontent.com/PatrickVibild/TellusAmazonPictures/master/pictures/Lenovo/T530/BL/IT/5.jpg</v>
      </c>
      <c r="R26" t="str">
        <f t="shared" si="5"/>
        <v>https://raw.githubusercontent.com/PatrickVibild/TellusAmazonPictures/master/pictures/Lenovo/T530/BL/IT/6.jpg</v>
      </c>
      <c r="S26" t="str">
        <f t="shared" si="6"/>
        <v>https://raw.githubusercontent.com/PatrickVibild/TellusAmazonPictures/master/pictures/Lenovo/T530/BL/IT/7.jpg</v>
      </c>
      <c r="T26" t="str">
        <f t="shared" si="7"/>
        <v>https://raw.githubusercontent.com/PatrickVibild/TellusAmazonPictures/master/pictures/Lenovo/T530/BL/IT/8.jpg</v>
      </c>
      <c r="U26" t="str">
        <f t="shared" si="8"/>
        <v>https://raw.githubusercontent.com/PatrickVibild/TellusAmazonPictures/master/pictures/Lenovo/T530/BL/IT/9.jpg</v>
      </c>
      <c r="V26" s="56">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9" t="b">
        <f>FALSE()</f>
        <v>0</v>
      </c>
      <c r="D27" s="49" t="b">
        <f>TRUE()</f>
        <v>1</v>
      </c>
      <c r="E27" s="44">
        <v>5714401430049</v>
      </c>
      <c r="F27" s="44" t="s">
        <v>699</v>
      </c>
      <c r="G27" s="50"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1"/>
      <c r="J27" s="52" t="b">
        <f>TRUE()</f>
        <v>1</v>
      </c>
      <c r="K27" s="44" t="s">
        <v>733</v>
      </c>
      <c r="L27" s="53" t="b">
        <f>TRUE()</f>
        <v>1</v>
      </c>
      <c r="M27" s="54" t="str">
        <f t="shared" si="0"/>
        <v>https://raw.githubusercontent.com/PatrickVibild/TellusAmazonPictures/master/pictures/Lenovo/T530/BL/ES/1.jpg</v>
      </c>
      <c r="N27" s="54" t="str">
        <f t="shared" si="1"/>
        <v>https://raw.githubusercontent.com/PatrickVibild/TellusAmazonPictures/master/pictures/Lenovo/T530/BL/ES/2.jpg</v>
      </c>
      <c r="O27" s="55" t="str">
        <f t="shared" si="2"/>
        <v>https://raw.githubusercontent.com/PatrickVibild/TellusAmazonPictures/master/pictures/Lenovo/T530/BL/ES/3.jpg</v>
      </c>
      <c r="P27" t="str">
        <f t="shared" si="3"/>
        <v>https://raw.githubusercontent.com/PatrickVibild/TellusAmazonPictures/master/pictures/Lenovo/T530/BL/ES/4.jpg</v>
      </c>
      <c r="Q27" t="str">
        <f t="shared" si="4"/>
        <v>https://raw.githubusercontent.com/PatrickVibild/TellusAmazonPictures/master/pictures/Lenovo/T530/BL/ES/5.jpg</v>
      </c>
      <c r="R27" t="str">
        <f t="shared" si="5"/>
        <v>https://raw.githubusercontent.com/PatrickVibild/TellusAmazonPictures/master/pictures/Lenovo/T530/BL/ES/6.jpg</v>
      </c>
      <c r="S27" t="str">
        <f t="shared" si="6"/>
        <v>https://raw.githubusercontent.com/PatrickVibild/TellusAmazonPictures/master/pictures/Lenovo/T530/BL/ES/7.jpg</v>
      </c>
      <c r="T27" t="str">
        <f t="shared" si="7"/>
        <v>https://raw.githubusercontent.com/PatrickVibild/TellusAmazonPictures/master/pictures/Lenovo/T530/BL/ES/8.jpg</v>
      </c>
      <c r="U27" t="str">
        <f t="shared" si="8"/>
        <v>https://raw.githubusercontent.com/PatrickVibild/TellusAmazonPictures/master/pictures/Lenovo/T530/BL/ES/9.jpg</v>
      </c>
      <c r="V27" s="56">
        <f>MATCH(G27,options!$D$1:$D$20,0)</f>
        <v>4</v>
      </c>
    </row>
    <row r="28" spans="1:22" ht="28" x14ac:dyDescent="0.15">
      <c r="B28" s="62"/>
      <c r="C28" s="49" t="b">
        <f>FALSE()</f>
        <v>0</v>
      </c>
      <c r="D28" s="49" t="b">
        <f>TRUE()</f>
        <v>1</v>
      </c>
      <c r="E28" s="44">
        <v>5714401430339</v>
      </c>
      <c r="F28" s="44" t="s">
        <v>700</v>
      </c>
      <c r="G28" s="50"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1"/>
      <c r="J28" s="52" t="b">
        <f>TRUE()</f>
        <v>1</v>
      </c>
      <c r="K28" s="44" t="s">
        <v>734</v>
      </c>
      <c r="L28" s="53" t="b">
        <f>TRUE()</f>
        <v>1</v>
      </c>
      <c r="M28" s="54" t="str">
        <f t="shared" si="0"/>
        <v>https://raw.githubusercontent.com/PatrickVibild/TellusAmazonPictures/master/pictures/Lenovo/T530/BL/UK/1.jpg</v>
      </c>
      <c r="N28" s="54" t="str">
        <f t="shared" si="1"/>
        <v>https://raw.githubusercontent.com/PatrickVibild/TellusAmazonPictures/master/pictures/Lenovo/T530/BL/UK/2.jpg</v>
      </c>
      <c r="O28" s="55" t="str">
        <f t="shared" si="2"/>
        <v>https://raw.githubusercontent.com/PatrickVibild/TellusAmazonPictures/master/pictures/Lenovo/T530/BL/UK/3.jpg</v>
      </c>
      <c r="P28" t="str">
        <f t="shared" si="3"/>
        <v>https://raw.githubusercontent.com/PatrickVibild/TellusAmazonPictures/master/pictures/Lenovo/T530/BL/UK/4.jpg</v>
      </c>
      <c r="Q28" t="str">
        <f t="shared" si="4"/>
        <v>https://raw.githubusercontent.com/PatrickVibild/TellusAmazonPictures/master/pictures/Lenovo/T530/BL/UK/5.jpg</v>
      </c>
      <c r="R28" t="str">
        <f t="shared" si="5"/>
        <v>https://raw.githubusercontent.com/PatrickVibild/TellusAmazonPictures/master/pictures/Lenovo/T530/BL/UK/6.jpg</v>
      </c>
      <c r="S28" t="str">
        <f t="shared" si="6"/>
        <v>https://raw.githubusercontent.com/PatrickVibild/TellusAmazonPictures/master/pictures/Lenovo/T530/BL/UK/7.jpg</v>
      </c>
      <c r="T28" t="str">
        <f t="shared" si="7"/>
        <v>https://raw.githubusercontent.com/PatrickVibild/TellusAmazonPictures/master/pictures/Lenovo/T530/BL/UK/8.jpg</v>
      </c>
      <c r="U28" t="str">
        <f t="shared" si="8"/>
        <v>https://raw.githubusercontent.com/PatrickVibild/TellusAmazonPictures/master/pictures/Lenovo/T530/BL/UK/9.jpg</v>
      </c>
      <c r="V28" s="56">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9" t="b">
        <f>FALSE()</f>
        <v>0</v>
      </c>
      <c r="D29" s="49" t="b">
        <f>TRUE()</f>
        <v>1</v>
      </c>
      <c r="E29" s="44">
        <v>5714401430322</v>
      </c>
      <c r="F29" s="44" t="s">
        <v>701</v>
      </c>
      <c r="G29" s="50"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1"/>
      <c r="J29" s="52" t="b">
        <f>TRUE()</f>
        <v>1</v>
      </c>
      <c r="K29" s="44" t="s">
        <v>735</v>
      </c>
      <c r="L29" s="53" t="b">
        <f>TRUE()</f>
        <v>1</v>
      </c>
      <c r="M29" s="54" t="str">
        <f t="shared" si="0"/>
        <v>https://raw.githubusercontent.com/PatrickVibild/TellusAmazonPictures/master/pictures/Lenovo/T530/BL/NOR/1.jpg</v>
      </c>
      <c r="N29" s="54" t="str">
        <f t="shared" si="1"/>
        <v>https://raw.githubusercontent.com/PatrickVibild/TellusAmazonPictures/master/pictures/Lenovo/T530/BL/NOR/2.jpg</v>
      </c>
      <c r="O29" s="55" t="str">
        <f t="shared" si="2"/>
        <v>https://raw.githubusercontent.com/PatrickVibild/TellusAmazonPictures/master/pictures/Lenovo/T530/BL/NOR/3.jpg</v>
      </c>
      <c r="P29" t="str">
        <f t="shared" si="3"/>
        <v>https://raw.githubusercontent.com/PatrickVibild/TellusAmazonPictures/master/pictures/Lenovo/T530/BL/NOR/4.jpg</v>
      </c>
      <c r="Q29" t="str">
        <f t="shared" si="4"/>
        <v>https://raw.githubusercontent.com/PatrickVibild/TellusAmazonPictures/master/pictures/Lenovo/T530/BL/NOR/5.jpg</v>
      </c>
      <c r="R29" t="str">
        <f t="shared" si="5"/>
        <v>https://raw.githubusercontent.com/PatrickVibild/TellusAmazonPictures/master/pictures/Lenovo/T530/BL/NOR/6.jpg</v>
      </c>
      <c r="S29" t="str">
        <f t="shared" si="6"/>
        <v>https://raw.githubusercontent.com/PatrickVibild/TellusAmazonPictures/master/pictures/Lenovo/T530/BL/NOR/7.jpg</v>
      </c>
      <c r="T29" t="str">
        <f t="shared" si="7"/>
        <v>https://raw.githubusercontent.com/PatrickVibild/TellusAmazonPictures/master/pictures/Lenovo/T530/BL/NOR/8.jpg</v>
      </c>
      <c r="U29" t="str">
        <f t="shared" si="8"/>
        <v>https://raw.githubusercontent.com/PatrickVibild/TellusAmazonPictures/master/pictures/Lenovo/T530/BL/NOR/9.jpg</v>
      </c>
      <c r="V29" s="56">
        <f>MATCH(G29,options!$D$1:$D$20,0)</f>
        <v>6</v>
      </c>
    </row>
    <row r="30" spans="1:22" ht="14" x14ac:dyDescent="0.15">
      <c r="B30" s="62"/>
      <c r="C30" s="49" t="b">
        <f>FALSE()</f>
        <v>0</v>
      </c>
      <c r="D30" s="49" t="b">
        <v>0</v>
      </c>
      <c r="E30" s="44">
        <v>5714401430070</v>
      </c>
      <c r="F30" s="44" t="s">
        <v>702</v>
      </c>
      <c r="G30" s="50"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1"/>
      <c r="J30" s="52" t="b">
        <f>TRUE()</f>
        <v>1</v>
      </c>
      <c r="K30" s="44" t="s">
        <v>722</v>
      </c>
      <c r="L30" s="53" t="b">
        <f>FALSE()</f>
        <v>0</v>
      </c>
      <c r="M30" s="54" t="str">
        <f t="shared" si="0"/>
        <v>https://download.lenovo.com/Images/Parts/04X1359/04X1359_A.jpg</v>
      </c>
      <c r="N30" s="54" t="str">
        <f t="shared" si="1"/>
        <v>https://download.lenovo.com/Images/Parts/04X1359/04X1359_B.jpg</v>
      </c>
      <c r="O30" s="55" t="str">
        <f t="shared" si="2"/>
        <v>https://download.lenovo.com/Images/Parts/04X1359/04X1359_details.jpg</v>
      </c>
      <c r="P30" t="str">
        <f t="shared" si="3"/>
        <v/>
      </c>
      <c r="Q30" t="str">
        <f t="shared" si="4"/>
        <v/>
      </c>
      <c r="R30" t="str">
        <f t="shared" si="5"/>
        <v/>
      </c>
      <c r="S30" t="str">
        <f t="shared" si="6"/>
        <v/>
      </c>
      <c r="T30" t="str">
        <f t="shared" si="7"/>
        <v/>
      </c>
      <c r="U30" t="str">
        <f t="shared" si="8"/>
        <v/>
      </c>
      <c r="V30" s="56">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9" t="b">
        <f>FALSE()</f>
        <v>0</v>
      </c>
      <c r="D31" s="49" t="b">
        <f>FALSE()</f>
        <v>0</v>
      </c>
      <c r="E31" s="44">
        <v>5714401430087</v>
      </c>
      <c r="F31" s="44" t="s">
        <v>703</v>
      </c>
      <c r="G31" s="50"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1"/>
      <c r="J31" s="52" t="b">
        <f>TRUE()</f>
        <v>1</v>
      </c>
      <c r="K31" s="44" t="s">
        <v>723</v>
      </c>
      <c r="L31" s="53" t="b">
        <f>FALSE()</f>
        <v>0</v>
      </c>
      <c r="M31" s="54" t="str">
        <f t="shared" si="0"/>
        <v>https://download.lenovo.com/Images/Parts/04X1360/04X1360_A.jpg</v>
      </c>
      <c r="N31" s="54" t="str">
        <f t="shared" si="1"/>
        <v>https://download.lenovo.com/Images/Parts/04X1360/04X1360_B.jpg</v>
      </c>
      <c r="O31" s="55" t="str">
        <f t="shared" si="2"/>
        <v>https://download.lenovo.com/Images/Parts/04X1360/04X1360_details.jpg</v>
      </c>
      <c r="P31" t="str">
        <f t="shared" si="3"/>
        <v/>
      </c>
      <c r="Q31" t="str">
        <f t="shared" si="4"/>
        <v/>
      </c>
      <c r="R31" t="str">
        <f t="shared" si="5"/>
        <v/>
      </c>
      <c r="S31" t="str">
        <f t="shared" si="6"/>
        <v/>
      </c>
      <c r="T31" t="str">
        <f t="shared" si="7"/>
        <v/>
      </c>
      <c r="U31" t="str">
        <f t="shared" si="8"/>
        <v/>
      </c>
      <c r="V31" s="56">
        <f>MATCH(G31,options!$D$1:$D$20,0)</f>
        <v>8</v>
      </c>
    </row>
    <row r="32" spans="1:22" ht="14" x14ac:dyDescent="0.15">
      <c r="C32" s="49" t="b">
        <f>FALSE()</f>
        <v>0</v>
      </c>
      <c r="D32" s="49" t="b">
        <f>FALSE()</f>
        <v>0</v>
      </c>
      <c r="E32" s="44">
        <v>5714401430094</v>
      </c>
      <c r="F32" s="44" t="s">
        <v>704</v>
      </c>
      <c r="G32" s="50"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1"/>
      <c r="J32" s="52" t="b">
        <f>TRUE()</f>
        <v>1</v>
      </c>
      <c r="K32" s="44" t="s">
        <v>724</v>
      </c>
      <c r="L32" s="53" t="b">
        <f>FALSE()</f>
        <v>0</v>
      </c>
      <c r="M32" s="54" t="str">
        <f t="shared" si="0"/>
        <v>https://download.lenovo.com/Images/Parts/04X1361/04X1361_A.jpg</v>
      </c>
      <c r="N32" s="54" t="str">
        <f t="shared" si="1"/>
        <v>https://download.lenovo.com/Images/Parts/04X1361/04X1361_B.jpg</v>
      </c>
      <c r="O32" s="55" t="str">
        <f t="shared" si="2"/>
        <v>https://download.lenovo.com/Images/Parts/04X1361/04X1361_details.jpg</v>
      </c>
      <c r="P32" t="str">
        <f t="shared" si="3"/>
        <v/>
      </c>
      <c r="Q32" t="str">
        <f t="shared" si="4"/>
        <v/>
      </c>
      <c r="R32" t="str">
        <f t="shared" si="5"/>
        <v/>
      </c>
      <c r="S32" t="str">
        <f t="shared" si="6"/>
        <v/>
      </c>
      <c r="T32" t="str">
        <f t="shared" si="7"/>
        <v/>
      </c>
      <c r="U32" t="str">
        <f t="shared" si="8"/>
        <v/>
      </c>
      <c r="V32" s="56">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9" t="b">
        <f>FALSE()</f>
        <v>0</v>
      </c>
      <c r="D33" s="49" t="b">
        <f>FALSE()</f>
        <v>0</v>
      </c>
      <c r="E33" s="44">
        <v>5714401430100</v>
      </c>
      <c r="F33" s="44" t="s">
        <v>705</v>
      </c>
      <c r="G33" s="50"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1"/>
      <c r="J33" s="52" t="b">
        <f>TRUE()</f>
        <v>1</v>
      </c>
      <c r="K33" s="44" t="s">
        <v>725</v>
      </c>
      <c r="L33" s="53" t="b">
        <f>FALSE()</f>
        <v>0</v>
      </c>
      <c r="M33" s="54" t="str">
        <f t="shared" si="0"/>
        <v>https://download.lenovo.com/Images/Parts/04X1249/04X1249_A.jpg</v>
      </c>
      <c r="N33" s="54" t="str">
        <f t="shared" si="1"/>
        <v>https://download.lenovo.com/Images/Parts/04X1249/04X1249_B.jpg</v>
      </c>
      <c r="O33" s="55" t="str">
        <f t="shared" si="2"/>
        <v>https://download.lenovo.com/Images/Parts/04X1249/04X1249_details.jpg</v>
      </c>
      <c r="P33" t="str">
        <f t="shared" si="3"/>
        <v/>
      </c>
      <c r="Q33" t="str">
        <f t="shared" si="4"/>
        <v/>
      </c>
      <c r="R33" t="str">
        <f t="shared" si="5"/>
        <v/>
      </c>
      <c r="S33" t="str">
        <f t="shared" si="6"/>
        <v/>
      </c>
      <c r="T33" t="str">
        <f t="shared" si="7"/>
        <v/>
      </c>
      <c r="U33" t="str">
        <f t="shared" si="8"/>
        <v/>
      </c>
      <c r="V33" s="56">
        <f>MATCH(G33,options!$D$1:$D$20,0)</f>
        <v>9</v>
      </c>
    </row>
    <row r="34" spans="1:22" ht="14" x14ac:dyDescent="0.15">
      <c r="C34" s="49" t="b">
        <f>FALSE()</f>
        <v>0</v>
      </c>
      <c r="D34" s="49" t="b">
        <f>FALSE()</f>
        <v>0</v>
      </c>
      <c r="E34" s="44">
        <v>5714401430117</v>
      </c>
      <c r="F34" s="44" t="s">
        <v>706</v>
      </c>
      <c r="G34" s="50"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1"/>
      <c r="J34" s="52" t="b">
        <f>TRUE()</f>
        <v>1</v>
      </c>
      <c r="K34" s="44"/>
      <c r="L34" s="53" t="b">
        <f>FALSE()</f>
        <v>0</v>
      </c>
      <c r="M34" s="54" t="str">
        <f t="shared" si="0"/>
        <v/>
      </c>
      <c r="N34" s="54" t="str">
        <f t="shared" si="1"/>
        <v/>
      </c>
      <c r="O34" s="55" t="str">
        <f t="shared" si="2"/>
        <v/>
      </c>
      <c r="P34" t="str">
        <f t="shared" si="3"/>
        <v/>
      </c>
      <c r="Q34" t="str">
        <f t="shared" si="4"/>
        <v/>
      </c>
      <c r="R34" t="str">
        <f t="shared" si="5"/>
        <v/>
      </c>
      <c r="S34" t="str">
        <f t="shared" si="6"/>
        <v/>
      </c>
      <c r="T34" t="str">
        <f t="shared" si="7"/>
        <v/>
      </c>
      <c r="U34" t="str">
        <f t="shared" si="8"/>
        <v/>
      </c>
      <c r="V34" s="56">
        <f>MATCH(G34,options!$D$1:$D$20,0)</f>
        <v>19</v>
      </c>
    </row>
    <row r="35" spans="1:22" ht="14" x14ac:dyDescent="0.15">
      <c r="C35" s="49" t="b">
        <f>FALSE()</f>
        <v>0</v>
      </c>
      <c r="D35" s="49" t="b">
        <f>FALSE()</f>
        <v>0</v>
      </c>
      <c r="E35" s="44">
        <v>5714401430124</v>
      </c>
      <c r="F35" s="44" t="s">
        <v>707</v>
      </c>
      <c r="G35" s="50"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1"/>
      <c r="J35" s="52" t="b">
        <f>TRUE()</f>
        <v>1</v>
      </c>
      <c r="K35" s="44" t="s">
        <v>726</v>
      </c>
      <c r="L35" s="53" t="b">
        <f>FALSE()</f>
        <v>0</v>
      </c>
      <c r="M35" s="54" t="str">
        <f t="shared" si="0"/>
        <v>https://download.lenovo.com/Images/Parts/04X1259/04X1259_A.jpg</v>
      </c>
      <c r="N35" s="54" t="str">
        <f t="shared" si="1"/>
        <v>https://download.lenovo.com/Images/Parts/04X1259/04X1259_B.jpg</v>
      </c>
      <c r="O35" s="55" t="str">
        <f t="shared" si="2"/>
        <v>https://download.lenovo.com/Images/Parts/04X1259/04X1259_details.jpg</v>
      </c>
      <c r="P35" t="str">
        <f t="shared" si="3"/>
        <v/>
      </c>
      <c r="Q35" t="str">
        <f t="shared" si="4"/>
        <v/>
      </c>
      <c r="R35" t="str">
        <f t="shared" si="5"/>
        <v/>
      </c>
      <c r="S35" t="str">
        <f t="shared" si="6"/>
        <v/>
      </c>
      <c r="T35" t="str">
        <f t="shared" si="7"/>
        <v/>
      </c>
      <c r="U35" t="str">
        <f t="shared" si="8"/>
        <v/>
      </c>
      <c r="V35" s="56">
        <f>MATCH(G35,options!$D$1:$D$20,0)</f>
        <v>10</v>
      </c>
    </row>
    <row r="36" spans="1:22" ht="14" x14ac:dyDescent="0.15">
      <c r="A36" s="45" t="s">
        <v>411</v>
      </c>
      <c r="B36" s="61" t="s">
        <v>412</v>
      </c>
      <c r="C36" s="49" t="b">
        <f>FALSE()</f>
        <v>0</v>
      </c>
      <c r="D36" s="49" t="b">
        <f>FALSE()</f>
        <v>0</v>
      </c>
      <c r="E36" s="44">
        <v>5714401430131</v>
      </c>
      <c r="F36" s="44" t="s">
        <v>708</v>
      </c>
      <c r="G36" s="50"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1"/>
      <c r="J36" s="52" t="b">
        <f>TRUE()</f>
        <v>1</v>
      </c>
      <c r="K36" s="44"/>
      <c r="L36" s="53" t="b">
        <f>FALSE()</f>
        <v>0</v>
      </c>
      <c r="M36" s="54" t="str">
        <f t="shared" ref="M36:M67" si="9">IF(ISBLANK(K36),"",IF(L36, "https://raw.githubusercontent.com/PatrickVibild/TellusAmazonPictures/master/pictures/"&amp;K36&amp;"/1.jpg","https://download.lenovo.com/Images/Parts/"&amp;K36&amp;"/"&amp;K36&amp;"_A.jpg"))</f>
        <v/>
      </c>
      <c r="N36" s="54" t="str">
        <f t="shared" ref="N36:N67" si="10">IF(ISBLANK(K36),"",IF(L36, "https://raw.githubusercontent.com/PatrickVibild/TellusAmazonPictures/master/pictures/"&amp;K36&amp;"/2.jpg","https://download.lenovo.com/Images/Parts/"&amp;K36&amp;"/"&amp;K36&amp;"_B.jpg"))</f>
        <v/>
      </c>
      <c r="O36" s="55"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6">
        <f>MATCH(G36,options!$D$1:$D$20,0)</f>
        <v>11</v>
      </c>
    </row>
    <row r="37" spans="1:22" ht="14" x14ac:dyDescent="0.15">
      <c r="A37" t="s">
        <v>413</v>
      </c>
      <c r="B37" s="61" t="s">
        <v>416</v>
      </c>
      <c r="C37" s="49" t="b">
        <f>FALSE()</f>
        <v>0</v>
      </c>
      <c r="D37" s="49" t="b">
        <f>FALSE()</f>
        <v>0</v>
      </c>
      <c r="E37" s="44">
        <v>5714401430148</v>
      </c>
      <c r="F37" s="44" t="s">
        <v>709</v>
      </c>
      <c r="G37" s="50"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1"/>
      <c r="J37" s="52" t="b">
        <f>TRUE()</f>
        <v>1</v>
      </c>
      <c r="L37" s="53" t="b">
        <f>FALSE()</f>
        <v>0</v>
      </c>
      <c r="M37" s="54" t="str">
        <f t="shared" si="9"/>
        <v/>
      </c>
      <c r="N37" s="54" t="str">
        <f t="shared" si="10"/>
        <v/>
      </c>
      <c r="O37" s="55" t="str">
        <f t="shared" si="11"/>
        <v/>
      </c>
      <c r="P37" t="str">
        <f t="shared" si="12"/>
        <v/>
      </c>
      <c r="Q37" t="str">
        <f t="shared" si="13"/>
        <v/>
      </c>
      <c r="R37" t="str">
        <f t="shared" si="14"/>
        <v/>
      </c>
      <c r="S37" t="str">
        <f t="shared" si="15"/>
        <v/>
      </c>
      <c r="T37" t="str">
        <f t="shared" si="16"/>
        <v/>
      </c>
      <c r="U37" t="str">
        <f t="shared" si="17"/>
        <v/>
      </c>
      <c r="V37" s="56">
        <f>MATCH(G37,options!$D$1:$D$20,0)</f>
        <v>12</v>
      </c>
    </row>
    <row r="38" spans="1:22" ht="14" x14ac:dyDescent="0.15">
      <c r="C38" s="49" t="b">
        <f>FALSE()</f>
        <v>0</v>
      </c>
      <c r="D38" s="49" t="b">
        <f>FALSE()</f>
        <v>0</v>
      </c>
      <c r="E38" s="44">
        <v>5714401430155</v>
      </c>
      <c r="F38" s="44" t="s">
        <v>710</v>
      </c>
      <c r="G38" s="50"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1"/>
      <c r="J38" s="52" t="b">
        <f>TRUE()</f>
        <v>1</v>
      </c>
      <c r="K38" s="44"/>
      <c r="L38" s="53" t="b">
        <f>FALSE()</f>
        <v>0</v>
      </c>
      <c r="M38" s="54" t="str">
        <f t="shared" si="9"/>
        <v/>
      </c>
      <c r="N38" s="54" t="str">
        <f t="shared" si="10"/>
        <v/>
      </c>
      <c r="O38" s="55" t="str">
        <f t="shared" si="11"/>
        <v/>
      </c>
      <c r="P38" t="str">
        <f t="shared" si="12"/>
        <v/>
      </c>
      <c r="Q38" t="str">
        <f t="shared" si="13"/>
        <v/>
      </c>
      <c r="R38" t="str">
        <f t="shared" si="14"/>
        <v/>
      </c>
      <c r="S38" t="str">
        <f t="shared" si="15"/>
        <v/>
      </c>
      <c r="T38" t="str">
        <f t="shared" si="16"/>
        <v/>
      </c>
      <c r="U38" t="str">
        <f t="shared" si="17"/>
        <v/>
      </c>
      <c r="V38" s="56">
        <f>MATCH(G38,options!$D$1:$D$20,0)</f>
        <v>13</v>
      </c>
    </row>
    <row r="39" spans="1:22" ht="14" x14ac:dyDescent="0.15">
      <c r="C39" s="49" t="b">
        <f>FALSE()</f>
        <v>0</v>
      </c>
      <c r="D39" s="49" t="b">
        <f>FALSE()</f>
        <v>0</v>
      </c>
      <c r="E39" s="44">
        <v>5714401430162</v>
      </c>
      <c r="F39" s="44" t="s">
        <v>711</v>
      </c>
      <c r="G39" s="50"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1"/>
      <c r="J39" s="52" t="b">
        <f>TRUE()</f>
        <v>1</v>
      </c>
      <c r="K39" s="44"/>
      <c r="L39" s="53" t="b">
        <f>FALSE()</f>
        <v>0</v>
      </c>
      <c r="M39" s="54" t="str">
        <f t="shared" si="9"/>
        <v/>
      </c>
      <c r="N39" s="54" t="str">
        <f t="shared" si="10"/>
        <v/>
      </c>
      <c r="O39" s="55" t="str">
        <f t="shared" si="11"/>
        <v/>
      </c>
      <c r="P39" t="str">
        <f t="shared" si="12"/>
        <v/>
      </c>
      <c r="Q39" t="str">
        <f t="shared" si="13"/>
        <v/>
      </c>
      <c r="R39" t="str">
        <f t="shared" si="14"/>
        <v/>
      </c>
      <c r="S39" t="str">
        <f t="shared" si="15"/>
        <v/>
      </c>
      <c r="T39" t="str">
        <f t="shared" si="16"/>
        <v/>
      </c>
      <c r="U39" t="str">
        <f t="shared" si="17"/>
        <v/>
      </c>
      <c r="V39" s="56">
        <f>MATCH(G39,options!$D$1:$D$20,0)</f>
        <v>14</v>
      </c>
    </row>
    <row r="40" spans="1:22" ht="14" x14ac:dyDescent="0.15">
      <c r="C40" s="49" t="b">
        <f>FALSE()</f>
        <v>0</v>
      </c>
      <c r="D40" s="49" t="b">
        <v>0</v>
      </c>
      <c r="E40" s="44">
        <v>5714401430179</v>
      </c>
      <c r="F40" s="44" t="s">
        <v>712</v>
      </c>
      <c r="G40" s="50"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1"/>
      <c r="J40" s="52" t="b">
        <f>TRUE()</f>
        <v>1</v>
      </c>
      <c r="K40" s="44" t="s">
        <v>727</v>
      </c>
      <c r="L40" s="53" t="b">
        <f>FALSE()</f>
        <v>0</v>
      </c>
      <c r="M40" s="54" t="str">
        <f t="shared" si="9"/>
        <v>https://download.lenovo.com/Images/Parts/04X1380/04X1380_A.jpg</v>
      </c>
      <c r="N40" s="54" t="str">
        <f t="shared" si="10"/>
        <v>https://download.lenovo.com/Images/Parts/04X1380/04X1380_B.jpg</v>
      </c>
      <c r="O40" s="55" t="str">
        <f t="shared" si="11"/>
        <v>https://download.lenovo.com/Images/Parts/04X1380/04X1380_details.jpg</v>
      </c>
      <c r="P40" t="str">
        <f t="shared" si="12"/>
        <v/>
      </c>
      <c r="Q40" t="str">
        <f t="shared" si="13"/>
        <v/>
      </c>
      <c r="R40" t="str">
        <f t="shared" si="14"/>
        <v/>
      </c>
      <c r="S40" t="str">
        <f t="shared" si="15"/>
        <v/>
      </c>
      <c r="T40" t="str">
        <f t="shared" si="16"/>
        <v/>
      </c>
      <c r="U40" t="str">
        <f t="shared" si="17"/>
        <v/>
      </c>
      <c r="V40" s="56">
        <f>MATCH(G40,options!$D$1:$D$20,0)</f>
        <v>15</v>
      </c>
    </row>
    <row r="41" spans="1:22" ht="28" x14ac:dyDescent="0.15">
      <c r="C41" s="49" t="b">
        <f>FALSE()</f>
        <v>0</v>
      </c>
      <c r="D41" s="49" t="b">
        <v>0</v>
      </c>
      <c r="E41" s="44">
        <v>5714401430186</v>
      </c>
      <c r="F41" s="44" t="s">
        <v>713</v>
      </c>
      <c r="G41" s="50"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1"/>
      <c r="J41" s="52" t="b">
        <f>TRUE()</f>
        <v>1</v>
      </c>
      <c r="K41" s="44" t="s">
        <v>736</v>
      </c>
      <c r="L41" s="53" t="b">
        <f>TRUE()</f>
        <v>1</v>
      </c>
      <c r="M41" s="54" t="str">
        <f t="shared" si="9"/>
        <v>https://raw.githubusercontent.com/PatrickVibild/TellusAmazonPictures/master/pictures/Lenovo/T530/BL/USI/1.jpg</v>
      </c>
      <c r="N41" s="54" t="str">
        <f t="shared" si="10"/>
        <v>https://raw.githubusercontent.com/PatrickVibild/TellusAmazonPictures/master/pictures/Lenovo/T530/BL/USI/2.jpg</v>
      </c>
      <c r="O41" s="55" t="str">
        <f t="shared" si="11"/>
        <v>https://raw.githubusercontent.com/PatrickVibild/TellusAmazonPictures/master/pictures/Lenovo/T530/BL/USI/3.jpg</v>
      </c>
      <c r="P41" t="str">
        <f t="shared" si="12"/>
        <v>https://raw.githubusercontent.com/PatrickVibild/TellusAmazonPictures/master/pictures/Lenovo/T530/BL/USI/4.jpg</v>
      </c>
      <c r="Q41" t="str">
        <f t="shared" si="13"/>
        <v>https://raw.githubusercontent.com/PatrickVibild/TellusAmazonPictures/master/pictures/Lenovo/T530/BL/USI/5.jpg</v>
      </c>
      <c r="R41" t="str">
        <f t="shared" si="14"/>
        <v>https://raw.githubusercontent.com/PatrickVibild/TellusAmazonPictures/master/pictures/Lenovo/T530/BL/USI/6.jpg</v>
      </c>
      <c r="S41" t="str">
        <f t="shared" si="15"/>
        <v>https://raw.githubusercontent.com/PatrickVibild/TellusAmazonPictures/master/pictures/Lenovo/T530/BL/USI/7.jpg</v>
      </c>
      <c r="T41" t="str">
        <f t="shared" si="16"/>
        <v>https://raw.githubusercontent.com/PatrickVibild/TellusAmazonPictures/master/pictures/Lenovo/T530/BL/USI/8.jpg</v>
      </c>
      <c r="U41" t="str">
        <f t="shared" si="17"/>
        <v>https://raw.githubusercontent.com/PatrickVibild/TellusAmazonPictures/master/pictures/Lenovo/T530/BL/USI/9.jpg</v>
      </c>
      <c r="V41" s="56">
        <f>MATCH(G41,options!$D$1:$D$20,0)</f>
        <v>16</v>
      </c>
    </row>
    <row r="42" spans="1:22" ht="14" x14ac:dyDescent="0.15">
      <c r="C42" s="49" t="b">
        <f>FALSE()</f>
        <v>0</v>
      </c>
      <c r="D42" s="49" t="b">
        <f>FALSE()</f>
        <v>0</v>
      </c>
      <c r="E42" s="44">
        <v>5714401430193</v>
      </c>
      <c r="F42" s="44" t="s">
        <v>714</v>
      </c>
      <c r="G42" s="50"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1"/>
      <c r="J42" s="52" t="b">
        <f>TRUE()</f>
        <v>1</v>
      </c>
      <c r="K42" s="44"/>
      <c r="L42" s="53" t="b">
        <f>FALSE()</f>
        <v>0</v>
      </c>
      <c r="M42" s="54" t="str">
        <f t="shared" si="9"/>
        <v/>
      </c>
      <c r="N42" s="54" t="str">
        <f t="shared" si="10"/>
        <v/>
      </c>
      <c r="O42" s="55" t="str">
        <f t="shared" si="11"/>
        <v/>
      </c>
      <c r="P42" t="str">
        <f t="shared" si="12"/>
        <v/>
      </c>
      <c r="Q42" t="str">
        <f t="shared" si="13"/>
        <v/>
      </c>
      <c r="R42" t="str">
        <f t="shared" si="14"/>
        <v/>
      </c>
      <c r="S42" t="str">
        <f t="shared" si="15"/>
        <v/>
      </c>
      <c r="T42" t="str">
        <f t="shared" si="16"/>
        <v/>
      </c>
      <c r="U42" t="str">
        <f t="shared" si="17"/>
        <v/>
      </c>
      <c r="V42" s="56">
        <f>MATCH(G42,options!$D$1:$D$20,0)</f>
        <v>17</v>
      </c>
    </row>
    <row r="43" spans="1:22" ht="28" x14ac:dyDescent="0.15">
      <c r="C43" s="49" t="b">
        <f>TRUE()</f>
        <v>1</v>
      </c>
      <c r="D43" s="49" t="b">
        <f>FALSE()</f>
        <v>0</v>
      </c>
      <c r="E43" s="44">
        <v>5714401430315</v>
      </c>
      <c r="F43" s="44" t="s">
        <v>715</v>
      </c>
      <c r="G43" s="50"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1"/>
      <c r="J43" s="52" t="b">
        <f>TRUE()</f>
        <v>1</v>
      </c>
      <c r="K43" s="44" t="s">
        <v>737</v>
      </c>
      <c r="L43" s="53" t="b">
        <f>TRUE()</f>
        <v>1</v>
      </c>
      <c r="M43" s="54" t="str">
        <f t="shared" si="9"/>
        <v>https://raw.githubusercontent.com/PatrickVibild/TellusAmazonPictures/master/pictures/Lenovo/T530/BL/US/1.jpg</v>
      </c>
      <c r="N43" s="54" t="str">
        <f t="shared" si="10"/>
        <v>https://raw.githubusercontent.com/PatrickVibild/TellusAmazonPictures/master/pictures/Lenovo/T530/BL/US/2.jpg</v>
      </c>
      <c r="O43" s="55" t="str">
        <f t="shared" si="11"/>
        <v>https://raw.githubusercontent.com/PatrickVibild/TellusAmazonPictures/master/pictures/Lenovo/T530/BL/US/3.jpg</v>
      </c>
      <c r="P43" t="str">
        <f t="shared" si="12"/>
        <v>https://raw.githubusercontent.com/PatrickVibild/TellusAmazonPictures/master/pictures/Lenovo/T530/BL/US/4.jpg</v>
      </c>
      <c r="Q43" t="str">
        <f t="shared" si="13"/>
        <v>https://raw.githubusercontent.com/PatrickVibild/TellusAmazonPictures/master/pictures/Lenovo/T530/BL/US/5.jpg</v>
      </c>
      <c r="R43" t="str">
        <f t="shared" si="14"/>
        <v>https://raw.githubusercontent.com/PatrickVibild/TellusAmazonPictures/master/pictures/Lenovo/T530/BL/US/6.jpg</v>
      </c>
      <c r="S43" t="str">
        <f t="shared" si="15"/>
        <v>https://raw.githubusercontent.com/PatrickVibild/TellusAmazonPictures/master/pictures/Lenovo/T530/BL/US/7.jpg</v>
      </c>
      <c r="T43" t="str">
        <f t="shared" si="16"/>
        <v>https://raw.githubusercontent.com/PatrickVibild/TellusAmazonPictures/master/pictures/Lenovo/T530/BL/US/8.jpg</v>
      </c>
      <c r="U43" t="str">
        <f t="shared" si="17"/>
        <v>https://raw.githubusercontent.com/PatrickVibild/TellusAmazonPictures/master/pictures/Lenovo/T530/BL/US/9.jpg</v>
      </c>
      <c r="V43" s="56">
        <f>MATCH(G43,options!$D$1:$D$20,0)</f>
        <v>18</v>
      </c>
    </row>
    <row r="44" spans="1:22" x14ac:dyDescent="0.15">
      <c r="E44" s="63"/>
      <c r="F44" s="64"/>
      <c r="G44" s="64"/>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4"/>
      <c r="J44" s="64"/>
      <c r="K44" s="54"/>
      <c r="L44" s="65"/>
      <c r="M44" s="54" t="str">
        <f t="shared" si="9"/>
        <v/>
      </c>
      <c r="N44" s="54" t="str">
        <f t="shared" si="10"/>
        <v/>
      </c>
      <c r="O44" s="55" t="str">
        <f t="shared" si="11"/>
        <v/>
      </c>
      <c r="P44" t="str">
        <f t="shared" si="12"/>
        <v/>
      </c>
      <c r="Q44" t="str">
        <f t="shared" si="13"/>
        <v/>
      </c>
      <c r="R44" t="str">
        <f t="shared" si="14"/>
        <v/>
      </c>
      <c r="S44" t="str">
        <f t="shared" si="15"/>
        <v/>
      </c>
      <c r="T44" t="str">
        <f t="shared" si="16"/>
        <v/>
      </c>
      <c r="U44" t="str">
        <f t="shared" si="17"/>
        <v/>
      </c>
      <c r="V44" s="56" t="e">
        <f>MATCH(G44,options!$D$1:$D$20,0)</f>
        <v>#N/A</v>
      </c>
    </row>
    <row r="45" spans="1:22" x14ac:dyDescent="0.15">
      <c r="E45" s="63"/>
      <c r="F45" s="64"/>
      <c r="G45" s="64"/>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4"/>
      <c r="J45" s="64"/>
      <c r="K45" s="54"/>
      <c r="L45" s="65"/>
      <c r="M45" s="54" t="str">
        <f t="shared" si="9"/>
        <v/>
      </c>
      <c r="N45" s="54" t="str">
        <f t="shared" si="10"/>
        <v/>
      </c>
      <c r="O45" s="55" t="str">
        <f t="shared" si="11"/>
        <v/>
      </c>
      <c r="P45" t="str">
        <f t="shared" si="12"/>
        <v/>
      </c>
      <c r="Q45" t="str">
        <f t="shared" si="13"/>
        <v/>
      </c>
      <c r="R45" t="str">
        <f t="shared" si="14"/>
        <v/>
      </c>
      <c r="S45" t="str">
        <f t="shared" si="15"/>
        <v/>
      </c>
      <c r="T45" t="str">
        <f t="shared" si="16"/>
        <v/>
      </c>
      <c r="U45" t="str">
        <f t="shared" si="17"/>
        <v/>
      </c>
      <c r="V45" s="56" t="e">
        <f>MATCH(G45,options!$D$1:$D$20,0)</f>
        <v>#N/A</v>
      </c>
    </row>
    <row r="46" spans="1:22" x14ac:dyDescent="0.15">
      <c r="E46" s="63"/>
      <c r="F46" s="64"/>
      <c r="G46" s="64"/>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4"/>
      <c r="J46" s="64"/>
      <c r="K46" s="54"/>
      <c r="L46" s="65"/>
      <c r="M46" s="54" t="str">
        <f t="shared" si="9"/>
        <v/>
      </c>
      <c r="N46" s="54" t="str">
        <f t="shared" si="10"/>
        <v/>
      </c>
      <c r="O46" s="55" t="str">
        <f t="shared" si="11"/>
        <v/>
      </c>
      <c r="P46" t="str">
        <f t="shared" si="12"/>
        <v/>
      </c>
      <c r="Q46" t="str">
        <f t="shared" si="13"/>
        <v/>
      </c>
      <c r="R46" t="str">
        <f t="shared" si="14"/>
        <v/>
      </c>
      <c r="S46" t="str">
        <f t="shared" si="15"/>
        <v/>
      </c>
      <c r="T46" t="str">
        <f t="shared" si="16"/>
        <v/>
      </c>
      <c r="U46" t="str">
        <f t="shared" si="17"/>
        <v/>
      </c>
      <c r="V46" s="56" t="e">
        <f>MATCH(G46,options!$D$1:$D$20,0)</f>
        <v>#N/A</v>
      </c>
    </row>
    <row r="47" spans="1:22" x14ac:dyDescent="0.15">
      <c r="E47" s="63"/>
      <c r="F47" s="64"/>
      <c r="G47" s="64"/>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4"/>
      <c r="J47" s="64"/>
      <c r="K47" s="54"/>
      <c r="L47" s="65"/>
      <c r="M47" s="54" t="str">
        <f t="shared" si="9"/>
        <v/>
      </c>
      <c r="N47" s="54" t="str">
        <f t="shared" si="10"/>
        <v/>
      </c>
      <c r="O47" s="55" t="str">
        <f t="shared" si="11"/>
        <v/>
      </c>
      <c r="P47" t="str">
        <f t="shared" si="12"/>
        <v/>
      </c>
      <c r="Q47" t="str">
        <f t="shared" si="13"/>
        <v/>
      </c>
      <c r="R47" t="str">
        <f t="shared" si="14"/>
        <v/>
      </c>
      <c r="S47" t="str">
        <f t="shared" si="15"/>
        <v/>
      </c>
      <c r="T47" t="str">
        <f t="shared" si="16"/>
        <v/>
      </c>
      <c r="U47" t="str">
        <f t="shared" si="17"/>
        <v/>
      </c>
      <c r="V47" s="56" t="e">
        <f>MATCH(G47,options!$D$1:$D$20,0)</f>
        <v>#N/A</v>
      </c>
    </row>
    <row r="48" spans="1:22" x14ac:dyDescent="0.15">
      <c r="E48" s="63"/>
      <c r="F48" s="64"/>
      <c r="G48" s="64"/>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4"/>
      <c r="J48" s="64"/>
      <c r="K48" s="54"/>
      <c r="L48" s="65"/>
      <c r="M48" s="54" t="str">
        <f t="shared" si="9"/>
        <v/>
      </c>
      <c r="N48" s="54" t="str">
        <f t="shared" si="10"/>
        <v/>
      </c>
      <c r="O48" s="55" t="str">
        <f t="shared" si="11"/>
        <v/>
      </c>
      <c r="P48" t="str">
        <f t="shared" si="12"/>
        <v/>
      </c>
      <c r="Q48" t="str">
        <f t="shared" si="13"/>
        <v/>
      </c>
      <c r="R48" t="str">
        <f t="shared" si="14"/>
        <v/>
      </c>
      <c r="S48" t="str">
        <f t="shared" si="15"/>
        <v/>
      </c>
      <c r="T48" t="str">
        <f t="shared" si="16"/>
        <v/>
      </c>
      <c r="U48" t="str">
        <f t="shared" si="17"/>
        <v/>
      </c>
      <c r="V48" s="56" t="e">
        <f>MATCH(G48,options!$D$1:$D$20,0)</f>
        <v>#N/A</v>
      </c>
    </row>
    <row r="49" spans="5:22" x14ac:dyDescent="0.15">
      <c r="E49" s="63"/>
      <c r="F49" s="64"/>
      <c r="G49" s="64"/>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4"/>
      <c r="J49" s="64"/>
      <c r="K49" s="54"/>
      <c r="L49" s="65"/>
      <c r="M49" s="54" t="str">
        <f t="shared" si="9"/>
        <v/>
      </c>
      <c r="N49" s="54" t="str">
        <f t="shared" si="10"/>
        <v/>
      </c>
      <c r="O49" s="55" t="str">
        <f t="shared" si="11"/>
        <v/>
      </c>
      <c r="P49" t="str">
        <f t="shared" si="12"/>
        <v/>
      </c>
      <c r="Q49" t="str">
        <f t="shared" si="13"/>
        <v/>
      </c>
      <c r="R49" t="str">
        <f t="shared" si="14"/>
        <v/>
      </c>
      <c r="S49" t="str">
        <f t="shared" si="15"/>
        <v/>
      </c>
      <c r="T49" t="str">
        <f t="shared" si="16"/>
        <v/>
      </c>
      <c r="U49" t="str">
        <f t="shared" si="17"/>
        <v/>
      </c>
      <c r="V49" s="56" t="e">
        <f>MATCH(G49,options!$D$1:$D$20,0)</f>
        <v>#N/A</v>
      </c>
    </row>
    <row r="50" spans="5:22" x14ac:dyDescent="0.15">
      <c r="E50" s="63"/>
      <c r="F50" s="64"/>
      <c r="G50" s="64"/>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4"/>
      <c r="J50" s="64"/>
      <c r="K50" s="54"/>
      <c r="L50" s="65"/>
      <c r="M50" s="54" t="str">
        <f t="shared" si="9"/>
        <v/>
      </c>
      <c r="N50" s="54" t="str">
        <f t="shared" si="10"/>
        <v/>
      </c>
      <c r="O50" s="55" t="str">
        <f t="shared" si="11"/>
        <v/>
      </c>
      <c r="P50" t="str">
        <f t="shared" si="12"/>
        <v/>
      </c>
      <c r="Q50" t="str">
        <f t="shared" si="13"/>
        <v/>
      </c>
      <c r="R50" t="str">
        <f t="shared" si="14"/>
        <v/>
      </c>
      <c r="S50" t="str">
        <f t="shared" si="15"/>
        <v/>
      </c>
      <c r="T50" t="str">
        <f t="shared" si="16"/>
        <v/>
      </c>
      <c r="U50" t="str">
        <f t="shared" si="17"/>
        <v/>
      </c>
      <c r="V50" s="56" t="e">
        <f>MATCH(G50,options!$D$1:$D$20,0)</f>
        <v>#N/A</v>
      </c>
    </row>
    <row r="51" spans="5:22" x14ac:dyDescent="0.15">
      <c r="E51" s="63"/>
      <c r="F51" s="64"/>
      <c r="G51" s="64"/>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4"/>
      <c r="J51" s="64"/>
      <c r="K51" s="54"/>
      <c r="L51" s="65"/>
      <c r="M51" s="54" t="str">
        <f t="shared" si="9"/>
        <v/>
      </c>
      <c r="N51" s="54" t="str">
        <f t="shared" si="10"/>
        <v/>
      </c>
      <c r="O51" s="55" t="str">
        <f t="shared" si="11"/>
        <v/>
      </c>
      <c r="P51" t="str">
        <f t="shared" si="12"/>
        <v/>
      </c>
      <c r="Q51" t="str">
        <f t="shared" si="13"/>
        <v/>
      </c>
      <c r="R51" t="str">
        <f t="shared" si="14"/>
        <v/>
      </c>
      <c r="S51" t="str">
        <f t="shared" si="15"/>
        <v/>
      </c>
      <c r="T51" t="str">
        <f t="shared" si="16"/>
        <v/>
      </c>
      <c r="U51" t="str">
        <f t="shared" si="17"/>
        <v/>
      </c>
      <c r="V51" s="56" t="e">
        <f>MATCH(G51,options!$D$1:$D$20,0)</f>
        <v>#N/A</v>
      </c>
    </row>
    <row r="52" spans="5:22" x14ac:dyDescent="0.15">
      <c r="E52" s="63"/>
      <c r="F52" s="64"/>
      <c r="G52" s="64"/>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4"/>
      <c r="J52" s="64"/>
      <c r="K52" s="54"/>
      <c r="L52" s="65"/>
      <c r="M52" s="54" t="str">
        <f t="shared" si="9"/>
        <v/>
      </c>
      <c r="N52" s="54" t="str">
        <f t="shared" si="10"/>
        <v/>
      </c>
      <c r="O52" s="55" t="str">
        <f t="shared" si="11"/>
        <v/>
      </c>
      <c r="P52" t="str">
        <f t="shared" si="12"/>
        <v/>
      </c>
      <c r="Q52" t="str">
        <f t="shared" si="13"/>
        <v/>
      </c>
      <c r="R52" t="str">
        <f t="shared" si="14"/>
        <v/>
      </c>
      <c r="S52" t="str">
        <f t="shared" si="15"/>
        <v/>
      </c>
      <c r="T52" t="str">
        <f t="shared" si="16"/>
        <v/>
      </c>
      <c r="U52" t="str">
        <f t="shared" si="17"/>
        <v/>
      </c>
      <c r="V52" s="56" t="e">
        <f>MATCH(G52,options!$D$1:$D$20,0)</f>
        <v>#N/A</v>
      </c>
    </row>
    <row r="53" spans="5:22" x14ac:dyDescent="0.15">
      <c r="E53" s="63"/>
      <c r="F53" s="64"/>
      <c r="G53" s="64"/>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4"/>
      <c r="J53" s="64"/>
      <c r="K53" s="54"/>
      <c r="L53" s="65"/>
      <c r="M53" s="54" t="str">
        <f t="shared" si="9"/>
        <v/>
      </c>
      <c r="N53" s="54" t="str">
        <f t="shared" si="10"/>
        <v/>
      </c>
      <c r="O53" s="55" t="str">
        <f t="shared" si="11"/>
        <v/>
      </c>
      <c r="P53" t="str">
        <f t="shared" si="12"/>
        <v/>
      </c>
      <c r="Q53" t="str">
        <f t="shared" si="13"/>
        <v/>
      </c>
      <c r="R53" t="str">
        <f t="shared" si="14"/>
        <v/>
      </c>
      <c r="S53" t="str">
        <f t="shared" si="15"/>
        <v/>
      </c>
      <c r="T53" t="str">
        <f t="shared" si="16"/>
        <v/>
      </c>
      <c r="U53" t="str">
        <f t="shared" si="17"/>
        <v/>
      </c>
      <c r="V53" s="56" t="e">
        <f>MATCH(G53,options!$D$1:$D$20,0)</f>
        <v>#N/A</v>
      </c>
    </row>
    <row r="54" spans="5:22" x14ac:dyDescent="0.15">
      <c r="E54" s="63"/>
      <c r="F54" s="64"/>
      <c r="G54" s="64"/>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4"/>
      <c r="J54" s="64"/>
      <c r="K54" s="54"/>
      <c r="L54" s="65"/>
      <c r="M54" s="54" t="str">
        <f t="shared" si="9"/>
        <v/>
      </c>
      <c r="N54" s="54" t="str">
        <f t="shared" si="10"/>
        <v/>
      </c>
      <c r="O54" s="55" t="str">
        <f t="shared" si="11"/>
        <v/>
      </c>
      <c r="P54" t="str">
        <f t="shared" si="12"/>
        <v/>
      </c>
      <c r="Q54" t="str">
        <f t="shared" si="13"/>
        <v/>
      </c>
      <c r="R54" t="str">
        <f t="shared" si="14"/>
        <v/>
      </c>
      <c r="S54" t="str">
        <f t="shared" si="15"/>
        <v/>
      </c>
      <c r="T54" t="str">
        <f t="shared" si="16"/>
        <v/>
      </c>
      <c r="U54" t="str">
        <f t="shared" si="17"/>
        <v/>
      </c>
      <c r="V54" s="56" t="e">
        <f>MATCH(G54,options!$D$1:$D$20,0)</f>
        <v>#N/A</v>
      </c>
    </row>
    <row r="55" spans="5:22" x14ac:dyDescent="0.15">
      <c r="E55" s="63"/>
      <c r="F55" s="64"/>
      <c r="G55" s="64"/>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4"/>
      <c r="J55" s="64"/>
      <c r="K55" s="54"/>
      <c r="L55" s="65"/>
      <c r="M55" s="54" t="str">
        <f t="shared" si="9"/>
        <v/>
      </c>
      <c r="N55" s="54" t="str">
        <f t="shared" si="10"/>
        <v/>
      </c>
      <c r="O55" s="55" t="str">
        <f t="shared" si="11"/>
        <v/>
      </c>
      <c r="P55" t="str">
        <f t="shared" si="12"/>
        <v/>
      </c>
      <c r="Q55" t="str">
        <f t="shared" si="13"/>
        <v/>
      </c>
      <c r="R55" t="str">
        <f t="shared" si="14"/>
        <v/>
      </c>
      <c r="S55" t="str">
        <f t="shared" si="15"/>
        <v/>
      </c>
      <c r="T55" t="str">
        <f t="shared" si="16"/>
        <v/>
      </c>
      <c r="U55" t="str">
        <f t="shared" si="17"/>
        <v/>
      </c>
      <c r="V55" s="56" t="e">
        <f>MATCH(G55,options!$D$1:$D$20,0)</f>
        <v>#N/A</v>
      </c>
    </row>
    <row r="56" spans="5:22" x14ac:dyDescent="0.15">
      <c r="E56" s="63"/>
      <c r="F56" s="64"/>
      <c r="G56" s="64"/>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4"/>
      <c r="J56" s="64"/>
      <c r="K56" s="54"/>
      <c r="L56" s="65"/>
      <c r="M56" s="54" t="str">
        <f t="shared" si="9"/>
        <v/>
      </c>
      <c r="N56" s="54" t="str">
        <f t="shared" si="10"/>
        <v/>
      </c>
      <c r="O56" s="55" t="str">
        <f t="shared" si="11"/>
        <v/>
      </c>
      <c r="P56" t="str">
        <f t="shared" si="12"/>
        <v/>
      </c>
      <c r="Q56" t="str">
        <f t="shared" si="13"/>
        <v/>
      </c>
      <c r="R56" t="str">
        <f t="shared" si="14"/>
        <v/>
      </c>
      <c r="S56" t="str">
        <f t="shared" si="15"/>
        <v/>
      </c>
      <c r="T56" t="str">
        <f t="shared" si="16"/>
        <v/>
      </c>
      <c r="U56" t="str">
        <f t="shared" si="17"/>
        <v/>
      </c>
      <c r="V56" s="56" t="e">
        <f>MATCH(G56,options!$D$1:$D$20,0)</f>
        <v>#N/A</v>
      </c>
    </row>
    <row r="57" spans="5:22" x14ac:dyDescent="0.15">
      <c r="E57" s="63"/>
      <c r="F57" s="64"/>
      <c r="G57" s="64"/>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4"/>
      <c r="J57" s="64"/>
      <c r="K57" s="54"/>
      <c r="L57" s="65"/>
      <c r="M57" s="54" t="str">
        <f t="shared" si="9"/>
        <v/>
      </c>
      <c r="N57" s="54" t="str">
        <f t="shared" si="10"/>
        <v/>
      </c>
      <c r="O57" s="55" t="str">
        <f t="shared" si="11"/>
        <v/>
      </c>
      <c r="P57" t="str">
        <f t="shared" si="12"/>
        <v/>
      </c>
      <c r="Q57" t="str">
        <f t="shared" si="13"/>
        <v/>
      </c>
      <c r="R57" t="str">
        <f t="shared" si="14"/>
        <v/>
      </c>
      <c r="S57" t="str">
        <f t="shared" si="15"/>
        <v/>
      </c>
      <c r="T57" t="str">
        <f t="shared" si="16"/>
        <v/>
      </c>
      <c r="U57" t="str">
        <f t="shared" si="17"/>
        <v/>
      </c>
      <c r="V57" s="56" t="e">
        <f>MATCH(G57,options!$D$1:$D$20,0)</f>
        <v>#N/A</v>
      </c>
    </row>
    <row r="58" spans="5:22" x14ac:dyDescent="0.15">
      <c r="E58" s="63"/>
      <c r="F58" s="64"/>
      <c r="G58" s="64"/>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4"/>
      <c r="J58" s="64"/>
      <c r="K58" s="54"/>
      <c r="L58" s="65"/>
      <c r="M58" s="54" t="str">
        <f t="shared" si="9"/>
        <v/>
      </c>
      <c r="N58" s="54" t="str">
        <f t="shared" si="10"/>
        <v/>
      </c>
      <c r="O58" s="55" t="str">
        <f t="shared" si="11"/>
        <v/>
      </c>
      <c r="P58" t="str">
        <f t="shared" si="12"/>
        <v/>
      </c>
      <c r="Q58" t="str">
        <f t="shared" si="13"/>
        <v/>
      </c>
      <c r="R58" t="str">
        <f t="shared" si="14"/>
        <v/>
      </c>
      <c r="S58" t="str">
        <f t="shared" si="15"/>
        <v/>
      </c>
      <c r="T58" t="str">
        <f t="shared" si="16"/>
        <v/>
      </c>
      <c r="U58" t="str">
        <f t="shared" si="17"/>
        <v/>
      </c>
      <c r="V58" s="56" t="e">
        <f>MATCH(G58,options!$D$1:$D$20,0)</f>
        <v>#N/A</v>
      </c>
    </row>
    <row r="59" spans="5:22" x14ac:dyDescent="0.15">
      <c r="E59" s="63"/>
      <c r="F59" s="64"/>
      <c r="G59" s="64"/>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4"/>
      <c r="J59" s="64"/>
      <c r="K59" s="54"/>
      <c r="L59" s="65"/>
      <c r="M59" s="54" t="str">
        <f t="shared" si="9"/>
        <v/>
      </c>
      <c r="N59" s="54" t="str">
        <f t="shared" si="10"/>
        <v/>
      </c>
      <c r="O59" s="55" t="str">
        <f t="shared" si="11"/>
        <v/>
      </c>
      <c r="P59" t="str">
        <f t="shared" si="12"/>
        <v/>
      </c>
      <c r="Q59" t="str">
        <f t="shared" si="13"/>
        <v/>
      </c>
      <c r="R59" t="str">
        <f t="shared" si="14"/>
        <v/>
      </c>
      <c r="S59" t="str">
        <f t="shared" si="15"/>
        <v/>
      </c>
      <c r="T59" t="str">
        <f t="shared" si="16"/>
        <v/>
      </c>
      <c r="U59" t="str">
        <f t="shared" si="17"/>
        <v/>
      </c>
      <c r="V59" s="56" t="e">
        <f>MATCH(G59,options!$D$1:$D$20,0)</f>
        <v>#N/A</v>
      </c>
    </row>
    <row r="60" spans="5:22" x14ac:dyDescent="0.15">
      <c r="E60" s="63"/>
      <c r="F60" s="64"/>
      <c r="G60" s="64"/>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4"/>
      <c r="J60" s="64"/>
      <c r="K60" s="54"/>
      <c r="L60" s="65"/>
      <c r="M60" s="54" t="str">
        <f t="shared" si="9"/>
        <v/>
      </c>
      <c r="N60" s="54" t="str">
        <f t="shared" si="10"/>
        <v/>
      </c>
      <c r="O60" s="55" t="str">
        <f t="shared" si="11"/>
        <v/>
      </c>
      <c r="P60" t="str">
        <f t="shared" si="12"/>
        <v/>
      </c>
      <c r="Q60" t="str">
        <f t="shared" si="13"/>
        <v/>
      </c>
      <c r="R60" t="str">
        <f t="shared" si="14"/>
        <v/>
      </c>
      <c r="S60" t="str">
        <f t="shared" si="15"/>
        <v/>
      </c>
      <c r="T60" t="str">
        <f t="shared" si="16"/>
        <v/>
      </c>
      <c r="U60" t="str">
        <f t="shared" si="17"/>
        <v/>
      </c>
      <c r="V60" s="56" t="e">
        <f>MATCH(G60,options!$D$1:$D$20,0)</f>
        <v>#N/A</v>
      </c>
    </row>
    <row r="61" spans="5:22" x14ac:dyDescent="0.15">
      <c r="E61" s="63"/>
      <c r="F61" s="64"/>
      <c r="G61" s="64"/>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4"/>
      <c r="J61" s="64"/>
      <c r="K61" s="54"/>
      <c r="L61" s="65"/>
      <c r="M61" s="54" t="str">
        <f t="shared" si="9"/>
        <v/>
      </c>
      <c r="N61" s="54" t="str">
        <f t="shared" si="10"/>
        <v/>
      </c>
      <c r="O61" s="55" t="str">
        <f t="shared" si="11"/>
        <v/>
      </c>
      <c r="P61" t="str">
        <f t="shared" si="12"/>
        <v/>
      </c>
      <c r="Q61" t="str">
        <f t="shared" si="13"/>
        <v/>
      </c>
      <c r="R61" t="str">
        <f t="shared" si="14"/>
        <v/>
      </c>
      <c r="S61" t="str">
        <f t="shared" si="15"/>
        <v/>
      </c>
      <c r="T61" t="str">
        <f t="shared" si="16"/>
        <v/>
      </c>
      <c r="U61" t="str">
        <f t="shared" si="17"/>
        <v/>
      </c>
      <c r="V61" s="56" t="e">
        <f>MATCH(G61,options!$D$1:$D$20,0)</f>
        <v>#N/A</v>
      </c>
    </row>
    <row r="62" spans="5:22" x14ac:dyDescent="0.15">
      <c r="E62" s="63"/>
      <c r="F62" s="64"/>
      <c r="G62" s="64"/>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4"/>
      <c r="J62" s="64"/>
      <c r="K62" s="54"/>
      <c r="L62" s="65"/>
      <c r="M62" s="54" t="str">
        <f t="shared" si="9"/>
        <v/>
      </c>
      <c r="N62" s="54" t="str">
        <f t="shared" si="10"/>
        <v/>
      </c>
      <c r="O62" s="55" t="str">
        <f t="shared" si="11"/>
        <v/>
      </c>
      <c r="P62" t="str">
        <f t="shared" si="12"/>
        <v/>
      </c>
      <c r="Q62" t="str">
        <f t="shared" si="13"/>
        <v/>
      </c>
      <c r="R62" t="str">
        <f t="shared" si="14"/>
        <v/>
      </c>
      <c r="S62" t="str">
        <f t="shared" si="15"/>
        <v/>
      </c>
      <c r="T62" t="str">
        <f t="shared" si="16"/>
        <v/>
      </c>
      <c r="U62" t="str">
        <f t="shared" si="17"/>
        <v/>
      </c>
      <c r="V62" s="56" t="e">
        <f>MATCH(G62,options!$D$1:$D$20,0)</f>
        <v>#N/A</v>
      </c>
    </row>
    <row r="63" spans="5:22" x14ac:dyDescent="0.15">
      <c r="E63" s="63"/>
      <c r="F63" s="64"/>
      <c r="G63" s="64"/>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4"/>
      <c r="J63" s="64"/>
      <c r="K63" s="54"/>
      <c r="L63" s="65"/>
      <c r="M63" s="54" t="str">
        <f t="shared" si="9"/>
        <v/>
      </c>
      <c r="N63" s="54" t="str">
        <f t="shared" si="10"/>
        <v/>
      </c>
      <c r="O63" s="55" t="str">
        <f t="shared" si="11"/>
        <v/>
      </c>
      <c r="P63" t="str">
        <f t="shared" si="12"/>
        <v/>
      </c>
      <c r="Q63" t="str">
        <f t="shared" si="13"/>
        <v/>
      </c>
      <c r="R63" t="str">
        <f t="shared" si="14"/>
        <v/>
      </c>
      <c r="S63" t="str">
        <f t="shared" si="15"/>
        <v/>
      </c>
      <c r="T63" t="str">
        <f t="shared" si="16"/>
        <v/>
      </c>
      <c r="U63" t="str">
        <f t="shared" si="17"/>
        <v/>
      </c>
      <c r="V63" s="56" t="e">
        <f>MATCH(G63,options!$D$1:$D$20,0)</f>
        <v>#N/A</v>
      </c>
    </row>
    <row r="64" spans="5:22" x14ac:dyDescent="0.15">
      <c r="E64" s="63"/>
      <c r="F64" s="64"/>
      <c r="G64" s="64"/>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4"/>
      <c r="J64" s="64"/>
      <c r="K64" s="54"/>
      <c r="L64" s="65"/>
      <c r="M64" s="54" t="str">
        <f t="shared" si="9"/>
        <v/>
      </c>
      <c r="N64" s="54" t="str">
        <f t="shared" si="10"/>
        <v/>
      </c>
      <c r="O64" s="55" t="str">
        <f t="shared" si="11"/>
        <v/>
      </c>
      <c r="P64" t="str">
        <f t="shared" si="12"/>
        <v/>
      </c>
      <c r="Q64" t="str">
        <f t="shared" si="13"/>
        <v/>
      </c>
      <c r="R64" t="str">
        <f t="shared" si="14"/>
        <v/>
      </c>
      <c r="S64" t="str">
        <f t="shared" si="15"/>
        <v/>
      </c>
      <c r="T64" t="str">
        <f t="shared" si="16"/>
        <v/>
      </c>
      <c r="U64" t="str">
        <f t="shared" si="17"/>
        <v/>
      </c>
      <c r="V64" s="56" t="e">
        <f>MATCH(G64,options!$D$1:$D$20,0)</f>
        <v>#N/A</v>
      </c>
    </row>
    <row r="65" spans="5:22" x14ac:dyDescent="0.15">
      <c r="E65" s="63"/>
      <c r="F65" s="64"/>
      <c r="G65" s="64"/>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4"/>
      <c r="J65" s="64"/>
      <c r="K65" s="54"/>
      <c r="L65" s="65"/>
      <c r="M65" s="54" t="str">
        <f t="shared" si="9"/>
        <v/>
      </c>
      <c r="N65" s="54" t="str">
        <f t="shared" si="10"/>
        <v/>
      </c>
      <c r="O65" s="55" t="str">
        <f t="shared" si="11"/>
        <v/>
      </c>
      <c r="P65" t="str">
        <f t="shared" si="12"/>
        <v/>
      </c>
      <c r="Q65" t="str">
        <f t="shared" si="13"/>
        <v/>
      </c>
      <c r="R65" t="str">
        <f t="shared" si="14"/>
        <v/>
      </c>
      <c r="S65" t="str">
        <f t="shared" si="15"/>
        <v/>
      </c>
      <c r="T65" t="str">
        <f t="shared" si="16"/>
        <v/>
      </c>
      <c r="U65" t="str">
        <f t="shared" si="17"/>
        <v/>
      </c>
      <c r="V65" s="56" t="e">
        <f>MATCH(G65,options!$D$1:$D$20,0)</f>
        <v>#N/A</v>
      </c>
    </row>
    <row r="66" spans="5:22" x14ac:dyDescent="0.15">
      <c r="E66" s="63"/>
      <c r="F66" s="64"/>
      <c r="G66" s="64"/>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4"/>
      <c r="J66" s="64"/>
      <c r="K66" s="54"/>
      <c r="L66" s="65"/>
      <c r="M66" s="54" t="str">
        <f t="shared" si="9"/>
        <v/>
      </c>
      <c r="N66" s="54" t="str">
        <f t="shared" si="10"/>
        <v/>
      </c>
      <c r="O66" s="55" t="str">
        <f t="shared" si="11"/>
        <v/>
      </c>
      <c r="P66" t="str">
        <f t="shared" si="12"/>
        <v/>
      </c>
      <c r="Q66" t="str">
        <f t="shared" si="13"/>
        <v/>
      </c>
      <c r="R66" t="str">
        <f t="shared" si="14"/>
        <v/>
      </c>
      <c r="S66" t="str">
        <f t="shared" si="15"/>
        <v/>
      </c>
      <c r="T66" t="str">
        <f t="shared" si="16"/>
        <v/>
      </c>
      <c r="U66" t="str">
        <f t="shared" si="17"/>
        <v/>
      </c>
      <c r="V66" s="56" t="e">
        <f>MATCH(G66,options!$D$1:$D$20,0)</f>
        <v>#N/A</v>
      </c>
    </row>
    <row r="67" spans="5:22" x14ac:dyDescent="0.15">
      <c r="E67" s="63"/>
      <c r="F67" s="64"/>
      <c r="G67" s="64"/>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4"/>
      <c r="J67" s="64"/>
      <c r="K67" s="54"/>
      <c r="L67" s="65"/>
      <c r="M67" s="54" t="str">
        <f t="shared" si="9"/>
        <v/>
      </c>
      <c r="N67" s="54" t="str">
        <f t="shared" si="10"/>
        <v/>
      </c>
      <c r="O67" s="55" t="str">
        <f t="shared" si="11"/>
        <v/>
      </c>
      <c r="P67" t="str">
        <f t="shared" si="12"/>
        <v/>
      </c>
      <c r="Q67" t="str">
        <f t="shared" si="13"/>
        <v/>
      </c>
      <c r="R67" t="str">
        <f t="shared" si="14"/>
        <v/>
      </c>
      <c r="S67" t="str">
        <f t="shared" si="15"/>
        <v/>
      </c>
      <c r="T67" t="str">
        <f t="shared" si="16"/>
        <v/>
      </c>
      <c r="U67" t="str">
        <f t="shared" si="17"/>
        <v/>
      </c>
      <c r="V67" s="56" t="e">
        <f>MATCH(G67,options!$D$1:$D$20,0)</f>
        <v>#N/A</v>
      </c>
    </row>
    <row r="68" spans="5:22" x14ac:dyDescent="0.15">
      <c r="E68" s="63"/>
      <c r="F68" s="64"/>
      <c r="G68" s="64"/>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4"/>
      <c r="J68" s="64"/>
      <c r="K68" s="54"/>
      <c r="L68" s="65"/>
      <c r="M68" s="54" t="str">
        <f t="shared" ref="M68:M99" si="18">IF(ISBLANK(K68),"",IF(L68, "https://raw.githubusercontent.com/PatrickVibild/TellusAmazonPictures/master/pictures/"&amp;K68&amp;"/1.jpg","https://download.lenovo.com/Images/Parts/"&amp;K68&amp;"/"&amp;K68&amp;"_A.jpg"))</f>
        <v/>
      </c>
      <c r="N68" s="54" t="str">
        <f t="shared" ref="N68:N103" si="19">IF(ISBLANK(K68),"",IF(L68, "https://raw.githubusercontent.com/PatrickVibild/TellusAmazonPictures/master/pictures/"&amp;K68&amp;"/2.jpg","https://download.lenovo.com/Images/Parts/"&amp;K68&amp;"/"&amp;K68&amp;"_B.jpg"))</f>
        <v/>
      </c>
      <c r="O68" s="55"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6" t="e">
        <f>MATCH(G68,options!$D$1:$D$20,0)</f>
        <v>#N/A</v>
      </c>
    </row>
    <row r="69" spans="5:22" x14ac:dyDescent="0.15">
      <c r="E69" s="63"/>
      <c r="F69" s="64"/>
      <c r="G69" s="64"/>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4"/>
      <c r="J69" s="64"/>
      <c r="K69" s="54"/>
      <c r="L69" s="65"/>
      <c r="M69" s="54" t="str">
        <f t="shared" si="18"/>
        <v/>
      </c>
      <c r="N69" s="54" t="str">
        <f t="shared" si="19"/>
        <v/>
      </c>
      <c r="O69" s="55" t="str">
        <f t="shared" si="20"/>
        <v/>
      </c>
      <c r="P69" t="str">
        <f t="shared" si="21"/>
        <v/>
      </c>
      <c r="Q69" t="str">
        <f t="shared" si="22"/>
        <v/>
      </c>
      <c r="R69" t="str">
        <f t="shared" si="23"/>
        <v/>
      </c>
      <c r="S69" t="str">
        <f t="shared" si="24"/>
        <v/>
      </c>
      <c r="T69" t="str">
        <f t="shared" si="25"/>
        <v/>
      </c>
      <c r="U69" t="str">
        <f t="shared" si="26"/>
        <v/>
      </c>
      <c r="V69" s="56" t="e">
        <f>MATCH(G69,options!$D$1:$D$20,0)</f>
        <v>#N/A</v>
      </c>
    </row>
    <row r="70" spans="5:22" x14ac:dyDescent="0.15">
      <c r="E70" s="63"/>
      <c r="F70" s="64"/>
      <c r="G70" s="64"/>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4"/>
      <c r="J70" s="64"/>
      <c r="K70" s="54"/>
      <c r="L70" s="65"/>
      <c r="M70" s="54" t="str">
        <f t="shared" si="18"/>
        <v/>
      </c>
      <c r="N70" s="54" t="str">
        <f t="shared" si="19"/>
        <v/>
      </c>
      <c r="O70" s="55" t="str">
        <f t="shared" si="20"/>
        <v/>
      </c>
      <c r="P70" t="str">
        <f t="shared" si="21"/>
        <v/>
      </c>
      <c r="Q70" t="str">
        <f t="shared" si="22"/>
        <v/>
      </c>
      <c r="R70" t="str">
        <f t="shared" si="23"/>
        <v/>
      </c>
      <c r="S70" t="str">
        <f t="shared" si="24"/>
        <v/>
      </c>
      <c r="T70" t="str">
        <f t="shared" si="25"/>
        <v/>
      </c>
      <c r="U70" t="str">
        <f t="shared" si="26"/>
        <v/>
      </c>
      <c r="V70" s="56" t="e">
        <f>MATCH(G70,options!$D$1:$D$20,0)</f>
        <v>#N/A</v>
      </c>
    </row>
    <row r="71" spans="5:22" x14ac:dyDescent="0.15">
      <c r="E71" s="63"/>
      <c r="F71" s="64"/>
      <c r="G71" s="64"/>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4"/>
      <c r="J71" s="64"/>
      <c r="K71" s="54"/>
      <c r="L71" s="65"/>
      <c r="M71" s="54" t="str">
        <f t="shared" si="18"/>
        <v/>
      </c>
      <c r="N71" s="54" t="str">
        <f t="shared" si="19"/>
        <v/>
      </c>
      <c r="O71" s="55" t="str">
        <f t="shared" si="20"/>
        <v/>
      </c>
      <c r="P71" t="str">
        <f t="shared" si="21"/>
        <v/>
      </c>
      <c r="Q71" t="str">
        <f t="shared" si="22"/>
        <v/>
      </c>
      <c r="R71" t="str">
        <f t="shared" si="23"/>
        <v/>
      </c>
      <c r="S71" t="str">
        <f t="shared" si="24"/>
        <v/>
      </c>
      <c r="T71" t="str">
        <f t="shared" si="25"/>
        <v/>
      </c>
      <c r="U71" t="str">
        <f t="shared" si="26"/>
        <v/>
      </c>
      <c r="V71" s="56" t="e">
        <f>MATCH(G71,options!$D$1:$D$20,0)</f>
        <v>#N/A</v>
      </c>
    </row>
    <row r="72" spans="5:22" x14ac:dyDescent="0.15">
      <c r="E72" s="63"/>
      <c r="F72" s="64"/>
      <c r="G72" s="64"/>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4"/>
      <c r="J72" s="64"/>
      <c r="K72" s="54"/>
      <c r="L72" s="65"/>
      <c r="M72" s="54" t="str">
        <f t="shared" si="18"/>
        <v/>
      </c>
      <c r="N72" s="54" t="str">
        <f t="shared" si="19"/>
        <v/>
      </c>
      <c r="O72" s="55" t="str">
        <f t="shared" si="20"/>
        <v/>
      </c>
      <c r="P72" t="str">
        <f t="shared" si="21"/>
        <v/>
      </c>
      <c r="Q72" t="str">
        <f t="shared" si="22"/>
        <v/>
      </c>
      <c r="R72" t="str">
        <f t="shared" si="23"/>
        <v/>
      </c>
      <c r="S72" t="str">
        <f t="shared" si="24"/>
        <v/>
      </c>
      <c r="T72" t="str">
        <f t="shared" si="25"/>
        <v/>
      </c>
      <c r="U72" t="str">
        <f t="shared" si="26"/>
        <v/>
      </c>
      <c r="V72" s="56" t="e">
        <f>MATCH(G72,options!$D$1:$D$20,0)</f>
        <v>#N/A</v>
      </c>
    </row>
    <row r="73" spans="5:22" x14ac:dyDescent="0.15">
      <c r="E73" s="63"/>
      <c r="F73" s="64"/>
      <c r="G73" s="64"/>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4"/>
      <c r="J73" s="64"/>
      <c r="K73" s="54"/>
      <c r="L73" s="65"/>
      <c r="M73" s="54" t="str">
        <f t="shared" si="18"/>
        <v/>
      </c>
      <c r="N73" s="54" t="str">
        <f t="shared" si="19"/>
        <v/>
      </c>
      <c r="O73" s="55" t="str">
        <f t="shared" si="20"/>
        <v/>
      </c>
      <c r="P73" t="str">
        <f t="shared" si="21"/>
        <v/>
      </c>
      <c r="Q73" t="str">
        <f t="shared" si="22"/>
        <v/>
      </c>
      <c r="R73" t="str">
        <f t="shared" si="23"/>
        <v/>
      </c>
      <c r="S73" t="str">
        <f t="shared" si="24"/>
        <v/>
      </c>
      <c r="T73" t="str">
        <f t="shared" si="25"/>
        <v/>
      </c>
      <c r="U73" t="str">
        <f t="shared" si="26"/>
        <v/>
      </c>
      <c r="V73" s="56" t="e">
        <f>MATCH(G73,options!$D$1:$D$20,0)</f>
        <v>#N/A</v>
      </c>
    </row>
    <row r="74" spans="5:22" x14ac:dyDescent="0.15">
      <c r="E74" s="63"/>
      <c r="F74" s="64"/>
      <c r="G74" s="64"/>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4"/>
      <c r="J74" s="64"/>
      <c r="K74" s="54"/>
      <c r="L74" s="65"/>
      <c r="M74" s="54" t="str">
        <f t="shared" si="18"/>
        <v/>
      </c>
      <c r="N74" s="54" t="str">
        <f t="shared" si="19"/>
        <v/>
      </c>
      <c r="O74" s="55" t="str">
        <f t="shared" si="20"/>
        <v/>
      </c>
      <c r="P74" t="str">
        <f t="shared" si="21"/>
        <v/>
      </c>
      <c r="Q74" t="str">
        <f t="shared" si="22"/>
        <v/>
      </c>
      <c r="R74" t="str">
        <f t="shared" si="23"/>
        <v/>
      </c>
      <c r="S74" t="str">
        <f t="shared" si="24"/>
        <v/>
      </c>
      <c r="T74" t="str">
        <f t="shared" si="25"/>
        <v/>
      </c>
      <c r="U74" t="str">
        <f t="shared" si="26"/>
        <v/>
      </c>
      <c r="V74" s="56" t="e">
        <f>MATCH(G74,options!$D$1:$D$20,0)</f>
        <v>#N/A</v>
      </c>
    </row>
    <row r="75" spans="5:22" x14ac:dyDescent="0.15">
      <c r="E75" s="63"/>
      <c r="F75" s="64"/>
      <c r="G75" s="64"/>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4"/>
      <c r="J75" s="64"/>
      <c r="K75" s="54"/>
      <c r="L75" s="65"/>
      <c r="M75" s="54" t="str">
        <f t="shared" si="18"/>
        <v/>
      </c>
      <c r="N75" s="54" t="str">
        <f t="shared" si="19"/>
        <v/>
      </c>
      <c r="O75" s="55" t="str">
        <f t="shared" si="20"/>
        <v/>
      </c>
      <c r="P75" t="str">
        <f t="shared" si="21"/>
        <v/>
      </c>
      <c r="Q75" t="str">
        <f t="shared" si="22"/>
        <v/>
      </c>
      <c r="R75" t="str">
        <f t="shared" si="23"/>
        <v/>
      </c>
      <c r="S75" t="str">
        <f t="shared" si="24"/>
        <v/>
      </c>
      <c r="T75" t="str">
        <f t="shared" si="25"/>
        <v/>
      </c>
      <c r="U75" t="str">
        <f t="shared" si="26"/>
        <v/>
      </c>
      <c r="V75" s="56" t="e">
        <f>MATCH(G75,options!$D$1:$D$20,0)</f>
        <v>#N/A</v>
      </c>
    </row>
    <row r="76" spans="5:22" x14ac:dyDescent="0.15">
      <c r="E76" s="63"/>
      <c r="F76" s="64"/>
      <c r="G76" s="64"/>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4"/>
      <c r="J76" s="64"/>
      <c r="K76" s="54"/>
      <c r="L76" s="65"/>
      <c r="M76" s="54" t="str">
        <f t="shared" si="18"/>
        <v/>
      </c>
      <c r="N76" s="54" t="str">
        <f t="shared" si="19"/>
        <v/>
      </c>
      <c r="O76" s="55" t="str">
        <f t="shared" si="20"/>
        <v/>
      </c>
      <c r="P76" t="str">
        <f t="shared" si="21"/>
        <v/>
      </c>
      <c r="Q76" t="str">
        <f t="shared" si="22"/>
        <v/>
      </c>
      <c r="R76" t="str">
        <f t="shared" si="23"/>
        <v/>
      </c>
      <c r="S76" t="str">
        <f t="shared" si="24"/>
        <v/>
      </c>
      <c r="T76" t="str">
        <f t="shared" si="25"/>
        <v/>
      </c>
      <c r="U76" t="str">
        <f t="shared" si="26"/>
        <v/>
      </c>
      <c r="V76" s="56" t="e">
        <f>MATCH(G76,options!$D$1:$D$20,0)</f>
        <v>#N/A</v>
      </c>
    </row>
    <row r="77" spans="5:22" x14ac:dyDescent="0.15">
      <c r="E77" s="63"/>
      <c r="F77" s="64"/>
      <c r="G77" s="64"/>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4"/>
      <c r="J77" s="64"/>
      <c r="K77" s="54"/>
      <c r="L77" s="65"/>
      <c r="M77" s="54" t="str">
        <f t="shared" si="18"/>
        <v/>
      </c>
      <c r="N77" s="54" t="str">
        <f t="shared" si="19"/>
        <v/>
      </c>
      <c r="O77" s="55" t="str">
        <f t="shared" si="20"/>
        <v/>
      </c>
      <c r="P77" t="str">
        <f t="shared" si="21"/>
        <v/>
      </c>
      <c r="Q77" t="str">
        <f t="shared" si="22"/>
        <v/>
      </c>
      <c r="R77" t="str">
        <f t="shared" si="23"/>
        <v/>
      </c>
      <c r="S77" t="str">
        <f t="shared" si="24"/>
        <v/>
      </c>
      <c r="T77" t="str">
        <f t="shared" si="25"/>
        <v/>
      </c>
      <c r="U77" t="str">
        <f t="shared" si="26"/>
        <v/>
      </c>
      <c r="V77" s="56" t="e">
        <f>MATCH(G77,options!$D$1:$D$20,0)</f>
        <v>#N/A</v>
      </c>
    </row>
    <row r="78" spans="5:22" x14ac:dyDescent="0.15">
      <c r="E78" s="63"/>
      <c r="F78" s="64"/>
      <c r="G78" s="64"/>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4"/>
      <c r="J78" s="64"/>
      <c r="K78" s="54"/>
      <c r="L78" s="65"/>
      <c r="M78" s="54" t="str">
        <f t="shared" si="18"/>
        <v/>
      </c>
      <c r="N78" s="54" t="str">
        <f t="shared" si="19"/>
        <v/>
      </c>
      <c r="O78" s="55" t="str">
        <f t="shared" si="20"/>
        <v/>
      </c>
      <c r="P78" t="str">
        <f t="shared" si="21"/>
        <v/>
      </c>
      <c r="Q78" t="str">
        <f t="shared" si="22"/>
        <v/>
      </c>
      <c r="R78" t="str">
        <f t="shared" si="23"/>
        <v/>
      </c>
      <c r="S78" t="str">
        <f t="shared" si="24"/>
        <v/>
      </c>
      <c r="T78" t="str">
        <f t="shared" si="25"/>
        <v/>
      </c>
      <c r="U78" t="str">
        <f t="shared" si="26"/>
        <v/>
      </c>
      <c r="V78" s="56" t="e">
        <f>MATCH(G78,options!$D$1:$D$20,0)</f>
        <v>#N/A</v>
      </c>
    </row>
    <row r="79" spans="5:22" x14ac:dyDescent="0.15">
      <c r="E79" s="63"/>
      <c r="F79" s="64"/>
      <c r="G79" s="64"/>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4"/>
      <c r="J79" s="64"/>
      <c r="K79" s="54"/>
      <c r="L79" s="65"/>
      <c r="M79" s="54" t="str">
        <f t="shared" si="18"/>
        <v/>
      </c>
      <c r="N79" s="54" t="str">
        <f t="shared" si="19"/>
        <v/>
      </c>
      <c r="O79" s="55" t="str">
        <f t="shared" si="20"/>
        <v/>
      </c>
      <c r="P79" t="str">
        <f t="shared" si="21"/>
        <v/>
      </c>
      <c r="Q79" t="str">
        <f t="shared" si="22"/>
        <v/>
      </c>
      <c r="R79" t="str">
        <f t="shared" si="23"/>
        <v/>
      </c>
      <c r="S79" t="str">
        <f t="shared" si="24"/>
        <v/>
      </c>
      <c r="T79" t="str">
        <f t="shared" si="25"/>
        <v/>
      </c>
      <c r="U79" t="str">
        <f t="shared" si="26"/>
        <v/>
      </c>
      <c r="V79" s="56" t="e">
        <f>MATCH(G79,options!$D$1:$D$20,0)</f>
        <v>#N/A</v>
      </c>
    </row>
    <row r="80" spans="5:22" x14ac:dyDescent="0.15">
      <c r="E80" s="63"/>
      <c r="F80" s="64"/>
      <c r="G80" s="64"/>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4"/>
      <c r="J80" s="64"/>
      <c r="K80" s="54"/>
      <c r="L80" s="65"/>
      <c r="M80" s="54" t="str">
        <f t="shared" si="18"/>
        <v/>
      </c>
      <c r="N80" s="54" t="str">
        <f t="shared" si="19"/>
        <v/>
      </c>
      <c r="O80" s="55" t="str">
        <f t="shared" si="20"/>
        <v/>
      </c>
      <c r="P80" t="str">
        <f t="shared" si="21"/>
        <v/>
      </c>
      <c r="Q80" t="str">
        <f t="shared" si="22"/>
        <v/>
      </c>
      <c r="R80" t="str">
        <f t="shared" si="23"/>
        <v/>
      </c>
      <c r="S80" t="str">
        <f t="shared" si="24"/>
        <v/>
      </c>
      <c r="T80" t="str">
        <f t="shared" si="25"/>
        <v/>
      </c>
      <c r="U80" t="str">
        <f t="shared" si="26"/>
        <v/>
      </c>
      <c r="V80" s="56" t="e">
        <f>MATCH(G80,options!$D$1:$D$20,0)</f>
        <v>#N/A</v>
      </c>
    </row>
    <row r="81" spans="5:22" x14ac:dyDescent="0.15">
      <c r="E81" s="63"/>
      <c r="F81" s="64"/>
      <c r="G81" s="64"/>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4"/>
      <c r="J81" s="64"/>
      <c r="K81" s="54"/>
      <c r="L81" s="65"/>
      <c r="M81" s="54" t="str">
        <f t="shared" si="18"/>
        <v/>
      </c>
      <c r="N81" s="54" t="str">
        <f t="shared" si="19"/>
        <v/>
      </c>
      <c r="O81" s="55" t="str">
        <f t="shared" si="20"/>
        <v/>
      </c>
      <c r="P81" t="str">
        <f t="shared" si="21"/>
        <v/>
      </c>
      <c r="Q81" t="str">
        <f t="shared" si="22"/>
        <v/>
      </c>
      <c r="R81" t="str">
        <f t="shared" si="23"/>
        <v/>
      </c>
      <c r="S81" t="str">
        <f t="shared" si="24"/>
        <v/>
      </c>
      <c r="T81" t="str">
        <f t="shared" si="25"/>
        <v/>
      </c>
      <c r="U81" t="str">
        <f t="shared" si="26"/>
        <v/>
      </c>
      <c r="V81" s="56" t="e">
        <f>MATCH(G81,options!$D$1:$D$20,0)</f>
        <v>#N/A</v>
      </c>
    </row>
    <row r="82" spans="5:22" x14ac:dyDescent="0.15">
      <c r="E82" s="63"/>
      <c r="F82" s="64"/>
      <c r="G82" s="64"/>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4"/>
      <c r="J82" s="64"/>
      <c r="K82" s="54"/>
      <c r="L82" s="65"/>
      <c r="M82" s="54" t="str">
        <f t="shared" si="18"/>
        <v/>
      </c>
      <c r="N82" s="54" t="str">
        <f t="shared" si="19"/>
        <v/>
      </c>
      <c r="O82" s="55" t="str">
        <f t="shared" si="20"/>
        <v/>
      </c>
      <c r="P82" t="str">
        <f t="shared" si="21"/>
        <v/>
      </c>
      <c r="Q82" t="str">
        <f t="shared" si="22"/>
        <v/>
      </c>
      <c r="R82" t="str">
        <f t="shared" si="23"/>
        <v/>
      </c>
      <c r="S82" t="str">
        <f t="shared" si="24"/>
        <v/>
      </c>
      <c r="T82" t="str">
        <f t="shared" si="25"/>
        <v/>
      </c>
      <c r="U82" t="str">
        <f t="shared" si="26"/>
        <v/>
      </c>
      <c r="V82" s="56" t="e">
        <f>MATCH(G82,options!$D$1:$D$20,0)</f>
        <v>#N/A</v>
      </c>
    </row>
    <row r="83" spans="5:22" x14ac:dyDescent="0.15">
      <c r="E83" s="63"/>
      <c r="F83" s="64"/>
      <c r="G83" s="64"/>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4"/>
      <c r="J83" s="64"/>
      <c r="K83" s="54"/>
      <c r="L83" s="65"/>
      <c r="M83" s="54" t="str">
        <f t="shared" si="18"/>
        <v/>
      </c>
      <c r="N83" s="54" t="str">
        <f t="shared" si="19"/>
        <v/>
      </c>
      <c r="O83" s="55" t="str">
        <f t="shared" si="20"/>
        <v/>
      </c>
      <c r="P83" t="str">
        <f t="shared" si="21"/>
        <v/>
      </c>
      <c r="Q83" t="str">
        <f t="shared" si="22"/>
        <v/>
      </c>
      <c r="R83" t="str">
        <f t="shared" si="23"/>
        <v/>
      </c>
      <c r="S83" t="str">
        <f t="shared" si="24"/>
        <v/>
      </c>
      <c r="T83" t="str">
        <f t="shared" si="25"/>
        <v/>
      </c>
      <c r="U83" t="str">
        <f t="shared" si="26"/>
        <v/>
      </c>
      <c r="V83" s="56" t="e">
        <f>MATCH(G83,options!$D$1:$D$20,0)</f>
        <v>#N/A</v>
      </c>
    </row>
    <row r="84" spans="5:22" x14ac:dyDescent="0.15">
      <c r="E84" s="63"/>
      <c r="F84" s="64"/>
      <c r="G84" s="64"/>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4"/>
      <c r="J84" s="64"/>
      <c r="K84" s="54"/>
      <c r="L84" s="65"/>
      <c r="M84" s="54" t="str">
        <f t="shared" si="18"/>
        <v/>
      </c>
      <c r="N84" s="54" t="str">
        <f t="shared" si="19"/>
        <v/>
      </c>
      <c r="O84" s="55" t="str">
        <f t="shared" si="20"/>
        <v/>
      </c>
      <c r="P84" t="str">
        <f t="shared" si="21"/>
        <v/>
      </c>
      <c r="Q84" t="str">
        <f t="shared" si="22"/>
        <v/>
      </c>
      <c r="R84" t="str">
        <f t="shared" si="23"/>
        <v/>
      </c>
      <c r="S84" t="str">
        <f t="shared" si="24"/>
        <v/>
      </c>
      <c r="T84" t="str">
        <f t="shared" si="25"/>
        <v/>
      </c>
      <c r="U84" t="str">
        <f t="shared" si="26"/>
        <v/>
      </c>
      <c r="V84" s="56" t="e">
        <f>MATCH(G84,options!$D$1:$D$20,0)</f>
        <v>#N/A</v>
      </c>
    </row>
    <row r="85" spans="5:22" x14ac:dyDescent="0.15">
      <c r="E85" s="63"/>
      <c r="F85" s="64"/>
      <c r="G85" s="64"/>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4"/>
      <c r="J85" s="64"/>
      <c r="K85" s="54"/>
      <c r="L85" s="65"/>
      <c r="M85" s="54" t="str">
        <f t="shared" si="18"/>
        <v/>
      </c>
      <c r="N85" s="54" t="str">
        <f t="shared" si="19"/>
        <v/>
      </c>
      <c r="O85" s="55" t="str">
        <f t="shared" si="20"/>
        <v/>
      </c>
      <c r="P85" t="str">
        <f t="shared" si="21"/>
        <v/>
      </c>
      <c r="Q85" t="str">
        <f t="shared" si="22"/>
        <v/>
      </c>
      <c r="R85" t="str">
        <f t="shared" si="23"/>
        <v/>
      </c>
      <c r="S85" t="str">
        <f t="shared" si="24"/>
        <v/>
      </c>
      <c r="T85" t="str">
        <f t="shared" si="25"/>
        <v/>
      </c>
      <c r="U85" t="str">
        <f t="shared" si="26"/>
        <v/>
      </c>
      <c r="V85" s="56" t="e">
        <f>MATCH(G85,options!$D$1:$D$20,0)</f>
        <v>#N/A</v>
      </c>
    </row>
    <row r="86" spans="5:22" x14ac:dyDescent="0.15">
      <c r="E86" s="63"/>
      <c r="F86" s="64"/>
      <c r="G86" s="64"/>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4"/>
      <c r="J86" s="64"/>
      <c r="K86" s="54"/>
      <c r="L86" s="65"/>
      <c r="M86" s="54" t="str">
        <f t="shared" si="18"/>
        <v/>
      </c>
      <c r="N86" s="54" t="str">
        <f t="shared" si="19"/>
        <v/>
      </c>
      <c r="O86" s="55" t="str">
        <f t="shared" si="20"/>
        <v/>
      </c>
      <c r="P86" t="str">
        <f t="shared" si="21"/>
        <v/>
      </c>
      <c r="Q86" t="str">
        <f t="shared" si="22"/>
        <v/>
      </c>
      <c r="R86" t="str">
        <f t="shared" si="23"/>
        <v/>
      </c>
      <c r="S86" t="str">
        <f t="shared" si="24"/>
        <v/>
      </c>
      <c r="T86" t="str">
        <f t="shared" si="25"/>
        <v/>
      </c>
      <c r="U86" t="str">
        <f t="shared" si="26"/>
        <v/>
      </c>
      <c r="V86" s="56" t="e">
        <f>MATCH(G86,options!$D$1:$D$20,0)</f>
        <v>#N/A</v>
      </c>
    </row>
    <row r="87" spans="5:22" x14ac:dyDescent="0.15">
      <c r="E87" s="63"/>
      <c r="F87" s="64"/>
      <c r="G87" s="64"/>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4"/>
      <c r="J87" s="64"/>
      <c r="K87" s="54"/>
      <c r="L87" s="65"/>
      <c r="M87" s="54" t="str">
        <f t="shared" si="18"/>
        <v/>
      </c>
      <c r="N87" s="54" t="str">
        <f t="shared" si="19"/>
        <v/>
      </c>
      <c r="O87" s="55" t="str">
        <f t="shared" si="20"/>
        <v/>
      </c>
      <c r="P87" t="str">
        <f t="shared" si="21"/>
        <v/>
      </c>
      <c r="Q87" t="str">
        <f t="shared" si="22"/>
        <v/>
      </c>
      <c r="R87" t="str">
        <f t="shared" si="23"/>
        <v/>
      </c>
      <c r="S87" t="str">
        <f t="shared" si="24"/>
        <v/>
      </c>
      <c r="T87" t="str">
        <f t="shared" si="25"/>
        <v/>
      </c>
      <c r="U87" t="str">
        <f t="shared" si="26"/>
        <v/>
      </c>
      <c r="V87" s="56" t="e">
        <f>MATCH(G87,options!$D$1:$D$20,0)</f>
        <v>#N/A</v>
      </c>
    </row>
    <row r="88" spans="5:22" x14ac:dyDescent="0.15">
      <c r="E88" s="63"/>
      <c r="F88" s="64"/>
      <c r="G88" s="64"/>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4"/>
      <c r="J88" s="64"/>
      <c r="K88" s="54"/>
      <c r="L88" s="65"/>
      <c r="M88" s="54" t="str">
        <f t="shared" si="18"/>
        <v/>
      </c>
      <c r="N88" s="54" t="str">
        <f t="shared" si="19"/>
        <v/>
      </c>
      <c r="O88" s="55" t="str">
        <f t="shared" si="20"/>
        <v/>
      </c>
      <c r="P88" t="str">
        <f t="shared" si="21"/>
        <v/>
      </c>
      <c r="Q88" t="str">
        <f t="shared" si="22"/>
        <v/>
      </c>
      <c r="R88" t="str">
        <f t="shared" si="23"/>
        <v/>
      </c>
      <c r="S88" t="str">
        <f t="shared" si="24"/>
        <v/>
      </c>
      <c r="T88" t="str">
        <f t="shared" si="25"/>
        <v/>
      </c>
      <c r="U88" t="str">
        <f t="shared" si="26"/>
        <v/>
      </c>
      <c r="V88" s="56" t="e">
        <f>MATCH(G88,options!$D$1:$D$20,0)</f>
        <v>#N/A</v>
      </c>
    </row>
    <row r="89" spans="5:22" x14ac:dyDescent="0.15">
      <c r="E89" s="63"/>
      <c r="F89" s="64"/>
      <c r="G89" s="64"/>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4"/>
      <c r="J89" s="64"/>
      <c r="K89" s="54"/>
      <c r="L89" s="65"/>
      <c r="M89" s="54" t="str">
        <f t="shared" si="18"/>
        <v/>
      </c>
      <c r="N89" s="54" t="str">
        <f t="shared" si="19"/>
        <v/>
      </c>
      <c r="O89" s="55" t="str">
        <f t="shared" si="20"/>
        <v/>
      </c>
      <c r="P89" t="str">
        <f t="shared" si="21"/>
        <v/>
      </c>
      <c r="Q89" t="str">
        <f t="shared" si="22"/>
        <v/>
      </c>
      <c r="R89" t="str">
        <f t="shared" si="23"/>
        <v/>
      </c>
      <c r="S89" t="str">
        <f t="shared" si="24"/>
        <v/>
      </c>
      <c r="T89" t="str">
        <f t="shared" si="25"/>
        <v/>
      </c>
      <c r="U89" t="str">
        <f t="shared" si="26"/>
        <v/>
      </c>
      <c r="V89" s="56" t="e">
        <f>MATCH(G89,options!$D$1:$D$20,0)</f>
        <v>#N/A</v>
      </c>
    </row>
    <row r="90" spans="5:22" x14ac:dyDescent="0.15">
      <c r="E90" s="63"/>
      <c r="F90" s="64"/>
      <c r="G90" s="64"/>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4"/>
      <c r="J90" s="64"/>
      <c r="K90" s="54"/>
      <c r="L90" s="65"/>
      <c r="M90" s="54" t="str">
        <f t="shared" si="18"/>
        <v/>
      </c>
      <c r="N90" s="54" t="str">
        <f t="shared" si="19"/>
        <v/>
      </c>
      <c r="O90" s="55" t="str">
        <f t="shared" si="20"/>
        <v/>
      </c>
      <c r="P90" t="str">
        <f t="shared" si="21"/>
        <v/>
      </c>
      <c r="Q90" t="str">
        <f t="shared" si="22"/>
        <v/>
      </c>
      <c r="R90" t="str">
        <f t="shared" si="23"/>
        <v/>
      </c>
      <c r="S90" t="str">
        <f t="shared" si="24"/>
        <v/>
      </c>
      <c r="T90" t="str">
        <f t="shared" si="25"/>
        <v/>
      </c>
      <c r="U90" t="str">
        <f t="shared" si="26"/>
        <v/>
      </c>
      <c r="V90" s="56" t="e">
        <f>MATCH(G90,options!$D$1:$D$20,0)</f>
        <v>#N/A</v>
      </c>
    </row>
    <row r="91" spans="5:22" x14ac:dyDescent="0.15">
      <c r="E91" s="63"/>
      <c r="F91" s="64"/>
      <c r="G91" s="64"/>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4"/>
      <c r="J91" s="64"/>
      <c r="K91" s="54"/>
      <c r="L91" s="65"/>
      <c r="M91" s="54" t="str">
        <f t="shared" si="18"/>
        <v/>
      </c>
      <c r="N91" s="54" t="str">
        <f t="shared" si="19"/>
        <v/>
      </c>
      <c r="O91" s="55" t="str">
        <f t="shared" si="20"/>
        <v/>
      </c>
      <c r="P91" t="str">
        <f t="shared" si="21"/>
        <v/>
      </c>
      <c r="Q91" t="str">
        <f t="shared" si="22"/>
        <v/>
      </c>
      <c r="R91" t="str">
        <f t="shared" si="23"/>
        <v/>
      </c>
      <c r="S91" t="str">
        <f t="shared" si="24"/>
        <v/>
      </c>
      <c r="T91" t="str">
        <f t="shared" si="25"/>
        <v/>
      </c>
      <c r="U91" t="str">
        <f t="shared" si="26"/>
        <v/>
      </c>
      <c r="V91" s="56" t="e">
        <f>MATCH(G91,options!$D$1:$D$20,0)</f>
        <v>#N/A</v>
      </c>
    </row>
    <row r="92" spans="5:22" x14ac:dyDescent="0.15">
      <c r="E92" s="63"/>
      <c r="F92" s="64"/>
      <c r="G92" s="64"/>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4"/>
      <c r="J92" s="64"/>
      <c r="K92" s="54"/>
      <c r="L92" s="65"/>
      <c r="M92" s="54" t="str">
        <f t="shared" si="18"/>
        <v/>
      </c>
      <c r="N92" s="54" t="str">
        <f t="shared" si="19"/>
        <v/>
      </c>
      <c r="O92" s="55" t="str">
        <f t="shared" si="20"/>
        <v/>
      </c>
      <c r="P92" t="str">
        <f t="shared" si="21"/>
        <v/>
      </c>
      <c r="Q92" t="str">
        <f t="shared" si="22"/>
        <v/>
      </c>
      <c r="R92" t="str">
        <f t="shared" si="23"/>
        <v/>
      </c>
      <c r="S92" t="str">
        <f t="shared" si="24"/>
        <v/>
      </c>
      <c r="T92" t="str">
        <f t="shared" si="25"/>
        <v/>
      </c>
      <c r="U92" t="str">
        <f t="shared" si="26"/>
        <v/>
      </c>
      <c r="V92" s="56" t="e">
        <f>MATCH(G92,options!$D$1:$D$20,0)</f>
        <v>#N/A</v>
      </c>
    </row>
    <row r="93" spans="5:22" x14ac:dyDescent="0.15">
      <c r="E93" s="63"/>
      <c r="F93" s="64"/>
      <c r="G93" s="64"/>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4"/>
      <c r="J93" s="64"/>
      <c r="K93" s="54"/>
      <c r="L93" s="65"/>
      <c r="M93" s="54" t="str">
        <f t="shared" si="18"/>
        <v/>
      </c>
      <c r="N93" s="54" t="str">
        <f t="shared" si="19"/>
        <v/>
      </c>
      <c r="O93" s="55" t="str">
        <f t="shared" si="20"/>
        <v/>
      </c>
      <c r="P93" t="str">
        <f t="shared" si="21"/>
        <v/>
      </c>
      <c r="Q93" t="str">
        <f t="shared" si="22"/>
        <v/>
      </c>
      <c r="R93" t="str">
        <f t="shared" si="23"/>
        <v/>
      </c>
      <c r="S93" t="str">
        <f t="shared" si="24"/>
        <v/>
      </c>
      <c r="T93" t="str">
        <f t="shared" si="25"/>
        <v/>
      </c>
      <c r="U93" t="str">
        <f t="shared" si="26"/>
        <v/>
      </c>
      <c r="V93" s="56" t="e">
        <f>MATCH(G93,options!$D$1:$D$20,0)</f>
        <v>#N/A</v>
      </c>
    </row>
    <row r="94" spans="5:22" x14ac:dyDescent="0.15">
      <c r="E94" s="63"/>
      <c r="F94" s="64"/>
      <c r="G94" s="64"/>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4"/>
      <c r="J94" s="64"/>
      <c r="K94" s="54"/>
      <c r="L94" s="65"/>
      <c r="M94" s="54" t="str">
        <f t="shared" si="18"/>
        <v/>
      </c>
      <c r="N94" s="54" t="str">
        <f t="shared" si="19"/>
        <v/>
      </c>
      <c r="O94" s="55" t="str">
        <f t="shared" si="20"/>
        <v/>
      </c>
      <c r="P94" t="str">
        <f t="shared" si="21"/>
        <v/>
      </c>
      <c r="Q94" t="str">
        <f t="shared" si="22"/>
        <v/>
      </c>
      <c r="R94" t="str">
        <f t="shared" si="23"/>
        <v/>
      </c>
      <c r="S94" t="str">
        <f t="shared" si="24"/>
        <v/>
      </c>
      <c r="T94" t="str">
        <f t="shared" si="25"/>
        <v/>
      </c>
      <c r="U94" t="str">
        <f t="shared" si="26"/>
        <v/>
      </c>
      <c r="V94" s="56" t="e">
        <f>MATCH(G94,options!$D$1:$D$20,0)</f>
        <v>#N/A</v>
      </c>
    </row>
    <row r="95" spans="5:22" x14ac:dyDescent="0.15">
      <c r="E95" s="63"/>
      <c r="F95" s="64"/>
      <c r="G95" s="64"/>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4"/>
      <c r="J95" s="64"/>
      <c r="K95" s="54"/>
      <c r="L95" s="65"/>
      <c r="M95" s="54" t="str">
        <f t="shared" si="18"/>
        <v/>
      </c>
      <c r="N95" s="54" t="str">
        <f t="shared" si="19"/>
        <v/>
      </c>
      <c r="O95" s="55" t="str">
        <f t="shared" si="20"/>
        <v/>
      </c>
      <c r="P95" t="str">
        <f t="shared" si="21"/>
        <v/>
      </c>
      <c r="Q95" t="str">
        <f t="shared" si="22"/>
        <v/>
      </c>
      <c r="R95" t="str">
        <f t="shared" si="23"/>
        <v/>
      </c>
      <c r="S95" t="str">
        <f t="shared" si="24"/>
        <v/>
      </c>
      <c r="T95" t="str">
        <f t="shared" si="25"/>
        <v/>
      </c>
      <c r="U95" t="str">
        <f t="shared" si="26"/>
        <v/>
      </c>
      <c r="V95" s="56" t="e">
        <f>MATCH(G95,options!$D$1:$D$20,0)</f>
        <v>#N/A</v>
      </c>
    </row>
    <row r="96" spans="5:22" x14ac:dyDescent="0.15">
      <c r="E96" s="63"/>
      <c r="F96" s="64"/>
      <c r="G96" s="64"/>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4"/>
      <c r="J96" s="64"/>
      <c r="K96" s="54"/>
      <c r="L96" s="65"/>
      <c r="M96" s="54" t="str">
        <f t="shared" si="18"/>
        <v/>
      </c>
      <c r="N96" s="54" t="str">
        <f t="shared" si="19"/>
        <v/>
      </c>
      <c r="O96" s="55" t="str">
        <f t="shared" si="20"/>
        <v/>
      </c>
      <c r="P96" t="str">
        <f t="shared" si="21"/>
        <v/>
      </c>
      <c r="Q96" t="str">
        <f t="shared" si="22"/>
        <v/>
      </c>
      <c r="R96" t="str">
        <f t="shared" si="23"/>
        <v/>
      </c>
      <c r="S96" t="str">
        <f t="shared" si="24"/>
        <v/>
      </c>
      <c r="T96" t="str">
        <f t="shared" si="25"/>
        <v/>
      </c>
      <c r="U96" t="str">
        <f t="shared" si="26"/>
        <v/>
      </c>
      <c r="V96" s="56" t="e">
        <f>MATCH(G96,options!$D$1:$D$20,0)</f>
        <v>#N/A</v>
      </c>
    </row>
    <row r="97" spans="5:22" x14ac:dyDescent="0.15">
      <c r="E97" s="63"/>
      <c r="F97" s="64"/>
      <c r="G97" s="64"/>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4"/>
      <c r="J97" s="64"/>
      <c r="K97" s="54"/>
      <c r="L97" s="65"/>
      <c r="M97" s="54" t="str">
        <f t="shared" si="18"/>
        <v/>
      </c>
      <c r="N97" s="54" t="str">
        <f t="shared" si="19"/>
        <v/>
      </c>
      <c r="O97" s="55" t="str">
        <f t="shared" si="20"/>
        <v/>
      </c>
      <c r="P97" t="str">
        <f t="shared" si="21"/>
        <v/>
      </c>
      <c r="Q97" t="str">
        <f t="shared" si="22"/>
        <v/>
      </c>
      <c r="R97" t="str">
        <f t="shared" si="23"/>
        <v/>
      </c>
      <c r="S97" t="str">
        <f t="shared" si="24"/>
        <v/>
      </c>
      <c r="T97" t="str">
        <f t="shared" si="25"/>
        <v/>
      </c>
      <c r="U97" t="str">
        <f t="shared" si="26"/>
        <v/>
      </c>
      <c r="V97" s="56" t="e">
        <f>MATCH(G97,options!$D$1:$D$20,0)</f>
        <v>#N/A</v>
      </c>
    </row>
    <row r="98" spans="5:22" x14ac:dyDescent="0.15">
      <c r="E98" s="63"/>
      <c r="F98" s="64"/>
      <c r="G98" s="64"/>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4"/>
      <c r="J98" s="64"/>
      <c r="K98" s="54"/>
      <c r="L98" s="65"/>
      <c r="M98" s="54" t="str">
        <f t="shared" si="18"/>
        <v/>
      </c>
      <c r="N98" s="54" t="str">
        <f t="shared" si="19"/>
        <v/>
      </c>
      <c r="O98" s="55" t="str">
        <f t="shared" si="20"/>
        <v/>
      </c>
      <c r="P98" t="str">
        <f t="shared" si="21"/>
        <v/>
      </c>
      <c r="Q98" t="str">
        <f t="shared" si="22"/>
        <v/>
      </c>
      <c r="R98" t="str">
        <f t="shared" si="23"/>
        <v/>
      </c>
      <c r="S98" t="str">
        <f t="shared" si="24"/>
        <v/>
      </c>
      <c r="T98" t="str">
        <f t="shared" si="25"/>
        <v/>
      </c>
      <c r="U98" t="str">
        <f t="shared" si="26"/>
        <v/>
      </c>
      <c r="V98" s="56" t="e">
        <f>MATCH(G98,options!$D$1:$D$20,0)</f>
        <v>#N/A</v>
      </c>
    </row>
    <row r="99" spans="5:22" x14ac:dyDescent="0.15">
      <c r="E99" s="63"/>
      <c r="F99" s="64"/>
      <c r="G99" s="64"/>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4"/>
      <c r="J99" s="64"/>
      <c r="K99" s="54"/>
      <c r="L99" s="65"/>
      <c r="M99" s="54" t="str">
        <f t="shared" si="18"/>
        <v/>
      </c>
      <c r="N99" s="54" t="str">
        <f t="shared" si="19"/>
        <v/>
      </c>
      <c r="O99" s="55" t="str">
        <f t="shared" si="20"/>
        <v/>
      </c>
      <c r="P99" t="str">
        <f t="shared" si="21"/>
        <v/>
      </c>
      <c r="Q99" t="str">
        <f t="shared" si="22"/>
        <v/>
      </c>
      <c r="R99" t="str">
        <f t="shared" si="23"/>
        <v/>
      </c>
      <c r="S99" t="str">
        <f t="shared" si="24"/>
        <v/>
      </c>
      <c r="T99" t="str">
        <f t="shared" si="25"/>
        <v/>
      </c>
      <c r="U99" t="str">
        <f t="shared" si="26"/>
        <v/>
      </c>
      <c r="V99" s="56" t="e">
        <f>MATCH(G99,options!$D$1:$D$20,0)</f>
        <v>#N/A</v>
      </c>
    </row>
    <row r="100" spans="5:22" x14ac:dyDescent="0.15">
      <c r="E100" s="63"/>
      <c r="F100" s="64"/>
      <c r="G100" s="64"/>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4"/>
      <c r="J100" s="64"/>
      <c r="K100" s="54"/>
      <c r="L100" s="65"/>
      <c r="M100" s="54" t="str">
        <f t="shared" ref="M100:M103" si="27">IF(ISBLANK(K100),"",IF(L100, "https://raw.githubusercontent.com/PatrickVibild/TellusAmazonPictures/master/pictures/"&amp;K100&amp;"/1.jpg","https://download.lenovo.com/Images/Parts/"&amp;K100&amp;"/"&amp;K100&amp;"_A.jpg"))</f>
        <v/>
      </c>
      <c r="N100" s="54" t="str">
        <f t="shared" si="19"/>
        <v/>
      </c>
      <c r="O100" s="55" t="str">
        <f t="shared" si="20"/>
        <v/>
      </c>
      <c r="P100" t="str">
        <f t="shared" si="21"/>
        <v/>
      </c>
      <c r="Q100" t="str">
        <f t="shared" si="22"/>
        <v/>
      </c>
      <c r="R100" t="str">
        <f t="shared" si="23"/>
        <v/>
      </c>
      <c r="S100" t="str">
        <f t="shared" si="24"/>
        <v/>
      </c>
      <c r="T100" t="str">
        <f t="shared" si="25"/>
        <v/>
      </c>
      <c r="U100" t="str">
        <f t="shared" si="26"/>
        <v/>
      </c>
      <c r="V100" s="56" t="e">
        <f>MATCH(G100,options!$D$1:$D$20,0)</f>
        <v>#N/A</v>
      </c>
    </row>
    <row r="101" spans="5:22" x14ac:dyDescent="0.15">
      <c r="E101" s="63"/>
      <c r="F101" s="64"/>
      <c r="G101" s="64"/>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4"/>
      <c r="J101" s="64"/>
      <c r="K101" s="54"/>
      <c r="L101" s="65"/>
      <c r="M101" s="54" t="str">
        <f t="shared" si="27"/>
        <v/>
      </c>
      <c r="N101" s="54" t="str">
        <f t="shared" si="19"/>
        <v/>
      </c>
      <c r="O101" s="55" t="str">
        <f t="shared" si="20"/>
        <v/>
      </c>
      <c r="P101" t="str">
        <f t="shared" si="21"/>
        <v/>
      </c>
      <c r="Q101" t="str">
        <f t="shared" si="22"/>
        <v/>
      </c>
      <c r="R101" t="str">
        <f t="shared" si="23"/>
        <v/>
      </c>
      <c r="S101" t="str">
        <f t="shared" si="24"/>
        <v/>
      </c>
      <c r="T101" t="str">
        <f t="shared" si="25"/>
        <v/>
      </c>
      <c r="U101" t="str">
        <f t="shared" si="26"/>
        <v/>
      </c>
      <c r="V101" s="56" t="e">
        <f>MATCH(G101,options!$D$1:$D$20,0)</f>
        <v>#N/A</v>
      </c>
    </row>
    <row r="102" spans="5:22" x14ac:dyDescent="0.15">
      <c r="E102" s="63"/>
      <c r="F102" s="64"/>
      <c r="G102" s="64"/>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4"/>
      <c r="J102" s="64"/>
      <c r="K102" s="54"/>
      <c r="L102" s="65"/>
      <c r="M102" s="54" t="str">
        <f t="shared" si="27"/>
        <v/>
      </c>
      <c r="N102" s="54" t="str">
        <f t="shared" si="19"/>
        <v/>
      </c>
      <c r="O102" s="55" t="str">
        <f t="shared" si="20"/>
        <v/>
      </c>
      <c r="P102" t="str">
        <f t="shared" si="21"/>
        <v/>
      </c>
      <c r="Q102" t="str">
        <f t="shared" si="22"/>
        <v/>
      </c>
      <c r="R102" t="str">
        <f t="shared" si="23"/>
        <v/>
      </c>
      <c r="S102" t="str">
        <f t="shared" si="24"/>
        <v/>
      </c>
      <c r="T102" t="str">
        <f t="shared" si="25"/>
        <v/>
      </c>
      <c r="U102" t="str">
        <f t="shared" si="26"/>
        <v/>
      </c>
      <c r="V102" s="56" t="e">
        <f>MATCH(G102,options!$D$1:$D$20,0)</f>
        <v>#N/A</v>
      </c>
    </row>
    <row r="103" spans="5:22" x14ac:dyDescent="0.15">
      <c r="E103" s="63"/>
      <c r="F103" s="64"/>
      <c r="G103" s="64"/>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4"/>
      <c r="J103" s="64"/>
      <c r="K103" s="54"/>
      <c r="L103" s="65"/>
      <c r="M103" s="54" t="str">
        <f t="shared" si="27"/>
        <v/>
      </c>
      <c r="N103" s="54" t="str">
        <f t="shared" si="19"/>
        <v/>
      </c>
      <c r="O103" s="55" t="str">
        <f t="shared" si="20"/>
        <v/>
      </c>
      <c r="P103" t="str">
        <f t="shared" si="21"/>
        <v/>
      </c>
      <c r="Q103" t="str">
        <f t="shared" si="22"/>
        <v/>
      </c>
      <c r="R103" t="str">
        <f t="shared" si="23"/>
        <v/>
      </c>
      <c r="S103" t="str">
        <f t="shared" si="24"/>
        <v/>
      </c>
      <c r="T103" t="str">
        <f t="shared" si="25"/>
        <v/>
      </c>
      <c r="U103" t="str">
        <f t="shared" si="26"/>
        <v/>
      </c>
      <c r="V103" s="56" t="e">
        <f>MATCH(G103,options!$D$1:$D$20,0)</f>
        <v>#N/A</v>
      </c>
    </row>
    <row r="104" spans="5:22" x14ac:dyDescent="0.15">
      <c r="E104" s="63"/>
      <c r="F104" s="64"/>
      <c r="G104" s="64"/>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4"/>
      <c r="J104" s="64"/>
      <c r="K104" s="54"/>
      <c r="L104" s="65"/>
      <c r="M104" s="54" t="str">
        <f>IF(ISBLANK(K104),"","https://download.lenovo.com/Images/Parts/"&amp;K104&amp;"/"&amp;K104&amp;"_A.jpg")</f>
        <v/>
      </c>
      <c r="N104" s="54" t="str">
        <f>IF(ISBLANK(K104),"","https://download.lenovo.com/Images/Parts/"&amp;K104&amp;"/"&amp;K104&amp;"_B.jpg")</f>
        <v/>
      </c>
      <c r="O104" s="55" t="str">
        <f>IF(ISBLANK(K104),"","https://download.lenovo.com/Images/Parts/"&amp;K104&amp;"/"&amp;K104&amp;"_details.jpg")</f>
        <v/>
      </c>
      <c r="V104" s="56"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9" t="b">
        <f>TRUE()</f>
        <v>1</v>
      </c>
      <c r="C1" t="s">
        <v>414</v>
      </c>
      <c r="D1" s="50" t="s">
        <v>370</v>
      </c>
      <c r="E1" t="s">
        <v>415</v>
      </c>
      <c r="F1" t="s">
        <v>412</v>
      </c>
      <c r="G1" t="s">
        <v>416</v>
      </c>
    </row>
    <row r="2" spans="1:7" x14ac:dyDescent="0.15">
      <c r="A2" t="s">
        <v>417</v>
      </c>
      <c r="B2" s="49" t="b">
        <f>FALSE()</f>
        <v>0</v>
      </c>
      <c r="C2" t="s">
        <v>374</v>
      </c>
      <c r="D2" s="50" t="s">
        <v>372</v>
      </c>
      <c r="E2" t="s">
        <v>418</v>
      </c>
      <c r="F2" t="s">
        <v>372</v>
      </c>
      <c r="G2" t="s">
        <v>404</v>
      </c>
    </row>
    <row r="3" spans="1:7" x14ac:dyDescent="0.15">
      <c r="A3" t="s">
        <v>419</v>
      </c>
      <c r="D3" s="50" t="s">
        <v>375</v>
      </c>
      <c r="E3" t="s">
        <v>420</v>
      </c>
      <c r="F3" t="s">
        <v>370</v>
      </c>
    </row>
    <row r="4" spans="1:7" x14ac:dyDescent="0.15">
      <c r="D4" s="50" t="s">
        <v>377</v>
      </c>
      <c r="E4" t="s">
        <v>421</v>
      </c>
      <c r="F4" t="s">
        <v>375</v>
      </c>
    </row>
    <row r="5" spans="1:7" x14ac:dyDescent="0.15">
      <c r="D5" s="50" t="s">
        <v>379</v>
      </c>
      <c r="E5" t="s">
        <v>422</v>
      </c>
      <c r="F5" t="s">
        <v>377</v>
      </c>
    </row>
    <row r="6" spans="1:7" x14ac:dyDescent="0.15">
      <c r="D6" s="50" t="s">
        <v>381</v>
      </c>
      <c r="E6" t="s">
        <v>423</v>
      </c>
      <c r="F6" t="s">
        <v>391</v>
      </c>
    </row>
    <row r="7" spans="1:7" x14ac:dyDescent="0.15">
      <c r="D7" s="50" t="s">
        <v>383</v>
      </c>
      <c r="E7" t="s">
        <v>424</v>
      </c>
      <c r="F7" t="s">
        <v>394</v>
      </c>
    </row>
    <row r="8" spans="1:7" x14ac:dyDescent="0.15">
      <c r="D8" s="50" t="s">
        <v>385</v>
      </c>
      <c r="E8" t="s">
        <v>425</v>
      </c>
      <c r="F8" t="s">
        <v>590</v>
      </c>
    </row>
    <row r="9" spans="1:7" x14ac:dyDescent="0.15">
      <c r="D9" s="50" t="s">
        <v>388</v>
      </c>
      <c r="E9" t="s">
        <v>426</v>
      </c>
      <c r="F9" t="s">
        <v>591</v>
      </c>
    </row>
    <row r="10" spans="1:7" x14ac:dyDescent="0.15">
      <c r="D10" s="50" t="s">
        <v>391</v>
      </c>
      <c r="E10" t="s">
        <v>427</v>
      </c>
    </row>
    <row r="11" spans="1:7" x14ac:dyDescent="0.15">
      <c r="D11" s="50" t="s">
        <v>393</v>
      </c>
      <c r="E11" t="s">
        <v>428</v>
      </c>
    </row>
    <row r="12" spans="1:7" x14ac:dyDescent="0.15">
      <c r="D12" s="50" t="s">
        <v>394</v>
      </c>
      <c r="E12" t="s">
        <v>429</v>
      </c>
    </row>
    <row r="13" spans="1:7" x14ac:dyDescent="0.15">
      <c r="D13" s="50" t="s">
        <v>396</v>
      </c>
      <c r="E13" t="s">
        <v>430</v>
      </c>
    </row>
    <row r="14" spans="1:7" x14ac:dyDescent="0.15">
      <c r="D14" s="50" t="s">
        <v>397</v>
      </c>
      <c r="E14" t="s">
        <v>431</v>
      </c>
    </row>
    <row r="15" spans="1:7" x14ac:dyDescent="0.15">
      <c r="D15" s="50" t="s">
        <v>400</v>
      </c>
      <c r="E15" t="s">
        <v>432</v>
      </c>
    </row>
    <row r="16" spans="1:7" x14ac:dyDescent="0.15">
      <c r="D16" s="50" t="s">
        <v>401</v>
      </c>
      <c r="E16" s="66" t="s">
        <v>433</v>
      </c>
    </row>
    <row r="17" spans="4:5" x14ac:dyDescent="0.15">
      <c r="D17" s="50" t="s">
        <v>402</v>
      </c>
      <c r="E17" t="s">
        <v>434</v>
      </c>
    </row>
    <row r="18" spans="4:5" x14ac:dyDescent="0.15">
      <c r="D18" s="50" t="s">
        <v>404</v>
      </c>
      <c r="E18" t="s">
        <v>435</v>
      </c>
    </row>
    <row r="19" spans="4:5" x14ac:dyDescent="0.15">
      <c r="D19" s="50" t="s">
        <v>390</v>
      </c>
      <c r="E19" t="s">
        <v>436</v>
      </c>
    </row>
    <row r="20" spans="4:5" x14ac:dyDescent="0.15">
      <c r="D20" s="50" t="s">
        <v>386</v>
      </c>
      <c r="E20" t="s">
        <v>437</v>
      </c>
    </row>
    <row r="50" spans="2:2" ht="16" x14ac:dyDescent="0.2">
      <c r="B50" s="67"/>
    </row>
    <row r="51" spans="2:2" ht="16" x14ac:dyDescent="0.2">
      <c r="B51" s="6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0" t="s">
        <v>370</v>
      </c>
    </row>
    <row r="21" spans="2:2" x14ac:dyDescent="0.15">
      <c r="B21" s="50" t="s">
        <v>372</v>
      </c>
    </row>
    <row r="22" spans="2:2" x14ac:dyDescent="0.15">
      <c r="B22" s="50" t="s">
        <v>375</v>
      </c>
    </row>
    <row r="23" spans="2:2" x14ac:dyDescent="0.15">
      <c r="B23" s="50" t="s">
        <v>377</v>
      </c>
    </row>
    <row r="24" spans="2:2" x14ac:dyDescent="0.15">
      <c r="B24" s="50" t="s">
        <v>379</v>
      </c>
    </row>
    <row r="25" spans="2:2" x14ac:dyDescent="0.15">
      <c r="B25" s="50" t="s">
        <v>381</v>
      </c>
    </row>
    <row r="26" spans="2:2" x14ac:dyDescent="0.15">
      <c r="B26" s="50" t="s">
        <v>383</v>
      </c>
    </row>
    <row r="27" spans="2:2" x14ac:dyDescent="0.15">
      <c r="B27" s="50" t="s">
        <v>385</v>
      </c>
    </row>
    <row r="28" spans="2:2" x14ac:dyDescent="0.15">
      <c r="B28" s="50" t="s">
        <v>388</v>
      </c>
    </row>
    <row r="29" spans="2:2" x14ac:dyDescent="0.15">
      <c r="B29" s="50" t="s">
        <v>391</v>
      </c>
    </row>
    <row r="30" spans="2:2" x14ac:dyDescent="0.15">
      <c r="B30" s="50" t="s">
        <v>393</v>
      </c>
    </row>
    <row r="31" spans="2:2" x14ac:dyDescent="0.15">
      <c r="B31" s="50" t="s">
        <v>394</v>
      </c>
    </row>
    <row r="32" spans="2:2" x14ac:dyDescent="0.15">
      <c r="B32" s="50" t="s">
        <v>396</v>
      </c>
    </row>
    <row r="33" spans="2:4" x14ac:dyDescent="0.15">
      <c r="B33" s="50" t="s">
        <v>397</v>
      </c>
    </row>
    <row r="34" spans="2:4" x14ac:dyDescent="0.15">
      <c r="B34" s="50" t="s">
        <v>400</v>
      </c>
      <c r="D34" s="48"/>
    </row>
    <row r="35" spans="2:4" x14ac:dyDescent="0.15">
      <c r="B35" s="50" t="s">
        <v>401</v>
      </c>
      <c r="D35" s="48"/>
    </row>
    <row r="36" spans="2:4" x14ac:dyDescent="0.15">
      <c r="B36" s="50" t="s">
        <v>402</v>
      </c>
      <c r="D36" s="48"/>
    </row>
    <row r="37" spans="2:4" x14ac:dyDescent="0.15">
      <c r="B37" s="50" t="s">
        <v>404</v>
      </c>
      <c r="D37" s="48"/>
    </row>
    <row r="38" spans="2:4" x14ac:dyDescent="0.15">
      <c r="B38" s="50" t="s">
        <v>390</v>
      </c>
      <c r="D38" s="48"/>
    </row>
    <row r="39" spans="2:4" x14ac:dyDescent="0.15">
      <c r="B39" s="50"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7" t="s">
        <v>450</v>
      </c>
    </row>
    <row r="4" spans="1:2" ht="16" x14ac:dyDescent="0.2">
      <c r="B4" s="67" t="s">
        <v>451</v>
      </c>
    </row>
    <row r="5" spans="1:2" ht="16" x14ac:dyDescent="0.2">
      <c r="B5" s="67" t="s">
        <v>452</v>
      </c>
    </row>
    <row r="6" spans="1:2" ht="16" x14ac:dyDescent="0.2">
      <c r="B6" s="67" t="s">
        <v>453</v>
      </c>
    </row>
    <row r="7" spans="1:2" ht="16" x14ac:dyDescent="0.2">
      <c r="B7" s="6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7"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7" t="s">
        <v>537</v>
      </c>
    </row>
    <row r="4" spans="2:2" ht="16" x14ac:dyDescent="0.2">
      <c r="B4" s="67" t="s">
        <v>538</v>
      </c>
    </row>
    <row r="5" spans="2:2" x14ac:dyDescent="0.15">
      <c r="B5" t="s">
        <v>539</v>
      </c>
    </row>
    <row r="6" spans="2:2" ht="16" x14ac:dyDescent="0.2">
      <c r="B6" s="67" t="s">
        <v>540</v>
      </c>
    </row>
    <row r="7" spans="2:2" ht="16" x14ac:dyDescent="0.2">
      <c r="B7" s="67" t="s">
        <v>541</v>
      </c>
    </row>
    <row r="8" spans="2:2" x14ac:dyDescent="0.15">
      <c r="B8" t="s">
        <v>542</v>
      </c>
    </row>
    <row r="9" spans="2:2" x14ac:dyDescent="0.15">
      <c r="B9" s="68" t="s">
        <v>543</v>
      </c>
    </row>
    <row r="10" spans="2:2" x14ac:dyDescent="0.15">
      <c r="B10" t="s">
        <v>544</v>
      </c>
    </row>
    <row r="11" spans="2:2" x14ac:dyDescent="0.15">
      <c r="B11" t="s">
        <v>545</v>
      </c>
    </row>
    <row r="14" spans="2:2" ht="16" x14ac:dyDescent="0.2">
      <c r="B14" s="6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2022-09-28T00:50:25Z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