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O/240 G1/"/>
    </mc:Choice>
  </mc:AlternateContent>
  <xr:revisionPtr revIDLastSave="0" documentId="8_{77798B47-ABE8-F049-AC02-5D9FCC98DED4}" xr6:coauthVersionLast="47" xr6:coauthVersionMax="47" xr10:uidLastSave="{00000000-0000-0000-0000-000000000000}"/>
  <bookViews>
    <workbookView xWindow="34560" yWindow="52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<sst xmlns="http://schemas.openxmlformats.org/spreadsheetml/2006/main" count="861" uniqueCount="692">
  <si>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</si>
  <si>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</si>
  <si>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</si>
  <si>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</si>
  <si>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</si>
  <si>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</si>
  <si>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</si>
  <si>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</si>
  <si>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</si>
  <si>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</si>
  <si>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</si>
  <si>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</si>
  <si>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</si>
  <si>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</si>
  <si>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</si>
  <si>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</si>
  <si>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</si>
  <si>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</si>
  <si>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</si>
  <si>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</si>
  <si>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</si>
  <si>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</si>
  <si>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</si>
  <si>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</si>
  <si>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</si>
  <si>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</si>
  <si>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</si>
  <si>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</si>
  <si>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</si>
  <si>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</si>
  <si>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</si>
  <si>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</si>
  <si>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</si>
  <si>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</si>
  <si>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</si>
  <si>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</si>
  <si>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</si>
  <si>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</si>
  <si>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</si>
  <si>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</si>
  <si>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</si>
  <si>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</si>
  <si>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</si>
  <si>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</si>
  <si>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</si>
  <si>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</si>
  <si>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</si>
  <si>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</si>
  <si>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</si>
  <si>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</si>
  <si>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</si>
  <si>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</si>
  <si>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</si>
  <si>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</si>
  <si>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</si>
  <si>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</si>
  <si>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</si>
  <si>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</si>
  <si>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</si>
  <si>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</si>
  <si>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</si>
  <si>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</si>
  <si>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</si>
  <si>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</si>
  <si>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</si>
  <si>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</si>
  <si>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</si>
  <si>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</si>
  <si>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</si>
  <si>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</si>
  <si>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</si>
  <si>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</si>
  <si>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</si>
  <si>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</si>
  <si>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</si>
  <si>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</si>
  <si>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</si>
  <si>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</si>
  <si>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</si>
  <si>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</si>
  <si>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</si>
  <si>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</si>
  <si>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</si>
  <si>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</si>
  <si>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</si>
  <si>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</si>
  <si>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</si>
  <si>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</si>
  <si>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</si>
  <si>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</si>
  <si>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</si>
  <si>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</si>
  <si>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</si>
  <si>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</si>
  <si>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</si>
  <si>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</si>
  <si>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</si>
  <si>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</si>
  <si>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</si>
  <si>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</si>
  <si>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</si>
  <si>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</si>
  <si>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</si>
  <si>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</si>
  <si>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</si>
  <si>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</si>
  <si>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</si>
  <si>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</si>
  <si>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</si>
  <si>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</si>
  <si>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</si>
  <si>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</si>
  <si>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</si>
  <si>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</si>
  <si>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</si>
  <si>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</si>
  <si>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</si>
  <si>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</si>
  <si>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</si>
  <si>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</si>
  <si>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</si>
  <si>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</si>
  <si>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</si>
  <si>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</si>
  <si>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</si>
  <si>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</si>
  <si>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</si>
  <si>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</si>
  <si>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</si>
  <si>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</si>
  <si>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</si>
  <si>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</si>
  <si>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</si>
  <si>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</si>
  <si>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</si>
  <si>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</si>
  <si>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</si>
  <si>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</si>
  <si>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</si>
  <si>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</si>
  <si>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</si>
  <si>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</si>
  <si>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</si>
  <si>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</si>
  <si>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</si>
  <si>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</si>
  <si>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</si>
  <si>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</si>
  <si>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</si>
  <si>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</si>
  <si>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</si>
  <si>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</si>
  <si>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</si>
  <si>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</si>
  <si>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</si>
  <si>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</si>
  <si>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</si>
  <si>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</si>
  <si>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</si>
  <si>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</si>
  <si>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</si>
  <si>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</si>
  <si>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</si>
  <si>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</si>
  <si>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</si>
  <si>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</si>
  <si>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</si>
  <si>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</si>
  <si>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</si>
  <si>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</si>
  <si>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</si>
  <si>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</si>
  <si>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</si>
  <si>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</si>
  <si>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</si>
  <si>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</si>
  <si>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</si>
  <si>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</si>
  <si>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</si>
  <si>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</si>
  <si>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</si>
  <si>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</si>
  <si>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</si>
  <si>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</si>
  <si>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</si>
  <si>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</si>
  <si>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</si>
  <si>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</si>
  <si>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</si>
  <si>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</si>
  <si>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</si>
  <si>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</si>
  <si>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</si>
  <si>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</si>
  <si>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</si>
  <si>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</si>
  <si>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</si>
  <si>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</si>
  <si>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</si>
  <si>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</si>
  <si>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</si>
  <si>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</si>
  <si>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</si>
  <si>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</si>
  <si>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</si>
  <si>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</si>
  <si>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</si>
  <si>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</si>
  <si>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</si>
  <si>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</si>
  <si>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</si>
  <si>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</si>
  <si>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</si>
  <si>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</si>
  <si>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</si>
  <si>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</si>
  <si>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</si>
  <si>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</si>
  <si>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</si>
  <si>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</si>
  <si>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</si>
  <si>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</si>
  <si>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</si>
  <si>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</si>
  <si>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</si>
  <si>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</si>
  <si>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</si>
  <si>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</si>
  <si>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</si>
  <si>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</si>
  <si>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</si>
  <si>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</si>
  <si>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</si>
  <si>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</si>
  <si>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</si>
  <si>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</si>
  <si>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</si>
  <si>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</si>
  <si>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</si>
  <si>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</si>
  <si>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</si>
  <si>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</si>
  <si>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</si>
  <si>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</si>
  <si>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</si>
  <si>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</si>
  <si>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</si>
  <si>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</si>
  <si>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</si>
  <si>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</si>
  <si>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</si>
  <si>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</si>
  <si>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</si>
  <si>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</si>
  <si>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</si>
  <si>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</si>
  <si>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</si>
  <si>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</si>
  <si>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</si>
  <si>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</si>
  <si>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</si>
  <si>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</si>
  <si>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</si>
  <si>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</si>
  <si>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</si>
  <si>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</si>
  <si>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</si>
  <si>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</si>
  <si>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</si>
  <si>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</si>
  <si>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</si>
  <si>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</si>
  <si>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</si>
  <si>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</si>
  <si>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</si>
  <si>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</si>
  <si>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</si>
  <si>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</si>
  <si>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</si>
  <si>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</si>
  <si>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</si>
  <si>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</si>
  <si>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</si>
  <si>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</si>
  <si>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</si>
  <si>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</si>
  <si>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</si>
  <si>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</si>
  <si>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</si>
  <si>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</si>
  <si>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</si>
  <si>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</si>
  <si>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</si>
  <si>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</si>
  <si>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</si>
  <si>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</si>
  <si>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</si>
  <si>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</si>
  <si>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</si>
  <si>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</si>
  <si>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</si>
  <si>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</si>
  <si>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</si>
  <si>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</si>
  <si>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</si>
  <si>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</si>
  <si>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</si>
  <si>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</si>
  <si>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</si>
  <si>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</si>
  <si>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</si>
  <si>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</si>
  <si>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</si>
  <si>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</si>
  <si>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</si>
  <si>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</si>
  <si>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</si>
  <si>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</si>
  <si>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</si>
  <si>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</si>
  <si>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</si>
  <si>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</si>
  <si>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</si>
  <si>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</si>
  <si>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</si>
  <si>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</si>
  <si>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</si>
  <si>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</si>
  <si>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</si>
  <si>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</si>
  <si>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</si>
  <si>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</si>
  <si>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</si>
  <si>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</si>
  <si>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</si>
  <si>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</si>
  <si>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</si>
  <si>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</si>
  <si>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</si>
  <si>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</si>
  <si>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</si>
  <si>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</si>
  <si>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</si>
  <si>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</si>
  <si>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</si>
  <si>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</si>
  <si>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</si>
  <si>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</si>
  <si>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</si>
  <si>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</si>
  <si>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</si>
  <si>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</si>
  <si>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</si>
  <si>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</si>
  <si>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</si>
  <si>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</si>
  <si>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</si>
  <si>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</si>
  <si>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</si>
  <si>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</si>
  <si>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</si>
  <si>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</si>
  <si>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</si>
  <si>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</si>
  <si>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</si>
  <si>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</si>
  <si>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</si>
  <si>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</si>
  <si>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</si>
  <si>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</si>
  <si>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</si>
  <si>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</si>
  <si>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</si>
  <si>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</si>
  <si>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</si>
  <si>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</si>
  <si>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</si>
  <si>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</si>
  <si>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</si>
  <si>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</si>
  <si>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</si>
  <si>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</si>
  <si>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</si>
  <si>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</si>
  <si>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</si>
  <si>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</si>
  <si>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</si>
  <si>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</si>
  <si>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</si>
  <si>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</si>
  <si>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</si>
  <si>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</si>
  <si>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</si>
  <si>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</si>
  <si>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</si>
  <si>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</si>
  <si>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</si>
  <si>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</si>
  <si>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</si>
  <si>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</si>
  <si>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</si>
  <si>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</si>
  <si>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</si>
  <si>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</si>
  <si>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</si>
  <si>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</si>
  <si>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</si>
  <si>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</si>
  <si>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</si>
  <si>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</si>
  <si>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</si>
  <si>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</si>
  <si>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</si>
  <si>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</si>
  <si>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</si>
  <si>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</si>
  <si>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</si>
  <si>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</si>
  <si>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</si>
  <si>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</si>
  <si>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</si>
  <si>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</si>
  <si>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</si>
  <si>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</si>
  <si>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</si>
  <si>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</si>
  <si>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</si>
  <si>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</si>
  <si>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</si>
  <si>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</si>
  <si>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</si>
  <si>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</si>
  <si>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</si>
  <si>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</si>
  <si>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</si>
  <si>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</si>
  <si>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</si>
  <si>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</si>
  <si>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</si>
  <si>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</si>
  <si>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</si>
  <si>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</si>
  <si>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</si>
  <si>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</si>
  <si>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</si>
  <si>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</si>
  <si>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</si>
  <si>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</si>
  <si>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</si>
  <si>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</si>
  <si>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</si>
  <si>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</si>
  <si>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</si>
  <si>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</si>
  <si>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</si>
  <si>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</si>
  <si>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</si>
  <si>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</si>
  <si>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</si>
  <si>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</si>
  <si>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</si>
  <si>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</si>
  <si>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</si>
  <si>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</si>
  <si>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</si>
  <si>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</si>
  <si>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</si>
  <si>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</si>
  <si>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</si>
  <si>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</si>
  <si>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</si>
  <si>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</si>
  <si>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</si>
  <si>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</si>
  <si>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</si>
  <si>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</si>
  <si>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</si>
  <si>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</si>
  <si>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</si>
  <si>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</si>
  <si>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</si>
  <si>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</si>
  <si>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</si>
  <si>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</si>
  <si>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</si>
  <si>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</si>
  <si>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</si>
  <si>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</si>
  <si>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</si>
  <si>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</si>
  <si>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</si>
  <si>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</si>
  <si>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</si>
  <si>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</si>
  <si>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</si>
  <si>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</si>
  <si>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</si>
  <si>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</si>
  <si>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</si>
  <si>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</si>
  <si>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</si>
  <si>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</si>
  <si>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</si>
  <si>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</si>
  <si>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</si>
  <si>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</si>
  <si>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</si>
  <si>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</si>
  <si>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</si>
  <si>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</si>
  <si>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</si>
  <si>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</si>
  <si>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</si>
  <si>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</si>
  <si>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</si>
  <si>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</si>
  <si>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</si>
  <si>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</si>
  <si>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</si>
  <si>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</si>
  <si>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</si>
  <si>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</si>
  <si>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</si>
  <si>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</si>
  <si>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</si>
  <si>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</si>
  <si>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</si>
  <si>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</si>
  <si>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</si>
  <si>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</si>
  <si>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</si>
  <si>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</si>
  <si>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</si>
  <si>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</si>
  <si>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</si>
  <si>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</si>
  <si>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</si>
  <si>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</si>
  <si>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</si>
  <si>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</si>
  <si>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</si>
  <si>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</si>
  <si>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</si>
  <si>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</si>
  <si>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</si>
  <si>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</si>
  <si>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</si>
  <si>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</si>
  <si>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</si>
  <si>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</si>
  <si>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</si>
  <si>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</si>
  <si>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</si>
  <si>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</si>
  <si>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</si>
  <si>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</si>
  <si>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</si>
  <si>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</si>
  <si>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</si>
  <si>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</si>
  <si>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</si>
  <si>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</si>
  <si>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</si>
  <si>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</si>
  <si>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</si>
  <si>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</si>
  <si>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</si>
  <si>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</si>
  <si>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</si>
  <si>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</si>
  <si>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</si>
  <si>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</si>
  <si>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</si>
  <si>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</si>
  <si>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</si>
  <si>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</si>
  <si>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</si>
  <si>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</si>
  <si>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</si>
  <si>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</si>
  <si>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</si>
  <si>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</si>
  <si>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</si>
  <si>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</si>
  <si>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</si>
  <si>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</si>
  <si>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</si>
  <si>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</si>
  <si>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</si>
  <si>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</si>
  <si>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</si>
  <si>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</si>
  <si>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</si>
  <si>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</si>
  <si>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</si>
  <si>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</si>
  <si>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</si>
  <si>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</si>
  <si>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</si>
  <si>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</si>
  <si>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</si>
  <si>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</si>
  <si>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</si>
  <si>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</si>
  <si>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</si>
  <si>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</si>
  <si>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</si>
  <si>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</si>
  <si>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</si>
  <si>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</si>
  <si>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</si>
  <si>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</si>
  <si>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</si>
  <si>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</si>
  <si>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</si>
  <si>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</si>
  <si>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</si>
  <si>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</si>
  <si>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</si>
  <si>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</si>
  <si>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</si>
  <si>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</si>
  <si>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</si>
  <si>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</si>
  <si>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</si>
  <si>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</si>
  <si>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</si>
  <si>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</si>
  <si>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</si>
  <si>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</si>
  <si>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</si>
  <si>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</si>
  <si>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</si>
  <si>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</si>
  <si>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</si>
  <si>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</si>
  <si>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</si>
  <si>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</si>
  <si>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</si>
  <si>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</si>
  <si>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</si>
  <si>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</si>
  <si>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</si>
  <si>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</si>
  <si>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</si>
  <si>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</si>
  <si>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</si>
  <si>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</si>
  <si>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</si>
  <si>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</si>
  <si>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</si>
  <si>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</si>
  <si>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</si>
  <si>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</si>
  <si>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</si>
  <si>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</si>
  <si>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</si>
  <si>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</si>
  <si>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</si>
  <si>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</si>
  <si>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</si>
  <si>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</si>
  <si>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</si>
  <si>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</si>
  <si>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</si>
  <si>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</si>
  <si>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</si>
  <si>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</si>
  <si>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</si>
  <si>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</si>
  <si>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</si>
  <si>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</si>
  <si>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</si>
  <si>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</si>
  <si>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</si>
  <si>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</si>
  <si>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240 G1 - DE</t>
  </si>
  <si>
    <t>HP 240 G1 - FR</t>
  </si>
  <si>
    <t>HP 240 G1 - IT</t>
  </si>
  <si>
    <t>HP 240 G1 - ES</t>
  </si>
  <si>
    <t>HP 240 G1 - UK</t>
  </si>
  <si>
    <t>HP 240 G1 - NORDIC</t>
  </si>
  <si>
    <t>HP 240 G1 - US int</t>
  </si>
  <si>
    <t>HP 240 G1 - US</t>
  </si>
  <si>
    <t>240 G1, 245 G1, 246 G1, 255 G1, 250 G1</t>
  </si>
  <si>
    <t>HP/W.O. PS./240 G1/RG/DE</t>
  </si>
  <si>
    <t>HP/W.O. PS./240 G1/RG/FR</t>
  </si>
  <si>
    <t>HP/W.O. PS./240 G1/RG/IT</t>
  </si>
  <si>
    <t>HP/W.O. PS./240 G1/RG/ES</t>
  </si>
  <si>
    <t>HP/W.O. PS./240 G1/RG/UK</t>
  </si>
  <si>
    <t>HP/W.O. PS./240 G1/RG/NOR</t>
  </si>
  <si>
    <t>HP 240 G1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</si>
</sst>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130" zoomScaleNormal="130" workbookViewId="0">
      <selection activeCell="F9" sqref="F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240 G1</v>
      </c>
      <c r="C4" s="29" t="s">
        <v>345</v>
      </c>
      <c r="D4" s="30">
        <f>Values!B14</f>
        <v>5714401243991</v>
      </c>
      <c r="E4" s="31" t="s">
        <v>346</v>
      </c>
      <c r="F4" s="28" t="str">
        <f>SUBSTITUTE(Values!B1, "{language}", "") &amp; " " &amp; Values!B3</f>
        <v>HP  için yedek  arkadan aydınlatmalı klavye 240 G1, 245 G1, 246 G1, 255 G1, 250 G1</v>
      </c>
      <c r="G4" s="29" t="s">
        <v>345</v>
      </c>
      <c r="H4" s="27" t="str">
        <f>Values!B16</f>
        <v>computer-keyboards</v>
      </c>
      <c r="I4" s="27" t="str">
        <f>IF(ISBLANK(Values!E3),"","4730574031")</f>
        <v>4730574031</v>
      </c>
      <c r="J4" s="32" t="str">
        <f>Values!B13</f>
        <v>HP 240 G1</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240 G1 - DE</v>
      </c>
      <c r="C5" s="32" t="str">
        <f>IF(ISBLANK(Values!E4),"","TellusRem")</f>
        <v>TellusRem</v>
      </c>
      <c r="D5" s="30">
        <f>IF(ISBLANK(Values!E4),"",Values!E4)</f>
        <v>5714401243007</v>
      </c>
      <c r="E5" s="31" t="str">
        <f>IF(ISBLANK(Values!E4),"","EAN")</f>
        <v>EAN</v>
      </c>
      <c r="F5" s="28" t="str">
        <f>IF(ISBLANK(Values!E4),"",IF(Values!J4, SUBSTITUTE(Values!$B$1, "{language}", Values!H4) &amp; " " &amp;Values!$B$3, SUBSTITUTE(Values!$B$2, "{language}", Values!$H4) &amp; " " &amp;Values!$B$3))</f>
        <v>HP  için yedek Almanca arkadan aydınlatmalı klavye 240 G1, 245 G1, 246 G1, 255 G1, 250 G1</v>
      </c>
      <c r="G5" s="32" t="str">
        <f>IF(ISBLANK(Values!E4),"","TellusRem")</f>
        <v>TellusRem</v>
      </c>
      <c r="H5" s="27" t="str">
        <f>IF(ISBLANK(Values!E4),"",Values!$B$16)</f>
        <v>computer-keyboards</v>
      </c>
      <c r="I5" s="27" t="str">
        <f>IF(ISBLANK(Values!E4),"","4730574031")</f>
        <v>4730574031</v>
      </c>
      <c r="J5" s="39" t="str">
        <f>IF(ISBLANK(Values!E4),"",Values!F4 )</f>
        <v>HP 240 G1 - DE</v>
      </c>
      <c r="K5" s="28">
        <f>IF(ISBLANK(Values!E4),"",IF(Values!J4, Values!$B$4, Values!$B$5))</f>
        <v>46.99</v>
      </c>
      <c r="L5" s="40" t="str">
        <f>IF(ISBLANK(Values!E4),"",IF($CO5="DEFAULT", Values!$B$18, ""))</f>
        <v/>
      </c>
      <c r="M5" s="28" t="str">
        <f>IF(ISBLANK(Values!E4),"",Values!$M4)</f>
        <v>https://raw.githubusercontent.com/PatrickVibild/TellusAmazonPictures/master/pictures/HP/W.O. PS./240 G1/RG/DE/1.jpg</v>
      </c>
      <c r="N5" s="28" t="str">
        <f>IF(ISBLANK(Values!$F4),"",Values!N4)</f>
        <v>https://raw.githubusercontent.com/PatrickVibild/TellusAmazonPictures/master/pictures/HP/W.O. PS./240 G1/RG/DE/2.jpg</v>
      </c>
      <c r="O5" s="28" t="str">
        <f>IF(ISBLANK(Values!$F4),"",Values!O4)</f>
        <v>https://raw.githubusercontent.com/PatrickVibild/TellusAmazonPictures/master/pictures/HP/W.O. PS./240 G1/RG/DE/3.jpg</v>
      </c>
      <c r="P5" s="28" t="str">
        <f>IF(ISBLANK(Values!$F4),"",Values!P4)</f>
        <v>https://raw.githubusercontent.com/PatrickVibild/TellusAmazonPictures/master/pictures/HP/W.O. PS./240 G1/RG/DE/4.jpg</v>
      </c>
      <c r="Q5" s="28" t="str">
        <f>IF(ISBLANK(Values!$F4),"",Values!Q4)</f>
        <v>https://raw.githubusercontent.com/PatrickVibild/TellusAmazonPictures/master/pictures/HP/W.O. PS./240 G1/RG/DE/5.jpg</v>
      </c>
      <c r="R5" s="28" t="str">
        <f>IF(ISBLANK(Values!$F4),"",Values!R4)</f>
        <v>https://raw.githubusercontent.com/PatrickVibild/TellusAmazonPictures/master/pictures/HP/W.O. PS./240 G1/RG/DE/6.jpg</v>
      </c>
      <c r="S5" s="28" t="str">
        <f>IF(ISBLANK(Values!$F4),"",Values!S4)</f>
        <v>https://raw.githubusercontent.com/PatrickVibild/TellusAmazonPictures/master/pictures/HP/W.O. PS./240 G1/RG/DE/7.jpg</v>
      </c>
      <c r="T5" s="28" t="str">
        <f>IF(ISBLANK(Values!$F4),"",Values!T4)</f>
        <v>https://raw.githubusercontent.com/PatrickVibild/TellusAmazonPictures/master/pictures/HP/W.O. PS./240 G1/RG/DE/8.jpg</v>
      </c>
      <c r="U5" s="28" t="str">
        <f>IF(ISBLANK(Values!$F4),"",Values!U4)</f>
        <v>https://raw.githubusercontent.com/PatrickVibild/TellusAmazonPictures/master/pictures/HP/W.O. PS./240 G1/RG/DE/9.jpg</v>
      </c>
      <c r="W5" s="32" t="str">
        <f>IF(ISBLANK(Values!E4),"","Child")</f>
        <v>Child</v>
      </c>
      <c r="X5" s="32" t="str">
        <f>IF(ISBLANK(Values!E4),"",Values!$B$13)</f>
        <v>HP 240 G1</v>
      </c>
      <c r="Y5" s="39" t="str">
        <f>IF(ISBLANK(Values!E4),"","Size-Color")</f>
        <v>Size-Color</v>
      </c>
      <c r="Z5" s="32" t="str">
        <f>IF(ISBLANK(Values!E4),"","variation")</f>
        <v>variation</v>
      </c>
      <c r="AA5" s="36" t="str">
        <f>IF(ISBLANK(Values!E4),"",Values!$B$20)</f>
        <v>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41" t="str">
        <f>IF(ISBLANK(Values!E4),"",IF(Values!I4,Values!$B$23,Values!$B$33))</f>
        <v>👉 YENİLENDİ: PARA TASARRUFU - Yedek HP dizüstü bilgisayar klavyesi, OEM klavyeleriyle aynı kalitede. TellusRem, 2011'den beri dünyanın Lider klavye distribütörüdür. Mükemmel yedek klavye, değiştirilmesi ve takılması kolaydır.</v>
      </c>
      <c r="AJ5" s="4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240 G1, 245 G1, 246 G1, 255 G1, 250 G1</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LAYOUT – 🇩🇪 Almanca arkadan aydınlatmalı.</v>
      </c>
      <c r="AM5" s="1" t="str">
        <f>SUBSTITUTE(IF(ISBLANK(Values!E4),"",Values!$B$27), "{model}", Values!$B$3)</f>
        <v>👉 İLE UYUMLU - HP 240 G1, 245 G1, 246 G1, 255 G1, 250 G1. Herhangi bir klavye satın almadan önce lütfen resmi ve açıklamayı dikkatlice kontrol edin. Bu, bilgisayarınız için doğru dizüstü bilgisayar klavyesini almanızı sağlar. Süper kolay kurulum.</v>
      </c>
      <c r="AT5" s="28" t="str">
        <f>IF(ISBLANK(Values!E4),"",Values!H4)</f>
        <v>Almanca</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27" t="str">
        <f>IF(ISBLANK(Values!E4),"","Parts")</f>
        <v>Parts</v>
      </c>
      <c r="DP5" s="27" t="str">
        <f>IF(ISBLANK(Values!E4),"",Values!$B$31)</f>
        <v>Teslimat tarihinden sonra 6 ay garanti. Klavyenin herhangi bir arızası durumunda, ürünün klavyesi için yeni bir birim veya yedek parça gönderilecektir. Stok sıkıntısı olması durumunda tam bir geri ödeme yapılır.</v>
      </c>
      <c r="DS5" s="31"/>
      <c r="DY5" t="str">
        <f>IF(ISBLANK(Values!$E4), "", "not_applicable")</f>
        <v>not_applicable</v>
      </c>
      <c r="DZ5" s="31"/>
      <c r="EA5" s="31"/>
      <c r="EB5" s="31"/>
      <c r="EC5" s="31"/>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240 G1 - FR</v>
      </c>
      <c r="C6" s="32" t="str">
        <f>IF(ISBLANK(Values!E5),"","TellusRem")</f>
        <v>TellusRem</v>
      </c>
      <c r="D6" s="30">
        <f>IF(ISBLANK(Values!E5),"",Values!E5)</f>
        <v>5714401243014</v>
      </c>
      <c r="E6" s="31" t="str">
        <f>IF(ISBLANK(Values!E5),"","EAN")</f>
        <v>EAN</v>
      </c>
      <c r="F6" s="28" t="str">
        <f>IF(ISBLANK(Values!E5),"",IF(Values!J5, SUBSTITUTE(Values!$B$1, "{language}", Values!H5) &amp; " " &amp;Values!$B$3, SUBSTITUTE(Values!$B$2, "{language}", Values!$H5) &amp; " " &amp;Values!$B$3))</f>
        <v>HP  için yedek Fransızca arkadan aydınlatmalı klavye 240 G1, 245 G1, 246 G1, 255 G1, 250 G1</v>
      </c>
      <c r="G6" s="32" t="str">
        <f>IF(ISBLANK(Values!E5),"","TellusRem")</f>
        <v>TellusRem</v>
      </c>
      <c r="H6" s="27" t="str">
        <f>IF(ISBLANK(Values!E5),"",Values!$B$16)</f>
        <v>computer-keyboards</v>
      </c>
      <c r="I6" s="27" t="str">
        <f>IF(ISBLANK(Values!E5),"","4730574031")</f>
        <v>4730574031</v>
      </c>
      <c r="J6" s="39" t="str">
        <f>IF(ISBLANK(Values!E5),"",Values!F5 )</f>
        <v>HP 240 G1 - FR</v>
      </c>
      <c r="K6" s="28">
        <f>IF(ISBLANK(Values!E5),"",IF(Values!J5, Values!$B$4, Values!$B$5))</f>
        <v>46.99</v>
      </c>
      <c r="L6" s="40" t="str">
        <f>IF(ISBLANK(Values!E5),"",IF($CO6="DEFAULT", Values!$B$18, ""))</f>
        <v/>
      </c>
      <c r="M6" s="28" t="str">
        <f>IF(ISBLANK(Values!E5),"",Values!$M5)</f>
        <v>https://raw.githubusercontent.com/PatrickVibild/TellusAmazonPictures/master/pictures/HP/W.O. PS./240 G1/RG/FR/1.jpg</v>
      </c>
      <c r="N6" s="28" t="str">
        <f>IF(ISBLANK(Values!$F5),"",Values!N5)</f>
        <v>https://raw.githubusercontent.com/PatrickVibild/TellusAmazonPictures/master/pictures/HP/W.O. PS./240 G1/RG/FR/2.jpg</v>
      </c>
      <c r="O6" s="28" t="str">
        <f>IF(ISBLANK(Values!$F5),"",Values!O5)</f>
        <v>https://raw.githubusercontent.com/PatrickVibild/TellusAmazonPictures/master/pictures/HP/W.O. PS./240 G1/RG/FR/3.jpg</v>
      </c>
      <c r="P6" s="28" t="str">
        <f>IF(ISBLANK(Values!$F5),"",Values!P5)</f>
        <v>https://raw.githubusercontent.com/PatrickVibild/TellusAmazonPictures/master/pictures/HP/W.O. PS./240 G1/RG/FR/4.jpg</v>
      </c>
      <c r="Q6" s="28" t="str">
        <f>IF(ISBLANK(Values!$F5),"",Values!Q5)</f>
        <v>https://raw.githubusercontent.com/PatrickVibild/TellusAmazonPictures/master/pictures/HP/W.O. PS./240 G1/RG/FR/5.jpg</v>
      </c>
      <c r="R6" s="28" t="str">
        <f>IF(ISBLANK(Values!$F5),"",Values!R5)</f>
        <v>https://raw.githubusercontent.com/PatrickVibild/TellusAmazonPictures/master/pictures/HP/W.O. PS./240 G1/RG/FR/6.jpg</v>
      </c>
      <c r="S6" s="28" t="str">
        <f>IF(ISBLANK(Values!$F5),"",Values!S5)</f>
        <v>https://raw.githubusercontent.com/PatrickVibild/TellusAmazonPictures/master/pictures/HP/W.O. PS./240 G1/RG/FR/7.jpg</v>
      </c>
      <c r="T6" s="28" t="str">
        <f>IF(ISBLANK(Values!$F5),"",Values!T5)</f>
        <v>https://raw.githubusercontent.com/PatrickVibild/TellusAmazonPictures/master/pictures/HP/W.O. PS./240 G1/RG/FR/8.jpg</v>
      </c>
      <c r="U6" s="28" t="str">
        <f>IF(ISBLANK(Values!$F5),"",Values!U5)</f>
        <v>https://raw.githubusercontent.com/PatrickVibild/TellusAmazonPictures/master/pictures/HP/W.O. PS./240 G1/RG/FR/9.jpg</v>
      </c>
      <c r="W6" s="32" t="str">
        <f>IF(ISBLANK(Values!E5),"","Child")</f>
        <v>Child</v>
      </c>
      <c r="X6" s="32" t="str">
        <f>IF(ISBLANK(Values!E5),"",Values!$B$13)</f>
        <v>HP 240 G1</v>
      </c>
      <c r="Y6" s="39" t="str">
        <f>IF(ISBLANK(Values!E5),"","Size-Color")</f>
        <v>Size-Color</v>
      </c>
      <c r="Z6" s="32" t="str">
        <f>IF(ISBLANK(Values!E5),"","variation")</f>
        <v>variation</v>
      </c>
      <c r="AA6" s="36" t="str">
        <f>IF(ISBLANK(Values!E5),"",Values!$B$20)</f>
        <v>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41" t="str">
        <f>IF(ISBLANK(Values!E5),"",IF(Values!I5,Values!$B$23,Values!$B$33))</f>
        <v>👉 YENİLENDİ: PARA TASARRUFU - Yedek HP dizüstü bilgisayar klavyesi, OEM klavyeleriyle aynı kalitede. TellusRem, 2011'den beri dünyanın Lider klavye distribütörüdür. Mükemmel yedek klavye, değiştirilmesi ve takılması kolaydır.</v>
      </c>
      <c r="AJ6" s="4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240 G1, 245 G1, 246 G1, 255 G1, 250 G1</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LAYOUT – 🇫🇷 Fransızca arkadan aydınlatmalı.</v>
      </c>
      <c r="AM6" s="1" t="str">
        <f>SUBSTITUTE(IF(ISBLANK(Values!E5),"",Values!$B$27), "{model}", Values!$B$3)</f>
        <v>👉 İLE UYUMLU - HP 240 G1, 245 G1, 246 G1, 255 G1, 250 G1. Herhangi bir klavye satın almadan önce lütfen resmi ve açıklamayı dikkatlice kontrol edin. Bu, bilgisayarınız için doğru dizüstü bilgisayar klavyesini almanızı sağlar. Süper kolay kurulum.</v>
      </c>
      <c r="AT6" s="28" t="str">
        <f>IF(ISBLANK(Values!E5),"",Values!H5)</f>
        <v>Fransızca</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27" t="str">
        <f>IF(ISBLANK(Values!E5),"","Parts")</f>
        <v>Parts</v>
      </c>
      <c r="DP6" s="27" t="str">
        <f>IF(ISBLANK(Values!E5),"",Values!$B$31)</f>
        <v>Teslimat tarihinden sonra 6 ay garanti. Klavyenin herhangi bir arızası durumunda, ürünün klavyesi için yeni bir birim veya yedek parça gönderilecektir. Stok sıkıntısı olması durumunda tam bir geri ödeme yapılır.</v>
      </c>
      <c r="DS6" s="31"/>
      <c r="DY6" t="str">
        <f>IF(ISBLANK(Values!$E5), "", "not_applicable")</f>
        <v>not_applicable</v>
      </c>
      <c r="DZ6" s="31"/>
      <c r="EA6" s="31"/>
      <c r="EB6" s="31"/>
      <c r="EC6" s="31"/>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240 G1 - IT</v>
      </c>
      <c r="C7" s="32" t="str">
        <f>IF(ISBLANK(Values!E6),"","TellusRem")</f>
        <v>TellusRem</v>
      </c>
      <c r="D7" s="30">
        <f>IF(ISBLANK(Values!E6),"",Values!E6)</f>
        <v>5714401243021</v>
      </c>
      <c r="E7" s="31" t="str">
        <f>IF(ISBLANK(Values!E6),"","EAN")</f>
        <v>EAN</v>
      </c>
      <c r="F7" s="28" t="str">
        <f>IF(ISBLANK(Values!E6),"",IF(Values!J6, SUBSTITUTE(Values!$B$1, "{language}", Values!H6) &amp; " " &amp;Values!$B$3, SUBSTITUTE(Values!$B$2, "{language}", Values!$H6) &amp; " " &amp;Values!$B$3))</f>
        <v>HP  için yedek İtalyan arkadan aydınlatmalı klavye 240 G1, 245 G1, 246 G1, 255 G1, 250 G1</v>
      </c>
      <c r="G7" s="32" t="str">
        <f>IF(ISBLANK(Values!E6),"","TellusRem")</f>
        <v>TellusRem</v>
      </c>
      <c r="H7" s="27" t="str">
        <f>IF(ISBLANK(Values!E6),"",Values!$B$16)</f>
        <v>computer-keyboards</v>
      </c>
      <c r="I7" s="27" t="str">
        <f>IF(ISBLANK(Values!E6),"","4730574031")</f>
        <v>4730574031</v>
      </c>
      <c r="J7" s="39" t="str">
        <f>IF(ISBLANK(Values!E6),"",Values!F6 )</f>
        <v>HP 240 G1 - IT</v>
      </c>
      <c r="K7" s="28">
        <f>IF(ISBLANK(Values!E6),"",IF(Values!J6, Values!$B$4, Values!$B$5))</f>
        <v>46.99</v>
      </c>
      <c r="L7" s="40" t="str">
        <f>IF(ISBLANK(Values!E6),"",IF($CO7="DEFAULT", Values!$B$18, ""))</f>
        <v/>
      </c>
      <c r="M7" s="28" t="str">
        <f>IF(ISBLANK(Values!E6),"",Values!$M6)</f>
        <v>https://raw.githubusercontent.com/PatrickVibild/TellusAmazonPictures/master/pictures/HP/W.O. PS./240 G1/RG/IT/1.jpg</v>
      </c>
      <c r="N7" s="28" t="str">
        <f>IF(ISBLANK(Values!$F6),"",Values!N6)</f>
        <v>https://raw.githubusercontent.com/PatrickVibild/TellusAmazonPictures/master/pictures/HP/W.O. PS./240 G1/RG/IT/2.jpg</v>
      </c>
      <c r="O7" s="28" t="str">
        <f>IF(ISBLANK(Values!$F6),"",Values!O6)</f>
        <v>https://raw.githubusercontent.com/PatrickVibild/TellusAmazonPictures/master/pictures/HP/W.O. PS./240 G1/RG/IT/3.jpg</v>
      </c>
      <c r="P7" s="28" t="str">
        <f>IF(ISBLANK(Values!$F6),"",Values!P6)</f>
        <v>https://raw.githubusercontent.com/PatrickVibild/TellusAmazonPictures/master/pictures/HP/W.O. PS./240 G1/RG/IT/4.jpg</v>
      </c>
      <c r="Q7" s="28" t="str">
        <f>IF(ISBLANK(Values!$F6),"",Values!Q6)</f>
        <v>https://raw.githubusercontent.com/PatrickVibild/TellusAmazonPictures/master/pictures/HP/W.O. PS./240 G1/RG/IT/5.jpg</v>
      </c>
      <c r="R7" s="28" t="str">
        <f>IF(ISBLANK(Values!$F6),"",Values!R6)</f>
        <v>https://raw.githubusercontent.com/PatrickVibild/TellusAmazonPictures/master/pictures/HP/W.O. PS./240 G1/RG/IT/6.jpg</v>
      </c>
      <c r="S7" s="28" t="str">
        <f>IF(ISBLANK(Values!$F6),"",Values!S6)</f>
        <v>https://raw.githubusercontent.com/PatrickVibild/TellusAmazonPictures/master/pictures/HP/W.O. PS./240 G1/RG/IT/7.jpg</v>
      </c>
      <c r="T7" s="28" t="str">
        <f>IF(ISBLANK(Values!$F6),"",Values!T6)</f>
        <v>https://raw.githubusercontent.com/PatrickVibild/TellusAmazonPictures/master/pictures/HP/W.O. PS./240 G1/RG/IT/8.jpg</v>
      </c>
      <c r="U7" s="28" t="str">
        <f>IF(ISBLANK(Values!$F6),"",Values!U6)</f>
        <v>https://raw.githubusercontent.com/PatrickVibild/TellusAmazonPictures/master/pictures/HP/W.O. PS./240 G1/RG/IT/9.jpg</v>
      </c>
      <c r="W7" s="32" t="str">
        <f>IF(ISBLANK(Values!E6),"","Child")</f>
        <v>Child</v>
      </c>
      <c r="X7" s="32" t="str">
        <f>IF(ISBLANK(Values!E6),"",Values!$B$13)</f>
        <v>HP 240 G1</v>
      </c>
      <c r="Y7" s="39" t="str">
        <f>IF(ISBLANK(Values!E6),"","Size-Color")</f>
        <v>Size-Color</v>
      </c>
      <c r="Z7" s="32" t="str">
        <f>IF(ISBLANK(Values!E6),"","variation")</f>
        <v>variation</v>
      </c>
      <c r="AA7" s="36" t="str">
        <f>IF(ISBLANK(Values!E6),"",Values!$B$20)</f>
        <v>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41" t="str">
        <f>IF(ISBLANK(Values!E6),"",IF(Values!I6,Values!$B$23,Values!$B$33))</f>
        <v>👉 YENİLENDİ: PARA TASARRUFU - Yedek HP dizüstü bilgisayar klavyesi, OEM klavyeleriyle aynı kalitede. TellusRem, 2011'den beri dünyanın Lider klavye distribütörüdür. Mükemmel yedek klavye, değiştirilmesi ve takılması kolaydır.</v>
      </c>
      <c r="AJ7" s="4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240 G1, 245 G1, 246 G1, 255 G1, 250 G1</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LAYOUT – 🇮🇹 İtalyan arkadan aydınlatmalı.</v>
      </c>
      <c r="AM7" s="1" t="str">
        <f>SUBSTITUTE(IF(ISBLANK(Values!E6),"",Values!$B$27), "{model}", Values!$B$3)</f>
        <v>👉 İLE UYUMLU - HP 240 G1, 245 G1, 246 G1, 255 G1, 250 G1. Herhangi bir klavye satın almadan önce lütfen resmi ve açıklamayı dikkatlice kontrol edin. Bu, bilgisayarınız için doğru dizüstü bilgisayar klavyesini almanızı sağlar. Süper kolay kurulum.</v>
      </c>
      <c r="AT7" s="28" t="str">
        <f>IF(ISBLANK(Values!E6),"",Values!H6)</f>
        <v>İtalyan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27" t="str">
        <f>IF(ISBLANK(Values!E6),"","Parts")</f>
        <v>Parts</v>
      </c>
      <c r="DP7" s="27" t="str">
        <f>IF(ISBLANK(Values!E6),"",Values!$B$31)</f>
        <v>Teslimat tarihinden sonra 6 ay garanti. Klavyenin herhangi bir arızası durumunda, ürünün klavyesi için yeni bir birim veya yedek parça gönderilecektir. Stok sıkıntısı olması durumunda tam bir geri ödeme yapılır.</v>
      </c>
      <c r="DS7" s="31"/>
      <c r="DY7" t="str">
        <f>IF(ISBLANK(Values!$E6), "", "not_applicable")</f>
        <v>not_applicable</v>
      </c>
      <c r="DZ7" s="31"/>
      <c r="EA7" s="31"/>
      <c r="EB7" s="31"/>
      <c r="EC7" s="31"/>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240 G1 - ES</v>
      </c>
      <c r="C8" s="32" t="str">
        <f>IF(ISBLANK(Values!E7),"","TellusRem")</f>
        <v>TellusRem</v>
      </c>
      <c r="D8" s="30">
        <f>IF(ISBLANK(Values!E7),"",Values!E7)</f>
        <v>5714401243038</v>
      </c>
      <c r="E8" s="31" t="str">
        <f>IF(ISBLANK(Values!E7),"","EAN")</f>
        <v>EAN</v>
      </c>
      <c r="F8" s="28" t="str">
        <f>IF(ISBLANK(Values!E7),"",IF(Values!J7, SUBSTITUTE(Values!$B$1, "{language}", Values!H7) &amp; " " &amp;Values!$B$3, SUBSTITUTE(Values!$B$2, "{language}", Values!$H7) &amp; " " &amp;Values!$B$3))</f>
        <v>HP  için yedek İspanyol arkadan aydınlatmalı klavye 240 G1, 245 G1, 246 G1, 255 G1, 250 G1</v>
      </c>
      <c r="G8" s="32" t="str">
        <f>IF(ISBLANK(Values!E7),"","TellusRem")</f>
        <v>TellusRem</v>
      </c>
      <c r="H8" s="27" t="str">
        <f>IF(ISBLANK(Values!E7),"",Values!$B$16)</f>
        <v>computer-keyboards</v>
      </c>
      <c r="I8" s="27" t="str">
        <f>IF(ISBLANK(Values!E7),"","4730574031")</f>
        <v>4730574031</v>
      </c>
      <c r="J8" s="39" t="str">
        <f>IF(ISBLANK(Values!E7),"",Values!F7 )</f>
        <v>HP 240 G1 - ES</v>
      </c>
      <c r="K8" s="28">
        <f>IF(ISBLANK(Values!E7),"",IF(Values!J7, Values!$B$4, Values!$B$5))</f>
        <v>46.99</v>
      </c>
      <c r="L8" s="40" t="str">
        <f>IF(ISBLANK(Values!E7),"",IF($CO8="DEFAULT", Values!$B$18, ""))</f>
        <v/>
      </c>
      <c r="M8" s="28" t="str">
        <f>IF(ISBLANK(Values!E7),"",Values!$M7)</f>
        <v>https://raw.githubusercontent.com/PatrickVibild/TellusAmazonPictures/master/pictures/HP/W.O. PS./240 G1/RG/ES/1.jpg</v>
      </c>
      <c r="N8" s="28" t="str">
        <f>IF(ISBLANK(Values!$F7),"",Values!N7)</f>
        <v>https://raw.githubusercontent.com/PatrickVibild/TellusAmazonPictures/master/pictures/HP/W.O. PS./240 G1/RG/ES/2.jpg</v>
      </c>
      <c r="O8" s="28" t="str">
        <f>IF(ISBLANK(Values!$F7),"",Values!O7)</f>
        <v>https://raw.githubusercontent.com/PatrickVibild/TellusAmazonPictures/master/pictures/HP/W.O. PS./240 G1/RG/ES/3.jpg</v>
      </c>
      <c r="P8" s="28" t="str">
        <f>IF(ISBLANK(Values!$F7),"",Values!P7)</f>
        <v>https://raw.githubusercontent.com/PatrickVibild/TellusAmazonPictures/master/pictures/HP/W.O. PS./240 G1/RG/ES/4.jpg</v>
      </c>
      <c r="Q8" s="28" t="str">
        <f>IF(ISBLANK(Values!$F7),"",Values!Q7)</f>
        <v>https://raw.githubusercontent.com/PatrickVibild/TellusAmazonPictures/master/pictures/HP/W.O. PS./240 G1/RG/ES/5.jpg</v>
      </c>
      <c r="R8" s="28" t="str">
        <f>IF(ISBLANK(Values!$F7),"",Values!R7)</f>
        <v>https://raw.githubusercontent.com/PatrickVibild/TellusAmazonPictures/master/pictures/HP/W.O. PS./240 G1/RG/ES/6.jpg</v>
      </c>
      <c r="S8" s="28" t="str">
        <f>IF(ISBLANK(Values!$F7),"",Values!S7)</f>
        <v>https://raw.githubusercontent.com/PatrickVibild/TellusAmazonPictures/master/pictures/HP/W.O. PS./240 G1/RG/ES/7.jpg</v>
      </c>
      <c r="T8" s="28" t="str">
        <f>IF(ISBLANK(Values!$F7),"",Values!T7)</f>
        <v>https://raw.githubusercontent.com/PatrickVibild/TellusAmazonPictures/master/pictures/HP/W.O. PS./240 G1/RG/ES/8.jpg</v>
      </c>
      <c r="U8" s="28" t="str">
        <f>IF(ISBLANK(Values!$F7),"",Values!U7)</f>
        <v>https://raw.githubusercontent.com/PatrickVibild/TellusAmazonPictures/master/pictures/HP/W.O. PS./240 G1/RG/ES/9.jpg</v>
      </c>
      <c r="W8" s="32" t="str">
        <f>IF(ISBLANK(Values!E7),"","Child")</f>
        <v>Child</v>
      </c>
      <c r="X8" s="32" t="str">
        <f>IF(ISBLANK(Values!E7),"",Values!$B$13)</f>
        <v>HP 240 G1</v>
      </c>
      <c r="Y8" s="39" t="str">
        <f>IF(ISBLANK(Values!E7),"","Size-Color")</f>
        <v>Size-Color</v>
      </c>
      <c r="Z8" s="32" t="str">
        <f>IF(ISBLANK(Values!E7),"","variation")</f>
        <v>variation</v>
      </c>
      <c r="AA8" s="36" t="str">
        <f>IF(ISBLANK(Values!E7),"",Values!$B$20)</f>
        <v>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41" t="str">
        <f>IF(ISBLANK(Values!E7),"",IF(Values!I7,Values!$B$23,Values!$B$33))</f>
        <v>👉 YENİLENDİ: PARA TASARRUFU - Yedek HP dizüstü bilgisayar klavyesi, OEM klavyeleriyle aynı kalitede. TellusRem, 2011'den beri dünyanın Lider klavye distribütörüdür. Mükemmel yedek klavye, değiştirilmesi ve takılması kolaydır.</v>
      </c>
      <c r="AJ8" s="4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240 G1, 245 G1, 246 G1, 255 G1, 250 G1</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LAYOUT – 🇪🇸 İspanyol arkadan aydınlatmalı.</v>
      </c>
      <c r="AM8" s="1" t="str">
        <f>SUBSTITUTE(IF(ISBLANK(Values!E7),"",Values!$B$27), "{model}", Values!$B$3)</f>
        <v>👉 İLE UYUMLU - HP 240 G1, 245 G1, 246 G1, 255 G1, 250 G1. Herhangi bir klavye satın almadan önce lütfen resmi ve açıklamayı dikkatlice kontrol edin. Bu, bilgisayarınız için doğru dizüstü bilgisayar klavyesini almanızı sağlar. Süper kolay kurulum.</v>
      </c>
      <c r="AT8" s="28" t="str">
        <f>IF(ISBLANK(Values!E7),"",Values!H7)</f>
        <v>İspanyol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27" t="str">
        <f>IF(ISBLANK(Values!E7),"","Parts")</f>
        <v>Parts</v>
      </c>
      <c r="DP8" s="27" t="str">
        <f>IF(ISBLANK(Values!E7),"",Values!$B$31)</f>
        <v>Teslimat tarihinden sonra 6 ay garanti. Klavyenin herhangi bir arızası durumunda, ürünün klavyesi için yeni bir birim veya yedek parça gönderilecektir. Stok sıkıntısı olması durumunda tam bir geri ödeme yapılır.</v>
      </c>
      <c r="DS8" s="31"/>
      <c r="DY8" t="str">
        <f>IF(ISBLANK(Values!$E7), "", "not_applicable")</f>
        <v>not_applicable</v>
      </c>
      <c r="DZ8" s="31"/>
      <c r="EA8" s="31"/>
      <c r="EB8" s="31"/>
      <c r="EC8" s="31"/>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240 G1 - UK</v>
      </c>
      <c r="C9" s="32" t="str">
        <f>IF(ISBLANK(Values!E8),"","TellusRem")</f>
        <v>TellusRem</v>
      </c>
      <c r="D9" s="30">
        <f>IF(ISBLANK(Values!E8),"",Values!E8)</f>
        <v>5714401243045</v>
      </c>
      <c r="E9" s="31" t="str">
        <f>IF(ISBLANK(Values!E8),"","EAN")</f>
        <v>EAN</v>
      </c>
      <c r="F9" s="28" t="str">
        <f>IF(ISBLANK(Values!E8),"",IF(Values!J8, SUBSTITUTE(Values!$B$1, "{language}", Values!H8) &amp; " " &amp;Values!$B$3, SUBSTITUTE(Values!$B$2, "{language}", Values!$H8) &amp; " " &amp;Values!$B$3))</f>
        <v>HP  için yedek Birleşik Krallık arkadan aydınlatmalı klavye 240 G1, 245 G1, 246 G1, 255 G1, 250 G1</v>
      </c>
      <c r="G9" s="32" t="str">
        <f>IF(ISBLANK(Values!E8),"","TellusRem")</f>
        <v>TellusRem</v>
      </c>
      <c r="H9" s="27" t="str">
        <f>IF(ISBLANK(Values!E8),"",Values!$B$16)</f>
        <v>computer-keyboards</v>
      </c>
      <c r="I9" s="27" t="str">
        <f>IF(ISBLANK(Values!E8),"","4730574031")</f>
        <v>4730574031</v>
      </c>
      <c r="J9" s="39" t="str">
        <f>IF(ISBLANK(Values!E8),"",Values!F8 )</f>
        <v>HP 240 G1 - UK</v>
      </c>
      <c r="K9" s="28">
        <f>IF(ISBLANK(Values!E8),"",IF(Values!J8, Values!$B$4, Values!$B$5))</f>
        <v>46.99</v>
      </c>
      <c r="L9" s="40" t="str">
        <f>IF(ISBLANK(Values!E8),"",IF($CO9="DEFAULT", Values!$B$18, ""))</f>
        <v/>
      </c>
      <c r="M9" s="28" t="str">
        <f>IF(ISBLANK(Values!E8),"",Values!$M8)</f>
        <v>https://raw.githubusercontent.com/PatrickVibild/TellusAmazonPictures/master/pictures/HP/W.O. PS./240 G1/RG/UK/1.jpg</v>
      </c>
      <c r="N9" s="28" t="str">
        <f>IF(ISBLANK(Values!$F8),"",Values!N8)</f>
        <v>https://raw.githubusercontent.com/PatrickVibild/TellusAmazonPictures/master/pictures/HP/W.O. PS./240 G1/RG/UK/2.jpg</v>
      </c>
      <c r="O9" s="28" t="str">
        <f>IF(ISBLANK(Values!$F8),"",Values!O8)</f>
        <v>https://raw.githubusercontent.com/PatrickVibild/TellusAmazonPictures/master/pictures/HP/W.O. PS./240 G1/RG/UK/3.jpg</v>
      </c>
      <c r="P9" s="28" t="str">
        <f>IF(ISBLANK(Values!$F8),"",Values!P8)</f>
        <v>https://raw.githubusercontent.com/PatrickVibild/TellusAmazonPictures/master/pictures/HP/W.O. PS./240 G1/RG/UK/4.jpg</v>
      </c>
      <c r="Q9" s="28" t="str">
        <f>IF(ISBLANK(Values!$F8),"",Values!Q8)</f>
        <v>https://raw.githubusercontent.com/PatrickVibild/TellusAmazonPictures/master/pictures/HP/W.O. PS./240 G1/RG/UK/5.jpg</v>
      </c>
      <c r="R9" s="28" t="str">
        <f>IF(ISBLANK(Values!$F8),"",Values!R8)</f>
        <v>https://raw.githubusercontent.com/PatrickVibild/TellusAmazonPictures/master/pictures/HP/W.O. PS./240 G1/RG/UK/6.jpg</v>
      </c>
      <c r="S9" s="28" t="str">
        <f>IF(ISBLANK(Values!$F8),"",Values!S8)</f>
        <v>https://raw.githubusercontent.com/PatrickVibild/TellusAmazonPictures/master/pictures/HP/W.O. PS./240 G1/RG/UK/7.jpg</v>
      </c>
      <c r="T9" s="28" t="str">
        <f>IF(ISBLANK(Values!$F8),"",Values!T8)</f>
        <v>https://raw.githubusercontent.com/PatrickVibild/TellusAmazonPictures/master/pictures/HP/W.O. PS./240 G1/RG/UK/8.jpg</v>
      </c>
      <c r="U9" s="28" t="str">
        <f>IF(ISBLANK(Values!$F8),"",Values!U8)</f>
        <v>https://raw.githubusercontent.com/PatrickVibild/TellusAmazonPictures/master/pictures/HP/W.O. PS./240 G1/RG/UK/9.jpg</v>
      </c>
      <c r="W9" s="32" t="str">
        <f>IF(ISBLANK(Values!E8),"","Child")</f>
        <v>Child</v>
      </c>
      <c r="X9" s="32" t="str">
        <f>IF(ISBLANK(Values!E8),"",Values!$B$13)</f>
        <v>HP 240 G1</v>
      </c>
      <c r="Y9" s="39" t="str">
        <f>IF(ISBLANK(Values!E8),"","Size-Color")</f>
        <v>Size-Color</v>
      </c>
      <c r="Z9" s="32" t="str">
        <f>IF(ISBLANK(Values!E8),"","variation")</f>
        <v>variation</v>
      </c>
      <c r="AA9" s="36" t="str">
        <f>IF(ISBLANK(Values!E8),"",Values!$B$20)</f>
        <v>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41" t="str">
        <f>IF(ISBLANK(Values!E8),"",IF(Values!I8,Values!$B$23,Values!$B$33))</f>
        <v>👉 YENİLENDİ: PARA TASARRUFU - Yedek HP dizüstü bilgisayar klavyesi, OEM klavyeleriyle aynı kalitede. TellusRem, 2011'den beri dünyanın Lider klavye distribütörüdür. Mükemmel yedek klavye, değiştirilmesi ve takılması kolaydır.</v>
      </c>
      <c r="AJ9" s="4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240 G1, 245 G1, 246 G1, 255 G1, 250 G1</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LAYOUT – 🇬🇧 Birleşik Krallık arkadan aydınlatmalı.</v>
      </c>
      <c r="AM9" s="1" t="str">
        <f>SUBSTITUTE(IF(ISBLANK(Values!E8),"",Values!$B$27), "{model}", Values!$B$3)</f>
        <v>👉 İLE UYUMLU - HP 240 G1, 245 G1, 246 G1, 255 G1, 250 G1. Herhangi bir klavye satın almadan önce lütfen resmi ve açıklamayı dikkatlice kontrol edin. Bu, bilgisayarınız için doğru dizüstü bilgisayar klavyesini almanızı sağlar. Süper kolay kurulum.</v>
      </c>
      <c r="AT9" s="28" t="str">
        <f>IF(ISBLANK(Values!E8),"",Values!H8)</f>
        <v>Birleşik Krallık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27" t="str">
        <f>IF(ISBLANK(Values!E8),"","Parts")</f>
        <v>Parts</v>
      </c>
      <c r="DP9" s="27" t="str">
        <f>IF(ISBLANK(Values!E8),"",Values!$B$31)</f>
        <v>Teslimat tarihinden sonra 6 ay garanti. Klavyenin herhangi bir arızası durumunda, ürünün klavyesi için yeni bir birim veya yedek parça gönderilecektir. Stok sıkıntısı olması durumunda tam bir geri ödeme yapılır.</v>
      </c>
      <c r="DS9" s="31"/>
      <c r="DY9" t="str">
        <f>IF(ISBLANK(Values!$E8), "", "not_applicable")</f>
        <v>not_applicable</v>
      </c>
      <c r="DZ9" s="31"/>
      <c r="EA9" s="31"/>
      <c r="EB9" s="31"/>
      <c r="EC9" s="31"/>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240 G1 - NORDIC</v>
      </c>
      <c r="C10" s="32" t="str">
        <f>IF(ISBLANK(Values!E9),"","TellusRem")</f>
        <v>TellusRem</v>
      </c>
      <c r="D10" s="30">
        <f>IF(ISBLANK(Values!E9),"",Values!E9)</f>
        <v>5714401243052</v>
      </c>
      <c r="E10" s="31" t="str">
        <f>IF(ISBLANK(Values!E9),"","EAN")</f>
        <v>EAN</v>
      </c>
      <c r="F10" s="28" t="str">
        <f>IF(ISBLANK(Values!E9),"",IF(Values!J9, SUBSTITUTE(Values!$B$1, "{language}", Values!H9) &amp; " " &amp;Values!$B$3, SUBSTITUTE(Values!$B$2, "{language}", Values!$H9) &amp; " " &amp;Values!$B$3))</f>
        <v>HP  için yedek İskandinav – İskandinav arkadan aydınlatmalı klavye 240 G1, 245 G1, 246 G1, 255 G1, 250 G1</v>
      </c>
      <c r="G10" s="32" t="str">
        <f>IF(ISBLANK(Values!E9),"","TellusRem")</f>
        <v>TellusRem</v>
      </c>
      <c r="H10" s="27" t="str">
        <f>IF(ISBLANK(Values!E9),"",Values!$B$16)</f>
        <v>computer-keyboards</v>
      </c>
      <c r="I10" s="27" t="str">
        <f>IF(ISBLANK(Values!E9),"","4730574031")</f>
        <v>4730574031</v>
      </c>
      <c r="J10" s="39" t="str">
        <f>IF(ISBLANK(Values!E9),"",Values!F9 )</f>
        <v>HP 240 G1 - NORDIC</v>
      </c>
      <c r="K10" s="28">
        <f>IF(ISBLANK(Values!E9),"",IF(Values!J9, Values!$B$4, Values!$B$5))</f>
        <v>46.99</v>
      </c>
      <c r="L10" s="40" t="str">
        <f>IF(ISBLANK(Values!E9),"",IF($CO10="DEFAULT", Values!$B$18, ""))</f>
        <v/>
      </c>
      <c r="M10" s="28" t="str">
        <f>IF(ISBLANK(Values!E9),"",Values!$M9)</f>
        <v>https://raw.githubusercontent.com/PatrickVibild/TellusAmazonPictures/master/pictures/HP/W.O. PS./240 G1/RG/NOR/1.jpg</v>
      </c>
      <c r="N10" s="28" t="str">
        <f>IF(ISBLANK(Values!$F9),"",Values!N9)</f>
        <v>https://raw.githubusercontent.com/PatrickVibild/TellusAmazonPictures/master/pictures/HP/W.O. PS./240 G1/RG/NOR/2.jpg</v>
      </c>
      <c r="O10" s="28" t="str">
        <f>IF(ISBLANK(Values!$F9),"",Values!O9)</f>
        <v>https://raw.githubusercontent.com/PatrickVibild/TellusAmazonPictures/master/pictures/HP/W.O. PS./240 G1/RG/NOR/3.jpg</v>
      </c>
      <c r="P10" s="28" t="str">
        <f>IF(ISBLANK(Values!$F9),"",Values!P9)</f>
        <v>https://raw.githubusercontent.com/PatrickVibild/TellusAmazonPictures/master/pictures/HP/W.O. PS./240 G1/RG/NOR/4.jpg</v>
      </c>
      <c r="Q10" s="28" t="str">
        <f>IF(ISBLANK(Values!$F9),"",Values!Q9)</f>
        <v>https://raw.githubusercontent.com/PatrickVibild/TellusAmazonPictures/master/pictures/HP/W.O. PS./240 G1/RG/NOR/5.jpg</v>
      </c>
      <c r="R10" s="28" t="str">
        <f>IF(ISBLANK(Values!$F9),"",Values!R9)</f>
        <v>https://raw.githubusercontent.com/PatrickVibild/TellusAmazonPictures/master/pictures/HP/W.O. PS./240 G1/RG/NOR/6.jpg</v>
      </c>
      <c r="S10" s="28" t="str">
        <f>IF(ISBLANK(Values!$F9),"",Values!S9)</f>
        <v>https://raw.githubusercontent.com/PatrickVibild/TellusAmazonPictures/master/pictures/HP/W.O. PS./240 G1/RG/NOR/7.jpg</v>
      </c>
      <c r="T10" s="28" t="str">
        <f>IF(ISBLANK(Values!$F9),"",Values!T9)</f>
        <v>https://raw.githubusercontent.com/PatrickVibild/TellusAmazonPictures/master/pictures/HP/W.O. PS./240 G1/RG/NOR/8.jpg</v>
      </c>
      <c r="U10" s="28" t="str">
        <f>IF(ISBLANK(Values!$F9),"",Values!U9)</f>
        <v>https://raw.githubusercontent.com/PatrickVibild/TellusAmazonPictures/master/pictures/HP/W.O. PS./240 G1/RG/NOR/9.jpg</v>
      </c>
      <c r="W10" s="32" t="str">
        <f>IF(ISBLANK(Values!E9),"","Child")</f>
        <v>Child</v>
      </c>
      <c r="X10" s="32" t="str">
        <f>IF(ISBLANK(Values!E9),"",Values!$B$13)</f>
        <v>HP 240 G1</v>
      </c>
      <c r="Y10" s="39" t="str">
        <f>IF(ISBLANK(Values!E9),"","Size-Color")</f>
        <v>Size-Color</v>
      </c>
      <c r="Z10" s="32" t="str">
        <f>IF(ISBLANK(Values!E9),"","variation")</f>
        <v>variation</v>
      </c>
      <c r="AA10" s="36" t="str">
        <f>IF(ISBLANK(Values!E9),"",Values!$B$20)</f>
        <v>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41" t="str">
        <f>IF(ISBLANK(Values!E9),"",IF(Values!I9,Values!$B$23,Values!$B$33))</f>
        <v>👉 YENİLENDİ: PARA TASARRUFU - Yedek HP dizüstü bilgisayar klavyesi, OEM klavyeleriyle aynı kalitede. TellusRem, 2011'den beri dünyanın Lider klavye distribütörüdür. Mükemmel yedek klavye, değiştirilmesi ve takılması kolaydır.</v>
      </c>
      <c r="AJ10" s="4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240 G1, 245 G1, 246 G1, 255 G1, 250 G1</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LAYOUT – 🇸🇪 🇫🇮 🇳🇴 🇩🇰 İskandinav – İskandinav arkadan aydınlatmalı.</v>
      </c>
      <c r="AM10" s="1" t="str">
        <f>SUBSTITUTE(IF(ISBLANK(Values!E9),"",Values!$B$27), "{model}", Values!$B$3)</f>
        <v>👉 İLE UYUMLU - HP 240 G1, 245 G1, 246 G1, 255 G1, 250 G1. Herhangi bir klavye satın almadan önce lütfen resmi ve açıklamayı dikkatlice kontrol edin. Bu, bilgisayarınız için doğru dizüstü bilgisayar klavyesini almanızı sağlar. Süper kolay kurulum.</v>
      </c>
      <c r="AT10" s="28" t="str">
        <f>IF(ISBLANK(Values!E9),"",Values!H9)</f>
        <v>İskandinav – İskandinav</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27" t="str">
        <f>IF(ISBLANK(Values!E9),"","Parts")</f>
        <v>Parts</v>
      </c>
      <c r="DP10" s="27" t="str">
        <f>IF(ISBLANK(Values!E9),"",Values!$B$31)</f>
        <v>Teslimat tarihinden sonra 6 ay garanti. Klavyenin herhangi bir arızası durumunda, ürünün klavyesi için yeni bir birim veya yedek parça gönderilecektir. Stok sıkıntısı olması durumunda tam bir geri ödeme yapılır.</v>
      </c>
      <c r="DS10" s="31"/>
      <c r="DY10" t="str">
        <f>IF(ISBLANK(Values!$E9), "", "not_applicable")</f>
        <v>not_applicable</v>
      </c>
      <c r="DZ10" s="31"/>
      <c r="EA10" s="31"/>
      <c r="EB10" s="31"/>
      <c r="EC10" s="31"/>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240 G1 - US int</v>
      </c>
      <c r="C13" s="32" t="str">
        <f>IF(ISBLANK(Values!E12),"","TellusRem")</f>
        <v>TellusRem</v>
      </c>
      <c r="D13" s="30">
        <f>IF(ISBLANK(Values!E12),"",Values!E12)</f>
        <v>5714401243083</v>
      </c>
      <c r="E13" s="31" t="str">
        <f>IF(ISBLANK(Values!E12),"","EAN")</f>
        <v>EAN</v>
      </c>
      <c r="F13" s="28" t="str">
        <f>IF(ISBLANK(Values!E12),"",IF(Values!J12, SUBSTITUTE(Values!$B$1, "{language}", Values!H12) &amp; " " &amp;Values!$B$3, SUBSTITUTE(Values!$B$2, "{language}", Values!$H12) &amp; " " &amp;Values!$B$3))</f>
        <v>HP  için yedek US international arkadan aydınlatmalı klavye 240 G1, 245 G1, 246 G1, 255 G1, 250 G1</v>
      </c>
      <c r="G13" s="32" t="str">
        <f>IF(ISBLANK(Values!E12),"","TellusRem")</f>
        <v>TellusRem</v>
      </c>
      <c r="H13" s="27" t="str">
        <f>IF(ISBLANK(Values!E12),"",Values!$B$16)</f>
        <v>computer-keyboards</v>
      </c>
      <c r="I13" s="27" t="str">
        <f>IF(ISBLANK(Values!E12),"","4730574031")</f>
        <v>4730574031</v>
      </c>
      <c r="J13" s="39" t="str">
        <f>IF(ISBLANK(Values!E12),"",Values!F12 )</f>
        <v>HP 240 G1 - US int</v>
      </c>
      <c r="K13" s="28">
        <f>IF(ISBLANK(Values!E12),"",IF(Values!J12, Values!$B$4, Values!$B$5))</f>
        <v>46.99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240 G1</v>
      </c>
      <c r="Y13" s="39" t="str">
        <f>IF(ISBLANK(Values!E12),"","Size-Color")</f>
        <v>Size-Color</v>
      </c>
      <c r="Z13" s="32" t="str">
        <f>IF(ISBLANK(Values!E12),"","variation")</f>
        <v>variation</v>
      </c>
      <c r="AA13" s="36" t="str">
        <f>IF(ISBLANK(Values!E12),"",Values!$B$20)</f>
        <v>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41" t="str">
        <f>IF(ISBLANK(Values!E12),"",IF(Values!I12,Values!$B$23,Values!$B$33))</f>
        <v>👉 YENİLENDİ: PARA TASARRUFU - Yedek HP dizüstü bilgisayar klavyesi, OEM klavyeleriyle aynı kalitede. TellusRem, 2011'den beri dünyanın Lider klavye distribütörüdür. Mükemmel yedek klavye, değiştirilmesi ve takılması kolaydır.</v>
      </c>
      <c r="AJ13" s="4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240 G1, 245 G1, 246 G1, 255 G1, 250 G1</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LAYOUT – 🇺🇸 with € symbol US international arkadan aydınlatmalı.</v>
      </c>
      <c r="AM13" s="1" t="str">
        <f>SUBSTITUTE(IF(ISBLANK(Values!E12),"",Values!$B$27), "{model}", Values!$B$3)</f>
        <v>👉 İLE UYUMLU - HP 240 G1, 245 G1, 246 G1, 255 G1, 250 G1. Herhangi bir klavye satın almadan önce lütfen resmi ve açıklamayı dikkatlice kontrol edin. Bu, bilgisayarınız için doğru dizüstü bilgisayar klavyesini almanızı sağlar. Süper kolay kurulum.</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27" t="str">
        <f>IF(ISBLANK(Values!E12),"","Parts")</f>
        <v>Parts</v>
      </c>
      <c r="DP13" s="27" t="str">
        <f>IF(ISBLANK(Values!E12),"",Values!$B$31)</f>
        <v>Teslimat tarihinden sonra 6 ay garanti. Klavyenin herhangi bir arızası durumunda, ürünün klavyesi için yeni bir birim veya yedek parça gönderilecektir. Stok sıkıntısı olması durumunda tam bir geri ödeme yapılır.</v>
      </c>
      <c r="DS13" s="31"/>
      <c r="DY13" t="str">
        <f>IF(ISBLANK(Values!$E12), "", "not_applicable")</f>
        <v>not_applicable</v>
      </c>
      <c r="DZ13" s="31"/>
      <c r="EA13" s="31"/>
      <c r="EB13" s="31"/>
      <c r="EC13" s="31"/>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240 G1 - US</v>
      </c>
      <c r="C14" s="32" t="str">
        <f>IF(ISBLANK(Values!E13),"","TellusRem")</f>
        <v>TellusRem</v>
      </c>
      <c r="D14" s="30">
        <f>IF(ISBLANK(Values!E13),"",Values!E13)</f>
        <v>5714401243090</v>
      </c>
      <c r="E14" s="31" t="str">
        <f>IF(ISBLANK(Values!E13),"","EAN")</f>
        <v>EAN</v>
      </c>
      <c r="F14" s="28" t="str">
        <f>IF(ISBLANK(Values!E13),"",IF(Values!J13, SUBSTITUTE(Values!$B$1, "{language}", Values!H13) &amp; " " &amp;Values!$B$3, SUBSTITUTE(Values!$B$2, "{language}", Values!$H13) &amp; " " &amp;Values!$B$3))</f>
        <v>HP  için yedek US arkadan aydınlatmalı klavye 240 G1, 245 G1, 246 G1, 255 G1, 250 G1</v>
      </c>
      <c r="G14" s="32" t="str">
        <f>IF(ISBLANK(Values!E13),"","TellusRem")</f>
        <v>TellusRem</v>
      </c>
      <c r="H14" s="27" t="str">
        <f>IF(ISBLANK(Values!E13),"",Values!$B$16)</f>
        <v>computer-keyboards</v>
      </c>
      <c r="I14" s="27" t="str">
        <f>IF(ISBLANK(Values!E13),"","4730574031")</f>
        <v>4730574031</v>
      </c>
      <c r="J14" s="39" t="str">
        <f>IF(ISBLANK(Values!E13),"",Values!F13 )</f>
        <v>HP 240 G1 - US</v>
      </c>
      <c r="K14" s="28">
        <f>IF(ISBLANK(Values!E13),"",IF(Values!J13, Values!$B$4, Values!$B$5))</f>
        <v>46.99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240 G1</v>
      </c>
      <c r="Y14" s="39" t="str">
        <f>IF(ISBLANK(Values!E13),"","Size-Color")</f>
        <v>Size-Color</v>
      </c>
      <c r="Z14" s="32" t="str">
        <f>IF(ISBLANK(Values!E13),"","variation")</f>
        <v>variation</v>
      </c>
      <c r="AA14" s="36" t="str">
        <f>IF(ISBLANK(Values!E13),"",Values!$B$20)</f>
        <v>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41" t="str">
        <f>IF(ISBLANK(Values!E13),"",IF(Values!I13,Values!$B$23,Values!$B$33))</f>
        <v>👉 YENİLENDİ: PARA TASARRUFU - Yedek HP dizüstü bilgisayar klavyesi, OEM klavyeleriyle aynı kalitede. TellusRem, 2011'den beri dünyanın Lider klavye distribütörüdür. Mükemmel yedek klavye, değiştirilmesi ve takılması kolaydır.</v>
      </c>
      <c r="AJ14" s="4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240 G1, 245 G1, 246 G1, 255 G1, 250 G1</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LAYOUT – 🇺🇸 US arkadan aydınlatmalı.</v>
      </c>
      <c r="AM14" s="1" t="str">
        <f>SUBSTITUTE(IF(ISBLANK(Values!E13),"",Values!$B$27), "{model}", Values!$B$3)</f>
        <v>👉 İLE UYUMLU - HP 240 G1, 245 G1, 246 G1, 255 G1, 250 G1. Herhangi bir klavye satın almadan önce lütfen resmi ve açıklamayı dikkatlice kontrol edin. Bu, bilgisayarınız için doğru dizüstü bilgisayar klavyesini almanızı sağlar. Süper kolay kurulum.</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27" t="str">
        <f>IF(ISBLANK(Values!E13),"","Parts")</f>
        <v>Parts</v>
      </c>
      <c r="DP14" s="27" t="str">
        <f>IF(ISBLANK(Values!E13),"",Values!$B$31)</f>
        <v>Teslimat tarihinden sonra 6 ay garanti. Klavyenin herhangi bir arızası durumunda, ürünün klavyesi için yeni bir birim veya yedek parça gönderilecektir. Stok sıkıntısı olması durumunda tam bir geri ödeme yapılır.</v>
      </c>
      <c r="DS14" s="31"/>
      <c r="DY14" t="str">
        <f>IF(ISBLANK(Values!$E13), "", "not_applicable")</f>
        <v>not_applicable</v>
      </c>
      <c r="DZ14" s="31"/>
      <c r="EA14" s="31"/>
      <c r="EB14" s="31"/>
      <c r="EC14" s="31"/>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8" zoomScale="128"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HP  için yedek {language} arkadan aydınlatmalı klavye</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HP  için yedek {language} arkadan aydınlatmasız klavye</v>
      </c>
    </row>
    <row r="3" spans="1:22" ht="17" x14ac:dyDescent="0.2">
      <c r="A3" s="45" t="s">
        <v>354</v>
      </c>
      <c r="B3" s="76"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46.99</v>
      </c>
      <c r="C4" s="50" t="b">
        <f>FALSE()</f>
        <v>0</v>
      </c>
      <c r="D4" s="50" t="b">
        <f>TRUE()</f>
        <v>1</v>
      </c>
      <c r="E4" s="74">
        <v>5714401243007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53" t="b">
        <f>TRUE()</f>
        <v>1</v>
      </c>
      <c r="J4" s="54" t="b">
        <v>1</v>
      </c>
      <c r="K4" s="51" t="s">
        <v>685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PS./240 G1/RG/DE/1.jpg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PS./240 G1/RG/DE/2.jpg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PS./240 G1/RG/DE/3.jpg</v>
      </c>
      <c r="P4" t="str">
        <f t="shared" ref="P4:P35" si="3">IF(ISBLANK(K4),"",IF(L4, "https://raw.githubusercontent.com/PatrickVibild/TellusAmazonPictures/master/pictures/"&amp;K4&amp;"/4.jpg", ""))</f>
        <v>https://raw.githubusercontent.com/PatrickVibild/TellusAmazonPictures/master/pictures/HP/W.O. PS./240 G1/RG/DE/4.jpg</v>
      </c>
      <c r="Q4" t="str">
        <f t="shared" ref="Q4:Q35" si="4">IF(ISBLANK(K4),"",IF(L4, "https://raw.githubusercontent.com/PatrickVibild/TellusAmazonPictures/master/pictures/"&amp;K4&amp;"/5.jpg", ""))</f>
        <v>https://raw.githubusercontent.com/PatrickVibild/TellusAmazonPictures/master/pictures/HP/W.O. PS./240 G1/RG/DE/5.jpg</v>
      </c>
      <c r="R4" t="str">
        <f t="shared" ref="R4:R35" si="5">IF(ISBLANK(K4),"",IF(L4, "https://raw.githubusercontent.com/PatrickVibild/TellusAmazonPictures/master/pictures/"&amp;K4&amp;"/6.jpg", ""))</f>
        <v>https://raw.githubusercontent.com/PatrickVibild/TellusAmazonPictures/master/pictures/HP/W.O. PS./240 G1/RG/DE/6.jpg</v>
      </c>
      <c r="S4" t="str">
        <f t="shared" ref="S4:S35" si="6">IF(ISBLANK(K4),"",IF(L4, "https://raw.githubusercontent.com/PatrickVibild/TellusAmazonPictures/master/pictures/"&amp;K4&amp;"/7.jpg", ""))</f>
        <v>https://raw.githubusercontent.com/PatrickVibild/TellusAmazonPictures/master/pictures/HP/W.O. PS./240 G1/RG/DE/7.jpg</v>
      </c>
      <c r="T4" t="str">
        <f t="shared" ref="T4:T35" si="7">IF(ISBLANK(K4),"",IF(L4, "https://raw.githubusercontent.com/PatrickVibild/TellusAmazonPictures/master/pictures/"&amp;K4&amp;"/8.jpg",""))</f>
        <v>https://raw.githubusercontent.com/PatrickVibild/TellusAmazonPictures/master/pictures/HP/W.O. PS./240 G1/RG/DE/8.jpg</v>
      </c>
      <c r="U4" t="str">
        <f t="shared" ref="U4:U35" si="8">IF(ISBLANK(K4),"",IF(L4, "https://raw.githubusercontent.com/PatrickVibild/TellusAmazonPictures/master/pictures/"&amp;K4&amp;"/9.jpg", ""))</f>
        <v>https://raw.githubusercontent.com/PatrickVibild/TellusAmazonPictures/master/pictures/HP/W.O. PS./240 G1/RG/DE/9.jpg</v>
      </c>
      <c r="V4" s="58">
        <f>MATCH(G4,options!$D$1:$D$20,0)</f>
        <v>1</v>
      </c>
    </row>
    <row r="5" spans="1:22" ht="42" x14ac:dyDescent="0.15">
      <c r="A5" s="45" t="s">
        <v>371</v>
      </c>
      <c r="B5" s="49">
        <v>43.99</v>
      </c>
      <c r="C5" s="50" t="b">
        <f>FALSE()</f>
        <v>0</v>
      </c>
      <c r="D5" s="50" t="b">
        <f>TRUE()</f>
        <v>1</v>
      </c>
      <c r="E5" s="74">
        <v>5714401243014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53" t="b">
        <f>TRUE()</f>
        <v>1</v>
      </c>
      <c r="J5" s="54" t="b">
        <v>1</v>
      </c>
      <c r="K5" s="51" t="s">
        <v>686</v>
      </c>
      <c r="L5" s="55" t="b">
        <v>1</v>
      </c>
      <c r="M5" s="56" t="str">
        <f t="shared" si="0"/>
        <v>https://raw.githubusercontent.com/PatrickVibild/TellusAmazonPictures/master/pictures/HP/W.O. PS./240 G1/RG/FR/1.jpg</v>
      </c>
      <c r="N5" s="56" t="str">
        <f t="shared" si="1"/>
        <v>https://raw.githubusercontent.com/PatrickVibild/TellusAmazonPictures/master/pictures/HP/W.O. PS./240 G1/RG/FR/2.jpg</v>
      </c>
      <c r="O5" s="57" t="str">
        <f t="shared" si="2"/>
        <v>https://raw.githubusercontent.com/PatrickVibild/TellusAmazonPictures/master/pictures/HP/W.O. PS./240 G1/RG/FR/3.jpg</v>
      </c>
      <c r="P5" t="str">
        <f t="shared" si="3"/>
        <v>https://raw.githubusercontent.com/PatrickVibild/TellusAmazonPictures/master/pictures/HP/W.O. PS./240 G1/RG/FR/4.jpg</v>
      </c>
      <c r="Q5" t="str">
        <f t="shared" si="4"/>
        <v>https://raw.githubusercontent.com/PatrickVibild/TellusAmazonPictures/master/pictures/HP/W.O. PS./240 G1/RG/FR/5.jpg</v>
      </c>
      <c r="R5" t="str">
        <f t="shared" si="5"/>
        <v>https://raw.githubusercontent.com/PatrickVibild/TellusAmazonPictures/master/pictures/HP/W.O. PS./240 G1/RG/FR/6.jpg</v>
      </c>
      <c r="S5" t="str">
        <f t="shared" si="6"/>
        <v>https://raw.githubusercontent.com/PatrickVibild/TellusAmazonPictures/master/pictures/HP/W.O. PS./240 G1/RG/FR/7.jpg</v>
      </c>
      <c r="T5" t="str">
        <f t="shared" si="7"/>
        <v>https://raw.githubusercontent.com/PatrickVibild/TellusAmazonPictures/master/pictures/HP/W.O. PS./240 G1/RG/FR/8.jpg</v>
      </c>
      <c r="U5" t="str">
        <f t="shared" si="8"/>
        <v>https://raw.githubusercontent.com/PatrickVibild/TellusAmazonPictures/master/pictures/HP/W.O. PS./240 G1/RG/FR/9.jpg</v>
      </c>
      <c r="V5" s="58">
        <f>MATCH(G5,options!$D$1:$D$20,0)</f>
        <v>2</v>
      </c>
    </row>
    <row r="6" spans="1:22" ht="42" x14ac:dyDescent="0.15">
      <c r="A6" s="45" t="s">
        <v>373</v>
      </c>
      <c r="B6" s="59" t="s">
        <v>414</v>
      </c>
      <c r="C6" s="50" t="b">
        <f>FALSE()</f>
        <v>0</v>
      </c>
      <c r="D6" s="50" t="b">
        <f>TRUE()</f>
        <v>1</v>
      </c>
      <c r="E6" s="74">
        <v>5714401243021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53" t="b">
        <f>TRUE()</f>
        <v>1</v>
      </c>
      <c r="J6" s="54" t="b">
        <v>1</v>
      </c>
      <c r="K6" s="51" t="s">
        <v>687</v>
      </c>
      <c r="L6" s="55" t="b">
        <v>1</v>
      </c>
      <c r="M6" s="56" t="str">
        <f t="shared" si="0"/>
        <v>https://raw.githubusercontent.com/PatrickVibild/TellusAmazonPictures/master/pictures/HP/W.O. PS./240 G1/RG/IT/1.jpg</v>
      </c>
      <c r="N6" s="56" t="str">
        <f t="shared" si="1"/>
        <v>https://raw.githubusercontent.com/PatrickVibild/TellusAmazonPictures/master/pictures/HP/W.O. PS./240 G1/RG/IT/2.jpg</v>
      </c>
      <c r="O6" s="57" t="str">
        <f t="shared" si="2"/>
        <v>https://raw.githubusercontent.com/PatrickVibild/TellusAmazonPictures/master/pictures/HP/W.O. PS./240 G1/RG/IT/3.jpg</v>
      </c>
      <c r="P6" t="str">
        <f t="shared" si="3"/>
        <v>https://raw.githubusercontent.com/PatrickVibild/TellusAmazonPictures/master/pictures/HP/W.O. PS./240 G1/RG/IT/4.jpg</v>
      </c>
      <c r="Q6" t="str">
        <f t="shared" si="4"/>
        <v>https://raw.githubusercontent.com/PatrickVibild/TellusAmazonPictures/master/pictures/HP/W.O. PS./240 G1/RG/IT/5.jpg</v>
      </c>
      <c r="R6" t="str">
        <f t="shared" si="5"/>
        <v>https://raw.githubusercontent.com/PatrickVibild/TellusAmazonPictures/master/pictures/HP/W.O. PS./240 G1/RG/IT/6.jpg</v>
      </c>
      <c r="S6" t="str">
        <f t="shared" si="6"/>
        <v>https://raw.githubusercontent.com/PatrickVibild/TellusAmazonPictures/master/pictures/HP/W.O. PS./240 G1/RG/IT/7.jpg</v>
      </c>
      <c r="T6" t="str">
        <f t="shared" si="7"/>
        <v>https://raw.githubusercontent.com/PatrickVibild/TellusAmazonPictures/master/pictures/HP/W.O. PS./240 G1/RG/IT/8.jpg</v>
      </c>
      <c r="U6" t="str">
        <f t="shared" si="8"/>
        <v>https://raw.githubusercontent.com/PatrickVibild/TellusAmazonPictures/master/pictures/HP/W.O. PS./240 G1/RG/IT/9.jpg</v>
      </c>
      <c r="V6" s="58">
        <f>MATCH(G6,options!$D$1:$D$20,0)</f>
        <v>3</v>
      </c>
    </row>
    <row r="7" spans="1:22" ht="42" x14ac:dyDescent="0.15">
      <c r="A7" s="45" t="s">
        <v>376</v>
      </c>
      <c r="B7" s="60" t="str">
        <f>IF(B6=options!C1,"32","41")</f>
        <v>32</v>
      </c>
      <c r="C7" s="50" t="b">
        <f>FALSE()</f>
        <v>0</v>
      </c>
      <c r="D7" s="50" t="b">
        <f>TRUE()</f>
        <v>1</v>
      </c>
      <c r="E7" s="74">
        <v>5714401243038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53" t="b">
        <f>TRUE()</f>
        <v>1</v>
      </c>
      <c r="J7" s="54" t="b">
        <v>1</v>
      </c>
      <c r="K7" s="51" t="s">
        <v>688</v>
      </c>
      <c r="L7" s="55" t="b">
        <v>1</v>
      </c>
      <c r="M7" s="56" t="str">
        <f t="shared" si="0"/>
        <v>https://raw.githubusercontent.com/PatrickVibild/TellusAmazonPictures/master/pictures/HP/W.O. PS./240 G1/RG/ES/1.jpg</v>
      </c>
      <c r="N7" s="56" t="str">
        <f t="shared" si="1"/>
        <v>https://raw.githubusercontent.com/PatrickVibild/TellusAmazonPictures/master/pictures/HP/W.O. PS./240 G1/RG/ES/2.jpg</v>
      </c>
      <c r="O7" s="57" t="str">
        <f t="shared" si="2"/>
        <v>https://raw.githubusercontent.com/PatrickVibild/TellusAmazonPictures/master/pictures/HP/W.O. PS./240 G1/RG/ES/3.jpg</v>
      </c>
      <c r="P7" t="str">
        <f t="shared" si="3"/>
        <v>https://raw.githubusercontent.com/PatrickVibild/TellusAmazonPictures/master/pictures/HP/W.O. PS./240 G1/RG/ES/4.jpg</v>
      </c>
      <c r="Q7" t="str">
        <f t="shared" si="4"/>
        <v>https://raw.githubusercontent.com/PatrickVibild/TellusAmazonPictures/master/pictures/HP/W.O. PS./240 G1/RG/ES/5.jpg</v>
      </c>
      <c r="R7" t="str">
        <f t="shared" si="5"/>
        <v>https://raw.githubusercontent.com/PatrickVibild/TellusAmazonPictures/master/pictures/HP/W.O. PS./240 G1/RG/ES/6.jpg</v>
      </c>
      <c r="S7" t="str">
        <f t="shared" si="6"/>
        <v>https://raw.githubusercontent.com/PatrickVibild/TellusAmazonPictures/master/pictures/HP/W.O. PS./240 G1/RG/ES/7.jpg</v>
      </c>
      <c r="T7" t="str">
        <f t="shared" si="7"/>
        <v>https://raw.githubusercontent.com/PatrickVibild/TellusAmazonPictures/master/pictures/HP/W.O. PS./240 G1/RG/ES/8.jpg</v>
      </c>
      <c r="U7" t="str">
        <f t="shared" si="8"/>
        <v>https://raw.githubusercontent.com/PatrickVibild/TellusAmazonPictures/master/pictures/HP/W.O. PS./240 G1/RG/ES/9.jpg</v>
      </c>
      <c r="V7" s="58">
        <f>MATCH(G7,options!$D$1:$D$20,0)</f>
        <v>4</v>
      </c>
    </row>
    <row r="8" spans="1:22" ht="42" x14ac:dyDescent="0.15">
      <c r="A8" s="45" t="s">
        <v>378</v>
      </c>
      <c r="B8" s="60" t="str">
        <f>IF(B6=options!C1,"18","17")</f>
        <v>18</v>
      </c>
      <c r="C8" s="50" t="b">
        <f>FALSE()</f>
        <v>0</v>
      </c>
      <c r="D8" s="50" t="b">
        <f>TRUE()</f>
        <v>1</v>
      </c>
      <c r="E8" s="74">
        <v>5714401243045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53" t="b">
        <f>TRUE()</f>
        <v>1</v>
      </c>
      <c r="J8" s="54" t="b">
        <v>1</v>
      </c>
      <c r="K8" s="51" t="s">
        <v>689</v>
      </c>
      <c r="L8" s="55" t="b">
        <v>1</v>
      </c>
      <c r="M8" s="56" t="str">
        <f t="shared" si="0"/>
        <v>https://raw.githubusercontent.com/PatrickVibild/TellusAmazonPictures/master/pictures/HP/W.O. PS./240 G1/RG/UK/1.jpg</v>
      </c>
      <c r="N8" s="56" t="str">
        <f t="shared" si="1"/>
        <v>https://raw.githubusercontent.com/PatrickVibild/TellusAmazonPictures/master/pictures/HP/W.O. PS./240 G1/RG/UK/2.jpg</v>
      </c>
      <c r="O8" s="57" t="str">
        <f t="shared" si="2"/>
        <v>https://raw.githubusercontent.com/PatrickVibild/TellusAmazonPictures/master/pictures/HP/W.O. PS./240 G1/RG/UK/3.jpg</v>
      </c>
      <c r="P8" t="str">
        <f t="shared" si="3"/>
        <v>https://raw.githubusercontent.com/PatrickVibild/TellusAmazonPictures/master/pictures/HP/W.O. PS./240 G1/RG/UK/4.jpg</v>
      </c>
      <c r="Q8" t="str">
        <f t="shared" si="4"/>
        <v>https://raw.githubusercontent.com/PatrickVibild/TellusAmazonPictures/master/pictures/HP/W.O. PS./240 G1/RG/UK/5.jpg</v>
      </c>
      <c r="R8" t="str">
        <f t="shared" si="5"/>
        <v>https://raw.githubusercontent.com/PatrickVibild/TellusAmazonPictures/master/pictures/HP/W.O. PS./240 G1/RG/UK/6.jpg</v>
      </c>
      <c r="S8" t="str">
        <f t="shared" si="6"/>
        <v>https://raw.githubusercontent.com/PatrickVibild/TellusAmazonPictures/master/pictures/HP/W.O. PS./240 G1/RG/UK/7.jpg</v>
      </c>
      <c r="T8" t="str">
        <f t="shared" si="7"/>
        <v>https://raw.githubusercontent.com/PatrickVibild/TellusAmazonPictures/master/pictures/HP/W.O. PS./240 G1/RG/UK/8.jpg</v>
      </c>
      <c r="U8" t="str">
        <f t="shared" si="8"/>
        <v>https://raw.githubusercontent.com/PatrickVibild/TellusAmazonPictures/master/pictures/HP/W.O. PS./240 G1/RG/UK/9.jpg</v>
      </c>
      <c r="V8" s="58">
        <f>MATCH(G8,options!$D$1:$D$20,0)</f>
        <v>5</v>
      </c>
    </row>
    <row r="9" spans="1:22" ht="42" x14ac:dyDescent="0.15">
      <c r="A9" s="45" t="s">
        <v>380</v>
      </c>
      <c r="B9" s="60" t="str">
        <f>IF(B6=options!C1,"2","5")</f>
        <v>2</v>
      </c>
      <c r="C9" s="50" t="b">
        <f>FALSE()</f>
        <v>0</v>
      </c>
      <c r="D9" s="50" t="b">
        <f>TRUE()</f>
        <v>1</v>
      </c>
      <c r="E9" s="74">
        <v>5714401243052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53" t="b">
        <f>TRUE()</f>
        <v>1</v>
      </c>
      <c r="J9" s="54" t="b">
        <v>1</v>
      </c>
      <c r="K9" s="51" t="s">
        <v>690</v>
      </c>
      <c r="L9" s="55" t="b">
        <v>1</v>
      </c>
      <c r="M9" s="56" t="str">
        <f t="shared" si="0"/>
        <v>https://raw.githubusercontent.com/PatrickVibild/TellusAmazonPictures/master/pictures/HP/W.O. PS./240 G1/RG/NOR/1.jpg</v>
      </c>
      <c r="N9" s="56" t="str">
        <f t="shared" si="1"/>
        <v>https://raw.githubusercontent.com/PatrickVibild/TellusAmazonPictures/master/pictures/HP/W.O. PS./240 G1/RG/NOR/2.jpg</v>
      </c>
      <c r="O9" s="57" t="str">
        <f t="shared" si="2"/>
        <v>https://raw.githubusercontent.com/PatrickVibild/TellusAmazonPictures/master/pictures/HP/W.O. PS./240 G1/RG/NOR/3.jpg</v>
      </c>
      <c r="P9" t="str">
        <f t="shared" si="3"/>
        <v>https://raw.githubusercontent.com/PatrickVibild/TellusAmazonPictures/master/pictures/HP/W.O. PS./240 G1/RG/NOR/4.jpg</v>
      </c>
      <c r="Q9" t="str">
        <f t="shared" si="4"/>
        <v>https://raw.githubusercontent.com/PatrickVibild/TellusAmazonPictures/master/pictures/HP/W.O. PS./240 G1/RG/NOR/5.jpg</v>
      </c>
      <c r="R9" t="str">
        <f t="shared" si="5"/>
        <v>https://raw.githubusercontent.com/PatrickVibild/TellusAmazonPictures/master/pictures/HP/W.O. PS./240 G1/RG/NOR/6.jpg</v>
      </c>
      <c r="S9" t="str">
        <f t="shared" si="6"/>
        <v>https://raw.githubusercontent.com/PatrickVibild/TellusAmazonPictures/master/pictures/HP/W.O. PS./240 G1/RG/NOR/7.jpg</v>
      </c>
      <c r="T9" t="str">
        <f t="shared" si="7"/>
        <v>https://raw.githubusercontent.com/PatrickVibild/TellusAmazonPictures/master/pictures/HP/W.O. PS./240 G1/RG/NOR/8.jpg</v>
      </c>
      <c r="U9" t="str">
        <f t="shared" si="8"/>
        <v>https://raw.githubusercontent.com/PatrickVibild/TellusAmazonPictures/master/pictures/HP/W.O. PS./240 G1/RG/NOR/9.jpg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İsviçre</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5714401243083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691</v>
      </c>
      <c r="C13" s="50" t="b">
        <v>1</v>
      </c>
      <c r="D13" s="50" t="b">
        <f>FALSE()</f>
        <v>0</v>
      </c>
      <c r="E13" s="74">
        <v>5714401243090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5714401243991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Rusça</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HP dizüstü bilgisayar klavyesi, OEM klavyeleriyle aynı kalitede. TellusRem, 2011'den beri dünyanın Lider klavye distribütörüdür. Mükemmel yedek klavye, değiştirilmesi ve takılması kolaydır.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HP {model}. Herhangi bir klavye satın almadan önce lütfen resmi ve açıklamayı dikkatlice kontrol edin. Bu, bilgisayarınız için doğru dizüstü bilgisayar klavyesini almanızı sağlar. Süper kolay kurulum.</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567</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2022-08-07T10:11:02Z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