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patrickvibild/repo/TellusAmazonPictures/after-big-bang-files/"/>
    </mc:Choice>
  </mc:AlternateContent>
  <xr:revisionPtr revIDLastSave="0" documentId="13_ncr:1_{196C61F3-BA6A-294C-A820-9BB650D99655}" xr6:coauthVersionLast="47" xr6:coauthVersionMax="47" xr10:uidLastSave="{00000000-0000-0000-0000-000000000000}"/>
  <bookViews>
    <workbookView xWindow="34560" yWindow="500" windowWidth="51200" windowHeight="27040" tabRatio="500"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K6" i="1" l="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H7" i="2"/>
  <c r="H8" i="2"/>
  <c r="H9" i="2"/>
  <c r="H10" i="2"/>
  <c r="AT11" i="1" s="1"/>
  <c r="H11" i="2"/>
  <c r="AT12" i="1" s="1"/>
  <c r="H12" i="2"/>
  <c r="H13"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B29" i="2"/>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D23" i="2"/>
  <c r="C23" i="2"/>
  <c r="V22" i="2"/>
  <c r="T22" i="2"/>
  <c r="S22" i="2"/>
  <c r="R22" i="2"/>
  <c r="Q22" i="2"/>
  <c r="O22" i="2"/>
  <c r="N22" i="2"/>
  <c r="N23" i="1" s="1"/>
  <c r="M22" i="2"/>
  <c r="M23" i="1" s="1"/>
  <c r="J22" i="2"/>
  <c r="I22" i="2"/>
  <c r="D22" i="2"/>
  <c r="C22" i="2"/>
  <c r="V21" i="2"/>
  <c r="U21" i="2"/>
  <c r="T21" i="2"/>
  <c r="T22" i="1" s="1"/>
  <c r="S21" i="2"/>
  <c r="R21" i="2"/>
  <c r="Q21" i="2"/>
  <c r="P21" i="2"/>
  <c r="O21" i="2"/>
  <c r="N21" i="2"/>
  <c r="M21" i="2"/>
  <c r="J21" i="2"/>
  <c r="I21" i="2"/>
  <c r="D21" i="2"/>
  <c r="C21" i="2"/>
  <c r="V20" i="2"/>
  <c r="U20" i="2"/>
  <c r="T20" i="2"/>
  <c r="S20" i="2"/>
  <c r="R20" i="2"/>
  <c r="P20" i="2"/>
  <c r="O20" i="2"/>
  <c r="O21" i="1" s="1"/>
  <c r="N20" i="2"/>
  <c r="N21" i="1" s="1"/>
  <c r="J20" i="2"/>
  <c r="I20" i="2"/>
  <c r="D20" i="2"/>
  <c r="C20" i="2"/>
  <c r="V19" i="2"/>
  <c r="U19" i="2"/>
  <c r="U20" i="1" s="1"/>
  <c r="T19" i="2"/>
  <c r="T20" i="1" s="1"/>
  <c r="J19" i="2"/>
  <c r="FO20" i="1" s="1"/>
  <c r="I19" i="2"/>
  <c r="D19" i="2"/>
  <c r="C19" i="2"/>
  <c r="V18" i="2"/>
  <c r="R18" i="2"/>
  <c r="Q18" i="2"/>
  <c r="M18" i="2"/>
  <c r="P18" i="2"/>
  <c r="P19" i="1" s="1"/>
  <c r="J18" i="2"/>
  <c r="I18" i="2"/>
  <c r="D18" i="2"/>
  <c r="C18" i="2"/>
  <c r="CO19" i="1" s="1"/>
  <c r="V17" i="2"/>
  <c r="T17" i="2"/>
  <c r="S17" i="2"/>
  <c r="R17" i="2"/>
  <c r="Q17" i="2"/>
  <c r="P17" i="2"/>
  <c r="N17" i="2"/>
  <c r="M17" i="2"/>
  <c r="U17" i="2"/>
  <c r="U18" i="1" s="1"/>
  <c r="J17" i="2"/>
  <c r="I17" i="2"/>
  <c r="D17" i="2"/>
  <c r="C17" i="2"/>
  <c r="V16" i="2"/>
  <c r="U16" i="2"/>
  <c r="T16" i="2"/>
  <c r="S16" i="2"/>
  <c r="S17" i="1" s="1"/>
  <c r="R16" i="2"/>
  <c r="Q16" i="2"/>
  <c r="P16" i="2"/>
  <c r="O16" i="2"/>
  <c r="N16" i="2"/>
  <c r="M16" i="2"/>
  <c r="J16" i="2"/>
  <c r="I16" i="2"/>
  <c r="AT17" i="1"/>
  <c r="D16" i="2"/>
  <c r="CO17" i="1" s="1"/>
  <c r="C16" i="2"/>
  <c r="V15" i="2"/>
  <c r="U15" i="2"/>
  <c r="T15" i="2"/>
  <c r="S15" i="2"/>
  <c r="R15" i="2"/>
  <c r="Q15" i="2"/>
  <c r="P15" i="2"/>
  <c r="O15" i="2"/>
  <c r="N15" i="2"/>
  <c r="N16" i="1" s="1"/>
  <c r="M15" i="2"/>
  <c r="J15" i="2"/>
  <c r="I15" i="2"/>
  <c r="D15" i="2"/>
  <c r="C15" i="2"/>
  <c r="V14" i="2"/>
  <c r="U14" i="2"/>
  <c r="T14" i="2"/>
  <c r="T15" i="1" s="1"/>
  <c r="P14" i="2"/>
  <c r="O14" i="2"/>
  <c r="N14" i="2"/>
  <c r="M14" i="2"/>
  <c r="S14" i="2"/>
  <c r="S15" i="1" s="1"/>
  <c r="J14" i="2"/>
  <c r="I14" i="2"/>
  <c r="D14" i="2"/>
  <c r="C14" i="2"/>
  <c r="V13" i="2"/>
  <c r="Q13" i="2"/>
  <c r="P13" i="2"/>
  <c r="P14" i="1" s="1"/>
  <c r="O13" i="2"/>
  <c r="O14" i="1" s="1"/>
  <c r="J13" i="2"/>
  <c r="I13" i="2"/>
  <c r="D13" i="2"/>
  <c r="C13" i="2"/>
  <c r="V12" i="2"/>
  <c r="U12" i="2"/>
  <c r="U13" i="1" s="1"/>
  <c r="J12" i="2"/>
  <c r="I12" i="2"/>
  <c r="D12" i="2"/>
  <c r="C12" i="2"/>
  <c r="V11" i="2"/>
  <c r="U11" i="2"/>
  <c r="T11" i="2"/>
  <c r="S11" i="2"/>
  <c r="R11" i="2"/>
  <c r="Q11" i="2"/>
  <c r="P11" i="2"/>
  <c r="O11" i="2"/>
  <c r="N11" i="2"/>
  <c r="M11" i="2"/>
  <c r="J11" i="2"/>
  <c r="I11" i="2"/>
  <c r="D11" i="2"/>
  <c r="CO12" i="1" s="1"/>
  <c r="C11" i="2"/>
  <c r="V10" i="2"/>
  <c r="T10" i="2"/>
  <c r="S10" i="2"/>
  <c r="R10" i="2"/>
  <c r="Q10" i="2"/>
  <c r="O10" i="2"/>
  <c r="N10" i="2"/>
  <c r="M10" i="2"/>
  <c r="M11" i="1" s="1"/>
  <c r="J10" i="2"/>
  <c r="I10" i="2"/>
  <c r="D10" i="2"/>
  <c r="C10" i="2"/>
  <c r="V9" i="2"/>
  <c r="U9" i="2"/>
  <c r="T9" i="2"/>
  <c r="T10" i="1" s="1"/>
  <c r="S9" i="2"/>
  <c r="R9" i="2"/>
  <c r="Q9" i="2"/>
  <c r="P9" i="2"/>
  <c r="P10" i="1" s="1"/>
  <c r="O9" i="2"/>
  <c r="O10" i="1" s="1"/>
  <c r="N9" i="2"/>
  <c r="M9" i="2"/>
  <c r="J9" i="2"/>
  <c r="I9" i="2"/>
  <c r="D9" i="2"/>
  <c r="C9" i="2"/>
  <c r="V8" i="2"/>
  <c r="Q8" i="2"/>
  <c r="Q9" i="1" s="1"/>
  <c r="P8" i="2"/>
  <c r="P9" i="1" s="1"/>
  <c r="O8" i="2"/>
  <c r="O9" i="1" s="1"/>
  <c r="J8" i="2"/>
  <c r="I8" i="2"/>
  <c r="D8" i="2"/>
  <c r="C8" i="2"/>
  <c r="CQ23" i="1"/>
  <c r="V7" i="2"/>
  <c r="T7" i="2"/>
  <c r="S7" i="2"/>
  <c r="S8" i="1" s="1"/>
  <c r="R7" i="2"/>
  <c r="R8" i="1" s="1"/>
  <c r="Q7" i="2"/>
  <c r="P7" i="2"/>
  <c r="N7" i="2"/>
  <c r="M7" i="2"/>
  <c r="U7" i="2"/>
  <c r="U8" i="1" s="1"/>
  <c r="J7" i="2"/>
  <c r="I7" i="2"/>
  <c r="D7" i="2"/>
  <c r="C7" i="2"/>
  <c r="V6" i="2"/>
  <c r="U6" i="2"/>
  <c r="T6" i="2"/>
  <c r="T7" i="1" s="1"/>
  <c r="Q6" i="2"/>
  <c r="P6" i="2"/>
  <c r="O6" i="2"/>
  <c r="N6" i="2"/>
  <c r="M6" i="2"/>
  <c r="M7" i="1" s="1"/>
  <c r="S6" i="2"/>
  <c r="S7" i="1" s="1"/>
  <c r="J6" i="2"/>
  <c r="I6" i="2"/>
  <c r="D6" i="2"/>
  <c r="C6" i="2"/>
  <c r="CO7" i="1" s="1"/>
  <c r="V5" i="2"/>
  <c r="Q5" i="2"/>
  <c r="P5" i="2"/>
  <c r="M5" i="2"/>
  <c r="M6" i="1" s="1"/>
  <c r="O5" i="2"/>
  <c r="O6" i="1" s="1"/>
  <c r="J5" i="2"/>
  <c r="I5" i="2"/>
  <c r="D5" i="2"/>
  <c r="C5" i="2"/>
  <c r="V4" i="2"/>
  <c r="U4" i="2"/>
  <c r="U5" i="1" s="1"/>
  <c r="J4" i="2"/>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U19" i="1"/>
  <c r="CT19" i="1"/>
  <c r="CS19" i="1"/>
  <c r="CR19" i="1"/>
  <c r="CQ19" i="1"/>
  <c r="CP19" i="1"/>
  <c r="CL19" i="1"/>
  <c r="CK19" i="1"/>
  <c r="CI19" i="1"/>
  <c r="CH19" i="1"/>
  <c r="CG19" i="1"/>
  <c r="BH19" i="1"/>
  <c r="BG19" i="1"/>
  <c r="BF19" i="1"/>
  <c r="BE19" i="1"/>
  <c r="AV19" i="1"/>
  <c r="AB19" i="1"/>
  <c r="AA19" i="1"/>
  <c r="Z19" i="1"/>
  <c r="Y19" i="1"/>
  <c r="X19" i="1"/>
  <c r="W19" i="1"/>
  <c r="R19" i="1"/>
  <c r="Q19" i="1"/>
  <c r="M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U14" i="1"/>
  <c r="CT14" i="1"/>
  <c r="CS14" i="1"/>
  <c r="CR14" i="1"/>
  <c r="CP14" i="1"/>
  <c r="CO14" i="1"/>
  <c r="L14" i="1" s="1"/>
  <c r="CL14" i="1"/>
  <c r="CK14" i="1"/>
  <c r="CJ14" i="1"/>
  <c r="CI14" i="1"/>
  <c r="CH14" i="1"/>
  <c r="CG14" i="1"/>
  <c r="BH14" i="1"/>
  <c r="BG14" i="1"/>
  <c r="BF14" i="1"/>
  <c r="BE14" i="1"/>
  <c r="AV14" i="1"/>
  <c r="AB14" i="1"/>
  <c r="AA14" i="1"/>
  <c r="Z14" i="1"/>
  <c r="Y14" i="1"/>
  <c r="X14" i="1"/>
  <c r="W14" i="1"/>
  <c r="Q14" i="1"/>
  <c r="J14" i="1"/>
  <c r="I14" i="1"/>
  <c r="H14" i="1"/>
  <c r="G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Q12" i="1"/>
  <c r="P12" i="1"/>
  <c r="O12" i="1"/>
  <c r="N12" i="1"/>
  <c r="M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R11" i="1"/>
  <c r="Q11" i="1"/>
  <c r="O11" i="1"/>
  <c r="N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U10" i="1"/>
  <c r="CT10" i="1"/>
  <c r="CS10" i="1"/>
  <c r="CR10" i="1"/>
  <c r="CQ10" i="1"/>
  <c r="CP10" i="1"/>
  <c r="CO10" i="1"/>
  <c r="FE10" i="1" s="1"/>
  <c r="CL10" i="1"/>
  <c r="CK10" i="1"/>
  <c r="CI10" i="1"/>
  <c r="CH10" i="1"/>
  <c r="CG10" i="1"/>
  <c r="BH10" i="1"/>
  <c r="BG10" i="1"/>
  <c r="BF10" i="1"/>
  <c r="BE10" i="1"/>
  <c r="AV10" i="1"/>
  <c r="AJ10" i="1"/>
  <c r="AB10" i="1"/>
  <c r="AA10" i="1"/>
  <c r="Z10" i="1"/>
  <c r="Y10" i="1"/>
  <c r="X10" i="1"/>
  <c r="W10" i="1"/>
  <c r="U10" i="1"/>
  <c r="S10" i="1"/>
  <c r="R10" i="1"/>
  <c r="Q10" i="1"/>
  <c r="N10" i="1"/>
  <c r="M10" i="1"/>
  <c r="J10" i="1"/>
  <c r="I10" i="1"/>
  <c r="H10" i="1"/>
  <c r="G10" i="1"/>
  <c r="E10" i="1"/>
  <c r="D10" i="1"/>
  <c r="C10" i="1"/>
  <c r="B10" i="1"/>
  <c r="A10" i="1"/>
  <c r="FV9" i="1"/>
  <c r="FU9" i="1"/>
  <c r="FT9" i="1"/>
  <c r="FS9" i="1"/>
  <c r="FR9" i="1"/>
  <c r="FQ9" i="1"/>
  <c r="FP9" i="1"/>
  <c r="FO9" i="1"/>
  <c r="FM9" i="1"/>
  <c r="FJ9" i="1"/>
  <c r="FI9" i="1"/>
  <c r="FH9" i="1"/>
  <c r="EV9" i="1"/>
  <c r="ES9" i="1"/>
  <c r="EI9" i="1"/>
  <c r="DY9" i="1"/>
  <c r="DP9" i="1"/>
  <c r="DO9" i="1"/>
  <c r="DA9" i="1"/>
  <c r="CZ9" i="1"/>
  <c r="CU9" i="1"/>
  <c r="CT9" i="1"/>
  <c r="CS9" i="1"/>
  <c r="CR9" i="1"/>
  <c r="CQ9" i="1"/>
  <c r="CP9" i="1"/>
  <c r="CO9" i="1"/>
  <c r="L9" i="1" s="1"/>
  <c r="CL9" i="1"/>
  <c r="CK9" i="1"/>
  <c r="CI9" i="1"/>
  <c r="CH9" i="1"/>
  <c r="CG9" i="1"/>
  <c r="BH9" i="1"/>
  <c r="BG9" i="1"/>
  <c r="BF9" i="1"/>
  <c r="BE9" i="1"/>
  <c r="AV9" i="1"/>
  <c r="AB9" i="1"/>
  <c r="AA9" i="1"/>
  <c r="Z9" i="1"/>
  <c r="Y9" i="1"/>
  <c r="X9" i="1"/>
  <c r="W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U8" i="1"/>
  <c r="CT8" i="1"/>
  <c r="CS8" i="1"/>
  <c r="CR8" i="1"/>
  <c r="CP8" i="1"/>
  <c r="CO8" i="1"/>
  <c r="FE8" i="1" s="1"/>
  <c r="CL8" i="1"/>
  <c r="CK8" i="1"/>
  <c r="CI8" i="1"/>
  <c r="CH8" i="1"/>
  <c r="CG8" i="1"/>
  <c r="BH8" i="1"/>
  <c r="BG8" i="1"/>
  <c r="BF8" i="1"/>
  <c r="BE8" i="1"/>
  <c r="AV8" i="1"/>
  <c r="AB8" i="1"/>
  <c r="AA8" i="1"/>
  <c r="Z8" i="1"/>
  <c r="Y8" i="1"/>
  <c r="X8" i="1"/>
  <c r="W8" i="1"/>
  <c r="T8" i="1"/>
  <c r="Q8" i="1"/>
  <c r="P8" i="1"/>
  <c r="N8" i="1"/>
  <c r="M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U7" i="1"/>
  <c r="CT7" i="1"/>
  <c r="CS7" i="1"/>
  <c r="CR7" i="1"/>
  <c r="CP7" i="1"/>
  <c r="CL7" i="1"/>
  <c r="CK7" i="1"/>
  <c r="CI7" i="1"/>
  <c r="CH7" i="1"/>
  <c r="CG7" i="1"/>
  <c r="BH7" i="1"/>
  <c r="BG7" i="1"/>
  <c r="BF7" i="1"/>
  <c r="BE7" i="1"/>
  <c r="AV7" i="1"/>
  <c r="AT7" i="1"/>
  <c r="AB7" i="1"/>
  <c r="AA7" i="1"/>
  <c r="Z7" i="1"/>
  <c r="Y7" i="1"/>
  <c r="X7" i="1"/>
  <c r="W7" i="1"/>
  <c r="U7" i="1"/>
  <c r="Q7" i="1"/>
  <c r="P7" i="1"/>
  <c r="O7" i="1"/>
  <c r="N7" i="1"/>
  <c r="J7" i="1"/>
  <c r="I7" i="1"/>
  <c r="H7" i="1"/>
  <c r="G7" i="1"/>
  <c r="E7" i="1"/>
  <c r="D7" i="1"/>
  <c r="C7" i="1"/>
  <c r="B7" i="1"/>
  <c r="A7" i="1"/>
  <c r="FV6" i="1"/>
  <c r="FU6" i="1"/>
  <c r="FT6" i="1"/>
  <c r="FS6" i="1"/>
  <c r="FR6" i="1"/>
  <c r="FQ6" i="1"/>
  <c r="FP6" i="1"/>
  <c r="FO6" i="1"/>
  <c r="FM6" i="1"/>
  <c r="FJ6" i="1"/>
  <c r="FI6" i="1"/>
  <c r="FH6" i="1"/>
  <c r="EV6" i="1"/>
  <c r="ES6" i="1"/>
  <c r="EI6" i="1"/>
  <c r="DY6" i="1"/>
  <c r="DP6" i="1"/>
  <c r="DO6" i="1"/>
  <c r="DA6" i="1"/>
  <c r="CZ6" i="1"/>
  <c r="CU6" i="1"/>
  <c r="CT6" i="1"/>
  <c r="CS6" i="1"/>
  <c r="CR6" i="1"/>
  <c r="CP6" i="1"/>
  <c r="CO6" i="1"/>
  <c r="FE6" i="1" s="1"/>
  <c r="CL6" i="1"/>
  <c r="CK6" i="1"/>
  <c r="CI6" i="1"/>
  <c r="CH6" i="1"/>
  <c r="CG6" i="1"/>
  <c r="BH6" i="1"/>
  <c r="BG6" i="1"/>
  <c r="BF6" i="1"/>
  <c r="BE6" i="1"/>
  <c r="AV6" i="1"/>
  <c r="AI6" i="1"/>
  <c r="AB6" i="1"/>
  <c r="AA6" i="1"/>
  <c r="Z6" i="1"/>
  <c r="Y6" i="1"/>
  <c r="X6" i="1"/>
  <c r="W6" i="1"/>
  <c r="Q6" i="1"/>
  <c r="P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G5" i="1"/>
  <c r="E5" i="1"/>
  <c r="D5" i="1"/>
  <c r="C5" i="1"/>
  <c r="B5" i="1"/>
  <c r="A5" i="1"/>
  <c r="AA4" i="1"/>
  <c r="J4" i="1"/>
  <c r="I4" i="1"/>
  <c r="H4" i="1"/>
  <c r="D4" i="1"/>
  <c r="B4" i="1"/>
  <c r="A4" i="1"/>
  <c r="AJ9" i="1" l="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<sst xmlns="http://schemas.openxmlformats.org/spreadsheetml/2006/main" count="846" uniqueCount="677">
  <si>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</si>
  <si>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</si>
  <si>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</si>
  <si>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</si>
  <si>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</si>
  <si>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</si>
  <si>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</si>
  <si>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</si>
  <si>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</si>
  <si>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</si>
  <si>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</si>
  <si>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</si>
  <si>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</si>
  <si>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</si>
  <si>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</si>
  <si>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</si>
  <si>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</si>
  <si>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</si>
  <si>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</si>
  <si>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</si>
  <si>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</si>
  <si>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</si>
  <si>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</si>
  <si>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</si>
  <si>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</si>
  <si>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</si>
  <si>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</si>
  <si>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</si>
  <si>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</si>
  <si>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</si>
  <si>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</si>
  <si>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</si>
  <si>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</si>
  <si>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</si>
  <si>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</si>
  <si>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</si>
  <si>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</si>
  <si>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</si>
  <si>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</si>
  <si>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</si>
  <si>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</si>
  <si>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</si>
  <si>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</si>
  <si>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</si>
  <si>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</si>
  <si>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</si>
  <si>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</si>
  <si>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</si>
  <si>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</si>
  <si>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</si>
  <si>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</si>
  <si>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</si>
  <si>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</si>
  <si>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</si>
  <si>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</si>
  <si>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</si>
  <si>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</si>
  <si>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</si>
  <si>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</si>
  <si>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</si>
  <si>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</si>
  <si>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</si>
  <si>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</si>
  <si>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</si>
  <si>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</si>
  <si>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</si>
  <si>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</si>
  <si>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</si>
  <si>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</si>
  <si>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</si>
  <si>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</si>
  <si>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</si>
  <si>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</si>
  <si>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</si>
  <si>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</si>
  <si>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</si>
  <si>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</si>
  <si>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</si>
  <si>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</si>
  <si>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</si>
  <si>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</si>
  <si>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</si>
  <si>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</si>
  <si>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</si>
  <si>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</si>
  <si>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</si>
  <si>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</si>
  <si>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</si>
  <si>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</si>
  <si>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</si>
  <si>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</si>
  <si>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</si>
  <si>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</si>
  <si>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</si>
  <si>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</si>
  <si>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</si>
  <si>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</si>
  <si>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</si>
  <si>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</si>
  <si>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</si>
  <si>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</si>
  <si>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</si>
  <si>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</si>
  <si>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</si>
  <si>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</si>
  <si>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</si>
  <si>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</si>
  <si>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</si>
  <si>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</si>
  <si>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</si>
  <si>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</si>
  <si>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</si>
  <si>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</si>
  <si>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</si>
  <si>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</si>
  <si>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</si>
  <si>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</si>
  <si>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</si>
  <si>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</si>
  <si>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</si>
  <si>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</si>
  <si>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</si>
  <si>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</si>
  <si>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</si>
  <si>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</si>
  <si>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</si>
  <si>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</si>
  <si>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</si>
  <si>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</si>
  <si>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</si>
  <si>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</si>
  <si>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</si>
  <si>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</si>
  <si>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</si>
  <si>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</si>
  <si>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</si>
  <si>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</si>
  <si>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</si>
  <si>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</si>
  <si>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</si>
  <si>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</si>
  <si>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</si>
  <si>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</si>
  <si>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</si>
  <si>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</si>
  <si>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</si>
  <si>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</si>
  <si>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</si>
  <si>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</si>
  <si>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</si>
  <si>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</si>
  <si>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</si>
  <si>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</si>
  <si>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</si>
  <si>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</si>
  <si>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</si>
  <si>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</si>
  <si>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</si>
  <si>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</si>
  <si>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</si>
  <si>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</si>
  <si>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</si>
  <si>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</si>
  <si>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</si>
  <si>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</si>
  <si>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</si>
  <si>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</si>
  <si>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</si>
  <si>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</si>
  <si>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</si>
  <si>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</si>
  <si>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</si>
  <si>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</si>
  <si>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</si>
  <si>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</si>
  <si>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</si>
  <si>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</si>
  <si>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</si>
  <si>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</si>
  <si>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</si>
  <si>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</si>
  <si>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</si>
  <si>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</si>
  <si>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</si>
  <si>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</si>
  <si>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</si>
  <si>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</si>
  <si>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</si>
  <si>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</si>
  <si>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</si>
  <si>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</si>
  <si>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</si>
  <si>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</si>
  <si>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</si>
  <si>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</si>
  <si>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</si>
  <si>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</si>
  <si>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</si>
  <si>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</si>
  <si>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</si>
  <si>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</si>
  <si>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</si>
  <si>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</si>
  <si>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</si>
  <si>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</si>
  <si>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</si>
  <si>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</si>
  <si>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</si>
  <si>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</si>
  <si>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</si>
  <si>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</si>
  <si>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</si>
  <si>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</si>
  <si>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</si>
  <si>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</si>
  <si>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</si>
  <si>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</si>
  <si>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</si>
  <si>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</si>
  <si>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</si>
  <si>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</si>
  <si>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</si>
  <si>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</si>
  <si>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</si>
  <si>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</si>
  <si>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</si>
  <si>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</si>
  <si>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</si>
  <si>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</si>
  <si>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</si>
  <si>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</si>
  <si>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</si>
  <si>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</si>
  <si>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</si>
  <si>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</si>
  <si>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</si>
  <si>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</si>
  <si>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</si>
  <si>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</si>
  <si>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</si>
  <si>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</si>
  <si>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</si>
  <si>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</si>
  <si>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</si>
  <si>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</si>
  <si>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</si>
  <si>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</si>
  <si>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</si>
  <si>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</si>
  <si>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</si>
  <si>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</si>
  <si>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</si>
  <si>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</si>
  <si>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</si>
  <si>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</si>
  <si>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</si>
  <si>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</si>
  <si>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</si>
  <si>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</si>
  <si>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</si>
  <si>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</si>
  <si>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</si>
  <si>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</si>
  <si>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</si>
  <si>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</si>
  <si>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</si>
  <si>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</si>
  <si>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</si>
  <si>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</si>
  <si>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</si>
  <si>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</si>
  <si>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</si>
  <si>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</si>
  <si>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</si>
  <si>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</si>
  <si>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</si>
  <si>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</si>
  <si>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</si>
  <si>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</si>
  <si>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</si>
  <si>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</si>
  <si>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</si>
  <si>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</si>
  <si>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</si>
  <si>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</si>
  <si>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</si>
  <si>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</si>
  <si>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</si>
  <si>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</si>
  <si>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</si>
  <si>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</si>
  <si>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</si>
  <si>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</si>
  <si>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</si>
  <si>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</si>
  <si>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</si>
  <si>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</si>
  <si>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</si>
  <si>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</si>
  <si>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</si>
  <si>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</si>
  <si>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</si>
  <si>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</si>
  <si>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</si>
  <si>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</si>
  <si>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</si>
  <si>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</si>
  <si>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</si>
  <si>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</si>
  <si>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</si>
  <si>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</si>
  <si>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</si>
  <si>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</si>
  <si>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</si>
  <si>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</si>
  <si>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</si>
  <si>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</si>
  <si>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</si>
  <si>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</si>
  <si>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</si>
  <si>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</si>
  <si>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</si>
  <si>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</si>
  <si>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</si>
  <si>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</si>
  <si>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</si>
  <si>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</si>
  <si>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</si>
  <si>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</si>
  <si>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</si>
  <si>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</si>
  <si>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</si>
  <si>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</si>
  <si>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</si>
  <si>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</si>
  <si>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</si>
  <si>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</si>
  <si>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</si>
  <si>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</si>
  <si>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</si>
  <si>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</si>
  <si>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</si>
  <si>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</si>
  <si>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</si>
  <si>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</si>
  <si>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</si>
  <si>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</si>
  <si>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</si>
  <si>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</si>
  <si>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</si>
  <si>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</si>
  <si>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</si>
  <si>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</si>
  <si>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</si>
  <si>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</si>
  <si>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E470 E470c E475</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</si>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</sst>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abSelected="1" topLeftCell="G144" zoomScale="130" zoomScaleNormal="130" workbookViewId="0">
      <selection activeCell="K5" sqref="K5:K211"/>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f>Values!B13</f>
        <v>0</v>
      </c>
      <c r="C4" s="29" t="s">
        <v>345</v>
      </c>
      <c r="D4" s="30">
        <f>Values!B14</f>
        <v>0</v>
      </c>
      <c r="E4" s="31" t="s">
        <v>346</v>
      </c>
      <c r="F4" s="28" t="str">
        <f>SUBSTITUTE(Values!B1, "{language}", "") &amp; " " &amp; Values!B3</f>
        <v>Teclado de respuesto  retroiluminado  para Lenovo Thinkpad E470 E470c E475</v>
      </c>
      <c r="G4" s="29" t="s">
        <v>345</v>
      </c>
      <c r="H4" s="27" t="str">
        <f>Values!B16</f>
        <v>computer-keyboards</v>
      </c>
      <c r="I4" s="27" t="str">
        <f>IF(ISBLANK(Values!E3),"","4730574031")</f>
        <v>4730574031</v>
      </c>
      <c r="J4" s="32">
        <f>Values!B13</f>
        <v>0</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17" x14ac:dyDescent="0.2">
      <c r="A5" s="27" t="str">
        <f>IF(ISBLANK(Values!E4),"",IF(Values!$B$37="EU","computercomponent","computer"))</f>
        <v/>
      </c>
      <c r="B5" s="38" t="str">
        <f>IF(ISBLANK(Values!E4),"",Values!F4)</f>
        <v/>
      </c>
      <c r="C5" s="32" t="str">
        <f>IF(ISBLANK(Values!E4),"","TellusRem")</f>
        <v/>
      </c>
      <c r="D5" s="30" t="str">
        <f>IF(ISBLANK(Values!E4),"",Values!E4)</f>
        <v/>
      </c>
      <c r="E5" s="31" t="str">
        <f>IF(ISBLANK(Values!E4),"","EAN")</f>
        <v/>
      </c>
      <c r="F5" s="28" t="str">
        <f>IF(ISBLANK(Values!E4),"",IF(Values!J4, SUBSTITUTE(Values!$B$1, "{language}", Values!H4) &amp; " " &amp;Values!$B$3, SUBSTITUTE(Values!$B$2, "{language}", Values!$H4) &amp; " " &amp;Values!$B$3))</f>
        <v/>
      </c>
      <c r="G5" s="32" t="str">
        <f>IF(ISBLANK(Values!E4),"","TellusRem")</f>
        <v/>
      </c>
      <c r="H5" s="27" t="str">
        <f>IF(ISBLANK(Values!E4),"",Values!$B$16)</f>
        <v/>
      </c>
      <c r="I5" s="27" t="str">
        <f>IF(ISBLANK(Values!E4),"","4730574031")</f>
        <v/>
      </c>
      <c r="J5" s="39" t="str">
        <f>IF(ISBLANK(Values!E4),"",Values!F4 )</f>
        <v/>
      </c>
      <c r="K5" s="28" t="str">
        <f>IF(IF(ISBLANK(Values!E4),"",IF(Values!J4, Values!$B$4, Values!$B$5))=0,"",IF(ISBLANK(Values!E4),"",IF(Values!J4, Values!$B$4, Values!$B$5)))</f>
        <v/>
      </c>
      <c r="L5" s="40" t="str">
        <f>IF(ISBLANK(Values!E4),"",IF($CO5="DEFAULT", Values!$B$18, ""))</f>
        <v/>
      </c>
      <c r="M5" s="28" t="str">
        <f>IF(ISBLANK(Values!E4),"",Values!$M4)</f>
        <v/>
      </c>
      <c r="N5" s="28" t="str">
        <f>IF(ISBLANK(Values!$F4),"",Values!N4)</f>
        <v/>
      </c>
      <c r="O5" s="28" t="str">
        <f>IF(ISBLANK(Values!$F4),"",Values!O4)</f>
        <v/>
      </c>
      <c r="P5" s="28" t="str">
        <f>IF(ISBLANK(Values!$F4),"",Values!P4)</f>
        <v/>
      </c>
      <c r="Q5" s="28" t="str">
        <f>IF(ISBLANK(Values!$F4),"",Values!Q4)</f>
        <v/>
      </c>
      <c r="R5" s="28" t="str">
        <f>IF(ISBLANK(Values!$F4),"",Values!R4)</f>
        <v/>
      </c>
      <c r="S5" s="28" t="str">
        <f>IF(ISBLANK(Values!$F4),"",Values!S4)</f>
        <v/>
      </c>
      <c r="T5" s="28" t="str">
        <f>IF(ISBLANK(Values!$F4),"",Values!T4)</f>
        <v/>
      </c>
      <c r="U5" s="28" t="str">
        <f>IF(ISBLANK(Values!$F4),"",Values!U4)</f>
        <v/>
      </c>
      <c r="W5" s="32" t="str">
        <f>IF(ISBLANK(Values!E4),"","Child")</f>
        <v/>
      </c>
      <c r="X5" s="32" t="str">
        <f>IF(ISBLANK(Values!E4),"",Values!$B$13)</f>
        <v/>
      </c>
      <c r="Y5" s="39" t="str">
        <f>IF(ISBLANK(Values!E4),"","Size-Color")</f>
        <v/>
      </c>
      <c r="Z5" s="32" t="str">
        <f>IF(ISBLANK(Values!E4),"","variation")</f>
        <v/>
      </c>
      <c r="AA5" s="36" t="str">
        <f>IF(ISBLANK(Values!E4),"",Values!$B$20)</f>
        <v/>
      </c>
      <c r="AB5" s="1" t="str">
        <f>IF(ISBLANK(Values!E4),"",Values!$B$29)</f>
        <v/>
      </c>
      <c r="AI5" s="41" t="str">
        <f>IF(ISBLANK(Values!E4),"",IF(Values!I4,Values!$B$23,Values!$B$33))</f>
        <v/>
      </c>
      <c r="AJ5" s="42" t="str">
        <f>IF(ISBLANK(Values!E4),"",Values!$B$24 &amp;" "&amp;Values!$B$3)</f>
        <v/>
      </c>
      <c r="AK5" s="1" t="str">
        <f>IF(ISBLANK(Values!E4),"",Values!$B$25)</f>
        <v/>
      </c>
      <c r="AL5" s="1" t="str">
        <f>IF(ISBLANK(Values!E4),"",SUBSTITUTE(SUBSTITUTE(IF(Values!$J4, Values!$B$26, Values!$B$33), "{language}", Values!$H4), "{flag}", INDEX(options!$E$1:$E$20, Values!$V4)))</f>
        <v/>
      </c>
      <c r="AM5" s="1" t="str">
        <f>SUBSTITUTE(IF(ISBLANK(Values!E4),"",Values!$B$27), "{model}", Values!$B$3)</f>
        <v/>
      </c>
      <c r="AT5" s="28" t="str">
        <f>IF(ISBLANK(Values!E4),"",Values!H4)</f>
        <v/>
      </c>
      <c r="AV5" s="1" t="str">
        <f>IF(ISBLANK(Values!E4),"",IF(Values!J4,"Backlit", "Non-Backlit"))</f>
        <v/>
      </c>
      <c r="AW5"/>
      <c r="BE5" s="27" t="str">
        <f>IF(ISBLANK(Values!E4),"","Professional Audience")</f>
        <v/>
      </c>
      <c r="BF5" s="27" t="str">
        <f>IF(ISBLANK(Values!E4),"","Consumer Audience")</f>
        <v/>
      </c>
      <c r="BG5" s="27" t="str">
        <f>IF(ISBLANK(Values!E4),"","Adults")</f>
        <v/>
      </c>
      <c r="BH5" s="27" t="str">
        <f>IF(ISBLANK(Values!E4),"","People")</f>
        <v/>
      </c>
      <c r="CG5" s="1" t="str">
        <f>IF(ISBLANK(Values!E4),"",Values!$B$11)</f>
        <v/>
      </c>
      <c r="CH5" s="1" t="str">
        <f>IF(ISBLANK(Values!E4),"","GR")</f>
        <v/>
      </c>
      <c r="CI5" s="1" t="str">
        <f>IF(ISBLANK(Values!E4),"",Values!$B$7)</f>
        <v/>
      </c>
      <c r="CJ5" s="1" t="str">
        <f>IF(ISBLANK(Values!E4),"",Values!$B$8)</f>
        <v/>
      </c>
      <c r="CK5" s="1" t="str">
        <f>IF(ISBLANK(Values!E4),"",Values!$B$9)</f>
        <v/>
      </c>
      <c r="CL5" s="1" t="str">
        <f>IF(ISBLANK(Values!E4),"","CM")</f>
        <v/>
      </c>
      <c r="CO5" s="1" t="str">
        <f>IF(ISBLANK(Values!E4), "", IF(AND(Values!$B$37=options!$G$2, Values!$C4), "AMAZON_NA", IF(AND(Values!$B$37=options!$G$1, Values!$D4), "AMAZON_EU", "DEFAULT")))</f>
        <v/>
      </c>
      <c r="CP5" s="1" t="str">
        <f>IF(ISBLANK(Values!E4),"",Values!$B$7)</f>
        <v/>
      </c>
      <c r="CQ5" s="1" t="str">
        <f>IF(ISBLANK(Values!E4),"",Values!$B$8)</f>
        <v/>
      </c>
      <c r="CR5" s="1" t="str">
        <f>IF(ISBLANK(Values!E4),"",Values!$B$9)</f>
        <v/>
      </c>
      <c r="CS5" s="1" t="str">
        <f>IF(ISBLANK(Values!E4),"",Values!$B$11)</f>
        <v/>
      </c>
      <c r="CT5" s="1" t="str">
        <f>IF(ISBLANK(Values!E4),"","GR")</f>
        <v/>
      </c>
      <c r="CU5" s="1" t="str">
        <f>IF(ISBLANK(Values!E4),"","CM")</f>
        <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 s="1" t="str">
        <f>IF(ISBLANK(Values!E4),"","No")</f>
        <v/>
      </c>
      <c r="DA5" s="1" t="str">
        <f>IF(ISBLANK(Values!E4),"","No")</f>
        <v/>
      </c>
      <c r="DO5" s="27" t="str">
        <f>IF(ISBLANK(Values!E4),"","Parts")</f>
        <v/>
      </c>
      <c r="DP5" s="27" t="str">
        <f>IF(ISBLANK(Values!E4),"",Values!$B$31)</f>
        <v/>
      </c>
      <c r="DS5" s="31"/>
      <c r="DY5" t="str">
        <f>IF(ISBLANK(Values!$E4), "", "not_applicable")</f>
        <v/>
      </c>
      <c r="DZ5" s="31"/>
      <c r="EA5" s="31"/>
      <c r="EB5" s="31"/>
      <c r="EC5" s="31"/>
      <c r="EI5" s="1" t="str">
        <f>IF(ISBLANK(Values!E4),"",Values!$B$31)</f>
        <v/>
      </c>
      <c r="ES5" s="1" t="str">
        <f>IF(ISBLANK(Values!E4),"","Amazon Tellus UPS")</f>
        <v/>
      </c>
      <c r="EV5" s="31" t="str">
        <f>IF(ISBLANK(Values!E4),"","New")</f>
        <v/>
      </c>
      <c r="FE5" s="1" t="str">
        <f>IF(ISBLANK(Values!E4),"",IF(CO5&lt;&gt;"DEFAULT", "", 3))</f>
        <v/>
      </c>
      <c r="FH5" s="1" t="str">
        <f>IF(ISBLANK(Values!E4),"","FALSE")</f>
        <v/>
      </c>
      <c r="FI5" s="1" t="str">
        <f>IF(ISBLANK(Values!E4),"","FALSE")</f>
        <v/>
      </c>
      <c r="FJ5" s="1" t="str">
        <f>IF(ISBLANK(Values!E4),"","FALSE")</f>
        <v/>
      </c>
      <c r="FM5" s="1" t="str">
        <f>IF(ISBLANK(Values!E4),"","1")</f>
        <v/>
      </c>
      <c r="FO5" s="28" t="str">
        <f>IF(ISBLANK(Values!E4),"",IF(Values!J4, Values!$B$4, Values!$B$5))</f>
        <v/>
      </c>
      <c r="FP5" s="1" t="str">
        <f>IF(ISBLANK(Values!E4),"","Percent")</f>
        <v/>
      </c>
      <c r="FQ5" s="1" t="str">
        <f>IF(ISBLANK(Values!E4),"","2")</f>
        <v/>
      </c>
      <c r="FR5" s="1" t="str">
        <f>IF(ISBLANK(Values!E4),"","3")</f>
        <v/>
      </c>
      <c r="FS5" s="1" t="str">
        <f>IF(ISBLANK(Values!E4),"","5")</f>
        <v/>
      </c>
      <c r="FT5" s="1" t="str">
        <f>IF(ISBLANK(Values!E4),"","6")</f>
        <v/>
      </c>
      <c r="FU5" s="1" t="str">
        <f>IF(ISBLANK(Values!E4),"","10")</f>
        <v/>
      </c>
      <c r="FV5" s="1" t="str">
        <f>IF(ISBLANK(Values!E4),"","10")</f>
        <v/>
      </c>
    </row>
    <row r="6" spans="1:192" ht="17" x14ac:dyDescent="0.2">
      <c r="A6" s="27" t="str">
        <f>IF(ISBLANK(Values!E5),"",IF(Values!$B$37="EU","computercomponent","computer"))</f>
        <v/>
      </c>
      <c r="B6" s="38" t="str">
        <f>IF(ISBLANK(Values!E5),"",Values!F5)</f>
        <v/>
      </c>
      <c r="C6" s="32" t="str">
        <f>IF(ISBLANK(Values!E5),"","TellusRem")</f>
        <v/>
      </c>
      <c r="D6" s="30" t="str">
        <f>IF(ISBLANK(Values!E5),"",Values!E5)</f>
        <v/>
      </c>
      <c r="E6" s="31" t="str">
        <f>IF(ISBLANK(Values!E5),"","EAN")</f>
        <v/>
      </c>
      <c r="F6" s="28" t="str">
        <f>IF(ISBLANK(Values!E5),"",IF(Values!J5, SUBSTITUTE(Values!$B$1, "{language}", Values!H5) &amp; " " &amp;Values!$B$3, SUBSTITUTE(Values!$B$2, "{language}", Values!$H5) &amp; " " &amp;Values!$B$3))</f>
        <v/>
      </c>
      <c r="G6" s="32" t="str">
        <f>IF(ISBLANK(Values!E5),"","TellusRem")</f>
        <v/>
      </c>
      <c r="H6" s="27" t="str">
        <f>IF(ISBLANK(Values!E5),"",Values!$B$16)</f>
        <v/>
      </c>
      <c r="I6" s="27" t="str">
        <f>IF(ISBLANK(Values!E5),"","4730574031")</f>
        <v/>
      </c>
      <c r="J6" s="39" t="str">
        <f>IF(ISBLANK(Values!E5),"",Values!F5 )</f>
        <v/>
      </c>
      <c r="K6" s="29" t="str">
        <f>IF(IF(ISBLANK(Values!E5),"",IF(Values!J5, Values!$B$4, Values!$B$5))=0,"",IF(ISBLANK(Values!E5),"",IF(Values!J5, Values!$B$4, Values!$B$5)))</f>
        <v/>
      </c>
      <c r="L6" s="40" t="str">
        <f>IF(ISBLANK(Values!E5),"",IF($CO6="DEFAULT", Values!$B$18, ""))</f>
        <v/>
      </c>
      <c r="M6" s="28" t="str">
        <f>IF(ISBLANK(Values!E5),"",Values!$M5)</f>
        <v/>
      </c>
      <c r="N6" s="28" t="str">
        <f>IF(ISBLANK(Values!$F5),"",Values!N5)</f>
        <v/>
      </c>
      <c r="O6" s="28" t="str">
        <f>IF(ISBLANK(Values!$F5),"",Values!O5)</f>
        <v/>
      </c>
      <c r="P6" s="28" t="str">
        <f>IF(ISBLANK(Values!$F5),"",Values!P5)</f>
        <v/>
      </c>
      <c r="Q6" s="28" t="str">
        <f>IF(ISBLANK(Values!$F5),"",Values!Q5)</f>
        <v/>
      </c>
      <c r="R6" s="28" t="str">
        <f>IF(ISBLANK(Values!$F5),"",Values!R5)</f>
        <v/>
      </c>
      <c r="S6" s="28" t="str">
        <f>IF(ISBLANK(Values!$F5),"",Values!S5)</f>
        <v/>
      </c>
      <c r="T6" s="28" t="str">
        <f>IF(ISBLANK(Values!$F5),"",Values!T5)</f>
        <v/>
      </c>
      <c r="U6" s="28" t="str">
        <f>IF(ISBLANK(Values!$F5),"",Values!U5)</f>
        <v/>
      </c>
      <c r="W6" s="32" t="str">
        <f>IF(ISBLANK(Values!E5),"","Child")</f>
        <v/>
      </c>
      <c r="X6" s="32" t="str">
        <f>IF(ISBLANK(Values!E5),"",Values!$B$13)</f>
        <v/>
      </c>
      <c r="Y6" s="39" t="str">
        <f>IF(ISBLANK(Values!E5),"","Size-Color")</f>
        <v/>
      </c>
      <c r="Z6" s="32" t="str">
        <f>IF(ISBLANK(Values!E5),"","variation")</f>
        <v/>
      </c>
      <c r="AA6" s="36" t="str">
        <f>IF(ISBLANK(Values!E5),"",Values!$B$20)</f>
        <v/>
      </c>
      <c r="AB6" s="1" t="str">
        <f>IF(ISBLANK(Values!E5),"",Values!$B$29)</f>
        <v/>
      </c>
      <c r="AI6" s="41" t="str">
        <f>IF(ISBLANK(Values!E5),"",IF(Values!I5,Values!$B$23,Values!$B$33))</f>
        <v/>
      </c>
      <c r="AJ6" s="42" t="str">
        <f>IF(ISBLANK(Values!E5),"",Values!$B$24 &amp;" "&amp;Values!$B$3)</f>
        <v/>
      </c>
      <c r="AK6" s="1" t="str">
        <f>IF(ISBLANK(Values!E5),"",Values!$B$25)</f>
        <v/>
      </c>
      <c r="AL6" s="1" t="str">
        <f>IF(ISBLANK(Values!E5),"",SUBSTITUTE(SUBSTITUTE(IF(Values!$J5, Values!$B$26, Values!$B$33), "{language}", Values!$H5), "{flag}", INDEX(options!$E$1:$E$20, Values!$V5)))</f>
        <v/>
      </c>
      <c r="AM6" s="1" t="str">
        <f>SUBSTITUTE(IF(ISBLANK(Values!E5),"",Values!$B$27), "{model}", Values!$B$3)</f>
        <v/>
      </c>
      <c r="AT6" s="28" t="str">
        <f>IF(ISBLANK(Values!E5),"",Values!H5)</f>
        <v/>
      </c>
      <c r="AV6" s="1" t="str">
        <f>IF(ISBLANK(Values!E5),"",IF(Values!J5,"Backlit", "Non-Backlit"))</f>
        <v/>
      </c>
      <c r="AW6"/>
      <c r="BE6" s="27" t="str">
        <f>IF(ISBLANK(Values!E5),"","Professional Audience")</f>
        <v/>
      </c>
      <c r="BF6" s="27" t="str">
        <f>IF(ISBLANK(Values!E5),"","Consumer Audience")</f>
        <v/>
      </c>
      <c r="BG6" s="27" t="str">
        <f>IF(ISBLANK(Values!E5),"","Adults")</f>
        <v/>
      </c>
      <c r="BH6" s="27" t="str">
        <f>IF(ISBLANK(Values!E5),"","People")</f>
        <v/>
      </c>
      <c r="CG6" s="1" t="str">
        <f>IF(ISBLANK(Values!E5),"",Values!$B$11)</f>
        <v/>
      </c>
      <c r="CH6" s="1" t="str">
        <f>IF(ISBLANK(Values!E5),"","GR")</f>
        <v/>
      </c>
      <c r="CI6" s="1" t="str">
        <f>IF(ISBLANK(Values!E5),"",Values!$B$7)</f>
        <v/>
      </c>
      <c r="CJ6" s="1" t="str">
        <f>IF(ISBLANK(Values!E5),"",Values!$B$8)</f>
        <v/>
      </c>
      <c r="CK6" s="1" t="str">
        <f>IF(ISBLANK(Values!E5),"",Values!$B$9)</f>
        <v/>
      </c>
      <c r="CL6" s="1" t="str">
        <f>IF(ISBLANK(Values!E5),"","CM")</f>
        <v/>
      </c>
      <c r="CO6" s="1" t="str">
        <f>IF(ISBLANK(Values!E5), "", IF(AND(Values!$B$37=options!$G$2, Values!$C5), "AMAZON_NA", IF(AND(Values!$B$37=options!$G$1, Values!$D5), "AMAZON_EU", "DEFAULT")))</f>
        <v/>
      </c>
      <c r="CP6" s="1" t="str">
        <f>IF(ISBLANK(Values!E5),"",Values!$B$7)</f>
        <v/>
      </c>
      <c r="CQ6" s="1" t="str">
        <f>IF(ISBLANK(Values!E5),"",Values!$B$8)</f>
        <v/>
      </c>
      <c r="CR6" s="1" t="str">
        <f>IF(ISBLANK(Values!E5),"",Values!$B$9)</f>
        <v/>
      </c>
      <c r="CS6" s="1" t="str">
        <f>IF(ISBLANK(Values!E5),"",Values!$B$11)</f>
        <v/>
      </c>
      <c r="CT6" s="1" t="str">
        <f>IF(ISBLANK(Values!E5),"","GR")</f>
        <v/>
      </c>
      <c r="CU6" s="1" t="str">
        <f>IF(ISBLANK(Values!E5),"","CM")</f>
        <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 s="1" t="str">
        <f>IF(ISBLANK(Values!E5),"","No")</f>
        <v/>
      </c>
      <c r="DA6" s="1" t="str">
        <f>IF(ISBLANK(Values!E5),"","No")</f>
        <v/>
      </c>
      <c r="DO6" s="27" t="str">
        <f>IF(ISBLANK(Values!E5),"","Parts")</f>
        <v/>
      </c>
      <c r="DP6" s="27" t="str">
        <f>IF(ISBLANK(Values!E5),"",Values!$B$31)</f>
        <v/>
      </c>
      <c r="DS6" s="31"/>
      <c r="DY6" t="str">
        <f>IF(ISBLANK(Values!$E5), "", "not_applicable")</f>
        <v/>
      </c>
      <c r="DZ6" s="31"/>
      <c r="EA6" s="31"/>
      <c r="EB6" s="31"/>
      <c r="EC6" s="31"/>
      <c r="EI6" s="1" t="str">
        <f>IF(ISBLANK(Values!E5),"",Values!$B$31)</f>
        <v/>
      </c>
      <c r="ES6" s="1" t="str">
        <f>IF(ISBLANK(Values!E5),"","Amazon Tellus UPS")</f>
        <v/>
      </c>
      <c r="EV6" s="31" t="str">
        <f>IF(ISBLANK(Values!E5),"","New")</f>
        <v/>
      </c>
      <c r="FE6" s="1" t="str">
        <f>IF(ISBLANK(Values!E5),"",IF(CO6&lt;&gt;"DEFAULT", "", 3))</f>
        <v/>
      </c>
      <c r="FH6" s="1" t="str">
        <f>IF(ISBLANK(Values!E5),"","FALSE")</f>
        <v/>
      </c>
      <c r="FI6" s="1" t="str">
        <f>IF(ISBLANK(Values!E5),"","FALSE")</f>
        <v/>
      </c>
      <c r="FJ6" s="1" t="str">
        <f>IF(ISBLANK(Values!E5),"","FALSE")</f>
        <v/>
      </c>
      <c r="FM6" s="1" t="str">
        <f>IF(ISBLANK(Values!E5),"","1")</f>
        <v/>
      </c>
      <c r="FO6" s="28" t="str">
        <f>IF(ISBLANK(Values!E5),"",IF(Values!J5, Values!$B$4, Values!$B$5))</f>
        <v/>
      </c>
      <c r="FP6" s="1" t="str">
        <f>IF(ISBLANK(Values!E5),"","Percent")</f>
        <v/>
      </c>
      <c r="FQ6" s="1" t="str">
        <f>IF(ISBLANK(Values!E5),"","2")</f>
        <v/>
      </c>
      <c r="FR6" s="1" t="str">
        <f>IF(ISBLANK(Values!E5),"","3")</f>
        <v/>
      </c>
      <c r="FS6" s="1" t="str">
        <f>IF(ISBLANK(Values!E5),"","5")</f>
        <v/>
      </c>
      <c r="FT6" s="1" t="str">
        <f>IF(ISBLANK(Values!E5),"","6")</f>
        <v/>
      </c>
      <c r="FU6" s="1" t="str">
        <f>IF(ISBLANK(Values!E5),"","10")</f>
        <v/>
      </c>
      <c r="FV6" s="1" t="str">
        <f>IF(ISBLANK(Values!E5),"","10")</f>
        <v/>
      </c>
    </row>
    <row r="7" spans="1:192" ht="17" x14ac:dyDescent="0.2">
      <c r="A7" s="27" t="str">
        <f>IF(ISBLANK(Values!E6),"",IF(Values!$B$37="EU","computercomponent","computer"))</f>
        <v/>
      </c>
      <c r="B7" s="38" t="str">
        <f>IF(ISBLANK(Values!E6),"",Values!F6)</f>
        <v/>
      </c>
      <c r="C7" s="32" t="str">
        <f>IF(ISBLANK(Values!E6),"","TellusRem")</f>
        <v/>
      </c>
      <c r="D7" s="30" t="str">
        <f>IF(ISBLANK(Values!E6),"",Values!E6)</f>
        <v/>
      </c>
      <c r="E7" s="31" t="str">
        <f>IF(ISBLANK(Values!E6),"","EAN")</f>
        <v/>
      </c>
      <c r="F7" s="28" t="str">
        <f>IF(ISBLANK(Values!E6),"",IF(Values!J6, SUBSTITUTE(Values!$B$1, "{language}", Values!H6) &amp; " " &amp;Values!$B$3, SUBSTITUTE(Values!$B$2, "{language}", Values!$H6) &amp; " " &amp;Values!$B$3))</f>
        <v/>
      </c>
      <c r="G7" s="32" t="str">
        <f>IF(ISBLANK(Values!E6),"","TellusRem")</f>
        <v/>
      </c>
      <c r="H7" s="27" t="str">
        <f>IF(ISBLANK(Values!E6),"",Values!$B$16)</f>
        <v/>
      </c>
      <c r="I7" s="27" t="str">
        <f>IF(ISBLANK(Values!E6),"","4730574031")</f>
        <v/>
      </c>
      <c r="J7" s="39" t="str">
        <f>IF(ISBLANK(Values!E6),"",Values!F6 )</f>
        <v/>
      </c>
      <c r="K7" s="29" t="str">
        <f>IF(IF(ISBLANK(Values!E6),"",IF(Values!J6, Values!$B$4, Values!$B$5))=0,"",IF(ISBLANK(Values!E6),"",IF(Values!J6, Values!$B$4, Values!$B$5)))</f>
        <v/>
      </c>
      <c r="L7" s="40" t="str">
        <f>IF(ISBLANK(Values!E6),"",IF($CO7="DEFAULT", Values!$B$18, ""))</f>
        <v/>
      </c>
      <c r="M7" s="28" t="str">
        <f>IF(ISBLANK(Values!E6),"",Values!$M6)</f>
        <v/>
      </c>
      <c r="N7" s="28" t="str">
        <f>IF(ISBLANK(Values!$F6),"",Values!N6)</f>
        <v/>
      </c>
      <c r="O7" s="28" t="str">
        <f>IF(ISBLANK(Values!$F6),"",Values!O6)</f>
        <v/>
      </c>
      <c r="P7" s="28" t="str">
        <f>IF(ISBLANK(Values!$F6),"",Values!P6)</f>
        <v/>
      </c>
      <c r="Q7" s="28" t="str">
        <f>IF(ISBLANK(Values!$F6),"",Values!Q6)</f>
        <v/>
      </c>
      <c r="R7" s="28" t="str">
        <f>IF(ISBLANK(Values!$F6),"",Values!R6)</f>
        <v/>
      </c>
      <c r="S7" s="28" t="str">
        <f>IF(ISBLANK(Values!$F6),"",Values!S6)</f>
        <v/>
      </c>
      <c r="T7" s="28" t="str">
        <f>IF(ISBLANK(Values!$F6),"",Values!T6)</f>
        <v/>
      </c>
      <c r="U7" s="28" t="str">
        <f>IF(ISBLANK(Values!$F6),"",Values!U6)</f>
        <v/>
      </c>
      <c r="W7" s="32" t="str">
        <f>IF(ISBLANK(Values!E6),"","Child")</f>
        <v/>
      </c>
      <c r="X7" s="32" t="str">
        <f>IF(ISBLANK(Values!E6),"",Values!$B$13)</f>
        <v/>
      </c>
      <c r="Y7" s="39" t="str">
        <f>IF(ISBLANK(Values!E6),"","Size-Color")</f>
        <v/>
      </c>
      <c r="Z7" s="32" t="str">
        <f>IF(ISBLANK(Values!E6),"","variation")</f>
        <v/>
      </c>
      <c r="AA7" s="36" t="str">
        <f>IF(ISBLANK(Values!E6),"",Values!$B$20)</f>
        <v/>
      </c>
      <c r="AB7" s="1" t="str">
        <f>IF(ISBLANK(Values!E6),"",Values!$B$29)</f>
        <v/>
      </c>
      <c r="AI7" s="41" t="str">
        <f>IF(ISBLANK(Values!E6),"",IF(Values!I6,Values!$B$23,Values!$B$33))</f>
        <v/>
      </c>
      <c r="AJ7" s="42" t="str">
        <f>IF(ISBLANK(Values!E6),"",Values!$B$24 &amp;" "&amp;Values!$B$3)</f>
        <v/>
      </c>
      <c r="AK7" s="1" t="str">
        <f>IF(ISBLANK(Values!E6),"",Values!$B$25)</f>
        <v/>
      </c>
      <c r="AL7" s="1" t="str">
        <f>IF(ISBLANK(Values!E6),"",SUBSTITUTE(SUBSTITUTE(IF(Values!$J6, Values!$B$26, Values!$B$33), "{language}", Values!$H6), "{flag}", INDEX(options!$E$1:$E$20, Values!$V6)))</f>
        <v/>
      </c>
      <c r="AM7" s="1" t="str">
        <f>SUBSTITUTE(IF(ISBLANK(Values!E6),"",Values!$B$27), "{model}", Values!$B$3)</f>
        <v/>
      </c>
      <c r="AT7" s="28" t="str">
        <f>IF(ISBLANK(Values!E6),"",Values!H6)</f>
        <v/>
      </c>
      <c r="AV7" s="1" t="str">
        <f>IF(ISBLANK(Values!E6),"",IF(Values!J6,"Backlit", "Non-Backlit"))</f>
        <v/>
      </c>
      <c r="AW7"/>
      <c r="BE7" s="27" t="str">
        <f>IF(ISBLANK(Values!E6),"","Professional Audience")</f>
        <v/>
      </c>
      <c r="BF7" s="27" t="str">
        <f>IF(ISBLANK(Values!E6),"","Consumer Audience")</f>
        <v/>
      </c>
      <c r="BG7" s="27" t="str">
        <f>IF(ISBLANK(Values!E6),"","Adults")</f>
        <v/>
      </c>
      <c r="BH7" s="27" t="str">
        <f>IF(ISBLANK(Values!E6),"","People")</f>
        <v/>
      </c>
      <c r="CG7" s="1" t="str">
        <f>IF(ISBLANK(Values!E6),"",Values!$B$11)</f>
        <v/>
      </c>
      <c r="CH7" s="1" t="str">
        <f>IF(ISBLANK(Values!E6),"","GR")</f>
        <v/>
      </c>
      <c r="CI7" s="1" t="str">
        <f>IF(ISBLANK(Values!E6),"",Values!$B$7)</f>
        <v/>
      </c>
      <c r="CJ7" s="1" t="str">
        <f>IF(ISBLANK(Values!E6),"",Values!$B$8)</f>
        <v/>
      </c>
      <c r="CK7" s="1" t="str">
        <f>IF(ISBLANK(Values!E6),"",Values!$B$9)</f>
        <v/>
      </c>
      <c r="CL7" s="1" t="str">
        <f>IF(ISBLANK(Values!E6),"","CM")</f>
        <v/>
      </c>
      <c r="CO7" s="1" t="str">
        <f>IF(ISBLANK(Values!E6), "", IF(AND(Values!$B$37=options!$G$2, Values!$C6), "AMAZON_NA", IF(AND(Values!$B$37=options!$G$1, Values!$D6), "AMAZON_EU", "DEFAULT")))</f>
        <v/>
      </c>
      <c r="CP7" s="1" t="str">
        <f>IF(ISBLANK(Values!E6),"",Values!$B$7)</f>
        <v/>
      </c>
      <c r="CQ7" s="1" t="str">
        <f>IF(ISBLANK(Values!E6),"",Values!$B$8)</f>
        <v/>
      </c>
      <c r="CR7" s="1" t="str">
        <f>IF(ISBLANK(Values!E6),"",Values!$B$9)</f>
        <v/>
      </c>
      <c r="CS7" s="1" t="str">
        <f>IF(ISBLANK(Values!E6),"",Values!$B$11)</f>
        <v/>
      </c>
      <c r="CT7" s="1" t="str">
        <f>IF(ISBLANK(Values!E6),"","GR")</f>
        <v/>
      </c>
      <c r="CU7" s="1" t="str">
        <f>IF(ISBLANK(Values!E6),"","CM")</f>
        <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7" s="1" t="str">
        <f>IF(ISBLANK(Values!E6),"","No")</f>
        <v/>
      </c>
      <c r="DA7" s="1" t="str">
        <f>IF(ISBLANK(Values!E6),"","No")</f>
        <v/>
      </c>
      <c r="DO7" s="27" t="str">
        <f>IF(ISBLANK(Values!E6),"","Parts")</f>
        <v/>
      </c>
      <c r="DP7" s="27" t="str">
        <f>IF(ISBLANK(Values!E6),"",Values!$B$31)</f>
        <v/>
      </c>
      <c r="DS7" s="31"/>
      <c r="DY7" t="str">
        <f>IF(ISBLANK(Values!$E6), "", "not_applicable")</f>
        <v/>
      </c>
      <c r="DZ7" s="31"/>
      <c r="EA7" s="31"/>
      <c r="EB7" s="31"/>
      <c r="EC7" s="31"/>
      <c r="EI7" s="1" t="str">
        <f>IF(ISBLANK(Values!E6),"",Values!$B$31)</f>
        <v/>
      </c>
      <c r="ES7" s="1" t="str">
        <f>IF(ISBLANK(Values!E6),"","Amazon Tellus UPS")</f>
        <v/>
      </c>
      <c r="EV7" s="31" t="str">
        <f>IF(ISBLANK(Values!E6),"","New")</f>
        <v/>
      </c>
      <c r="FE7" s="1" t="str">
        <f>IF(ISBLANK(Values!E6),"",IF(CO7&lt;&gt;"DEFAULT", "", 3))</f>
        <v/>
      </c>
      <c r="FH7" s="1" t="str">
        <f>IF(ISBLANK(Values!E6),"","FALSE")</f>
        <v/>
      </c>
      <c r="FI7" s="1" t="str">
        <f>IF(ISBLANK(Values!E6),"","FALSE")</f>
        <v/>
      </c>
      <c r="FJ7" s="1" t="str">
        <f>IF(ISBLANK(Values!E6),"","FALSE")</f>
        <v/>
      </c>
      <c r="FM7" s="1" t="str">
        <f>IF(ISBLANK(Values!E6),"","1")</f>
        <v/>
      </c>
      <c r="FO7" s="28" t="str">
        <f>IF(ISBLANK(Values!E6),"",IF(Values!J6, Values!$B$4, Values!$B$5))</f>
        <v/>
      </c>
      <c r="FP7" s="1" t="str">
        <f>IF(ISBLANK(Values!E6),"","Percent")</f>
        <v/>
      </c>
      <c r="FQ7" s="1" t="str">
        <f>IF(ISBLANK(Values!E6),"","2")</f>
        <v/>
      </c>
      <c r="FR7" s="1" t="str">
        <f>IF(ISBLANK(Values!E6),"","3")</f>
        <v/>
      </c>
      <c r="FS7" s="1" t="str">
        <f>IF(ISBLANK(Values!E6),"","5")</f>
        <v/>
      </c>
      <c r="FT7" s="1" t="str">
        <f>IF(ISBLANK(Values!E6),"","6")</f>
        <v/>
      </c>
      <c r="FU7" s="1" t="str">
        <f>IF(ISBLANK(Values!E6),"","10")</f>
        <v/>
      </c>
      <c r="FV7" s="1" t="str">
        <f>IF(ISBLANK(Values!E6),"","10")</f>
        <v/>
      </c>
    </row>
    <row r="8" spans="1:192" ht="17" x14ac:dyDescent="0.2">
      <c r="A8" s="27" t="str">
        <f>IF(ISBLANK(Values!E7),"",IF(Values!$B$37="EU","computercomponent","computer"))</f>
        <v/>
      </c>
      <c r="B8" s="38" t="str">
        <f>IF(ISBLANK(Values!E7),"",Values!F7)</f>
        <v/>
      </c>
      <c r="C8" s="32" t="str">
        <f>IF(ISBLANK(Values!E7),"","TellusRem")</f>
        <v/>
      </c>
      <c r="D8" s="30" t="str">
        <f>IF(ISBLANK(Values!E7),"",Values!E7)</f>
        <v/>
      </c>
      <c r="E8" s="31" t="str">
        <f>IF(ISBLANK(Values!E7),"","EAN")</f>
        <v/>
      </c>
      <c r="F8" s="28" t="str">
        <f>IF(ISBLANK(Values!E7),"",IF(Values!J7, SUBSTITUTE(Values!$B$1, "{language}", Values!H7) &amp; " " &amp;Values!$B$3, SUBSTITUTE(Values!$B$2, "{language}", Values!$H7) &amp; " " &amp;Values!$B$3))</f>
        <v/>
      </c>
      <c r="G8" s="32" t="str">
        <f>IF(ISBLANK(Values!E7),"","TellusRem")</f>
        <v/>
      </c>
      <c r="H8" s="27" t="str">
        <f>IF(ISBLANK(Values!E7),"",Values!$B$16)</f>
        <v/>
      </c>
      <c r="I8" s="27" t="str">
        <f>IF(ISBLANK(Values!E7),"","4730574031")</f>
        <v/>
      </c>
      <c r="J8" s="39" t="str">
        <f>IF(ISBLANK(Values!E7),"",Values!F7 )</f>
        <v/>
      </c>
      <c r="K8" s="29" t="str">
        <f>IF(IF(ISBLANK(Values!E7),"",IF(Values!J7, Values!$B$4, Values!$B$5))=0,"",IF(ISBLANK(Values!E7),"",IF(Values!J7, Values!$B$4, Values!$B$5)))</f>
        <v/>
      </c>
      <c r="L8" s="40" t="str">
        <f>IF(ISBLANK(Values!E7),"",IF($CO8="DEFAULT", Values!$B$18, ""))</f>
        <v/>
      </c>
      <c r="M8" s="28" t="str">
        <f>IF(ISBLANK(Values!E7),"",Values!$M7)</f>
        <v/>
      </c>
      <c r="N8" s="28" t="str">
        <f>IF(ISBLANK(Values!$F7),"",Values!N7)</f>
        <v/>
      </c>
      <c r="O8" s="28" t="str">
        <f>IF(ISBLANK(Values!$F7),"",Values!O7)</f>
        <v/>
      </c>
      <c r="P8" s="28" t="str">
        <f>IF(ISBLANK(Values!$F7),"",Values!P7)</f>
        <v/>
      </c>
      <c r="Q8" s="28" t="str">
        <f>IF(ISBLANK(Values!$F7),"",Values!Q7)</f>
        <v/>
      </c>
      <c r="R8" s="28" t="str">
        <f>IF(ISBLANK(Values!$F7),"",Values!R7)</f>
        <v/>
      </c>
      <c r="S8" s="28" t="str">
        <f>IF(ISBLANK(Values!$F7),"",Values!S7)</f>
        <v/>
      </c>
      <c r="T8" s="28" t="str">
        <f>IF(ISBLANK(Values!$F7),"",Values!T7)</f>
        <v/>
      </c>
      <c r="U8" s="28" t="str">
        <f>IF(ISBLANK(Values!$F7),"",Values!U7)</f>
        <v/>
      </c>
      <c r="W8" s="32" t="str">
        <f>IF(ISBLANK(Values!E7),"","Child")</f>
        <v/>
      </c>
      <c r="X8" s="32" t="str">
        <f>IF(ISBLANK(Values!E7),"",Values!$B$13)</f>
        <v/>
      </c>
      <c r="Y8" s="39" t="str">
        <f>IF(ISBLANK(Values!E7),"","Size-Color")</f>
        <v/>
      </c>
      <c r="Z8" s="32" t="str">
        <f>IF(ISBLANK(Values!E7),"","variation")</f>
        <v/>
      </c>
      <c r="AA8" s="36" t="str">
        <f>IF(ISBLANK(Values!E7),"",Values!$B$20)</f>
        <v/>
      </c>
      <c r="AB8" s="1" t="str">
        <f>IF(ISBLANK(Values!E7),"",Values!$B$29)</f>
        <v/>
      </c>
      <c r="AI8" s="41" t="str">
        <f>IF(ISBLANK(Values!E7),"",IF(Values!I7,Values!$B$23,Values!$B$33))</f>
        <v/>
      </c>
      <c r="AJ8" s="42" t="str">
        <f>IF(ISBLANK(Values!E7),"",Values!$B$24 &amp;" "&amp;Values!$B$3)</f>
        <v/>
      </c>
      <c r="AK8" s="1" t="str">
        <f>IF(ISBLANK(Values!E7),"",Values!$B$25)</f>
        <v/>
      </c>
      <c r="AL8" s="1" t="str">
        <f>IF(ISBLANK(Values!E7),"",SUBSTITUTE(SUBSTITUTE(IF(Values!$J7, Values!$B$26, Values!$B$33), "{language}", Values!$H7), "{flag}", INDEX(options!$E$1:$E$20, Values!$V7)))</f>
        <v/>
      </c>
      <c r="AM8" s="1" t="str">
        <f>SUBSTITUTE(IF(ISBLANK(Values!E7),"",Values!$B$27), "{model}", Values!$B$3)</f>
        <v/>
      </c>
      <c r="AT8" s="28" t="str">
        <f>IF(ISBLANK(Values!E7),"",Values!H7)</f>
        <v/>
      </c>
      <c r="AV8" s="1" t="str">
        <f>IF(ISBLANK(Values!E7),"",IF(Values!J7,"Backlit", "Non-Backlit"))</f>
        <v/>
      </c>
      <c r="AW8"/>
      <c r="BE8" s="27" t="str">
        <f>IF(ISBLANK(Values!E7),"","Professional Audience")</f>
        <v/>
      </c>
      <c r="BF8" s="27" t="str">
        <f>IF(ISBLANK(Values!E7),"","Consumer Audience")</f>
        <v/>
      </c>
      <c r="BG8" s="27" t="str">
        <f>IF(ISBLANK(Values!E7),"","Adults")</f>
        <v/>
      </c>
      <c r="BH8" s="27" t="str">
        <f>IF(ISBLANK(Values!E7),"","People")</f>
        <v/>
      </c>
      <c r="CG8" s="1" t="str">
        <f>IF(ISBLANK(Values!E7),"",Values!$B$11)</f>
        <v/>
      </c>
      <c r="CH8" s="1" t="str">
        <f>IF(ISBLANK(Values!E7),"","GR")</f>
        <v/>
      </c>
      <c r="CI8" s="1" t="str">
        <f>IF(ISBLANK(Values!E7),"",Values!$B$7)</f>
        <v/>
      </c>
      <c r="CJ8" s="1" t="str">
        <f>IF(ISBLANK(Values!E7),"",Values!$B$8)</f>
        <v/>
      </c>
      <c r="CK8" s="1" t="str">
        <f>IF(ISBLANK(Values!E7),"",Values!$B$9)</f>
        <v/>
      </c>
      <c r="CL8" s="1" t="str">
        <f>IF(ISBLANK(Values!E7),"","CM")</f>
        <v/>
      </c>
      <c r="CO8" s="1" t="str">
        <f>IF(ISBLANK(Values!E7), "", IF(AND(Values!$B$37=options!$G$2, Values!$C7), "AMAZON_NA", IF(AND(Values!$B$37=options!$G$1, Values!$D7), "AMAZON_EU", "DEFAULT")))</f>
        <v/>
      </c>
      <c r="CP8" s="1" t="str">
        <f>IF(ISBLANK(Values!E7),"",Values!$B$7)</f>
        <v/>
      </c>
      <c r="CQ8" s="1" t="str">
        <f>IF(ISBLANK(Values!E7),"",Values!$B$8)</f>
        <v/>
      </c>
      <c r="CR8" s="1" t="str">
        <f>IF(ISBLANK(Values!E7),"",Values!$B$9)</f>
        <v/>
      </c>
      <c r="CS8" s="1" t="str">
        <f>IF(ISBLANK(Values!E7),"",Values!$B$11)</f>
        <v/>
      </c>
      <c r="CT8" s="1" t="str">
        <f>IF(ISBLANK(Values!E7),"","GR")</f>
        <v/>
      </c>
      <c r="CU8" s="1" t="str">
        <f>IF(ISBLANK(Values!E7),"","CM")</f>
        <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8" s="1" t="str">
        <f>IF(ISBLANK(Values!E7),"","No")</f>
        <v/>
      </c>
      <c r="DA8" s="1" t="str">
        <f>IF(ISBLANK(Values!E7),"","No")</f>
        <v/>
      </c>
      <c r="DO8" s="27" t="str">
        <f>IF(ISBLANK(Values!E7),"","Parts")</f>
        <v/>
      </c>
      <c r="DP8" s="27" t="str">
        <f>IF(ISBLANK(Values!E7),"",Values!$B$31)</f>
        <v/>
      </c>
      <c r="DS8" s="31"/>
      <c r="DY8" t="str">
        <f>IF(ISBLANK(Values!$E7), "", "not_applicable")</f>
        <v/>
      </c>
      <c r="DZ8" s="31"/>
      <c r="EA8" s="31"/>
      <c r="EB8" s="31"/>
      <c r="EC8" s="31"/>
      <c r="EI8" s="1" t="str">
        <f>IF(ISBLANK(Values!E7),"",Values!$B$31)</f>
        <v/>
      </c>
      <c r="ES8" s="1" t="str">
        <f>IF(ISBLANK(Values!E7),"","Amazon Tellus UPS")</f>
        <v/>
      </c>
      <c r="EV8" s="31" t="str">
        <f>IF(ISBLANK(Values!E7),"","New")</f>
        <v/>
      </c>
      <c r="FE8" s="1" t="str">
        <f>IF(ISBLANK(Values!E7),"",IF(CO8&lt;&gt;"DEFAULT", "", 3))</f>
        <v/>
      </c>
      <c r="FH8" s="1" t="str">
        <f>IF(ISBLANK(Values!E7),"","FALSE")</f>
        <v/>
      </c>
      <c r="FI8" s="1" t="str">
        <f>IF(ISBLANK(Values!E7),"","FALSE")</f>
        <v/>
      </c>
      <c r="FJ8" s="1" t="str">
        <f>IF(ISBLANK(Values!E7),"","FALSE")</f>
        <v/>
      </c>
      <c r="FM8" s="1" t="str">
        <f>IF(ISBLANK(Values!E7),"","1")</f>
        <v/>
      </c>
      <c r="FO8" s="28" t="str">
        <f>IF(ISBLANK(Values!E7),"",IF(Values!J7, Values!$B$4, Values!$B$5))</f>
        <v/>
      </c>
      <c r="FP8" s="1" t="str">
        <f>IF(ISBLANK(Values!E7),"","Percent")</f>
        <v/>
      </c>
      <c r="FQ8" s="1" t="str">
        <f>IF(ISBLANK(Values!E7),"","2")</f>
        <v/>
      </c>
      <c r="FR8" s="1" t="str">
        <f>IF(ISBLANK(Values!E7),"","3")</f>
        <v/>
      </c>
      <c r="FS8" s="1" t="str">
        <f>IF(ISBLANK(Values!E7),"","5")</f>
        <v/>
      </c>
      <c r="FT8" s="1" t="str">
        <f>IF(ISBLANK(Values!E7),"","6")</f>
        <v/>
      </c>
      <c r="FU8" s="1" t="str">
        <f>IF(ISBLANK(Values!E7),"","10")</f>
        <v/>
      </c>
      <c r="FV8" s="1" t="str">
        <f>IF(ISBLANK(Values!E7),"","10")</f>
        <v/>
      </c>
    </row>
    <row r="9" spans="1:192" ht="17" x14ac:dyDescent="0.2">
      <c r="A9" s="27" t="str">
        <f>IF(ISBLANK(Values!E8),"",IF(Values!$B$37="EU","computercomponent","computer"))</f>
        <v/>
      </c>
      <c r="B9" s="38" t="str">
        <f>IF(ISBLANK(Values!E8),"",Values!F8)</f>
        <v/>
      </c>
      <c r="C9" s="32" t="str">
        <f>IF(ISBLANK(Values!E8),"","TellusRem")</f>
        <v/>
      </c>
      <c r="D9" s="30" t="str">
        <f>IF(ISBLANK(Values!E8),"",Values!E8)</f>
        <v/>
      </c>
      <c r="E9" s="31" t="str">
        <f>IF(ISBLANK(Values!E8),"","EAN")</f>
        <v/>
      </c>
      <c r="F9" s="28" t="str">
        <f>IF(ISBLANK(Values!E8),"",IF(Values!J8, SUBSTITUTE(Values!$B$1, "{language}", Values!H8) &amp; " " &amp;Values!$B$3, SUBSTITUTE(Values!$B$2, "{language}", Values!$H8) &amp; " " &amp;Values!$B$3))</f>
        <v/>
      </c>
      <c r="G9" s="32" t="str">
        <f>IF(ISBLANK(Values!E8),"","TellusRem")</f>
        <v/>
      </c>
      <c r="H9" s="27" t="str">
        <f>IF(ISBLANK(Values!E8),"",Values!$B$16)</f>
        <v/>
      </c>
      <c r="I9" s="27" t="str">
        <f>IF(ISBLANK(Values!E8),"","4730574031")</f>
        <v/>
      </c>
      <c r="J9" s="39" t="str">
        <f>IF(ISBLANK(Values!E8),"",Values!F8 )</f>
        <v/>
      </c>
      <c r="K9" s="29" t="str">
        <f>IF(IF(ISBLANK(Values!E8),"",IF(Values!J8, Values!$B$4, Values!$B$5))=0,"",IF(ISBLANK(Values!E8),"",IF(Values!J8, Values!$B$4, Values!$B$5)))</f>
        <v/>
      </c>
      <c r="L9" s="40" t="str">
        <f>IF(ISBLANK(Values!E8),"",IF($CO9="DEFAULT", Values!$B$18, ""))</f>
        <v/>
      </c>
      <c r="M9" s="28" t="str">
        <f>IF(ISBLANK(Values!E8),"",Values!$M8)</f>
        <v/>
      </c>
      <c r="N9" s="28" t="str">
        <f>IF(ISBLANK(Values!$F8),"",Values!N8)</f>
        <v/>
      </c>
      <c r="O9" s="28" t="str">
        <f>IF(ISBLANK(Values!$F8),"",Values!O8)</f>
        <v/>
      </c>
      <c r="P9" s="28" t="str">
        <f>IF(ISBLANK(Values!$F8),"",Values!P8)</f>
        <v/>
      </c>
      <c r="Q9" s="28" t="str">
        <f>IF(ISBLANK(Values!$F8),"",Values!Q8)</f>
        <v/>
      </c>
      <c r="R9" s="28" t="str">
        <f>IF(ISBLANK(Values!$F8),"",Values!R8)</f>
        <v/>
      </c>
      <c r="S9" s="28" t="str">
        <f>IF(ISBLANK(Values!$F8),"",Values!S8)</f>
        <v/>
      </c>
      <c r="T9" s="28" t="str">
        <f>IF(ISBLANK(Values!$F8),"",Values!T8)</f>
        <v/>
      </c>
      <c r="U9" s="28" t="str">
        <f>IF(ISBLANK(Values!$F8),"",Values!U8)</f>
        <v/>
      </c>
      <c r="W9" s="32" t="str">
        <f>IF(ISBLANK(Values!E8),"","Child")</f>
        <v/>
      </c>
      <c r="X9" s="32" t="str">
        <f>IF(ISBLANK(Values!E8),"",Values!$B$13)</f>
        <v/>
      </c>
      <c r="Y9" s="39" t="str">
        <f>IF(ISBLANK(Values!E8),"","Size-Color")</f>
        <v/>
      </c>
      <c r="Z9" s="32" t="str">
        <f>IF(ISBLANK(Values!E8),"","variation")</f>
        <v/>
      </c>
      <c r="AA9" s="36" t="str">
        <f>IF(ISBLANK(Values!E8),"",Values!$B$20)</f>
        <v/>
      </c>
      <c r="AB9" s="1" t="str">
        <f>IF(ISBLANK(Values!E8),"",Values!$B$29)</f>
        <v/>
      </c>
      <c r="AI9" s="41" t="str">
        <f>IF(ISBLANK(Values!E8),"",IF(Values!I8,Values!$B$23,Values!$B$33))</f>
        <v/>
      </c>
      <c r="AJ9" s="42" t="str">
        <f>IF(ISBLANK(Values!E8),"",Values!$B$24 &amp;" "&amp;Values!$B$3)</f>
        <v/>
      </c>
      <c r="AK9" s="1" t="str">
        <f>IF(ISBLANK(Values!E8),"",Values!$B$25)</f>
        <v/>
      </c>
      <c r="AL9" s="1" t="str">
        <f>IF(ISBLANK(Values!E8),"",SUBSTITUTE(SUBSTITUTE(IF(Values!$J8, Values!$B$26, Values!$B$33), "{language}", Values!$H8), "{flag}", INDEX(options!$E$1:$E$20, Values!$V8)))</f>
        <v/>
      </c>
      <c r="AM9" s="1" t="str">
        <f>SUBSTITUTE(IF(ISBLANK(Values!E8),"",Values!$B$27), "{model}", Values!$B$3)</f>
        <v/>
      </c>
      <c r="AT9" s="28" t="str">
        <f>IF(ISBLANK(Values!E8),"",Values!H8)</f>
        <v/>
      </c>
      <c r="AV9" s="1" t="str">
        <f>IF(ISBLANK(Values!E8),"",IF(Values!J8,"Backlit", "Non-Backlit"))</f>
        <v/>
      </c>
      <c r="AW9"/>
      <c r="BE9" s="27" t="str">
        <f>IF(ISBLANK(Values!E8),"","Professional Audience")</f>
        <v/>
      </c>
      <c r="BF9" s="27" t="str">
        <f>IF(ISBLANK(Values!E8),"","Consumer Audience")</f>
        <v/>
      </c>
      <c r="BG9" s="27" t="str">
        <f>IF(ISBLANK(Values!E8),"","Adults")</f>
        <v/>
      </c>
      <c r="BH9" s="27" t="str">
        <f>IF(ISBLANK(Values!E8),"","People")</f>
        <v/>
      </c>
      <c r="CG9" s="1" t="str">
        <f>IF(ISBLANK(Values!E8),"",Values!$B$11)</f>
        <v/>
      </c>
      <c r="CH9" s="1" t="str">
        <f>IF(ISBLANK(Values!E8),"","GR")</f>
        <v/>
      </c>
      <c r="CI9" s="1" t="str">
        <f>IF(ISBLANK(Values!E8),"",Values!$B$7)</f>
        <v/>
      </c>
      <c r="CJ9" s="1" t="str">
        <f>IF(ISBLANK(Values!E8),"",Values!$B$8)</f>
        <v/>
      </c>
      <c r="CK9" s="1" t="str">
        <f>IF(ISBLANK(Values!E8),"",Values!$B$9)</f>
        <v/>
      </c>
      <c r="CL9" s="1" t="str">
        <f>IF(ISBLANK(Values!E8),"","CM")</f>
        <v/>
      </c>
      <c r="CO9" s="1" t="str">
        <f>IF(ISBLANK(Values!E8), "", IF(AND(Values!$B$37=options!$G$2, Values!$C8), "AMAZON_NA", IF(AND(Values!$B$37=options!$G$1, Values!$D8), "AMAZON_EU", "DEFAULT")))</f>
        <v/>
      </c>
      <c r="CP9" s="1" t="str">
        <f>IF(ISBLANK(Values!E8),"",Values!$B$7)</f>
        <v/>
      </c>
      <c r="CQ9" s="1" t="str">
        <f>IF(ISBLANK(Values!E8),"",Values!$B$8)</f>
        <v/>
      </c>
      <c r="CR9" s="1" t="str">
        <f>IF(ISBLANK(Values!E8),"",Values!$B$9)</f>
        <v/>
      </c>
      <c r="CS9" s="1" t="str">
        <f>IF(ISBLANK(Values!E8),"",Values!$B$11)</f>
        <v/>
      </c>
      <c r="CT9" s="1" t="str">
        <f>IF(ISBLANK(Values!E8),"","GR")</f>
        <v/>
      </c>
      <c r="CU9" s="1" t="str">
        <f>IF(ISBLANK(Values!E8),"","CM")</f>
        <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9" s="1" t="str">
        <f>IF(ISBLANK(Values!E8),"","No")</f>
        <v/>
      </c>
      <c r="DA9" s="1" t="str">
        <f>IF(ISBLANK(Values!E8),"","No")</f>
        <v/>
      </c>
      <c r="DO9" s="27" t="str">
        <f>IF(ISBLANK(Values!E8),"","Parts")</f>
        <v/>
      </c>
      <c r="DP9" s="27" t="str">
        <f>IF(ISBLANK(Values!E8),"",Values!$B$31)</f>
        <v/>
      </c>
      <c r="DS9" s="31"/>
      <c r="DY9" t="str">
        <f>IF(ISBLANK(Values!$E8), "", "not_applicable")</f>
        <v/>
      </c>
      <c r="DZ9" s="31"/>
      <c r="EA9" s="31"/>
      <c r="EB9" s="31"/>
      <c r="EC9" s="31"/>
      <c r="EI9" s="1" t="str">
        <f>IF(ISBLANK(Values!E8),"",Values!$B$31)</f>
        <v/>
      </c>
      <c r="ES9" s="1" t="str">
        <f>IF(ISBLANK(Values!E8),"","Amazon Tellus UPS")</f>
        <v/>
      </c>
      <c r="EV9" s="31" t="str">
        <f>IF(ISBLANK(Values!E8),"","New")</f>
        <v/>
      </c>
      <c r="FE9" s="1" t="str">
        <f>IF(ISBLANK(Values!E8),"",IF(CO9&lt;&gt;"DEFAULT", "", 3))</f>
        <v/>
      </c>
      <c r="FH9" s="1" t="str">
        <f>IF(ISBLANK(Values!E8),"","FALSE")</f>
        <v/>
      </c>
      <c r="FI9" s="1" t="str">
        <f>IF(ISBLANK(Values!E8),"","FALSE")</f>
        <v/>
      </c>
      <c r="FJ9" s="1" t="str">
        <f>IF(ISBLANK(Values!E8),"","FALSE")</f>
        <v/>
      </c>
      <c r="FM9" s="1" t="str">
        <f>IF(ISBLANK(Values!E8),"","1")</f>
        <v/>
      </c>
      <c r="FO9" s="28" t="str">
        <f>IF(ISBLANK(Values!E8),"",IF(Values!J8, Values!$B$4, Values!$B$5))</f>
        <v/>
      </c>
      <c r="FP9" s="1" t="str">
        <f>IF(ISBLANK(Values!E8),"","Percent")</f>
        <v/>
      </c>
      <c r="FQ9" s="1" t="str">
        <f>IF(ISBLANK(Values!E8),"","2")</f>
        <v/>
      </c>
      <c r="FR9" s="1" t="str">
        <f>IF(ISBLANK(Values!E8),"","3")</f>
        <v/>
      </c>
      <c r="FS9" s="1" t="str">
        <f>IF(ISBLANK(Values!E8),"","5")</f>
        <v/>
      </c>
      <c r="FT9" s="1" t="str">
        <f>IF(ISBLANK(Values!E8),"","6")</f>
        <v/>
      </c>
      <c r="FU9" s="1" t="str">
        <f>IF(ISBLANK(Values!E8),"","10")</f>
        <v/>
      </c>
      <c r="FV9" s="1" t="str">
        <f>IF(ISBLANK(Values!E8),"","10")</f>
        <v/>
      </c>
    </row>
    <row r="10" spans="1:192" ht="17" x14ac:dyDescent="0.2">
      <c r="A10" s="27" t="str">
        <f>IF(ISBLANK(Values!E9),"",IF(Values!$B$37="EU","computercomponent","computer"))</f>
        <v/>
      </c>
      <c r="B10" s="38" t="str">
        <f>IF(ISBLANK(Values!E9),"",Values!F9)</f>
        <v/>
      </c>
      <c r="C10" s="32" t="str">
        <f>IF(ISBLANK(Values!E9),"","TellusRem")</f>
        <v/>
      </c>
      <c r="D10" s="30" t="str">
        <f>IF(ISBLANK(Values!E9),"",Values!E9)</f>
        <v/>
      </c>
      <c r="E10" s="31" t="str">
        <f>IF(ISBLANK(Values!E9),"","EAN")</f>
        <v/>
      </c>
      <c r="F10" s="28" t="str">
        <f>IF(ISBLANK(Values!E9),"",IF(Values!J9, SUBSTITUTE(Values!$B$1, "{language}", Values!H9) &amp; " " &amp;Values!$B$3, SUBSTITUTE(Values!$B$2, "{language}", Values!$H9) &amp; " " &amp;Values!$B$3))</f>
        <v/>
      </c>
      <c r="G10" s="32" t="str">
        <f>IF(ISBLANK(Values!E9),"","TellusRem")</f>
        <v/>
      </c>
      <c r="H10" s="27" t="str">
        <f>IF(ISBLANK(Values!E9),"",Values!$B$16)</f>
        <v/>
      </c>
      <c r="I10" s="27" t="str">
        <f>IF(ISBLANK(Values!E9),"","4730574031")</f>
        <v/>
      </c>
      <c r="J10" s="39" t="str">
        <f>IF(ISBLANK(Values!E9),"",Values!F9 )</f>
        <v/>
      </c>
      <c r="K10" s="29" t="str">
        <f>IF(IF(ISBLANK(Values!E9),"",IF(Values!J9, Values!$B$4, Values!$B$5))=0,"",IF(ISBLANK(Values!E9),"",IF(Values!J9, Values!$B$4, Values!$B$5)))</f>
        <v/>
      </c>
      <c r="L10" s="40" t="str">
        <f>IF(ISBLANK(Values!E9),"",IF($CO10="DEFAULT", Values!$B$18, ""))</f>
        <v/>
      </c>
      <c r="M10" s="28" t="str">
        <f>IF(ISBLANK(Values!E9),"",Values!$M9)</f>
        <v/>
      </c>
      <c r="N10" s="28" t="str">
        <f>IF(ISBLANK(Values!$F9),"",Values!N9)</f>
        <v/>
      </c>
      <c r="O10" s="28" t="str">
        <f>IF(ISBLANK(Values!$F9),"",Values!O9)</f>
        <v/>
      </c>
      <c r="P10" s="28" t="str">
        <f>IF(ISBLANK(Values!$F9),"",Values!P9)</f>
        <v/>
      </c>
      <c r="Q10" s="28" t="str">
        <f>IF(ISBLANK(Values!$F9),"",Values!Q9)</f>
        <v/>
      </c>
      <c r="R10" s="28" t="str">
        <f>IF(ISBLANK(Values!$F9),"",Values!R9)</f>
        <v/>
      </c>
      <c r="S10" s="28" t="str">
        <f>IF(ISBLANK(Values!$F9),"",Values!S9)</f>
        <v/>
      </c>
      <c r="T10" s="28" t="str">
        <f>IF(ISBLANK(Values!$F9),"",Values!T9)</f>
        <v/>
      </c>
      <c r="U10" s="28" t="str">
        <f>IF(ISBLANK(Values!$F9),"",Values!U9)</f>
        <v/>
      </c>
      <c r="W10" s="32" t="str">
        <f>IF(ISBLANK(Values!E9),"","Child")</f>
        <v/>
      </c>
      <c r="X10" s="32" t="str">
        <f>IF(ISBLANK(Values!E9),"",Values!$B$13)</f>
        <v/>
      </c>
      <c r="Y10" s="39" t="str">
        <f>IF(ISBLANK(Values!E9),"","Size-Color")</f>
        <v/>
      </c>
      <c r="Z10" s="32" t="str">
        <f>IF(ISBLANK(Values!E9),"","variation")</f>
        <v/>
      </c>
      <c r="AA10" s="36" t="str">
        <f>IF(ISBLANK(Values!E9),"",Values!$B$20)</f>
        <v/>
      </c>
      <c r="AB10" s="1" t="str">
        <f>IF(ISBLANK(Values!E9),"",Values!$B$29)</f>
        <v/>
      </c>
      <c r="AI10" s="41" t="str">
        <f>IF(ISBLANK(Values!E9),"",IF(Values!I9,Values!$B$23,Values!$B$33))</f>
        <v/>
      </c>
      <c r="AJ10" s="42" t="str">
        <f>IF(ISBLANK(Values!E9),"",Values!$B$24 &amp;" "&amp;Values!$B$3)</f>
        <v/>
      </c>
      <c r="AK10" s="1" t="str">
        <f>IF(ISBLANK(Values!E9),"",Values!$B$25)</f>
        <v/>
      </c>
      <c r="AL10" s="1" t="str">
        <f>IF(ISBLANK(Values!E9),"",SUBSTITUTE(SUBSTITUTE(IF(Values!$J9, Values!$B$26, Values!$B$33), "{language}", Values!$H9), "{flag}", INDEX(options!$E$1:$E$20, Values!$V9)))</f>
        <v/>
      </c>
      <c r="AM10" s="1" t="str">
        <f>SUBSTITUTE(IF(ISBLANK(Values!E9),"",Values!$B$27), "{model}", Values!$B$3)</f>
        <v/>
      </c>
      <c r="AT10" s="28" t="str">
        <f>IF(ISBLANK(Values!E9),"",Values!H9)</f>
        <v/>
      </c>
      <c r="AV10" s="1" t="str">
        <f>IF(ISBLANK(Values!E9),"",IF(Values!J9,"Backlit", "Non-Backlit"))</f>
        <v/>
      </c>
      <c r="AW10"/>
      <c r="BE10" s="27" t="str">
        <f>IF(ISBLANK(Values!E9),"","Professional Audience")</f>
        <v/>
      </c>
      <c r="BF10" s="27" t="str">
        <f>IF(ISBLANK(Values!E9),"","Consumer Audience")</f>
        <v/>
      </c>
      <c r="BG10" s="27" t="str">
        <f>IF(ISBLANK(Values!E9),"","Adults")</f>
        <v/>
      </c>
      <c r="BH10" s="27" t="str">
        <f>IF(ISBLANK(Values!E9),"","People")</f>
        <v/>
      </c>
      <c r="CG10" s="1" t="str">
        <f>IF(ISBLANK(Values!E9),"",Values!$B$11)</f>
        <v/>
      </c>
      <c r="CH10" s="1" t="str">
        <f>IF(ISBLANK(Values!E9),"","GR")</f>
        <v/>
      </c>
      <c r="CI10" s="1" t="str">
        <f>IF(ISBLANK(Values!E9),"",Values!$B$7)</f>
        <v/>
      </c>
      <c r="CJ10" s="1" t="str">
        <f>IF(ISBLANK(Values!E9),"",Values!$B$8)</f>
        <v/>
      </c>
      <c r="CK10" s="1" t="str">
        <f>IF(ISBLANK(Values!E9),"",Values!$B$9)</f>
        <v/>
      </c>
      <c r="CL10" s="1" t="str">
        <f>IF(ISBLANK(Values!E9),"","CM")</f>
        <v/>
      </c>
      <c r="CO10" s="1" t="str">
        <f>IF(ISBLANK(Values!E9), "", IF(AND(Values!$B$37=options!$G$2, Values!$C9), "AMAZON_NA", IF(AND(Values!$B$37=options!$G$1, Values!$D9), "AMAZON_EU", "DEFAULT")))</f>
        <v/>
      </c>
      <c r="CP10" s="1" t="str">
        <f>IF(ISBLANK(Values!E9),"",Values!$B$7)</f>
        <v/>
      </c>
      <c r="CQ10" s="1" t="str">
        <f>IF(ISBLANK(Values!E9),"",Values!$B$8)</f>
        <v/>
      </c>
      <c r="CR10" s="1" t="str">
        <f>IF(ISBLANK(Values!E9),"",Values!$B$9)</f>
        <v/>
      </c>
      <c r="CS10" s="1" t="str">
        <f>IF(ISBLANK(Values!E9),"",Values!$B$11)</f>
        <v/>
      </c>
      <c r="CT10" s="1" t="str">
        <f>IF(ISBLANK(Values!E9),"","GR")</f>
        <v/>
      </c>
      <c r="CU10" s="1" t="str">
        <f>IF(ISBLANK(Values!E9),"","CM")</f>
        <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0" s="1" t="str">
        <f>IF(ISBLANK(Values!E9),"","No")</f>
        <v/>
      </c>
      <c r="DA10" s="1" t="str">
        <f>IF(ISBLANK(Values!E9),"","No")</f>
        <v/>
      </c>
      <c r="DO10" s="27" t="str">
        <f>IF(ISBLANK(Values!E9),"","Parts")</f>
        <v/>
      </c>
      <c r="DP10" s="27" t="str">
        <f>IF(ISBLANK(Values!E9),"",Values!$B$31)</f>
        <v/>
      </c>
      <c r="DS10" s="31"/>
      <c r="DY10" t="str">
        <f>IF(ISBLANK(Values!$E9), "", "not_applicable")</f>
        <v/>
      </c>
      <c r="DZ10" s="31"/>
      <c r="EA10" s="31"/>
      <c r="EB10" s="31"/>
      <c r="EC10" s="31"/>
      <c r="EI10" s="1" t="str">
        <f>IF(ISBLANK(Values!E9),"",Values!$B$31)</f>
        <v/>
      </c>
      <c r="ES10" s="1" t="str">
        <f>IF(ISBLANK(Values!E9),"","Amazon Tellus UPS")</f>
        <v/>
      </c>
      <c r="EV10" s="31" t="str">
        <f>IF(ISBLANK(Values!E9),"","New")</f>
        <v/>
      </c>
      <c r="FE10" s="1" t="str">
        <f>IF(ISBLANK(Values!E9),"",IF(CO10&lt;&gt;"DEFAULT", "", 3))</f>
        <v/>
      </c>
      <c r="FH10" s="1" t="str">
        <f>IF(ISBLANK(Values!E9),"","FALSE")</f>
        <v/>
      </c>
      <c r="FI10" s="1" t="str">
        <f>IF(ISBLANK(Values!E9),"","FALSE")</f>
        <v/>
      </c>
      <c r="FJ10" s="1" t="str">
        <f>IF(ISBLANK(Values!E9),"","FALSE")</f>
        <v/>
      </c>
      <c r="FM10" s="1" t="str">
        <f>IF(ISBLANK(Values!E9),"","1")</f>
        <v/>
      </c>
      <c r="FO10" s="28" t="str">
        <f>IF(ISBLANK(Values!E9),"",IF(Values!J9, Values!$B$4, Values!$B$5))</f>
        <v/>
      </c>
      <c r="FP10" s="1" t="str">
        <f>IF(ISBLANK(Values!E9),"","Percent")</f>
        <v/>
      </c>
      <c r="FQ10" s="1" t="str">
        <f>IF(ISBLANK(Values!E9),"","2")</f>
        <v/>
      </c>
      <c r="FR10" s="1" t="str">
        <f>IF(ISBLANK(Values!E9),"","3")</f>
        <v/>
      </c>
      <c r="FS10" s="1" t="str">
        <f>IF(ISBLANK(Values!E9),"","5")</f>
        <v/>
      </c>
      <c r="FT10" s="1" t="str">
        <f>IF(ISBLANK(Values!E9),"","6")</f>
        <v/>
      </c>
      <c r="FU10" s="1" t="str">
        <f>IF(ISBLANK(Values!E9),"","10")</f>
        <v/>
      </c>
      <c r="FV10" s="1" t="str">
        <f>IF(ISBLANK(Values!E9),"","10")</f>
        <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9" t="str">
        <f>IF(IF(ISBLANK(Values!E10),"",IF(Values!J10, Values!$B$4, Values!$B$5))=0,"",IF(ISBLANK(Values!E10),"",IF(Values!J10,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9" t="str">
        <f>IF(IF(ISBLANK(Values!E11),"",IF(Values!J11, Values!$B$4, Values!$B$5))=0,"",IF(ISBLANK(Values!E11),"",IF(Values!J11,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17" x14ac:dyDescent="0.2">
      <c r="A13" s="27" t="str">
        <f>IF(ISBLANK(Values!E12),"",IF(Values!$B$37="EU","computercomponent","computer"))</f>
        <v/>
      </c>
      <c r="B13" s="38" t="str">
        <f>IF(ISBLANK(Values!E12),"",Values!F12)</f>
        <v/>
      </c>
      <c r="C13" s="32" t="str">
        <f>IF(ISBLANK(Values!E12),"","TellusRem")</f>
        <v/>
      </c>
      <c r="D13" s="30" t="str">
        <f>IF(ISBLANK(Values!E12),"",Values!E12)</f>
        <v/>
      </c>
      <c r="E13" s="31" t="str">
        <f>IF(ISBLANK(Values!E12),"","EAN")</f>
        <v/>
      </c>
      <c r="F13" s="28" t="str">
        <f>IF(ISBLANK(Values!E12),"",IF(Values!J12, SUBSTITUTE(Values!$B$1, "{language}", Values!H12) &amp; " " &amp;Values!$B$3, SUBSTITUTE(Values!$B$2, "{language}", Values!$H12) &amp; " " &amp;Values!$B$3))</f>
        <v/>
      </c>
      <c r="G13" s="32" t="str">
        <f>IF(ISBLANK(Values!E12),"","TellusRem")</f>
        <v/>
      </c>
      <c r="H13" s="27" t="str">
        <f>IF(ISBLANK(Values!E12),"",Values!$B$16)</f>
        <v/>
      </c>
      <c r="I13" s="27" t="str">
        <f>IF(ISBLANK(Values!E12),"","4730574031")</f>
        <v/>
      </c>
      <c r="J13" s="39" t="str">
        <f>IF(ISBLANK(Values!E12),"",Values!F12 )</f>
        <v/>
      </c>
      <c r="K13" s="29" t="str">
        <f>IF(IF(ISBLANK(Values!E12),"",IF(Values!J12, Values!$B$4, Values!$B$5))=0,"",IF(ISBLANK(Values!E12),"",IF(Values!J12, Values!$B$4, Values!$B$5)))</f>
        <v/>
      </c>
      <c r="L13" s="40" t="str">
        <f>IF(ISBLANK(Values!E12),"",IF($CO13="DEFAULT", Values!$B$18, ""))</f>
        <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
      </c>
      <c r="X13" s="32" t="str">
        <f>IF(ISBLANK(Values!E12),"",Values!$B$13)</f>
        <v/>
      </c>
      <c r="Y13" s="39" t="str">
        <f>IF(ISBLANK(Values!E12),"","Size-Color")</f>
        <v/>
      </c>
      <c r="Z13" s="32" t="str">
        <f>IF(ISBLANK(Values!E12),"","variation")</f>
        <v/>
      </c>
      <c r="AA13" s="36" t="str">
        <f>IF(ISBLANK(Values!E12),"",Values!$B$20)</f>
        <v/>
      </c>
      <c r="AB13" s="1" t="str">
        <f>IF(ISBLANK(Values!E12),"",Values!$B$29)</f>
        <v/>
      </c>
      <c r="AI13" s="41" t="str">
        <f>IF(ISBLANK(Values!E12),"",IF(Values!I12,Values!$B$23,Values!$B$33))</f>
        <v/>
      </c>
      <c r="AJ13" s="42" t="str">
        <f>IF(ISBLANK(Values!E12),"",Values!$B$24 &amp;" "&amp;Values!$B$3)</f>
        <v/>
      </c>
      <c r="AK13" s="1" t="str">
        <f>IF(ISBLANK(Values!E12),"",Values!$B$25)</f>
        <v/>
      </c>
      <c r="AL13" s="1" t="str">
        <f>IF(ISBLANK(Values!E12),"",SUBSTITUTE(SUBSTITUTE(IF(Values!$J12, Values!$B$26, Values!$B$33), "{language}", Values!$H12), "{flag}", INDEX(options!$E$1:$E$20, Values!$V12)))</f>
        <v/>
      </c>
      <c r="AM13" s="1" t="str">
        <f>SUBSTITUTE(IF(ISBLANK(Values!E12),"",Values!$B$27), "{model}", Values!$B$3)</f>
        <v/>
      </c>
      <c r="AT13" s="28" t="str">
        <f>IF(ISBLANK(Values!E12),"",Values!H12)</f>
        <v/>
      </c>
      <c r="AV13" s="1" t="str">
        <f>IF(ISBLANK(Values!E12),"",IF(Values!J12,"Backlit", "Non-Backlit"))</f>
        <v/>
      </c>
      <c r="AW13"/>
      <c r="BE13" s="27" t="str">
        <f>IF(ISBLANK(Values!E12),"","Professional Audience")</f>
        <v/>
      </c>
      <c r="BF13" s="27" t="str">
        <f>IF(ISBLANK(Values!E12),"","Consumer Audience")</f>
        <v/>
      </c>
      <c r="BG13" s="27" t="str">
        <f>IF(ISBLANK(Values!E12),"","Adults")</f>
        <v/>
      </c>
      <c r="BH13" s="27" t="str">
        <f>IF(ISBLANK(Values!E12),"","People")</f>
        <v/>
      </c>
      <c r="CG13" s="1" t="str">
        <f>IF(ISBLANK(Values!E12),"",Values!$B$11)</f>
        <v/>
      </c>
      <c r="CH13" s="1" t="str">
        <f>IF(ISBLANK(Values!E12),"","GR")</f>
        <v/>
      </c>
      <c r="CI13" s="1" t="str">
        <f>IF(ISBLANK(Values!E12),"",Values!$B$7)</f>
        <v/>
      </c>
      <c r="CJ13" s="1" t="str">
        <f>IF(ISBLANK(Values!E12),"",Values!$B$8)</f>
        <v/>
      </c>
      <c r="CK13" s="1" t="str">
        <f>IF(ISBLANK(Values!E12),"",Values!$B$9)</f>
        <v/>
      </c>
      <c r="CL13" s="1" t="str">
        <f>IF(ISBLANK(Values!E12),"","CM")</f>
        <v/>
      </c>
      <c r="CO13" s="1" t="str">
        <f>IF(ISBLANK(Values!E12), "", IF(AND(Values!$B$37=options!$G$2, Values!$C12), "AMAZON_NA", IF(AND(Values!$B$37=options!$G$1, Values!$D12), "AMAZON_EU", "DEFAULT")))</f>
        <v/>
      </c>
      <c r="CP13" s="1" t="str">
        <f>IF(ISBLANK(Values!E12),"",Values!$B$7)</f>
        <v/>
      </c>
      <c r="CQ13" s="1" t="str">
        <f>IF(ISBLANK(Values!E12),"",Values!$B$8)</f>
        <v/>
      </c>
      <c r="CR13" s="1" t="str">
        <f>IF(ISBLANK(Values!E12),"",Values!$B$9)</f>
        <v/>
      </c>
      <c r="CS13" s="1" t="str">
        <f>IF(ISBLANK(Values!E12),"",Values!$B$11)</f>
        <v/>
      </c>
      <c r="CT13" s="1" t="str">
        <f>IF(ISBLANK(Values!E12),"","GR")</f>
        <v/>
      </c>
      <c r="CU13" s="1" t="str">
        <f>IF(ISBLANK(Values!E12),"","CM")</f>
        <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3" s="1" t="str">
        <f>IF(ISBLANK(Values!E12),"","No")</f>
        <v/>
      </c>
      <c r="DA13" s="1" t="str">
        <f>IF(ISBLANK(Values!E12),"","No")</f>
        <v/>
      </c>
      <c r="DO13" s="27" t="str">
        <f>IF(ISBLANK(Values!E12),"","Parts")</f>
        <v/>
      </c>
      <c r="DP13" s="27" t="str">
        <f>IF(ISBLANK(Values!E12),"",Values!$B$31)</f>
        <v/>
      </c>
      <c r="DS13" s="31"/>
      <c r="DY13" t="str">
        <f>IF(ISBLANK(Values!$E12), "", "not_applicable")</f>
        <v/>
      </c>
      <c r="DZ13" s="31"/>
      <c r="EA13" s="31"/>
      <c r="EB13" s="31"/>
      <c r="EC13" s="31"/>
      <c r="EI13" s="1" t="str">
        <f>IF(ISBLANK(Values!E12),"",Values!$B$31)</f>
        <v/>
      </c>
      <c r="ES13" s="1" t="str">
        <f>IF(ISBLANK(Values!E12),"","Amazon Tellus UPS")</f>
        <v/>
      </c>
      <c r="EV13" s="31" t="str">
        <f>IF(ISBLANK(Values!E12),"","New")</f>
        <v/>
      </c>
      <c r="FE13" s="1" t="str">
        <f>IF(ISBLANK(Values!E12),"",IF(CO13&lt;&gt;"DEFAULT", "", 3))</f>
        <v/>
      </c>
      <c r="FH13" s="1" t="str">
        <f>IF(ISBLANK(Values!E12),"","FALSE")</f>
        <v/>
      </c>
      <c r="FI13" s="1" t="str">
        <f>IF(ISBLANK(Values!E12),"","FALSE")</f>
        <v/>
      </c>
      <c r="FJ13" s="1" t="str">
        <f>IF(ISBLANK(Values!E12),"","FALSE")</f>
        <v/>
      </c>
      <c r="FM13" s="1" t="str">
        <f>IF(ISBLANK(Values!E12),"","1")</f>
        <v/>
      </c>
      <c r="FO13" s="28" t="str">
        <f>IF(ISBLANK(Values!E12),"",IF(Values!J12, Values!$B$4, Values!$B$5))</f>
        <v/>
      </c>
      <c r="FP13" s="1" t="str">
        <f>IF(ISBLANK(Values!E12),"","Percent")</f>
        <v/>
      </c>
      <c r="FQ13" s="1" t="str">
        <f>IF(ISBLANK(Values!E12),"","2")</f>
        <v/>
      </c>
      <c r="FR13" s="1" t="str">
        <f>IF(ISBLANK(Values!E12),"","3")</f>
        <v/>
      </c>
      <c r="FS13" s="1" t="str">
        <f>IF(ISBLANK(Values!E12),"","5")</f>
        <v/>
      </c>
      <c r="FT13" s="1" t="str">
        <f>IF(ISBLANK(Values!E12),"","6")</f>
        <v/>
      </c>
      <c r="FU13" s="1" t="str">
        <f>IF(ISBLANK(Values!E12),"","10")</f>
        <v/>
      </c>
      <c r="FV13" s="1" t="str">
        <f>IF(ISBLANK(Values!E12),"","10")</f>
        <v/>
      </c>
    </row>
    <row r="14" spans="1:192" ht="17" x14ac:dyDescent="0.2">
      <c r="A14" s="27" t="str">
        <f>IF(ISBLANK(Values!E13),"",IF(Values!$B$37="EU","computercomponent","computer"))</f>
        <v/>
      </c>
      <c r="B14" s="38" t="str">
        <f>IF(ISBLANK(Values!E13),"",Values!F13)</f>
        <v/>
      </c>
      <c r="C14" s="32" t="str">
        <f>IF(ISBLANK(Values!E13),"","TellusRem")</f>
        <v/>
      </c>
      <c r="D14" s="30" t="str">
        <f>IF(ISBLANK(Values!E13),"",Values!E13)</f>
        <v/>
      </c>
      <c r="E14" s="31" t="str">
        <f>IF(ISBLANK(Values!E13),"","EAN")</f>
        <v/>
      </c>
      <c r="F14" s="28" t="str">
        <f>IF(ISBLANK(Values!E13),"",IF(Values!J13, SUBSTITUTE(Values!$B$1, "{language}", Values!H13) &amp; " " &amp;Values!$B$3, SUBSTITUTE(Values!$B$2, "{language}", Values!$H13) &amp; " " &amp;Values!$B$3))</f>
        <v/>
      </c>
      <c r="G14" s="32" t="str">
        <f>IF(ISBLANK(Values!E13),"","TellusRem")</f>
        <v/>
      </c>
      <c r="H14" s="27" t="str">
        <f>IF(ISBLANK(Values!E13),"",Values!$B$16)</f>
        <v/>
      </c>
      <c r="I14" s="27" t="str">
        <f>IF(ISBLANK(Values!E13),"","4730574031")</f>
        <v/>
      </c>
      <c r="J14" s="39" t="str">
        <f>IF(ISBLANK(Values!E13),"",Values!F13 )</f>
        <v/>
      </c>
      <c r="K14" s="29" t="str">
        <f>IF(IF(ISBLANK(Values!E13),"",IF(Values!J13, Values!$B$4, Values!$B$5))=0,"",IF(ISBLANK(Values!E13),"",IF(Values!J13, Values!$B$4, Values!$B$5)))</f>
        <v/>
      </c>
      <c r="L14" s="40" t="str">
        <f>IF(ISBLANK(Values!E13),"",IF($CO14="DEFAULT", Values!$B$18, ""))</f>
        <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
      </c>
      <c r="X14" s="32" t="str">
        <f>IF(ISBLANK(Values!E13),"",Values!$B$13)</f>
        <v/>
      </c>
      <c r="Y14" s="39" t="str">
        <f>IF(ISBLANK(Values!E13),"","Size-Color")</f>
        <v/>
      </c>
      <c r="Z14" s="32" t="str">
        <f>IF(ISBLANK(Values!E13),"","variation")</f>
        <v/>
      </c>
      <c r="AA14" s="36" t="str">
        <f>IF(ISBLANK(Values!E13),"",Values!$B$20)</f>
        <v/>
      </c>
      <c r="AB14" s="1" t="str">
        <f>IF(ISBLANK(Values!E13),"",Values!$B$29)</f>
        <v/>
      </c>
      <c r="AI14" s="41" t="str">
        <f>IF(ISBLANK(Values!E13),"",IF(Values!I13,Values!$B$23,Values!$B$33))</f>
        <v/>
      </c>
      <c r="AJ14" s="42" t="str">
        <f>IF(ISBLANK(Values!E13),"",Values!$B$24 &amp;" "&amp;Values!$B$3)</f>
        <v/>
      </c>
      <c r="AK14" s="1" t="str">
        <f>IF(ISBLANK(Values!E13),"",Values!$B$25)</f>
        <v/>
      </c>
      <c r="AL14" s="1" t="str">
        <f>IF(ISBLANK(Values!E13),"",SUBSTITUTE(SUBSTITUTE(IF(Values!$J13, Values!$B$26, Values!$B$33), "{language}", Values!$H13), "{flag}", INDEX(options!$E$1:$E$20, Values!$V13)))</f>
        <v/>
      </c>
      <c r="AM14" s="1" t="str">
        <f>SUBSTITUTE(IF(ISBLANK(Values!E13),"",Values!$B$27), "{model}", Values!$B$3)</f>
        <v/>
      </c>
      <c r="AT14" s="28" t="str">
        <f>IF(ISBLANK(Values!E13),"",Values!H13)</f>
        <v/>
      </c>
      <c r="AV14" s="1" t="str">
        <f>IF(ISBLANK(Values!E13),"",IF(Values!J13,"Backlit", "Non-Backlit"))</f>
        <v/>
      </c>
      <c r="AW14"/>
      <c r="BE14" s="27" t="str">
        <f>IF(ISBLANK(Values!E13),"","Professional Audience")</f>
        <v/>
      </c>
      <c r="BF14" s="27" t="str">
        <f>IF(ISBLANK(Values!E13),"","Consumer Audience")</f>
        <v/>
      </c>
      <c r="BG14" s="27" t="str">
        <f>IF(ISBLANK(Values!E13),"","Adults")</f>
        <v/>
      </c>
      <c r="BH14" s="27" t="str">
        <f>IF(ISBLANK(Values!E13),"","People")</f>
        <v/>
      </c>
      <c r="CG14" s="1" t="str">
        <f>IF(ISBLANK(Values!E13),"",Values!$B$11)</f>
        <v/>
      </c>
      <c r="CH14" s="1" t="str">
        <f>IF(ISBLANK(Values!E13),"","GR")</f>
        <v/>
      </c>
      <c r="CI14" s="1" t="str">
        <f>IF(ISBLANK(Values!E13),"",Values!$B$7)</f>
        <v/>
      </c>
      <c r="CJ14" s="1" t="str">
        <f>IF(ISBLANK(Values!E13),"",Values!$B$8)</f>
        <v/>
      </c>
      <c r="CK14" s="1" t="str">
        <f>IF(ISBLANK(Values!E13),"",Values!$B$9)</f>
        <v/>
      </c>
      <c r="CL14" s="1" t="str">
        <f>IF(ISBLANK(Values!E13),"","CM")</f>
        <v/>
      </c>
      <c r="CO14" s="1" t="str">
        <f>IF(ISBLANK(Values!E13), "", IF(AND(Values!$B$37=options!$G$2, Values!$C13), "AMAZON_NA", IF(AND(Values!$B$37=options!$G$1, Values!$D13), "AMAZON_EU", "DEFAULT")))</f>
        <v/>
      </c>
      <c r="CP14" s="1" t="str">
        <f>IF(ISBLANK(Values!E13),"",Values!$B$7)</f>
        <v/>
      </c>
      <c r="CQ14" s="1" t="str">
        <f>IF(ISBLANK(Values!E13),"",Values!$B$8)</f>
        <v/>
      </c>
      <c r="CR14" s="1" t="str">
        <f>IF(ISBLANK(Values!E13),"",Values!$B$9)</f>
        <v/>
      </c>
      <c r="CS14" s="1" t="str">
        <f>IF(ISBLANK(Values!E13),"",Values!$B$11)</f>
        <v/>
      </c>
      <c r="CT14" s="1" t="str">
        <f>IF(ISBLANK(Values!E13),"","GR")</f>
        <v/>
      </c>
      <c r="CU14" s="1" t="str">
        <f>IF(ISBLANK(Values!E13),"","CM")</f>
        <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4" s="1" t="str">
        <f>IF(ISBLANK(Values!E13),"","No")</f>
        <v/>
      </c>
      <c r="DA14" s="1" t="str">
        <f>IF(ISBLANK(Values!E13),"","No")</f>
        <v/>
      </c>
      <c r="DO14" s="27" t="str">
        <f>IF(ISBLANK(Values!E13),"","Parts")</f>
        <v/>
      </c>
      <c r="DP14" s="27" t="str">
        <f>IF(ISBLANK(Values!E13),"",Values!$B$31)</f>
        <v/>
      </c>
      <c r="DS14" s="31"/>
      <c r="DY14" t="str">
        <f>IF(ISBLANK(Values!$E13), "", "not_applicable")</f>
        <v/>
      </c>
      <c r="DZ14" s="31"/>
      <c r="EA14" s="31"/>
      <c r="EB14" s="31"/>
      <c r="EC14" s="31"/>
      <c r="EI14" s="1" t="str">
        <f>IF(ISBLANK(Values!E13),"",Values!$B$31)</f>
        <v/>
      </c>
      <c r="ES14" s="1" t="str">
        <f>IF(ISBLANK(Values!E13),"","Amazon Tellus UPS")</f>
        <v/>
      </c>
      <c r="EV14" s="31" t="str">
        <f>IF(ISBLANK(Values!E13),"","New")</f>
        <v/>
      </c>
      <c r="FE14" s="1" t="str">
        <f>IF(ISBLANK(Values!E13),"",IF(CO14&lt;&gt;"DEFAULT", "", 3))</f>
        <v/>
      </c>
      <c r="FH14" s="1" t="str">
        <f>IF(ISBLANK(Values!E13),"","FALSE")</f>
        <v/>
      </c>
      <c r="FI14" s="1" t="str">
        <f>IF(ISBLANK(Values!E13),"","FALSE")</f>
        <v/>
      </c>
      <c r="FJ14" s="1" t="str">
        <f>IF(ISBLANK(Values!E13),"","FALSE")</f>
        <v/>
      </c>
      <c r="FM14" s="1" t="str">
        <f>IF(ISBLANK(Values!E13),"","1")</f>
        <v/>
      </c>
      <c r="FO14" s="28" t="str">
        <f>IF(ISBLANK(Values!E13),"",IF(Values!J13, Values!$B$4, Values!$B$5))</f>
        <v/>
      </c>
      <c r="FP14" s="1" t="str">
        <f>IF(ISBLANK(Values!E13),"","Percent")</f>
        <v/>
      </c>
      <c r="FQ14" s="1" t="str">
        <f>IF(ISBLANK(Values!E13),"","2")</f>
        <v/>
      </c>
      <c r="FR14" s="1" t="str">
        <f>IF(ISBLANK(Values!E13),"","3")</f>
        <v/>
      </c>
      <c r="FS14" s="1" t="str">
        <f>IF(ISBLANK(Values!E13),"","5")</f>
        <v/>
      </c>
      <c r="FT14" s="1" t="str">
        <f>IF(ISBLANK(Values!E13),"","6")</f>
        <v/>
      </c>
      <c r="FU14" s="1" t="str">
        <f>IF(ISBLANK(Values!E13),"","10")</f>
        <v/>
      </c>
      <c r="FV14" s="1" t="str">
        <f>IF(ISBLANK(Values!E13),"","10")</f>
        <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9" t="str">
        <f>IF(IF(ISBLANK(Values!E14),"",IF(Values!J14, Values!$B$4, Values!$B$5))=0,"",IF(ISBLANK(Values!E14),"",IF(Values!J14,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9" t="str">
        <f>IF(IF(ISBLANK(Values!E15),"",IF(Values!J15, Values!$B$4, Values!$B$5))=0,"",IF(ISBLANK(Values!E15),"",IF(Values!J15,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9" t="str">
        <f>IF(IF(ISBLANK(Values!E16),"",IF(Values!J16, Values!$B$4, Values!$B$5))=0,"",IF(ISBLANK(Values!E16),"",IF(Values!J16,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9" t="str">
        <f>IF(IF(ISBLANK(Values!E17),"",IF(Values!J17, Values!$B$4, Values!$B$5))=0,"",IF(ISBLANK(Values!E17),"",IF(Values!J17,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9" t="str">
        <f>IF(IF(ISBLANK(Values!E18),"",IF(Values!J18, Values!$B$4, Values!$B$5))=0,"",IF(ISBLANK(Values!E18),"",IF(Values!J18,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9" t="str">
        <f>IF(IF(ISBLANK(Values!E19),"",IF(Values!J19, Values!$B$4, Values!$B$5))=0,"",IF(ISBLANK(Values!E19),"",IF(Values!J19,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9" t="str">
        <f>IF(IF(ISBLANK(Values!E20),"",IF(Values!J20, Values!$B$4, Values!$B$5))=0,"",IF(ISBLANK(Values!E20),"",IF(Values!J20,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9" t="str">
        <f>IF(IF(ISBLANK(Values!E21),"",IF(Values!J21, Values!$B$4, Values!$B$5))=0,"",IF(ISBLANK(Values!E21),"",IF(Values!J21,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9" t="str">
        <f>IF(IF(ISBLANK(Values!E22),"",IF(Values!J22, Values!$B$4, Values!$B$5))=0,"",IF(ISBLANK(Values!E22),"",IF(Values!J22,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9" t="str">
        <f>IF(IF(ISBLANK(Values!E23),"",IF(Values!J23, Values!$B$4, Values!$B$5))=0,"",IF(ISBLANK(Values!E23),"",IF(Values!J23,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9" t="str">
        <f>IF(IF(ISBLANK(Values!E24),"",IF(Values!J24, Values!$B$4, Values!$B$5))=0,"",IF(ISBLANK(Values!E24),"",IF(Values!J24,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9" t="str">
        <f>IF(IF(ISBLANK(Values!E25),"",IF(Values!J25, Values!$B$4, Values!$B$5))=0,"",IF(ISBLANK(Values!E25),"",IF(Values!J25,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9" t="str">
        <f>IF(IF(ISBLANK(Values!E26),"",IF(Values!J26, Values!$B$4, Values!$B$5))=0,"",IF(ISBLANK(Values!E26),"",IF(Values!J26,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9" t="str">
        <f>IF(IF(ISBLANK(Values!E27),"",IF(Values!J27, Values!$B$4, Values!$B$5))=0,"",IF(ISBLANK(Values!E27),"",IF(Values!J27,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9" t="str">
        <f>IF(IF(ISBLANK(Values!E28),"",IF(Values!J28, Values!$B$4, Values!$B$5))=0,"",IF(ISBLANK(Values!E28),"",IF(Values!J28,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9" t="str">
        <f>IF(IF(ISBLANK(Values!E29),"",IF(Values!J29, Values!$B$4, Values!$B$5))=0,"",IF(ISBLANK(Values!E29),"",IF(Values!J29,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9" t="str">
        <f>IF(IF(ISBLANK(Values!E30),"",IF(Values!J30, Values!$B$4, Values!$B$5))=0,"",IF(ISBLANK(Values!E30),"",IF(Values!J30,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9" t="str">
        <f>IF(IF(ISBLANK(Values!E31),"",IF(Values!J31, Values!$B$4, Values!$B$5))=0,"",IF(ISBLANK(Values!E31),"",IF(Values!J31,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9" t="str">
        <f>IF(IF(ISBLANK(Values!E32),"",IF(Values!J32, Values!$B$4, Values!$B$5))=0,"",IF(ISBLANK(Values!E32),"",IF(Values!J32,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9" t="str">
        <f>IF(IF(ISBLANK(Values!E33),"",IF(Values!J33, Values!$B$4, Values!$B$5))=0,"",IF(ISBLANK(Values!E33),"",IF(Values!J33,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9" t="str">
        <f>IF(IF(ISBLANK(Values!E34),"",IF(Values!J34, Values!$B$4, Values!$B$5))=0,"",IF(ISBLANK(Values!E34),"",IF(Values!J34,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9" t="str">
        <f>IF(IF(ISBLANK(Values!E35),"",IF(Values!J35, Values!$B$4, Values!$B$5))=0,"",IF(ISBLANK(Values!E35),"",IF(Values!J35,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9" t="str">
        <f>IF(IF(ISBLANK(Values!E36),"",IF(Values!J36, Values!$B$4, Values!$B$5))=0,"",IF(ISBLANK(Values!E36),"",IF(Values!J36,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9" t="str">
        <f>IF(IF(ISBLANK(Values!E37),"",IF(Values!J37, Values!$B$4, Values!$B$5))=0,"",IF(ISBLANK(Values!E37),"",IF(Values!J37,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9" t="str">
        <f>IF(IF(ISBLANK(Values!E38),"",IF(Values!J38, Values!$B$4, Values!$B$5))=0,"",IF(ISBLANK(Values!E38),"",IF(Values!J38,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9" t="str">
        <f>IF(IF(ISBLANK(Values!E39),"",IF(Values!J39, Values!$B$4, Values!$B$5))=0,"",IF(ISBLANK(Values!E39),"",IF(Values!J39,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9" t="str">
        <f>IF(IF(ISBLANK(Values!E40),"",IF(Values!J40, Values!$B$4, Values!$B$5))=0,"",IF(ISBLANK(Values!E40),"",IF(Values!J40,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9" t="str">
        <f>IF(IF(ISBLANK(Values!E41),"",IF(Values!J41, Values!$B$4, Values!$B$5))=0,"",IF(ISBLANK(Values!E41),"",IF(Values!J41,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9" t="str">
        <f>IF(IF(ISBLANK(Values!E42),"",IF(Values!J42, Values!$B$4, Values!$B$5))=0,"",IF(ISBLANK(Values!E42),"",IF(Values!J42,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9" t="str">
        <f>IF(IF(ISBLANK(Values!E43),"",IF(Values!J43, Values!$B$4, Values!$B$5))=0,"",IF(ISBLANK(Values!E43),"",IF(Values!J43,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FO5:FO204 K4:K211">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AC205:AC1041 AV205:AV1041 FK205:FO1041 AJ222:AS1041 FE1042:FE1043 J205:J1041 K5:V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395</v>
      </c>
    </row>
    <row r="3" spans="1:2" x14ac:dyDescent="0.15">
      <c r="B3" s="48" t="s">
        <v>593</v>
      </c>
    </row>
    <row r="4" spans="1:2" x14ac:dyDescent="0.15">
      <c r="B4" s="48" t="s">
        <v>594</v>
      </c>
    </row>
    <row r="5" spans="1:2" x14ac:dyDescent="0.15">
      <c r="B5" s="48" t="s">
        <v>595</v>
      </c>
    </row>
    <row r="6" spans="1:2" x14ac:dyDescent="0.15">
      <c r="A6" t="s">
        <v>442</v>
      </c>
      <c r="B6" s="48" t="s">
        <v>596</v>
      </c>
    </row>
    <row r="7" spans="1:2" x14ac:dyDescent="0.15">
      <c r="B7" s="48" t="s">
        <v>597</v>
      </c>
    </row>
    <row r="8" spans="1:2" x14ac:dyDescent="0.15">
      <c r="A8" t="s">
        <v>40</v>
      </c>
      <c r="B8" s="48" t="s">
        <v>598</v>
      </c>
    </row>
    <row r="9" spans="1:2" x14ac:dyDescent="0.15">
      <c r="A9" t="s">
        <v>446</v>
      </c>
      <c r="B9" s="48" t="s">
        <v>599</v>
      </c>
    </row>
    <row r="10" spans="1:2" x14ac:dyDescent="0.15">
      <c r="B10" t="s">
        <v>600</v>
      </c>
    </row>
    <row r="11" spans="1:2" x14ac:dyDescent="0.15">
      <c r="B11" t="s">
        <v>601</v>
      </c>
    </row>
    <row r="14" spans="1:2" x14ac:dyDescent="0.15">
      <c r="B14" s="48" t="s">
        <v>602</v>
      </c>
    </row>
    <row r="20" spans="2:2" x14ac:dyDescent="0.15">
      <c r="B20" s="58" t="s">
        <v>603</v>
      </c>
    </row>
    <row r="21" spans="2:2" x14ac:dyDescent="0.15">
      <c r="B21" s="58" t="s">
        <v>604</v>
      </c>
    </row>
    <row r="22" spans="2:2" x14ac:dyDescent="0.15">
      <c r="B22" s="58" t="s">
        <v>605</v>
      </c>
    </row>
    <row r="23" spans="2:2" x14ac:dyDescent="0.15">
      <c r="B23" s="58" t="s">
        <v>610</v>
      </c>
    </row>
    <row r="24" spans="2:2" x14ac:dyDescent="0.15">
      <c r="B24" s="58" t="s">
        <v>606</v>
      </c>
    </row>
    <row r="25" spans="2:2" x14ac:dyDescent="0.15">
      <c r="B25" s="58" t="s">
        <v>611</v>
      </c>
    </row>
    <row r="26" spans="2:2" x14ac:dyDescent="0.15">
      <c r="B26" s="58" t="s">
        <v>612</v>
      </c>
    </row>
    <row r="27" spans="2:2" x14ac:dyDescent="0.15">
      <c r="B27" s="58" t="s">
        <v>613</v>
      </c>
    </row>
    <row r="28" spans="2:2" x14ac:dyDescent="0.15">
      <c r="B28" s="58" t="s">
        <v>614</v>
      </c>
    </row>
    <row r="29" spans="2:2" x14ac:dyDescent="0.15">
      <c r="B29" s="58" t="s">
        <v>607</v>
      </c>
    </row>
    <row r="30" spans="2:2" x14ac:dyDescent="0.15">
      <c r="B30" s="58" t="s">
        <v>615</v>
      </c>
    </row>
    <row r="31" spans="2:2" x14ac:dyDescent="0.15">
      <c r="B31" s="58" t="s">
        <v>608</v>
      </c>
    </row>
    <row r="32" spans="2:2" x14ac:dyDescent="0.15">
      <c r="B32" s="58" t="s">
        <v>616</v>
      </c>
    </row>
    <row r="33" spans="2:4" x14ac:dyDescent="0.15">
      <c r="B33" s="58" t="s">
        <v>617</v>
      </c>
    </row>
    <row r="34" spans="2:4" x14ac:dyDescent="0.15">
      <c r="B34" s="58" t="s">
        <v>618</v>
      </c>
      <c r="D34" s="48"/>
    </row>
    <row r="35" spans="2:4" x14ac:dyDescent="0.15">
      <c r="B35" s="58" t="s">
        <v>534</v>
      </c>
      <c r="D35" s="48"/>
    </row>
    <row r="36" spans="2:4" x14ac:dyDescent="0.15">
      <c r="B36" s="58" t="s">
        <v>609</v>
      </c>
      <c r="D36" s="48"/>
    </row>
    <row r="37" spans="2:4" x14ac:dyDescent="0.15">
      <c r="B37" s="58" t="s">
        <v>405</v>
      </c>
      <c r="D37" s="48"/>
    </row>
    <row r="38" spans="2:4" x14ac:dyDescent="0.15">
      <c r="B38" s="58" t="s">
        <v>619</v>
      </c>
      <c r="D38" s="48"/>
    </row>
    <row r="39" spans="2:4" x14ac:dyDescent="0.15">
      <c r="B39" s="58" t="s">
        <v>387</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639</v>
      </c>
    </row>
    <row r="4" spans="1:2" x14ac:dyDescent="0.15">
      <c r="B4" s="48" t="s">
        <v>640</v>
      </c>
    </row>
    <row r="5" spans="1:2" x14ac:dyDescent="0.15">
      <c r="B5" s="48" t="s">
        <v>641</v>
      </c>
    </row>
    <row r="6" spans="1:2" x14ac:dyDescent="0.15">
      <c r="A6" t="s">
        <v>442</v>
      </c>
      <c r="B6" s="48" t="s">
        <v>642</v>
      </c>
    </row>
    <row r="7" spans="1:2" x14ac:dyDescent="0.15">
      <c r="B7" s="48" t="s">
        <v>643</v>
      </c>
    </row>
    <row r="8" spans="1:2" x14ac:dyDescent="0.15">
      <c r="A8" t="s">
        <v>40</v>
      </c>
      <c r="B8" s="48" t="s">
        <v>644</v>
      </c>
    </row>
    <row r="9" spans="1:2" x14ac:dyDescent="0.15">
      <c r="A9" t="s">
        <v>446</v>
      </c>
      <c r="B9" s="48" t="s">
        <v>645</v>
      </c>
    </row>
    <row r="10" spans="1:2" x14ac:dyDescent="0.15">
      <c r="B10" t="s">
        <v>646</v>
      </c>
    </row>
    <row r="11" spans="1:2" x14ac:dyDescent="0.15">
      <c r="B11" t="s">
        <v>647</v>
      </c>
    </row>
    <row r="14" spans="1:2" x14ac:dyDescent="0.15">
      <c r="B14" s="48" t="s">
        <v>648</v>
      </c>
    </row>
    <row r="20" spans="2:2" x14ac:dyDescent="0.15">
      <c r="B20" s="72" t="s">
        <v>624</v>
      </c>
    </row>
    <row r="21" spans="2:2" x14ac:dyDescent="0.15">
      <c r="B21" s="72" t="s">
        <v>625</v>
      </c>
    </row>
    <row r="22" spans="2:2" x14ac:dyDescent="0.15">
      <c r="B22" s="72" t="s">
        <v>626</v>
      </c>
    </row>
    <row r="23" spans="2:2" x14ac:dyDescent="0.15">
      <c r="B23" s="72" t="s">
        <v>627</v>
      </c>
    </row>
    <row r="24" spans="2:2" x14ac:dyDescent="0.15">
      <c r="B24" s="72" t="s">
        <v>620</v>
      </c>
    </row>
    <row r="25" spans="2:2" x14ac:dyDescent="0.15">
      <c r="B25" s="72" t="s">
        <v>621</v>
      </c>
    </row>
    <row r="26" spans="2:2" x14ac:dyDescent="0.15">
      <c r="B26" s="72" t="s">
        <v>628</v>
      </c>
    </row>
    <row r="27" spans="2:2" x14ac:dyDescent="0.15">
      <c r="B27" s="72" t="s">
        <v>629</v>
      </c>
    </row>
    <row r="28" spans="2:2" x14ac:dyDescent="0.15">
      <c r="B28" s="72" t="s">
        <v>630</v>
      </c>
    </row>
    <row r="29" spans="2:2" x14ac:dyDescent="0.15">
      <c r="B29" s="72" t="s">
        <v>631</v>
      </c>
    </row>
    <row r="30" spans="2:2" x14ac:dyDescent="0.15">
      <c r="B30" s="72" t="s">
        <v>632</v>
      </c>
    </row>
    <row r="31" spans="2:2" x14ac:dyDescent="0.15">
      <c r="B31" s="72" t="s">
        <v>633</v>
      </c>
    </row>
    <row r="32" spans="2:2" x14ac:dyDescent="0.15">
      <c r="B32" s="72" t="s">
        <v>634</v>
      </c>
    </row>
    <row r="33" spans="2:4" x14ac:dyDescent="0.15">
      <c r="B33" s="72" t="s">
        <v>622</v>
      </c>
    </row>
    <row r="34" spans="2:4" x14ac:dyDescent="0.15">
      <c r="B34" s="72" t="s">
        <v>635</v>
      </c>
      <c r="D34" s="48"/>
    </row>
    <row r="35" spans="2:4" x14ac:dyDescent="0.15">
      <c r="B35" s="72" t="s">
        <v>402</v>
      </c>
      <c r="D35" s="48"/>
    </row>
    <row r="36" spans="2:4" x14ac:dyDescent="0.15">
      <c r="B36" s="72" t="s">
        <v>636</v>
      </c>
      <c r="D36" s="48"/>
    </row>
    <row r="37" spans="2:4" x14ac:dyDescent="0.15">
      <c r="B37" s="72" t="s">
        <v>623</v>
      </c>
      <c r="D37" s="48"/>
    </row>
    <row r="38" spans="2:4" x14ac:dyDescent="0.15">
      <c r="B38" s="72" t="s">
        <v>637</v>
      </c>
      <c r="D38" s="48"/>
    </row>
    <row r="39" spans="2:4" x14ac:dyDescent="0.15">
      <c r="B39" s="72" t="s">
        <v>638</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592</v>
      </c>
    </row>
    <row r="3" spans="1:2" x14ac:dyDescent="0.15">
      <c r="B3" s="48" t="s">
        <v>667</v>
      </c>
    </row>
    <row r="4" spans="1:2" x14ac:dyDescent="0.15">
      <c r="B4" s="48" t="s">
        <v>668</v>
      </c>
    </row>
    <row r="5" spans="1:2" x14ac:dyDescent="0.15">
      <c r="B5" s="48" t="s">
        <v>669</v>
      </c>
    </row>
    <row r="6" spans="1:2" x14ac:dyDescent="0.15">
      <c r="A6" t="s">
        <v>442</v>
      </c>
      <c r="B6" s="48" t="s">
        <v>670</v>
      </c>
    </row>
    <row r="7" spans="1:2" x14ac:dyDescent="0.15">
      <c r="B7" s="48" t="s">
        <v>671</v>
      </c>
    </row>
    <row r="8" spans="1:2" x14ac:dyDescent="0.15">
      <c r="A8" t="s">
        <v>40</v>
      </c>
      <c r="B8" s="48" t="s">
        <v>672</v>
      </c>
    </row>
    <row r="9" spans="1:2" x14ac:dyDescent="0.15">
      <c r="A9" t="s">
        <v>446</v>
      </c>
      <c r="B9" s="48" t="s">
        <v>673</v>
      </c>
    </row>
    <row r="10" spans="1:2" x14ac:dyDescent="0.15">
      <c r="B10" t="s">
        <v>674</v>
      </c>
    </row>
    <row r="11" spans="1:2" x14ac:dyDescent="0.15">
      <c r="B11" t="s">
        <v>675</v>
      </c>
    </row>
    <row r="14" spans="1:2" x14ac:dyDescent="0.15">
      <c r="B14" s="48" t="s">
        <v>676</v>
      </c>
    </row>
    <row r="20" spans="2:2" x14ac:dyDescent="0.15">
      <c r="B20" s="58" t="s">
        <v>649</v>
      </c>
    </row>
    <row r="21" spans="2:2" x14ac:dyDescent="0.15">
      <c r="B21" s="58" t="s">
        <v>650</v>
      </c>
    </row>
    <row r="22" spans="2:2" x14ac:dyDescent="0.15">
      <c r="B22" s="58" t="s">
        <v>651</v>
      </c>
    </row>
    <row r="23" spans="2:2" x14ac:dyDescent="0.15">
      <c r="B23" s="58" t="s">
        <v>652</v>
      </c>
    </row>
    <row r="24" spans="2:2" x14ac:dyDescent="0.15">
      <c r="B24" s="58" t="s">
        <v>653</v>
      </c>
    </row>
    <row r="25" spans="2:2" x14ac:dyDescent="0.15">
      <c r="B25" s="58" t="s">
        <v>654</v>
      </c>
    </row>
    <row r="26" spans="2:2" x14ac:dyDescent="0.15">
      <c r="B26" s="58" t="s">
        <v>655</v>
      </c>
    </row>
    <row r="27" spans="2:2" x14ac:dyDescent="0.15">
      <c r="B27" s="58" t="s">
        <v>656</v>
      </c>
    </row>
    <row r="28" spans="2:2" x14ac:dyDescent="0.15">
      <c r="B28" s="58" t="s">
        <v>657</v>
      </c>
    </row>
    <row r="29" spans="2:2" x14ac:dyDescent="0.15">
      <c r="B29" s="58" t="s">
        <v>658</v>
      </c>
    </row>
    <row r="30" spans="2:2" x14ac:dyDescent="0.15">
      <c r="B30" s="58" t="s">
        <v>659</v>
      </c>
    </row>
    <row r="31" spans="2:2" x14ac:dyDescent="0.15">
      <c r="B31" s="58" t="s">
        <v>660</v>
      </c>
    </row>
    <row r="32" spans="2:2" x14ac:dyDescent="0.15">
      <c r="B32" s="58" t="s">
        <v>661</v>
      </c>
    </row>
    <row r="33" spans="2:4" x14ac:dyDescent="0.15">
      <c r="B33" s="58" t="s">
        <v>662</v>
      </c>
    </row>
    <row r="34" spans="2:4" x14ac:dyDescent="0.15">
      <c r="B34" s="58" t="s">
        <v>663</v>
      </c>
      <c r="D34" s="48"/>
    </row>
    <row r="35" spans="2:4" x14ac:dyDescent="0.15">
      <c r="B35" s="58" t="s">
        <v>534</v>
      </c>
      <c r="D35" s="48"/>
    </row>
    <row r="36" spans="2:4" x14ac:dyDescent="0.15">
      <c r="B36" s="58" t="s">
        <v>664</v>
      </c>
      <c r="D36" s="48"/>
    </row>
    <row r="37" spans="2:4" x14ac:dyDescent="0.15">
      <c r="B37" s="58" t="s">
        <v>405</v>
      </c>
      <c r="D37" s="48"/>
    </row>
    <row r="38" spans="2:4" x14ac:dyDescent="0.15">
      <c r="B38" s="58" t="s">
        <v>665</v>
      </c>
      <c r="D38" s="48"/>
    </row>
    <row r="39" spans="2:4" x14ac:dyDescent="0.15">
      <c r="B39" s="58" t="s">
        <v>666</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zoomScaleNormal="100" workbookViewId="0">
      <selection activeCell="B14" sqref="B14"/>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45" t="s">
        <v>354</v>
      </c>
      <c r="B3" s="48" t="s">
        <v>355</v>
      </c>
      <c r="C3" s="45" t="s">
        <v>356</v>
      </c>
      <c r="D3" s="45" t="s">
        <v>357</v>
      </c>
      <c r="E3" s="45" t="s">
        <v>358</v>
      </c>
      <c r="F3" s="45" t="s">
        <v>359</v>
      </c>
      <c r="G3" s="45" t="s">
        <v>360</v>
      </c>
      <c r="H3" s="45" t="s">
        <v>361</v>
      </c>
      <c r="I3" s="45" t="s">
        <v>362</v>
      </c>
      <c r="J3" s="45" t="s">
        <v>363</v>
      </c>
      <c r="K3" s="45" t="s">
        <v>364</v>
      </c>
      <c r="L3" s="45" t="s">
        <v>365</v>
      </c>
      <c r="M3" s="45" t="s">
        <v>366</v>
      </c>
      <c r="N3" s="45" t="s">
        <v>367</v>
      </c>
      <c r="O3" s="45" t="s">
        <v>368</v>
      </c>
      <c r="V3" t="s">
        <v>369</v>
      </c>
    </row>
    <row r="4" spans="1:22" x14ac:dyDescent="0.15">
      <c r="A4" s="45" t="s">
        <v>370</v>
      </c>
      <c r="B4" s="49">
        <v>36.799999999999997</v>
      </c>
      <c r="C4" s="50" t="b">
        <f>FALSE()</f>
        <v>0</v>
      </c>
      <c r="D4" s="50" t="b">
        <f>TRUE()</f>
        <v>1</v>
      </c>
      <c r="E4" s="51"/>
      <c r="F4" s="51"/>
      <c r="G4" s="52" t="s">
        <v>371</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3" t="b">
        <f>TRUE()</f>
        <v>1</v>
      </c>
      <c r="J4" s="54" t="b">
        <f>FALSE()</f>
        <v>0</v>
      </c>
      <c r="K4" s="51"/>
      <c r="L4" s="55"/>
      <c r="M4" s="56" t="str">
        <f t="shared" ref="M4:M35" si="0">IF(ISBLANK(K4),"",IF(L4, "https://raw.githubusercontent.com/PatrickVibild/TellusAmazonPictures/master/pictures/"&amp;K4&amp;"/1.jpg","https://download.lenovo.com/Images/Parts/"&amp;K4&amp;"/"&amp;K4&amp;"_A.jpg"))</f>
        <v/>
      </c>
      <c r="N4" s="56" t="str">
        <f t="shared" ref="N4:N35" si="1">IF(ISBLANK(K4),"",IF(L4, "https://raw.githubusercontent.com/PatrickVibild/TellusAmazonPictures/master/pictures/"&amp;K4&amp;"/2.jpg","https://download.lenovo.com/Images/Parts/"&amp;K4&amp;"/"&amp;K4&amp;"_B.jpg"))</f>
        <v/>
      </c>
      <c r="O4" s="57" t="str">
        <f t="shared" ref="O4:O35" si="2">IF(ISBLANK(K4),"",IF(L4, "https://raw.githubusercontent.com/PatrickVibild/TellusAmazonPictures/master/pictures/"&amp;K4&amp;"/3.jpg","https://download.lenovo.com/Images/Parts/"&amp;K4&amp;"/"&amp;K4&amp;"_details.jpg"))</f>
        <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58">
        <f>MATCH(G4,options!$D$1:$D$20,0)</f>
        <v>1</v>
      </c>
    </row>
    <row r="5" spans="1:22" x14ac:dyDescent="0.15">
      <c r="A5" s="45" t="s">
        <v>372</v>
      </c>
      <c r="B5" s="49">
        <v>34.99</v>
      </c>
      <c r="C5" s="50" t="b">
        <f>FALSE()</f>
        <v>0</v>
      </c>
      <c r="D5" s="50" t="b">
        <f>TRUE()</f>
        <v>1</v>
      </c>
      <c r="E5" s="51"/>
      <c r="F5" s="51"/>
      <c r="G5" s="52" t="s">
        <v>373</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3" t="b">
        <f>TRUE()</f>
        <v>1</v>
      </c>
      <c r="J5" s="54" t="b">
        <f>FALSE()</f>
        <v>0</v>
      </c>
      <c r="K5" s="51"/>
      <c r="L5" s="55"/>
      <c r="M5" s="56" t="str">
        <f t="shared" si="0"/>
        <v/>
      </c>
      <c r="N5" s="56" t="str">
        <f t="shared" si="1"/>
        <v/>
      </c>
      <c r="O5" s="57" t="str">
        <f t="shared" si="2"/>
        <v/>
      </c>
      <c r="P5" t="str">
        <f t="shared" si="3"/>
        <v/>
      </c>
      <c r="Q5" t="str">
        <f t="shared" si="4"/>
        <v/>
      </c>
      <c r="R5" t="str">
        <f t="shared" si="5"/>
        <v/>
      </c>
      <c r="S5" t="str">
        <f t="shared" si="6"/>
        <v/>
      </c>
      <c r="T5" t="str">
        <f t="shared" si="7"/>
        <v/>
      </c>
      <c r="U5" t="str">
        <f t="shared" si="8"/>
        <v/>
      </c>
      <c r="V5" s="58">
        <f>MATCH(G5,options!$D$1:$D$20,0)</f>
        <v>2</v>
      </c>
    </row>
    <row r="6" spans="1:22" ht="14" x14ac:dyDescent="0.15">
      <c r="A6" s="45" t="s">
        <v>374</v>
      </c>
      <c r="B6" s="59" t="s">
        <v>415</v>
      </c>
      <c r="C6" s="50" t="b">
        <f>FALSE()</f>
        <v>0</v>
      </c>
      <c r="D6" s="50" t="b">
        <f>TRUE()</f>
        <v>1</v>
      </c>
      <c r="E6" s="51"/>
      <c r="F6" s="51"/>
      <c r="G6" s="52" t="s">
        <v>376</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f>FALSE()</f>
        <v>0</v>
      </c>
      <c r="K6" s="51"/>
      <c r="L6" s="55"/>
      <c r="M6" s="56" t="str">
        <f t="shared" si="0"/>
        <v/>
      </c>
      <c r="N6" s="56" t="str">
        <f t="shared" si="1"/>
        <v/>
      </c>
      <c r="O6" s="57" t="str">
        <f t="shared" si="2"/>
        <v/>
      </c>
      <c r="P6" t="str">
        <f t="shared" si="3"/>
        <v/>
      </c>
      <c r="Q6" t="str">
        <f t="shared" si="4"/>
        <v/>
      </c>
      <c r="R6" t="str">
        <f t="shared" si="5"/>
        <v/>
      </c>
      <c r="S6" t="str">
        <f t="shared" si="6"/>
        <v/>
      </c>
      <c r="T6" t="str">
        <f t="shared" si="7"/>
        <v/>
      </c>
      <c r="U6" t="str">
        <f t="shared" si="8"/>
        <v/>
      </c>
      <c r="V6" s="58">
        <f>MATCH(G6,options!$D$1:$D$20,0)</f>
        <v>3</v>
      </c>
    </row>
    <row r="7" spans="1:22" ht="14" x14ac:dyDescent="0.15">
      <c r="A7" s="45" t="s">
        <v>377</v>
      </c>
      <c r="B7" s="60" t="str">
        <f>IF(B6=options!C1,"32","41")</f>
        <v>32</v>
      </c>
      <c r="C7" s="50" t="b">
        <f>FALSE()</f>
        <v>0</v>
      </c>
      <c r="D7" s="50" t="b">
        <f>TRUE()</f>
        <v>1</v>
      </c>
      <c r="E7" s="51"/>
      <c r="F7" s="51"/>
      <c r="G7" s="52" t="s">
        <v>378</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3" t="b">
        <f>TRUE()</f>
        <v>1</v>
      </c>
      <c r="J7" s="54" t="b">
        <f>FALSE()</f>
        <v>0</v>
      </c>
      <c r="K7" s="51"/>
      <c r="L7" s="55"/>
      <c r="M7" s="56" t="str">
        <f t="shared" si="0"/>
        <v/>
      </c>
      <c r="N7" s="56" t="str">
        <f t="shared" si="1"/>
        <v/>
      </c>
      <c r="O7" s="57" t="str">
        <f t="shared" si="2"/>
        <v/>
      </c>
      <c r="P7" t="str">
        <f t="shared" si="3"/>
        <v/>
      </c>
      <c r="Q7" t="str">
        <f t="shared" si="4"/>
        <v/>
      </c>
      <c r="R7" t="str">
        <f t="shared" si="5"/>
        <v/>
      </c>
      <c r="S7" t="str">
        <f t="shared" si="6"/>
        <v/>
      </c>
      <c r="T7" t="str">
        <f t="shared" si="7"/>
        <v/>
      </c>
      <c r="U7" t="str">
        <f t="shared" si="8"/>
        <v/>
      </c>
      <c r="V7" s="58">
        <f>MATCH(G7,options!$D$1:$D$20,0)</f>
        <v>4</v>
      </c>
    </row>
    <row r="8" spans="1:22" ht="14" x14ac:dyDescent="0.15">
      <c r="A8" s="45" t="s">
        <v>379</v>
      </c>
      <c r="B8" s="60" t="str">
        <f>IF(B6=options!C1,"18","17")</f>
        <v>18</v>
      </c>
      <c r="C8" s="50" t="b">
        <f>FALSE()</f>
        <v>0</v>
      </c>
      <c r="D8" s="50" t="b">
        <f>TRUE()</f>
        <v>1</v>
      </c>
      <c r="E8" s="51"/>
      <c r="F8" s="51"/>
      <c r="G8" s="52" t="s">
        <v>380</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3" t="b">
        <f>TRUE()</f>
        <v>1</v>
      </c>
      <c r="J8" s="54" t="b">
        <f>FALSE()</f>
        <v>0</v>
      </c>
      <c r="K8" s="51"/>
      <c r="L8" s="55"/>
      <c r="M8" s="56" t="str">
        <f t="shared" si="0"/>
        <v/>
      </c>
      <c r="N8" s="56" t="str">
        <f t="shared" si="1"/>
        <v/>
      </c>
      <c r="O8" s="57" t="str">
        <f t="shared" si="2"/>
        <v/>
      </c>
      <c r="P8" t="str">
        <f t="shared" si="3"/>
        <v/>
      </c>
      <c r="Q8" t="str">
        <f t="shared" si="4"/>
        <v/>
      </c>
      <c r="R8" t="str">
        <f t="shared" si="5"/>
        <v/>
      </c>
      <c r="S8" t="str">
        <f t="shared" si="6"/>
        <v/>
      </c>
      <c r="T8" t="str">
        <f t="shared" si="7"/>
        <v/>
      </c>
      <c r="U8" t="str">
        <f t="shared" si="8"/>
        <v/>
      </c>
      <c r="V8" s="58">
        <f>MATCH(G8,options!$D$1:$D$20,0)</f>
        <v>5</v>
      </c>
    </row>
    <row r="9" spans="1:22" ht="14" x14ac:dyDescent="0.15">
      <c r="A9" s="45" t="s">
        <v>381</v>
      </c>
      <c r="B9" s="60" t="str">
        <f>IF(B6=options!C1,"2","5")</f>
        <v>2</v>
      </c>
      <c r="C9" s="50" t="b">
        <f>FALSE()</f>
        <v>0</v>
      </c>
      <c r="D9" s="50" t="b">
        <f>TRUE()</f>
        <v>1</v>
      </c>
      <c r="E9" s="51"/>
      <c r="F9" s="51"/>
      <c r="G9" s="52" t="s">
        <v>382</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3" t="b">
        <f>TRUE()</f>
        <v>1</v>
      </c>
      <c r="J9" s="54" t="b">
        <f>FALSE()</f>
        <v>0</v>
      </c>
      <c r="K9" s="51"/>
      <c r="L9" s="55"/>
      <c r="M9" s="56" t="str">
        <f t="shared" si="0"/>
        <v/>
      </c>
      <c r="N9" s="56" t="str">
        <f t="shared" si="1"/>
        <v/>
      </c>
      <c r="O9" s="57" t="str">
        <f t="shared" si="2"/>
        <v/>
      </c>
      <c r="P9" t="str">
        <f t="shared" si="3"/>
        <v/>
      </c>
      <c r="Q9" t="str">
        <f t="shared" si="4"/>
        <v/>
      </c>
      <c r="R9" t="str">
        <f t="shared" si="5"/>
        <v/>
      </c>
      <c r="S9" t="str">
        <f t="shared" si="6"/>
        <v/>
      </c>
      <c r="T9" t="str">
        <f t="shared" si="7"/>
        <v/>
      </c>
      <c r="U9" t="str">
        <f t="shared" si="8"/>
        <v/>
      </c>
      <c r="V9" s="58">
        <f>MATCH(G9,options!$D$1:$D$20,0)</f>
        <v>6</v>
      </c>
    </row>
    <row r="10" spans="1:22" x14ac:dyDescent="0.15">
      <c r="A10" t="s">
        <v>383</v>
      </c>
      <c r="B10" s="61"/>
      <c r="C10" s="50" t="b">
        <f>FALSE()</f>
        <v>0</v>
      </c>
      <c r="D10" s="50" t="b">
        <f>FALSE()</f>
        <v>0</v>
      </c>
      <c r="E10" s="51"/>
      <c r="F10" s="51"/>
      <c r="G10" s="52" t="s">
        <v>384</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f>FALSE()</f>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x14ac:dyDescent="0.15">
      <c r="A11" s="45" t="s">
        <v>385</v>
      </c>
      <c r="B11" s="62">
        <v>150</v>
      </c>
      <c r="C11" s="50" t="b">
        <f>FALSE()</f>
        <v>0</v>
      </c>
      <c r="D11" s="50" t="b">
        <f>FALSE()</f>
        <v>0</v>
      </c>
      <c r="E11" s="51"/>
      <c r="F11" s="51"/>
      <c r="G11" s="52" t="s">
        <v>386</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53" t="b">
        <f>TRUE()</f>
        <v>1</v>
      </c>
      <c r="J11" s="54" t="b">
        <f>FALSE()</f>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8</v>
      </c>
    </row>
    <row r="12" spans="1:22" x14ac:dyDescent="0.15">
      <c r="B12" s="61"/>
      <c r="C12" s="50" t="b">
        <f>FALSE()</f>
        <v>0</v>
      </c>
      <c r="D12" s="50" t="b">
        <f>FALSE()</f>
        <v>0</v>
      </c>
      <c r="E12" s="51"/>
      <c r="F12" s="51"/>
      <c r="G12" s="52" t="s">
        <v>387</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53" t="b">
        <f>TRUE()</f>
        <v>1</v>
      </c>
      <c r="J12" s="54" t="b">
        <f>FALSE()</f>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20</v>
      </c>
    </row>
    <row r="13" spans="1:22" x14ac:dyDescent="0.15">
      <c r="A13" s="45" t="s">
        <v>388</v>
      </c>
      <c r="B13" s="51"/>
      <c r="C13" s="50" t="b">
        <f>FALSE()</f>
        <v>0</v>
      </c>
      <c r="D13" s="50" t="b">
        <f>FALSE()</f>
        <v>0</v>
      </c>
      <c r="E13" s="51"/>
      <c r="F13" s="51"/>
      <c r="G13" s="52" t="s">
        <v>389</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53" t="b">
        <f>TRUE()</f>
        <v>1</v>
      </c>
      <c r="J13" s="54" t="b">
        <f>FALSE()</f>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9</v>
      </c>
    </row>
    <row r="14" spans="1:22" x14ac:dyDescent="0.15">
      <c r="A14" s="45" t="s">
        <v>390</v>
      </c>
      <c r="B14" s="51"/>
      <c r="C14" s="50" t="b">
        <f>FALSE()</f>
        <v>0</v>
      </c>
      <c r="D14" s="50" t="b">
        <f>FALSE()</f>
        <v>0</v>
      </c>
      <c r="E14" s="51"/>
      <c r="F14" s="51"/>
      <c r="G14" s="52" t="s">
        <v>391</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3" t="b">
        <f>TRUE()</f>
        <v>1</v>
      </c>
      <c r="J14" s="54" t="b">
        <f>FALSE()</f>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t="b">
        <f>FALSE()</f>
        <v>0</v>
      </c>
      <c r="D15" s="50" t="b">
        <f>FALSE()</f>
        <v>0</v>
      </c>
      <c r="E15" s="51"/>
      <c r="F15" s="51"/>
      <c r="G15" s="52" t="s">
        <v>392</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3" t="b">
        <f>TRUE()</f>
        <v>1</v>
      </c>
      <c r="J15" s="54" t="b">
        <f>FALSE()</f>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393</v>
      </c>
      <c r="B16" s="71" t="s">
        <v>590</v>
      </c>
      <c r="C16" s="50" t="b">
        <f>FALSE()</f>
        <v>0</v>
      </c>
      <c r="D16" s="50" t="b">
        <f>FALSE()</f>
        <v>0</v>
      </c>
      <c r="E16" s="51"/>
      <c r="F16" s="51"/>
      <c r="G16" s="52" t="s">
        <v>394</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3" t="b">
        <f>TRUE()</f>
        <v>1</v>
      </c>
      <c r="J16" s="54" t="b">
        <f>FALSE()</f>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t="b">
        <f>FALSE()</f>
        <v>0</v>
      </c>
      <c r="D17" s="50" t="b">
        <f>FALSE()</f>
        <v>0</v>
      </c>
      <c r="E17" s="51"/>
      <c r="F17" s="51"/>
      <c r="G17" s="52" t="s">
        <v>395</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396</v>
      </c>
      <c r="B18" s="62">
        <v>5</v>
      </c>
      <c r="C18" s="50" t="b">
        <f>FALSE()</f>
        <v>0</v>
      </c>
      <c r="D18" s="50" t="b">
        <f>FALSE()</f>
        <v>0</v>
      </c>
      <c r="E18" s="51"/>
      <c r="F18" s="51"/>
      <c r="G18" s="52" t="s">
        <v>397</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t="b">
        <f>FALSE()</f>
        <v>0</v>
      </c>
      <c r="D19" s="50" t="b">
        <f>FALSE()</f>
        <v>0</v>
      </c>
      <c r="E19" s="51"/>
      <c r="F19" s="51"/>
      <c r="G19" s="52" t="s">
        <v>398</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399</v>
      </c>
      <c r="B20" s="63" t="s">
        <v>400</v>
      </c>
      <c r="C20" s="50" t="b">
        <f>FALSE()</f>
        <v>0</v>
      </c>
      <c r="D20" s="50" t="b">
        <f>FALSE()</f>
        <v>0</v>
      </c>
      <c r="E20" s="51"/>
      <c r="F20" s="51"/>
      <c r="G20" s="52" t="s">
        <v>401</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t="b">
        <f>FALSE()</f>
        <v>0</v>
      </c>
      <c r="D21" s="50" t="b">
        <f>FALSE()</f>
        <v>0</v>
      </c>
      <c r="E21" s="51"/>
      <c r="F21" s="51"/>
      <c r="G21" s="52" t="s">
        <v>402</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t="b">
        <f>FALSE()</f>
        <v>0</v>
      </c>
      <c r="D22" s="50" t="b">
        <f>FALSE()</f>
        <v>0</v>
      </c>
      <c r="E22" s="51"/>
      <c r="F22" s="51"/>
      <c r="G22" s="52" t="s">
        <v>403</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404</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50" t="b">
        <f>TRUE()</f>
        <v>1</v>
      </c>
      <c r="D23" s="50" t="b">
        <f>FALSE()</f>
        <v>0</v>
      </c>
      <c r="E23" s="51"/>
      <c r="F23" s="51"/>
      <c r="G23" s="52" t="s">
        <v>405</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406</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0"/>
      <c r="D24" s="50"/>
      <c r="E24" s="51"/>
      <c r="F24" s="51"/>
      <c r="G24" s="52" t="s">
        <v>371</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407</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0"/>
      <c r="D25" s="50"/>
      <c r="E25" s="51"/>
      <c r="F25" s="51"/>
      <c r="G25" s="52" t="s">
        <v>373</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408</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0"/>
      <c r="D26" s="50"/>
      <c r="E26" s="51"/>
      <c r="F26" s="51"/>
      <c r="G26" s="52" t="s">
        <v>376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407</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50"/>
      <c r="D27" s="50"/>
      <c r="E27" s="51"/>
      <c r="F27" s="51"/>
      <c r="G27" s="52" t="s">
        <v>378</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380</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409</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0"/>
      <c r="D29" s="50"/>
      <c r="E29" s="51"/>
      <c r="F29" s="51"/>
      <c r="G29" s="52" t="s">
        <v>382</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410</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0"/>
      <c r="D31" s="50"/>
      <c r="E31" s="51"/>
      <c r="F31" s="51"/>
      <c r="G31" s="52" t="s">
        <v>386</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387</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411</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0"/>
      <c r="D33" s="50"/>
      <c r="E33" s="51"/>
      <c r="F33" s="51"/>
      <c r="G33" s="52" t="s">
        <v>389</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391</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392</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412</v>
      </c>
      <c r="B36" s="63" t="s">
        <v>378</v>
      </c>
      <c r="C36" s="50"/>
      <c r="D36" s="50"/>
      <c r="E36" s="51"/>
      <c r="F36" s="51"/>
      <c r="G36" s="52" t="s">
        <v>394</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414</v>
      </c>
      <c r="B37" s="63" t="s">
        <v>417</v>
      </c>
      <c r="C37" s="50"/>
      <c r="D37" s="50"/>
      <c r="E37" s="51"/>
      <c r="F37" s="51"/>
      <c r="G37" s="52" t="s">
        <v>395</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397</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398</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401</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402</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403</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405</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I4:J104 L4:L104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400</v>
      </c>
      <c r="B1" s="50" t="b">
        <f>TRUE()</f>
        <v>1</v>
      </c>
      <c r="C1" t="s">
        <v>415</v>
      </c>
      <c r="D1" s="52" t="s">
        <v>371</v>
      </c>
      <c r="E1" t="s">
        <v>416</v>
      </c>
      <c r="F1" t="s">
        <v>413</v>
      </c>
      <c r="G1" t="s">
        <v>417</v>
      </c>
    </row>
    <row r="2" spans="1:7" x14ac:dyDescent="0.15">
      <c r="A2" t="s">
        <v>418</v>
      </c>
      <c r="B2" s="50" t="b">
        <f>FALSE()</f>
        <v>0</v>
      </c>
      <c r="C2" t="s">
        <v>375</v>
      </c>
      <c r="D2" s="52" t="s">
        <v>373</v>
      </c>
      <c r="E2" t="s">
        <v>419</v>
      </c>
      <c r="F2" t="s">
        <v>373</v>
      </c>
      <c r="G2" t="s">
        <v>405</v>
      </c>
    </row>
    <row r="3" spans="1:7" x14ac:dyDescent="0.15">
      <c r="A3" t="s">
        <v>420</v>
      </c>
      <c r="D3" s="52" t="s">
        <v>376</v>
      </c>
      <c r="E3" t="s">
        <v>421</v>
      </c>
      <c r="F3" t="s">
        <v>371</v>
      </c>
    </row>
    <row r="4" spans="1:7" x14ac:dyDescent="0.15">
      <c r="D4" s="52" t="s">
        <v>378</v>
      </c>
      <c r="E4" t="s">
        <v>422</v>
      </c>
      <c r="F4" t="s">
        <v>376</v>
      </c>
    </row>
    <row r="5" spans="1:7" x14ac:dyDescent="0.15">
      <c r="D5" s="52" t="s">
        <v>380</v>
      </c>
      <c r="E5" t="s">
        <v>423</v>
      </c>
      <c r="F5" t="s">
        <v>378</v>
      </c>
    </row>
    <row r="6" spans="1:7" x14ac:dyDescent="0.15">
      <c r="D6" s="52" t="s">
        <v>382</v>
      </c>
      <c r="E6" t="s">
        <v>424</v>
      </c>
      <c r="F6" t="s">
        <v>392</v>
      </c>
    </row>
    <row r="7" spans="1:7" x14ac:dyDescent="0.15">
      <c r="D7" s="52" t="s">
        <v>384</v>
      </c>
      <c r="E7" t="s">
        <v>425</v>
      </c>
      <c r="F7" t="s">
        <v>395</v>
      </c>
    </row>
    <row r="8" spans="1:7" x14ac:dyDescent="0.15">
      <c r="D8" s="52" t="s">
        <v>386</v>
      </c>
      <c r="E8" t="s">
        <v>426</v>
      </c>
      <c r="F8" t="s">
        <v>591</v>
      </c>
    </row>
    <row r="9" spans="1:7" x14ac:dyDescent="0.15">
      <c r="D9" s="52" t="s">
        <v>389</v>
      </c>
      <c r="E9" t="s">
        <v>427</v>
      </c>
      <c r="F9" t="s">
        <v>592</v>
      </c>
    </row>
    <row r="10" spans="1:7" x14ac:dyDescent="0.15">
      <c r="D10" s="52" t="s">
        <v>392</v>
      </c>
      <c r="E10" t="s">
        <v>428</v>
      </c>
    </row>
    <row r="11" spans="1:7" x14ac:dyDescent="0.15">
      <c r="D11" s="52" t="s">
        <v>394</v>
      </c>
      <c r="E11" t="s">
        <v>429</v>
      </c>
    </row>
    <row r="12" spans="1:7" x14ac:dyDescent="0.15">
      <c r="D12" s="52" t="s">
        <v>395</v>
      </c>
      <c r="E12" t="s">
        <v>430</v>
      </c>
    </row>
    <row r="13" spans="1:7" x14ac:dyDescent="0.15">
      <c r="D13" s="52" t="s">
        <v>397</v>
      </c>
      <c r="E13" t="s">
        <v>431</v>
      </c>
    </row>
    <row r="14" spans="1:7" x14ac:dyDescent="0.15">
      <c r="D14" s="52" t="s">
        <v>398</v>
      </c>
      <c r="E14" t="s">
        <v>432</v>
      </c>
    </row>
    <row r="15" spans="1:7" x14ac:dyDescent="0.15">
      <c r="D15" s="52" t="s">
        <v>401</v>
      </c>
      <c r="E15" t="s">
        <v>433</v>
      </c>
    </row>
    <row r="16" spans="1:7" x14ac:dyDescent="0.15">
      <c r="D16" s="52" t="s">
        <v>402</v>
      </c>
      <c r="E16" s="68" t="s">
        <v>434</v>
      </c>
    </row>
    <row r="17" spans="4:5" x14ac:dyDescent="0.15">
      <c r="D17" s="52" t="s">
        <v>403</v>
      </c>
      <c r="E17" t="s">
        <v>435</v>
      </c>
    </row>
    <row r="18" spans="4:5" x14ac:dyDescent="0.15">
      <c r="D18" s="52" t="s">
        <v>405</v>
      </c>
      <c r="E18" t="s">
        <v>436</v>
      </c>
    </row>
    <row r="19" spans="4:5" x14ac:dyDescent="0.15">
      <c r="D19" s="52" t="s">
        <v>391</v>
      </c>
      <c r="E19" t="s">
        <v>437</v>
      </c>
    </row>
    <row r="20" spans="4:5" x14ac:dyDescent="0.15">
      <c r="D20" s="52" t="s">
        <v>387</v>
      </c>
      <c r="E20" t="s">
        <v>438</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413</v>
      </c>
    </row>
    <row r="3" spans="1:2" x14ac:dyDescent="0.15">
      <c r="B3" s="48" t="s">
        <v>439</v>
      </c>
    </row>
    <row r="4" spans="1:2" x14ac:dyDescent="0.15">
      <c r="B4" s="48" t="s">
        <v>440</v>
      </c>
    </row>
    <row r="5" spans="1:2" x14ac:dyDescent="0.15">
      <c r="B5" s="48" t="s">
        <v>441</v>
      </c>
    </row>
    <row r="6" spans="1:2" x14ac:dyDescent="0.15">
      <c r="A6" t="s">
        <v>442</v>
      </c>
      <c r="B6" s="48" t="s">
        <v>443</v>
      </c>
    </row>
    <row r="7" spans="1:2" x14ac:dyDescent="0.15">
      <c r="B7" s="48" t="s">
        <v>444</v>
      </c>
    </row>
    <row r="8" spans="1:2" x14ac:dyDescent="0.15">
      <c r="A8" t="s">
        <v>40</v>
      </c>
      <c r="B8" s="48" t="s">
        <v>445</v>
      </c>
    </row>
    <row r="9" spans="1:2" x14ac:dyDescent="0.15">
      <c r="A9" t="s">
        <v>446</v>
      </c>
      <c r="B9" s="48" t="s">
        <v>447</v>
      </c>
    </row>
    <row r="10" spans="1:2" x14ac:dyDescent="0.15">
      <c r="B10" t="s">
        <v>448</v>
      </c>
    </row>
    <row r="11" spans="1:2" x14ac:dyDescent="0.15">
      <c r="B11" t="s">
        <v>449</v>
      </c>
    </row>
    <row r="14" spans="1:2" x14ac:dyDescent="0.15">
      <c r="B14" s="48" t="s">
        <v>450</v>
      </c>
    </row>
    <row r="20" spans="2:2" x14ac:dyDescent="0.15">
      <c r="B20" s="52" t="s">
        <v>371</v>
      </c>
    </row>
    <row r="21" spans="2:2" x14ac:dyDescent="0.15">
      <c r="B21" s="52" t="s">
        <v>373</v>
      </c>
    </row>
    <row r="22" spans="2:2" x14ac:dyDescent="0.15">
      <c r="B22" s="52" t="s">
        <v>376</v>
      </c>
    </row>
    <row r="23" spans="2:2" x14ac:dyDescent="0.15">
      <c r="B23" s="52" t="s">
        <v>378</v>
      </c>
    </row>
    <row r="24" spans="2:2" x14ac:dyDescent="0.15">
      <c r="B24" s="52" t="s">
        <v>380</v>
      </c>
    </row>
    <row r="25" spans="2:2" x14ac:dyDescent="0.15">
      <c r="B25" s="52" t="s">
        <v>382</v>
      </c>
    </row>
    <row r="26" spans="2:2" x14ac:dyDescent="0.15">
      <c r="B26" s="52" t="s">
        <v>384</v>
      </c>
    </row>
    <row r="27" spans="2:2" x14ac:dyDescent="0.15">
      <c r="B27" s="52" t="s">
        <v>386</v>
      </c>
    </row>
    <row r="28" spans="2:2" x14ac:dyDescent="0.15">
      <c r="B28" s="52" t="s">
        <v>389</v>
      </c>
    </row>
    <row r="29" spans="2:2" x14ac:dyDescent="0.15">
      <c r="B29" s="52" t="s">
        <v>392</v>
      </c>
    </row>
    <row r="30" spans="2:2" x14ac:dyDescent="0.15">
      <c r="B30" s="52" t="s">
        <v>394</v>
      </c>
    </row>
    <row r="31" spans="2:2" x14ac:dyDescent="0.15">
      <c r="B31" s="52" t="s">
        <v>395</v>
      </c>
    </row>
    <row r="32" spans="2:2" x14ac:dyDescent="0.15">
      <c r="B32" s="52" t="s">
        <v>397</v>
      </c>
    </row>
    <row r="33" spans="2:4" x14ac:dyDescent="0.15">
      <c r="B33" s="52" t="s">
        <v>398</v>
      </c>
    </row>
    <row r="34" spans="2:4" x14ac:dyDescent="0.15">
      <c r="B34" s="52" t="s">
        <v>401</v>
      </c>
      <c r="D34" s="48"/>
    </row>
    <row r="35" spans="2:4" x14ac:dyDescent="0.15">
      <c r="B35" s="52" t="s">
        <v>402</v>
      </c>
      <c r="D35" s="48"/>
    </row>
    <row r="36" spans="2:4" x14ac:dyDescent="0.15">
      <c r="B36" s="52" t="s">
        <v>403</v>
      </c>
      <c r="D36" s="48"/>
    </row>
    <row r="37" spans="2:4" x14ac:dyDescent="0.15">
      <c r="B37" s="52" t="s">
        <v>405</v>
      </c>
      <c r="D37" s="48"/>
    </row>
    <row r="38" spans="2:4" x14ac:dyDescent="0.15">
      <c r="B38" s="52" t="s">
        <v>391</v>
      </c>
      <c r="D38" s="48"/>
    </row>
    <row r="39" spans="2:4" x14ac:dyDescent="0.15">
      <c r="B39" s="52" t="s">
        <v>387</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371</v>
      </c>
    </row>
    <row r="3" spans="1:2" ht="16" x14ac:dyDescent="0.2">
      <c r="B3" s="69" t="s">
        <v>451</v>
      </c>
    </row>
    <row r="4" spans="1:2" ht="16" x14ac:dyDescent="0.2">
      <c r="B4" s="69" t="s">
        <v>452</v>
      </c>
    </row>
    <row r="5" spans="1:2" ht="16" x14ac:dyDescent="0.2">
      <c r="B5" s="69" t="s">
        <v>453</v>
      </c>
    </row>
    <row r="6" spans="1:2" ht="16" x14ac:dyDescent="0.2">
      <c r="B6" s="69" t="s">
        <v>454</v>
      </c>
    </row>
    <row r="7" spans="1:2" ht="16" x14ac:dyDescent="0.2">
      <c r="B7" s="69" t="s">
        <v>455</v>
      </c>
    </row>
    <row r="8" spans="1:2" x14ac:dyDescent="0.15">
      <c r="A8" t="s">
        <v>456</v>
      </c>
      <c r="B8" t="s">
        <v>457</v>
      </c>
    </row>
    <row r="9" spans="1:2" x14ac:dyDescent="0.15">
      <c r="A9" t="s">
        <v>458</v>
      </c>
      <c r="B9" t="s">
        <v>459</v>
      </c>
    </row>
    <row r="10" spans="1:2" x14ac:dyDescent="0.15">
      <c r="B10" t="s">
        <v>460</v>
      </c>
    </row>
    <row r="11" spans="1:2" x14ac:dyDescent="0.15">
      <c r="B11" t="s">
        <v>461</v>
      </c>
    </row>
    <row r="14" spans="1:2" x14ac:dyDescent="0.15">
      <c r="B14" t="s">
        <v>462</v>
      </c>
    </row>
    <row r="20" spans="2:2" x14ac:dyDescent="0.15">
      <c r="B20" t="s">
        <v>463</v>
      </c>
    </row>
    <row r="21" spans="2:2" x14ac:dyDescent="0.15">
      <c r="B21" t="s">
        <v>464</v>
      </c>
    </row>
    <row r="22" spans="2:2" x14ac:dyDescent="0.15">
      <c r="B22" t="s">
        <v>465</v>
      </c>
    </row>
    <row r="23" spans="2:2" x14ac:dyDescent="0.15">
      <c r="B23" t="s">
        <v>466</v>
      </c>
    </row>
    <row r="24" spans="2:2" x14ac:dyDescent="0.15">
      <c r="B24" t="s">
        <v>380</v>
      </c>
    </row>
    <row r="25" spans="2:2" x14ac:dyDescent="0.15">
      <c r="B25" t="s">
        <v>467</v>
      </c>
    </row>
    <row r="26" spans="2:2" x14ac:dyDescent="0.15">
      <c r="B26" t="s">
        <v>468</v>
      </c>
    </row>
    <row r="27" spans="2:2" x14ac:dyDescent="0.15">
      <c r="B27" t="s">
        <v>469</v>
      </c>
    </row>
    <row r="28" spans="2:2" x14ac:dyDescent="0.15">
      <c r="B28" t="s">
        <v>470</v>
      </c>
    </row>
    <row r="29" spans="2:2" x14ac:dyDescent="0.15">
      <c r="B29" t="s">
        <v>471</v>
      </c>
    </row>
    <row r="30" spans="2:2" x14ac:dyDescent="0.15">
      <c r="B30" t="s">
        <v>472</v>
      </c>
    </row>
    <row r="31" spans="2:2" x14ac:dyDescent="0.15">
      <c r="B31" t="s">
        <v>473</v>
      </c>
    </row>
    <row r="32" spans="2:2" x14ac:dyDescent="0.15">
      <c r="B32" t="s">
        <v>474</v>
      </c>
    </row>
    <row r="33" spans="2:2" x14ac:dyDescent="0.15">
      <c r="B33" t="s">
        <v>475</v>
      </c>
    </row>
    <row r="34" spans="2:2" x14ac:dyDescent="0.15">
      <c r="B34" t="s">
        <v>476</v>
      </c>
    </row>
    <row r="35" spans="2:2" x14ac:dyDescent="0.15">
      <c r="B35" t="s">
        <v>402</v>
      </c>
    </row>
    <row r="36" spans="2:2" x14ac:dyDescent="0.15">
      <c r="B36" t="s">
        <v>477</v>
      </c>
    </row>
    <row r="37" spans="2:2" x14ac:dyDescent="0.15">
      <c r="B37" t="s">
        <v>478</v>
      </c>
    </row>
    <row r="38" spans="2:2" x14ac:dyDescent="0.15">
      <c r="B38" t="s">
        <v>479</v>
      </c>
    </row>
    <row r="39" spans="2:2" x14ac:dyDescent="0.15">
      <c r="B39" t="s">
        <v>480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378</v>
      </c>
    </row>
    <row r="3" spans="1:2" x14ac:dyDescent="0.15">
      <c r="B3" s="48" t="s">
        <v>481</v>
      </c>
    </row>
    <row r="4" spans="1:2" x14ac:dyDescent="0.15">
      <c r="B4" s="48" t="s">
        <v>482</v>
      </c>
    </row>
    <row r="5" spans="1:2" x14ac:dyDescent="0.15">
      <c r="B5" s="48" t="s">
        <v>483</v>
      </c>
    </row>
    <row r="6" spans="1:2" x14ac:dyDescent="0.15">
      <c r="B6" s="48" t="s">
        <v>484</v>
      </c>
    </row>
    <row r="7" spans="1:2" x14ac:dyDescent="0.15">
      <c r="B7" s="48" t="s">
        <v>485</v>
      </c>
    </row>
    <row r="8" spans="1:2" x14ac:dyDescent="0.15">
      <c r="A8" t="s">
        <v>456</v>
      </c>
      <c r="B8" s="48" t="s">
        <v>486</v>
      </c>
    </row>
    <row r="9" spans="1:2" x14ac:dyDescent="0.15">
      <c r="A9" t="s">
        <v>458</v>
      </c>
      <c r="B9" s="48" t="s">
        <v>487</v>
      </c>
    </row>
    <row r="10" spans="1:2" x14ac:dyDescent="0.15">
      <c r="B10" s="48" t="s">
        <v>488</v>
      </c>
    </row>
    <row r="11" spans="1:2" x14ac:dyDescent="0.15">
      <c r="B11" s="48" t="s">
        <v>489</v>
      </c>
    </row>
    <row r="12" spans="1:2" x14ac:dyDescent="0.15">
      <c r="B12" s="48"/>
    </row>
    <row r="13" spans="1:2" x14ac:dyDescent="0.15">
      <c r="B13" s="48"/>
    </row>
    <row r="14" spans="1:2" x14ac:dyDescent="0.15">
      <c r="B14" s="48" t="s">
        <v>490</v>
      </c>
    </row>
    <row r="15" spans="1:2" x14ac:dyDescent="0.15">
      <c r="B15" s="48"/>
    </row>
    <row r="20" spans="2:2" x14ac:dyDescent="0.15">
      <c r="B20" t="s">
        <v>491</v>
      </c>
    </row>
    <row r="21" spans="2:2" x14ac:dyDescent="0.15">
      <c r="B21" t="s">
        <v>492</v>
      </c>
    </row>
    <row r="22" spans="2:2" x14ac:dyDescent="0.15">
      <c r="B22" t="s">
        <v>493</v>
      </c>
    </row>
    <row r="23" spans="2:2" x14ac:dyDescent="0.15">
      <c r="B23" t="s">
        <v>494</v>
      </c>
    </row>
    <row r="24" spans="2:2" x14ac:dyDescent="0.15">
      <c r="B24" t="s">
        <v>495</v>
      </c>
    </row>
    <row r="25" spans="2:2" x14ac:dyDescent="0.15">
      <c r="B25" t="s">
        <v>496</v>
      </c>
    </row>
    <row r="26" spans="2:2" x14ac:dyDescent="0.15">
      <c r="B26" t="s">
        <v>497</v>
      </c>
    </row>
    <row r="27" spans="2:2" x14ac:dyDescent="0.15">
      <c r="B27" t="s">
        <v>498</v>
      </c>
    </row>
    <row r="28" spans="2:2" x14ac:dyDescent="0.15">
      <c r="B28" t="s">
        <v>499</v>
      </c>
    </row>
    <row r="29" spans="2:2" x14ac:dyDescent="0.15">
      <c r="B29" t="s">
        <v>500</v>
      </c>
    </row>
    <row r="30" spans="2:2" x14ac:dyDescent="0.15">
      <c r="B30" t="s">
        <v>501</v>
      </c>
    </row>
    <row r="31" spans="2:2" x14ac:dyDescent="0.15">
      <c r="B31" t="s">
        <v>502</v>
      </c>
    </row>
    <row r="32" spans="2:2" x14ac:dyDescent="0.15">
      <c r="B32" t="s">
        <v>503</v>
      </c>
    </row>
    <row r="33" spans="2:2" x14ac:dyDescent="0.15">
      <c r="B33" t="s">
        <v>504</v>
      </c>
    </row>
    <row r="34" spans="2:2" x14ac:dyDescent="0.15">
      <c r="B34" t="s">
        <v>505</v>
      </c>
    </row>
    <row r="35" spans="2:2" x14ac:dyDescent="0.15">
      <c r="B35" t="s">
        <v>506</v>
      </c>
    </row>
    <row r="36" spans="2:2" x14ac:dyDescent="0.15">
      <c r="B36" t="s">
        <v>507</v>
      </c>
    </row>
    <row r="37" spans="2:2" x14ac:dyDescent="0.15">
      <c r="B37" t="s">
        <v>405</v>
      </c>
    </row>
    <row r="38" spans="2:2" x14ac:dyDescent="0.15">
      <c r="B38" t="s">
        <v>508</v>
      </c>
    </row>
    <row r="39" spans="2:2" x14ac:dyDescent="0.15">
      <c r="B39" t="s">
        <v>509</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373</v>
      </c>
    </row>
    <row r="3" spans="2:2" x14ac:dyDescent="0.15">
      <c r="B3" t="s">
        <v>510</v>
      </c>
    </row>
    <row r="4" spans="2:2" x14ac:dyDescent="0.15">
      <c r="B4" t="s">
        <v>511</v>
      </c>
    </row>
    <row r="5" spans="2:2" x14ac:dyDescent="0.15">
      <c r="B5" t="s">
        <v>512</v>
      </c>
    </row>
    <row r="6" spans="2:2" x14ac:dyDescent="0.15">
      <c r="B6" t="s">
        <v>513</v>
      </c>
    </row>
    <row r="7" spans="2:2" x14ac:dyDescent="0.15">
      <c r="B7" t="s">
        <v>514</v>
      </c>
    </row>
    <row r="8" spans="2:2" ht="16" x14ac:dyDescent="0.2">
      <c r="B8" s="69" t="s">
        <v>515</v>
      </c>
    </row>
    <row r="9" spans="2:2" x14ac:dyDescent="0.15">
      <c r="B9" t="s">
        <v>516</v>
      </c>
    </row>
    <row r="10" spans="2:2" x14ac:dyDescent="0.15">
      <c r="B10" s="48" t="s">
        <v>517</v>
      </c>
    </row>
    <row r="11" spans="2:2" x14ac:dyDescent="0.15">
      <c r="B11" s="48" t="s">
        <v>518</v>
      </c>
    </row>
    <row r="14" spans="2:2" x14ac:dyDescent="0.15">
      <c r="B14" t="s">
        <v>519</v>
      </c>
    </row>
    <row r="20" spans="2:2" x14ac:dyDescent="0.15">
      <c r="B20" t="s">
        <v>520</v>
      </c>
    </row>
    <row r="21" spans="2:2" x14ac:dyDescent="0.15">
      <c r="B21" t="s">
        <v>521</v>
      </c>
    </row>
    <row r="22" spans="2:2" x14ac:dyDescent="0.15">
      <c r="B22" t="s">
        <v>522</v>
      </c>
    </row>
    <row r="23" spans="2:2" x14ac:dyDescent="0.15">
      <c r="B23" t="s">
        <v>523</v>
      </c>
    </row>
    <row r="24" spans="2:2" x14ac:dyDescent="0.15">
      <c r="B24" t="s">
        <v>380</v>
      </c>
    </row>
    <row r="25" spans="2:2" x14ac:dyDescent="0.15">
      <c r="B25" t="s">
        <v>524</v>
      </c>
    </row>
    <row r="26" spans="2:2" x14ac:dyDescent="0.15">
      <c r="B26" t="s">
        <v>525</v>
      </c>
    </row>
    <row r="27" spans="2:2" x14ac:dyDescent="0.15">
      <c r="B27" t="s">
        <v>526</v>
      </c>
    </row>
    <row r="28" spans="2:2" x14ac:dyDescent="0.15">
      <c r="B28" t="s">
        <v>527</v>
      </c>
    </row>
    <row r="29" spans="2:2" x14ac:dyDescent="0.15">
      <c r="B29" t="s">
        <v>528</v>
      </c>
    </row>
    <row r="30" spans="2:2" x14ac:dyDescent="0.15">
      <c r="B30" t="s">
        <v>529</v>
      </c>
    </row>
    <row r="31" spans="2:2" x14ac:dyDescent="0.15">
      <c r="B31" t="s">
        <v>530</v>
      </c>
    </row>
    <row r="32" spans="2:2" x14ac:dyDescent="0.15">
      <c r="B32" t="s">
        <v>531</v>
      </c>
    </row>
    <row r="33" spans="2:2" x14ac:dyDescent="0.15">
      <c r="B33" t="s">
        <v>532</v>
      </c>
    </row>
    <row r="34" spans="2:2" x14ac:dyDescent="0.15">
      <c r="B34" t="s">
        <v>533</v>
      </c>
    </row>
    <row r="35" spans="2:2" x14ac:dyDescent="0.15">
      <c r="B35" t="s">
        <v>534</v>
      </c>
    </row>
    <row r="36" spans="2:2" x14ac:dyDescent="0.15">
      <c r="B36" t="s">
        <v>535</v>
      </c>
    </row>
    <row r="37" spans="2:2" x14ac:dyDescent="0.15">
      <c r="B37" t="s">
        <v>405</v>
      </c>
    </row>
    <row r="38" spans="2:2" x14ac:dyDescent="0.15">
      <c r="B38" t="s">
        <v>536</v>
      </c>
    </row>
    <row r="39" spans="2:2" x14ac:dyDescent="0.15">
      <c r="B39" t="s">
        <v>537</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376</v>
      </c>
    </row>
    <row r="3" spans="2:2" ht="16" x14ac:dyDescent="0.2">
      <c r="B3" s="69" t="s">
        <v>538</v>
      </c>
    </row>
    <row r="4" spans="2:2" ht="16" x14ac:dyDescent="0.2">
      <c r="B4" s="69" t="s">
        <v>539</v>
      </c>
    </row>
    <row r="5" spans="2:2" x14ac:dyDescent="0.15">
      <c r="B5" t="s">
        <v>540</v>
      </c>
    </row>
    <row r="6" spans="2:2" ht="16" x14ac:dyDescent="0.2">
      <c r="B6" s="69" t="s">
        <v>541</v>
      </c>
    </row>
    <row r="7" spans="2:2" ht="16" x14ac:dyDescent="0.2">
      <c r="B7" s="69" t="s">
        <v>542</v>
      </c>
    </row>
    <row r="8" spans="2:2" x14ac:dyDescent="0.15">
      <c r="B8" t="s">
        <v>543</v>
      </c>
    </row>
    <row r="9" spans="2:2" x14ac:dyDescent="0.15">
      <c r="B9" s="70" t="s">
        <v>544</v>
      </c>
    </row>
    <row r="10" spans="2:2" x14ac:dyDescent="0.15">
      <c r="B10" t="s">
        <v>545</v>
      </c>
    </row>
    <row r="11" spans="2:2" x14ac:dyDescent="0.15">
      <c r="B11" t="s">
        <v>546</v>
      </c>
    </row>
    <row r="14" spans="2:2" ht="16" x14ac:dyDescent="0.2">
      <c r="B14" s="69" t="s">
        <v>547</v>
      </c>
    </row>
    <row r="20" spans="2:2" x14ac:dyDescent="0.15">
      <c r="B20" t="s">
        <v>548</v>
      </c>
    </row>
    <row r="21" spans="2:2" x14ac:dyDescent="0.15">
      <c r="B21" t="s">
        <v>549</v>
      </c>
    </row>
    <row r="22" spans="2:2" x14ac:dyDescent="0.15">
      <c r="B22" t="s">
        <v>493</v>
      </c>
    </row>
    <row r="23" spans="2:2" x14ac:dyDescent="0.15">
      <c r="B23" t="s">
        <v>550</v>
      </c>
    </row>
    <row r="24" spans="2:2" x14ac:dyDescent="0.15">
      <c r="B24" t="s">
        <v>380</v>
      </c>
    </row>
    <row r="25" spans="2:2" x14ac:dyDescent="0.15">
      <c r="B25" t="s">
        <v>551</v>
      </c>
    </row>
    <row r="26" spans="2:2" x14ac:dyDescent="0.15">
      <c r="B26" t="s">
        <v>497</v>
      </c>
    </row>
    <row r="27" spans="2:2" x14ac:dyDescent="0.15">
      <c r="B27" t="s">
        <v>552</v>
      </c>
    </row>
    <row r="28" spans="2:2" x14ac:dyDescent="0.15">
      <c r="B28" t="s">
        <v>553</v>
      </c>
    </row>
    <row r="29" spans="2:2" x14ac:dyDescent="0.15">
      <c r="B29" t="s">
        <v>554</v>
      </c>
    </row>
    <row r="30" spans="2:2" x14ac:dyDescent="0.15">
      <c r="B30" t="s">
        <v>555</v>
      </c>
    </row>
    <row r="31" spans="2:2" x14ac:dyDescent="0.15">
      <c r="B31" t="s">
        <v>556</v>
      </c>
    </row>
    <row r="32" spans="2:2" x14ac:dyDescent="0.15">
      <c r="B32" t="s">
        <v>557</v>
      </c>
    </row>
    <row r="33" spans="2:2" x14ac:dyDescent="0.15">
      <c r="B33" t="s">
        <v>558</v>
      </c>
    </row>
    <row r="34" spans="2:2" x14ac:dyDescent="0.15">
      <c r="B34" t="s">
        <v>559</v>
      </c>
    </row>
    <row r="35" spans="2:2" x14ac:dyDescent="0.15">
      <c r="B35" t="s">
        <v>534</v>
      </c>
    </row>
    <row r="36" spans="2:2" x14ac:dyDescent="0.15">
      <c r="B36" t="s">
        <v>560</v>
      </c>
    </row>
    <row r="37" spans="2:2" x14ac:dyDescent="0.15">
      <c r="B37" t="s">
        <v>478</v>
      </c>
    </row>
    <row r="38" spans="2:2" x14ac:dyDescent="0.15">
      <c r="B38" t="s">
        <v>561</v>
      </c>
    </row>
    <row r="39" spans="2:2" x14ac:dyDescent="0.15">
      <c r="B39" t="s">
        <v>562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392</v>
      </c>
    </row>
    <row r="3" spans="2:2" x14ac:dyDescent="0.15">
      <c r="B3" t="s">
        <v>563</v>
      </c>
    </row>
    <row r="4" spans="2:2" x14ac:dyDescent="0.15">
      <c r="B4" t="s">
        <v>564</v>
      </c>
    </row>
    <row r="5" spans="2:2" x14ac:dyDescent="0.15">
      <c r="B5" t="s">
        <v>565</v>
      </c>
    </row>
    <row r="6" spans="2:2" x14ac:dyDescent="0.15">
      <c r="B6" t="s">
        <v>566</v>
      </c>
    </row>
    <row r="7" spans="2:2" x14ac:dyDescent="0.15">
      <c r="B7" t="s">
        <v>567</v>
      </c>
    </row>
    <row r="8" spans="2:2" x14ac:dyDescent="0.15">
      <c r="B8" t="s">
        <v>568</v>
      </c>
    </row>
    <row r="9" spans="2:2" x14ac:dyDescent="0.15">
      <c r="B9" t="s">
        <v>569</v>
      </c>
    </row>
    <row r="10" spans="2:2" x14ac:dyDescent="0.15">
      <c r="B10" t="s">
        <v>570</v>
      </c>
    </row>
    <row r="11" spans="2:2" x14ac:dyDescent="0.15">
      <c r="B11" t="s">
        <v>571</v>
      </c>
    </row>
    <row r="14" spans="2:2" x14ac:dyDescent="0.15">
      <c r="B14" t="s">
        <v>572</v>
      </c>
    </row>
    <row r="20" spans="2:2" x14ac:dyDescent="0.15">
      <c r="B20" t="s">
        <v>573</v>
      </c>
    </row>
    <row r="21" spans="2:2" x14ac:dyDescent="0.15">
      <c r="B21" t="s">
        <v>574</v>
      </c>
    </row>
    <row r="22" spans="2:2" x14ac:dyDescent="0.15">
      <c r="B22" t="s">
        <v>575</v>
      </c>
    </row>
    <row r="23" spans="2:2" x14ac:dyDescent="0.15">
      <c r="B23" t="s">
        <v>576</v>
      </c>
    </row>
    <row r="24" spans="2:2" x14ac:dyDescent="0.15">
      <c r="B24" t="s">
        <v>380</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477</v>
      </c>
    </row>
    <row r="37" spans="2:2" x14ac:dyDescent="0.15">
      <c r="B37" t="s">
        <v>405</v>
      </c>
    </row>
    <row r="38" spans="2:2" x14ac:dyDescent="0.15">
      <c r="B38" t="s">
        <v>588</v>
      </c>
    </row>
    <row r="39" spans="2:2" x14ac:dyDescent="0.15">
      <c r="B39" t="s">
        <v>589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2022-08-10T20:52:22Z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