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E550/"/>
    </mc:Choice>
  </mc:AlternateContent>
  <xr:revisionPtr revIDLastSave="0" documentId="8_{C8F5368C-A6FC-024F-A691-DDB6669C5202}"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23" i="2" l="1"/>
  <c r="L22" i="2"/>
  <c r="L21" i="2"/>
  <c r="L20" i="2"/>
  <c r="L19" i="2"/>
  <c r="L18" i="2"/>
  <c r="L17" i="2"/>
  <c r="L16" i="2"/>
  <c r="U16" i="2" s="1"/>
  <c r="U17" i="1" s="1"/>
  <c r="L15" i="2"/>
  <c r="Q15" i="2" s="1"/>
  <c r="Q16" i="1" s="1"/>
  <c r="L14" i="2"/>
  <c r="U14" i="2" s="1"/>
  <c r="U15" i="1" s="1"/>
  <c r="L13" i="2"/>
  <c r="L12" i="2"/>
  <c r="L11" i="2"/>
  <c r="L10" i="2"/>
  <c r="L9" i="2"/>
  <c r="L8" i="2"/>
  <c r="L7" i="2"/>
  <c r="N7" i="2" s="1"/>
  <c r="N8" i="1" s="1"/>
  <c r="L6" i="2"/>
  <c r="Q6" i="2" s="1"/>
  <c r="Q7" i="1" s="1"/>
  <c r="L5" i="2"/>
  <c r="Q5" i="2" s="1"/>
  <c r="Q6" i="1" s="1"/>
  <c r="U4" i="2"/>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2" i="2"/>
  <c r="H13" i="2"/>
  <c r="H14" i="2"/>
  <c r="H15" i="2"/>
  <c r="H16" i="2"/>
  <c r="H17" i="2"/>
  <c r="AT18" i="1" s="1"/>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AB17"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S22" i="1" s="1"/>
  <c r="R21" i="2"/>
  <c r="R22" i="1" s="1"/>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R19" i="1" s="1"/>
  <c r="Q18" i="2"/>
  <c r="M18" i="2"/>
  <c r="P18" i="2"/>
  <c r="P19" i="1" s="1"/>
  <c r="J18" i="2"/>
  <c r="I18" i="2"/>
  <c r="D18" i="2"/>
  <c r="C18" i="2"/>
  <c r="CO19" i="1" s="1"/>
  <c r="V17" i="2"/>
  <c r="T17" i="2"/>
  <c r="S17" i="2"/>
  <c r="R17" i="2"/>
  <c r="Q17" i="2"/>
  <c r="P17" i="2"/>
  <c r="N17" i="2"/>
  <c r="M17" i="2"/>
  <c r="U17" i="2"/>
  <c r="U18" i="1" s="1"/>
  <c r="J17" i="2"/>
  <c r="I17" i="2"/>
  <c r="D17" i="2"/>
  <c r="C17" i="2"/>
  <c r="V16" i="2"/>
  <c r="O16" i="2"/>
  <c r="O17" i="1" s="1"/>
  <c r="N16" i="2"/>
  <c r="N17" i="1" s="1"/>
  <c r="M16" i="2"/>
  <c r="M17" i="1" s="1"/>
  <c r="J16" i="2"/>
  <c r="I16" i="2"/>
  <c r="AT17" i="1"/>
  <c r="D16" i="2"/>
  <c r="CO17" i="1" s="1"/>
  <c r="C16" i="2"/>
  <c r="V15" i="2"/>
  <c r="S15" i="2"/>
  <c r="R15" i="2"/>
  <c r="R16" i="1" s="1"/>
  <c r="J15" i="2"/>
  <c r="I15" i="2"/>
  <c r="D15" i="2"/>
  <c r="C15" i="2"/>
  <c r="V14" i="2"/>
  <c r="J14" i="2"/>
  <c r="I14" i="2"/>
  <c r="D14" i="2"/>
  <c r="C14" i="2"/>
  <c r="V13" i="2"/>
  <c r="Q13" i="2"/>
  <c r="P13" i="2"/>
  <c r="P14" i="1" s="1"/>
  <c r="O13" i="2"/>
  <c r="O14" i="1" s="1"/>
  <c r="J13" i="2"/>
  <c r="I13" i="2"/>
  <c r="D13" i="2"/>
  <c r="C13" i="2"/>
  <c r="V12" i="2"/>
  <c r="U12" i="2"/>
  <c r="U13" i="1" s="1"/>
  <c r="J12" i="2"/>
  <c r="I12" i="2"/>
  <c r="D12" i="2"/>
  <c r="C12" i="2"/>
  <c r="V11" i="2"/>
  <c r="U11" i="2"/>
  <c r="T11" i="2"/>
  <c r="T12" i="1" s="1"/>
  <c r="S11" i="2"/>
  <c r="S12" i="1" s="1"/>
  <c r="R11" i="2"/>
  <c r="R12" i="1" s="1"/>
  <c r="Q11" i="2"/>
  <c r="P11" i="2"/>
  <c r="O11" i="2"/>
  <c r="N11" i="2"/>
  <c r="M11" i="2"/>
  <c r="J11" i="2"/>
  <c r="I11" i="2"/>
  <c r="D11" i="2"/>
  <c r="CO12" i="1" s="1"/>
  <c r="C11" i="2"/>
  <c r="V10" i="2"/>
  <c r="T10" i="2"/>
  <c r="S10" i="2"/>
  <c r="R10" i="2"/>
  <c r="Q10" i="2"/>
  <c r="O10" i="2"/>
  <c r="N10" i="2"/>
  <c r="M10" i="2"/>
  <c r="M11" i="1" s="1"/>
  <c r="J10" i="2"/>
  <c r="I10" i="2"/>
  <c r="D10" i="2"/>
  <c r="C10" i="2"/>
  <c r="V9" i="2"/>
  <c r="U9" i="2"/>
  <c r="T9" i="2"/>
  <c r="T10" i="1" s="1"/>
  <c r="S9" i="2"/>
  <c r="R9" i="2"/>
  <c r="R10" i="1" s="1"/>
  <c r="Q9" i="2"/>
  <c r="Q10" i="1" s="1"/>
  <c r="P9" i="2"/>
  <c r="P10" i="1" s="1"/>
  <c r="O9" i="2"/>
  <c r="O10" i="1" s="1"/>
  <c r="N9" i="2"/>
  <c r="N10" i="1" s="1"/>
  <c r="M9" i="2"/>
  <c r="J9" i="2"/>
  <c r="I9" i="2"/>
  <c r="D9" i="2"/>
  <c r="C9" i="2"/>
  <c r="V8" i="2"/>
  <c r="Q8" i="2"/>
  <c r="Q9" i="1" s="1"/>
  <c r="P8" i="2"/>
  <c r="P9" i="1" s="1"/>
  <c r="O8" i="2"/>
  <c r="O9" i="1" s="1"/>
  <c r="J8" i="2"/>
  <c r="I8" i="2"/>
  <c r="D8" i="2"/>
  <c r="C8" i="2"/>
  <c r="CQ23" i="1"/>
  <c r="V7" i="2"/>
  <c r="S7" i="2"/>
  <c r="S8" i="1" s="1"/>
  <c r="R7" i="2"/>
  <c r="R8" i="1" s="1"/>
  <c r="Q7" i="2"/>
  <c r="Q8" i="1" s="1"/>
  <c r="P7" i="2"/>
  <c r="P8" i="1" s="1"/>
  <c r="J7" i="2"/>
  <c r="I7" i="2"/>
  <c r="D7" i="2"/>
  <c r="C7" i="2"/>
  <c r="V6" i="2"/>
  <c r="U6" i="2"/>
  <c r="U7" i="1" s="1"/>
  <c r="T6" i="2"/>
  <c r="T7" i="1" s="1"/>
  <c r="J6" i="2"/>
  <c r="I6" i="2"/>
  <c r="D6" i="2"/>
  <c r="C6" i="2"/>
  <c r="CO7" i="1" s="1"/>
  <c r="V5" i="2"/>
  <c r="J5" i="2"/>
  <c r="I5" i="2"/>
  <c r="D5" i="2"/>
  <c r="C5" i="2"/>
  <c r="V4" i="2"/>
  <c r="J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A16" i="1"/>
  <c r="Z16" i="1"/>
  <c r="Y16" i="1"/>
  <c r="X16" i="1"/>
  <c r="W16" i="1"/>
  <c r="S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B12" i="1"/>
  <c r="AA12" i="1"/>
  <c r="Z12" i="1"/>
  <c r="Y12" i="1"/>
  <c r="X12" i="1"/>
  <c r="W12" i="1"/>
  <c r="U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7" i="1" l="1"/>
  <c r="AB24" i="1"/>
  <c r="AB22" i="1"/>
  <c r="AB5" i="1"/>
  <c r="AB19" i="1"/>
  <c r="AB20" i="1"/>
  <c r="AB6" i="1"/>
  <c r="AJ21" i="1"/>
  <c r="AI6" i="1"/>
  <c r="AB13" i="1"/>
  <c r="AB16" i="1"/>
  <c r="AB10" i="1"/>
  <c r="AB11" i="1"/>
  <c r="AB18" i="1"/>
  <c r="AI22" i="1"/>
  <c r="AJ10" i="1"/>
  <c r="AB23" i="1"/>
  <c r="AB8" i="1"/>
  <c r="AB14" i="1"/>
  <c r="AI23" i="1"/>
  <c r="S14" i="2"/>
  <c r="S15" i="1" s="1"/>
  <c r="U15" i="2"/>
  <c r="U16" i="1" s="1"/>
  <c r="P16" i="2"/>
  <c r="P17" i="1" s="1"/>
  <c r="S6" i="2"/>
  <c r="S7" i="1" s="1"/>
  <c r="T7" i="2"/>
  <c r="T8" i="1" s="1"/>
  <c r="M14" i="2"/>
  <c r="M15" i="1" s="1"/>
  <c r="Q16" i="2"/>
  <c r="Q17" i="1" s="1"/>
  <c r="O5" i="2"/>
  <c r="O6" i="1" s="1"/>
  <c r="M6" i="2"/>
  <c r="M7" i="1" s="1"/>
  <c r="N14" i="2"/>
  <c r="N15" i="1" s="1"/>
  <c r="M15" i="2"/>
  <c r="M16" i="1" s="1"/>
  <c r="R16" i="2"/>
  <c r="R17" i="1" s="1"/>
  <c r="M5" i="2"/>
  <c r="M6" i="1" s="1"/>
  <c r="N6" i="2"/>
  <c r="N7" i="1" s="1"/>
  <c r="O14" i="2"/>
  <c r="O15" i="1" s="1"/>
  <c r="N15" i="2"/>
  <c r="N16" i="1" s="1"/>
  <c r="S16" i="2"/>
  <c r="S17" i="1" s="1"/>
  <c r="T15" i="2"/>
  <c r="T16" i="1" s="1"/>
  <c r="P5" i="2"/>
  <c r="P6" i="1" s="1"/>
  <c r="O6" i="2"/>
  <c r="O7" i="1" s="1"/>
  <c r="U7" i="2"/>
  <c r="U8" i="1" s="1"/>
  <c r="P14" i="2"/>
  <c r="P15" i="1" s="1"/>
  <c r="O15" i="2"/>
  <c r="O16" i="1" s="1"/>
  <c r="T16" i="2"/>
  <c r="T17" i="1" s="1"/>
  <c r="P6" i="2"/>
  <c r="P7" i="1" s="1"/>
  <c r="M7" i="2"/>
  <c r="M8" i="1" s="1"/>
  <c r="T14" i="2"/>
  <c r="T15" i="1" s="1"/>
  <c r="P15" i="2"/>
  <c r="P16" i="1" s="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<sst xmlns="http://schemas.openxmlformats.org/spreadsheetml/2006/main" count="886" uniqueCount="717">
  <si>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</si>
  <si>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</si>
  <si>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</si>
  <si>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</si>
  <si>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</si>
  <si>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</si>
  <si>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</si>
  <si>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</si>
  <si>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</si>
  <si>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</si>
  <si>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</si>
  <si>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</si>
  <si>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</si>
  <si>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</si>
  <si>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</si>
  <si>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</si>
  <si>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</si>
  <si>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</si>
  <si>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</si>
  <si>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</si>
  <si>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</si>
  <si>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</si>
  <si>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</si>
  <si>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</si>
  <si>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</si>
  <si>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</si>
  <si>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</si>
  <si>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</si>
  <si>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</si>
  <si>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</si>
  <si>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</si>
  <si>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</si>
  <si>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</si>
  <si>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</si>
  <si>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</si>
  <si>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</si>
  <si>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</si>
  <si>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</si>
  <si>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</si>
  <si>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</si>
  <si>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</si>
  <si>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</si>
  <si>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</si>
  <si>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</si>
  <si>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</si>
  <si>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</si>
  <si>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</si>
  <si>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</si>
  <si>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</si>
  <si>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</si>
  <si>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</si>
  <si>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</si>
  <si>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</si>
  <si>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</si>
  <si>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</si>
  <si>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</si>
  <si>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</si>
  <si>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</si>
  <si>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</si>
  <si>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</si>
  <si>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</si>
  <si>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</si>
  <si>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</si>
  <si>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</si>
  <si>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</si>
  <si>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</si>
  <si>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</si>
  <si>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</si>
  <si>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</si>
  <si>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</si>
  <si>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</si>
  <si>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</si>
  <si>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</si>
  <si>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</si>
  <si>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</si>
  <si>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</si>
  <si>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</si>
  <si>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</si>
  <si>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</si>
  <si>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</si>
  <si>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</si>
  <si>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</si>
  <si>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</si>
  <si>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</si>
  <si>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</si>
  <si>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</si>
  <si>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</si>
  <si>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</si>
  <si>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</si>
  <si>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</si>
  <si>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</si>
  <si>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</si>
  <si>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</si>
  <si>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</si>
  <si>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</si>
  <si>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</si>
  <si>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</si>
  <si>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</si>
  <si>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</si>
  <si>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</si>
  <si>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</si>
  <si>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</si>
  <si>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</si>
  <si>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</si>
  <si>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</si>
  <si>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</si>
  <si>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</si>
  <si>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</si>
  <si>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</si>
  <si>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</si>
  <si>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</si>
  <si>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</si>
  <si>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</si>
  <si>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</si>
  <si>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</si>
  <si>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</si>
  <si>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</si>
  <si>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</si>
  <si>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</si>
  <si>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</si>
  <si>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</si>
  <si>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</si>
  <si>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</si>
  <si>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</si>
  <si>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</si>
  <si>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</si>
  <si>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</si>
  <si>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</si>
  <si>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</si>
  <si>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</si>
  <si>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</si>
  <si>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</si>
  <si>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</si>
  <si>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</si>
  <si>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</si>
  <si>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</si>
  <si>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</si>
  <si>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</si>
  <si>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</si>
  <si>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</si>
  <si>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</si>
  <si>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</si>
  <si>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</si>
  <si>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</si>
  <si>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</si>
  <si>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</si>
  <si>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</si>
  <si>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</si>
  <si>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</si>
  <si>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</si>
  <si>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</si>
  <si>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</si>
  <si>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</si>
  <si>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</si>
  <si>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</si>
  <si>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</si>
  <si>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</si>
  <si>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</si>
  <si>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</si>
  <si>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</si>
  <si>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</si>
  <si>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</si>
  <si>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</si>
  <si>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</si>
  <si>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</si>
  <si>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</si>
  <si>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</si>
  <si>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</si>
  <si>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</si>
  <si>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</si>
  <si>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</si>
  <si>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</si>
  <si>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</si>
  <si>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</si>
  <si>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</si>
  <si>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</si>
  <si>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</si>
  <si>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</si>
  <si>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</si>
  <si>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</si>
  <si>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</si>
  <si>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</si>
  <si>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</si>
  <si>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</si>
  <si>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</si>
  <si>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</si>
  <si>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</si>
  <si>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</si>
  <si>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</si>
  <si>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</si>
  <si>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</si>
  <si>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</si>
  <si>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</si>
  <si>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</si>
  <si>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</si>
  <si>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</si>
  <si>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</si>
  <si>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</si>
  <si>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</si>
  <si>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</si>
  <si>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</si>
  <si>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</si>
  <si>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</si>
  <si>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</si>
  <si>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</si>
  <si>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</si>
  <si>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</si>
  <si>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</si>
  <si>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</si>
  <si>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</si>
  <si>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</si>
  <si>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</si>
  <si>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</si>
  <si>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</si>
  <si>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</si>
  <si>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</si>
  <si>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</si>
  <si>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</si>
  <si>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</si>
  <si>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</si>
  <si>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</si>
  <si>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</si>
  <si>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</si>
  <si>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</si>
  <si>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</si>
  <si>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</si>
  <si>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</si>
  <si>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</si>
  <si>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</si>
  <si>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</si>
  <si>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</si>
  <si>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</si>
  <si>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</si>
  <si>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</si>
  <si>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</si>
  <si>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</si>
  <si>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</si>
  <si>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</si>
  <si>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</si>
  <si>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</si>
  <si>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</si>
  <si>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</si>
  <si>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</si>
  <si>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</si>
  <si>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</si>
  <si>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</si>
  <si>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</si>
  <si>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</si>
  <si>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</si>
  <si>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</si>
  <si>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</si>
  <si>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</si>
  <si>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</si>
  <si>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</si>
  <si>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</si>
  <si>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</si>
  <si>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</si>
  <si>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</si>
  <si>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</si>
  <si>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</si>
  <si>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</si>
  <si>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</si>
  <si>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</si>
  <si>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</si>
  <si>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</si>
  <si>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</si>
  <si>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</si>
  <si>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</si>
  <si>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</si>
  <si>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</si>
  <si>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</si>
  <si>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</si>
  <si>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</si>
  <si>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</si>
  <si>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</si>
  <si>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</si>
  <si>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</si>
  <si>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</si>
  <si>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</si>
  <si>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</si>
  <si>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</si>
  <si>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</si>
  <si>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</si>
  <si>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</si>
  <si>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</si>
  <si>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</si>
  <si>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</si>
  <si>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</si>
  <si>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</si>
  <si>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</si>
  <si>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</si>
  <si>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</si>
  <si>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</si>
  <si>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</si>
  <si>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</si>
  <si>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</si>
  <si>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</si>
  <si>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</si>
  <si>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</si>
  <si>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</si>
  <si>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</si>
  <si>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</si>
  <si>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</si>
  <si>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</si>
  <si>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</si>
  <si>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</si>
  <si>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</si>
  <si>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</si>
  <si>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</si>
  <si>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</si>
  <si>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</si>
  <si>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</si>
  <si>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</si>
  <si>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</si>
  <si>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</si>
  <si>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</si>
  <si>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</si>
  <si>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</si>
  <si>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</si>
  <si>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</si>
  <si>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</si>
  <si>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</si>
  <si>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</si>
  <si>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</si>
  <si>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</si>
  <si>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</si>
  <si>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</si>
  <si>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</si>
  <si>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</si>
  <si>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</si>
  <si>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</si>
  <si>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</si>
  <si>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</si>
  <si>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</si>
  <si>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</si>
  <si>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</si>
  <si>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</si>
  <si>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</si>
  <si>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</si>
  <si>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</si>
  <si>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</si>
  <si>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</si>
  <si>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</si>
  <si>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</si>
  <si>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</si>
  <si>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</si>
  <si>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</si>
  <si>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</si>
  <si>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</si>
  <si>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</si>
  <si>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</si>
  <si>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</si>
  <si>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</si>
  <si>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</si>
  <si>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</si>
  <si>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</si>
  <si>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</si>
  <si>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</si>
  <si>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</si>
  <si>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</si>
  <si>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</si>
  <si>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</si>
  <si>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</si>
  <si>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</si>
  <si>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</si>
  <si>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</si>
  <si>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</si>
  <si>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</si>
  <si>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</si>
  <si>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</si>
  <si>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</si>
  <si>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</si>
  <si>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</si>
  <si>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</si>
  <si>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</si>
  <si>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</si>
  <si>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</si>
  <si>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</si>
  <si>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</si>
  <si>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</si>
  <si>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</si>
  <si>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</si>
  <si>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</si>
  <si>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</si>
  <si>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</si>
  <si>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</si>
  <si>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</si>
  <si>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</si>
  <si>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</si>
  <si>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</si>
  <si>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</si>
  <si>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</si>
  <si>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</si>
  <si>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</si>
  <si>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</si>
  <si>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</si>
  <si>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</si>
  <si>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</si>
  <si>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</si>
  <si>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</si>
  <si>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</si>
  <si>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</si>
  <si>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</si>
  <si>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</si>
  <si>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</si>
  <si>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</si>
  <si>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</si>
  <si>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</si>
  <si>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</si>
  <si>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</si>
  <si>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</si>
  <si>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</si>
  <si>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</si>
  <si>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</si>
  <si>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</si>
  <si>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</si>
  <si>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</si>
  <si>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</si>
  <si>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</si>
  <si>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</si>
  <si>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</si>
  <si>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</si>
  <si>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</si>
  <si>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</si>
  <si>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</si>
  <si>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</si>
  <si>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</si>
  <si>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</si>
  <si>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</si>
  <si>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</si>
  <si>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</si>
  <si>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</si>
  <si>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</si>
  <si>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</si>
  <si>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</si>
  <si>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</si>
  <si>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</si>
  <si>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</si>
  <si>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</si>
  <si>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</si>
  <si>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</si>
  <si>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</si>
  <si>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</si>
  <si>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</si>
  <si>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</si>
  <si>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</si>
  <si>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</si>
  <si>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</si>
  <si>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</si>
  <si>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</si>
  <si>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</si>
  <si>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</si>
  <si>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</si>
  <si>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</si>
  <si>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</si>
  <si>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</si>
  <si>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</si>
  <si>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</si>
  <si>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</si>
  <si>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</si>
  <si>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</si>
  <si>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</si>
  <si>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</si>
  <si>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</si>
  <si>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</si>
  <si>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</si>
  <si>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</si>
  <si>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</si>
  <si>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</si>
  <si>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</si>
  <si>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</si>
  <si>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</si>
  <si>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</si>
  <si>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</si>
  <si>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</si>
  <si>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</si>
  <si>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</si>
  <si>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</si>
  <si>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</si>
  <si>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</si>
  <si>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</si>
  <si>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</si>
  <si>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</si>
  <si>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</si>
  <si>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</si>
  <si>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</si>
  <si>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</si>
  <si>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</si>
  <si>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</si>
  <si>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</si>
  <si>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</si>
  <si>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</si>
  <si>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</si>
  <si>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</si>
  <si>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</si>
  <si>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</si>
  <si>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</si>
  <si>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</si>
  <si>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</si>
  <si>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</si>
  <si>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</si>
  <si>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</si>
  <si>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</si>
  <si>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</si>
  <si>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</si>
  <si>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</si>
  <si>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</si>
  <si>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</si>
  <si>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</si>
  <si>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</si>
  <si>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</si>
  <si>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</si>
  <si>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</si>
  <si>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</si>
  <si>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</si>
  <si>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</si>
  <si>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</si>
  <si>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</si>
  <si>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</si>
  <si>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</si>
  <si>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</si>
  <si>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</si>
  <si>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</si>
  <si>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</si>
  <si>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</si>
  <si>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</si>
  <si>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</si>
  <si>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</si>
  <si>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</si>
  <si>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</si>
  <si>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</si>
  <si>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</si>
  <si>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</si>
  <si>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</si>
  <si>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</si>
  <si>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</si>
  <si>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</si>
  <si>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</si>
  <si>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</si>
  <si>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</si>
  <si>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</si>
  <si>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</si>
  <si>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</si>
  <si>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</si>
  <si>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</si>
  <si>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</si>
  <si>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</si>
  <si>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</si>
  <si>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</si>
  <si>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</si>
  <si>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</si>
  <si>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</si>
  <si>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</si>
  <si>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</si>
  <si>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</si>
  <si>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</si>
  <si>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</si>
  <si>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</si>
  <si>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</si>
  <si>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</si>
  <si>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</si>
  <si>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</si>
  <si>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</si>
  <si>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</si>
  <si>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</si>
  <si>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</si>
  <si>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</si>
  <si>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</si>
  <si>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</si>
  <si>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</si>
  <si>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</si>
  <si>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</si>
  <si>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</si>
  <si>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</si>
  <si>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</si>
  <si>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</si>
  <si>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</si>
  <si>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</si>
  <si>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</si>
  <si>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</si>
  <si>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</si>
  <si>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</si>
  <si>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</si>
  <si>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</si>
  <si>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</si>
  <si>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</si>
  <si>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</si>
  <si>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</si>
  <si>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</si>
  <si>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</si>
  <si>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</si>
  <si>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</si>
  <si>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</si>
  <si>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</si>
  <si>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</si>
  <si>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</si>
  <si>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</si>
  <si>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</si>
  <si>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</si>
  <si>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</si>
  <si>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</si>
  <si>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</si>
  <si>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</si>
  <si>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</si>
  <si>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</si>
  <si>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</si>
  <si>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</si>
  <si>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</si>
  <si>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</si>
  <si>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</si>
  <si>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</si>
  <si>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</si>
  <si>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</si>
  <si>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</si>
  <si>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</si>
  <si>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</si>
  <si>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</si>
  <si>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</si>
  <si>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</si>
  <si>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</si>
  <si>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</si>
  <si>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</si>
  <si>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</si>
  <si>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</si>
  <si>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</si>
  <si>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</si>
  <si>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</si>
  <si>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</si>
  <si>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</si>
  <si>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</si>
  <si>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</si>
  <si>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</si>
  <si>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</si>
  <si>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</si>
  <si>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</si>
  <si>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</si>
  <si>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</si>
  <si>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</si>
  <si>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</si>
  <si>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</si>
  <si>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</si>
  <si>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</si>
  <si>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</si>
  <si>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</si>
  <si>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</si>
  <si>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</si>
  <si>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</si>
  <si>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</si>
  <si>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</si>
  <si>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</si>
  <si>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</si>
  <si>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</si>
  <si>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</si>
  <si>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</si>
  <si>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</si>
  <si>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</si>
  <si>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</si>
  <si>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</si>
  <si>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</si>
  <si>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</si>
  <si>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</si>
  <si>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</si>
  <si>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</si>
  <si>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</si>
  <si>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</si>
  <si>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</si>
  <si>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</si>
  <si>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</si>
  <si>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</si>
  <si>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</si>
  <si>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</si>
  <si>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</si>
  <si>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</si>
  <si>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</si>
  <si>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</si>
  <si>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</si>
  <si>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E550 Regular - DE</t>
  </si>
  <si>
    <t>Lenovo E550 Regular - FR</t>
  </si>
  <si>
    <t>Lenovo E550 Regular - IT</t>
  </si>
  <si>
    <t>Lenovo E550 Regular - ES</t>
  </si>
  <si>
    <t>Lenovo E550 Regular - UK</t>
  </si>
  <si>
    <t>Lenovo E550 Regular - NOR</t>
  </si>
  <si>
    <t>Lenovo E550 Regular - BE</t>
  </si>
  <si>
    <t>Lenovo E550 Regular - BG</t>
  </si>
  <si>
    <t>Lenovo E550 Regular - CZ</t>
  </si>
  <si>
    <t>Lenovo E550 Regular - DK</t>
  </si>
  <si>
    <t>Lenovo E550 Regular - HU</t>
  </si>
  <si>
    <t>Lenovo E550 Regular - NL</t>
  </si>
  <si>
    <t>Lenovo E550 Regular - NO</t>
  </si>
  <si>
    <t>Lenovo E550 Regular - PL</t>
  </si>
  <si>
    <t>Lenovo E550 Regular - PT</t>
  </si>
  <si>
    <t>Lenovo E550 Regular - SE/FI</t>
  </si>
  <si>
    <t>Lenovo E550 Regular - CH</t>
  </si>
  <si>
    <t>Lenovo E550 Regular - US INT</t>
  </si>
  <si>
    <t>Lenovo E550 Regular - RUS</t>
  </si>
  <si>
    <t>Lenovo E550 Regular - US</t>
  </si>
  <si>
    <t>00HN006</t>
  </si>
  <si>
    <t>00HN007</t>
  </si>
  <si>
    <t>00HN008</t>
  </si>
  <si>
    <t>00HN009</t>
  </si>
  <si>
    <t>00HN015</t>
  </si>
  <si>
    <t>00HN093</t>
  </si>
  <si>
    <t>00HN020</t>
  </si>
  <si>
    <t>00HN022</t>
  </si>
  <si>
    <t>00HN026</t>
  </si>
  <si>
    <t>00HN101</t>
  </si>
  <si>
    <t>00HN030</t>
  </si>
  <si>
    <t>00HN023</t>
  </si>
  <si>
    <t>00HN000</t>
  </si>
  <si>
    <t>Lenovo E550 Parent</t>
  </si>
  <si>
    <t>Lenovo/E550/RG/DE</t>
  </si>
  <si>
    <t>Lenovo/E550/RG/FR</t>
  </si>
  <si>
    <t>Lenovo/E550/RG/IT</t>
  </si>
  <si>
    <t>Lenovo/E550/RG/ES</t>
  </si>
  <si>
    <t>Lenovo/E550/RG/UK</t>
  </si>
  <si>
    <t>Lenovo/E550/RGNOR</t>
  </si>
  <si>
    <t>E550 E560 E560c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</si>
</sst>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right" wrapText="1"/>
    </xf>
    <xf numFmtId="0" fontId="5" fillId="0" borderId="0" xfId="0" applyFont="1" applyBorder="1" applyAlignment="1">
      <alignment horizontal="center"/>
    </xf>
    <xf numFmtId="0" fontId="7"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J5" zoomScale="130" zoomScaleNormal="130" workbookViewId="0">
      <selection activeCell="CV5" sqref="CV5:CV6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E550 Parent</v>
      </c>
      <c r="C4" s="29" t="s">
        <v>345</v>
      </c>
      <c r="D4" s="30">
        <f>Values!B14</f>
        <v>5714401488996</v>
      </c>
      <c r="E4" s="31" t="s">
        <v>346</v>
      </c>
      <c r="F4" s="28" t="str">
        <f>SUBSTITUTE(Values!B1, "{language}", "") &amp; " " &amp; Values!B3</f>
        <v>ersättningsbakgrundsbelyst  tangentbord för Lenovo Thinkpad E550 E560 E560c</v>
      </c>
      <c r="G4" s="29" t="s">
        <v>345</v>
      </c>
      <c r="H4" s="27" t="str">
        <f>Values!B16</f>
        <v>computer-keyboards</v>
      </c>
      <c r="I4" s="27" t="str">
        <f>IF(ISBLANK(Values!E3),"","4730574031")</f>
        <v>4730574031</v>
      </c>
      <c r="J4" s="32" t="str">
        <f>Values!B13</f>
        <v>Lenovo E550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E550 Regular - DE</v>
      </c>
      <c r="C5" s="32" t="str">
        <f>IF(ISBLANK(Values!E4),"","TellusRem")</f>
        <v>TellusRem</v>
      </c>
      <c r="D5" s="30">
        <f>IF(ISBLANK(Values!E4),"",Values!E4)</f>
        <v>5714401550013</v>
      </c>
      <c r="E5" s="31" t="str">
        <f>IF(ISBLANK(Values!E4),"","EAN")</f>
        <v>EAN</v>
      </c>
      <c r="F5" s="28" t="str">
        <f>IF(ISBLANK(Values!E4),"",IF(Values!J4, SUBSTITUTE(Values!$B$1, "{language}", Values!H4) &amp; " " &amp;Values!$B$3, SUBSTITUTE(Values!$B$2, "{language}", Values!$H4) &amp; " " &amp;Values!$B$3))</f>
        <v>ersätter Tysk icke-bakgrundsbelyst tangentbord för Lenovo Thinkpad E550 E560 E560c</v>
      </c>
      <c r="G5" s="32" t="str">
        <f>IF(ISBLANK(Values!E4),"","TellusRem")</f>
        <v>TellusRem</v>
      </c>
      <c r="H5" s="27" t="str">
        <f>IF(ISBLANK(Values!E4),"",Values!$B$16)</f>
        <v>computer-keyboards</v>
      </c>
      <c r="I5" s="27" t="str">
        <f>IF(ISBLANK(Values!E4),"","4730574031")</f>
        <v>4730574031</v>
      </c>
      <c r="J5" s="39" t="str">
        <f>IF(ISBLANK(Values!E4),"",Values!F4 )</f>
        <v>Lenovo E550 Regular - DE</v>
      </c>
      <c r="K5" s="28">
        <f>IF(ISBLANK(Values!E4),"",IF(Values!J4, Values!$B$4, Values!$B$5))</f>
        <v>47.99</v>
      </c>
      <c r="L5" s="40" t="str">
        <f>IF(ISBLANK(Values!E4),"",IF($CO5="DEFAULT", Values!$B$18, ""))</f>
        <v/>
      </c>
      <c r="M5" s="28" t="str">
        <f>IF(ISBLANK(Values!E4),"",Values!$M4)</f>
        <v>https://raw.githubusercontent.com/PatrickVibild/TellusAmazonPictures/master/pictures/Lenovo/E550/RG/DE/1.jpg</v>
      </c>
      <c r="N5" s="28" t="str">
        <f>IF(ISBLANK(Values!$F4),"",Values!N4)</f>
        <v>https://raw.githubusercontent.com/PatrickVibild/TellusAmazonPictures/master/pictures/Lenovo/E550/RG/DE/2.jpg</v>
      </c>
      <c r="O5" s="28" t="str">
        <f>IF(ISBLANK(Values!$F4),"",Values!O4)</f>
        <v>https://raw.githubusercontent.com/PatrickVibild/TellusAmazonPictures/master/pictures/Lenovo/E550/RG/DE/3.jpg</v>
      </c>
      <c r="P5" s="28" t="str">
        <f>IF(ISBLANK(Values!$F4),"",Values!P4)</f>
        <v>https://raw.githubusercontent.com/PatrickVibild/TellusAmazonPictures/master/pictures/Lenovo/E550/RG/DE/4.jpg</v>
      </c>
      <c r="Q5" s="28" t="str">
        <f>IF(ISBLANK(Values!$F4),"",Values!Q4)</f>
        <v>https://raw.githubusercontent.com/PatrickVibild/TellusAmazonPictures/master/pictures/Lenovo/E550/RG/DE/5.jpg</v>
      </c>
      <c r="R5" s="28" t="str">
        <f>IF(ISBLANK(Values!$F4),"",Values!R4)</f>
        <v>https://raw.githubusercontent.com/PatrickVibild/TellusAmazonPictures/master/pictures/Lenovo/E550/RG/DE/6.jpg</v>
      </c>
      <c r="S5" s="28" t="str">
        <f>IF(ISBLANK(Values!$F4),"",Values!S4)</f>
        <v>https://raw.githubusercontent.com/PatrickVibild/TellusAmazonPictures/master/pictures/Lenovo/E550/RG/DE/7.jpg</v>
      </c>
      <c r="T5" s="28" t="str">
        <f>IF(ISBLANK(Values!$F4),"",Values!T4)</f>
        <v>https://raw.githubusercontent.com/PatrickVibild/TellusAmazonPictures/master/pictures/Lenovo/E550/RG/DE/8.jpg</v>
      </c>
      <c r="U5" s="28" t="str">
        <f>IF(ISBLANK(Values!$F4),"",Values!U4)</f>
        <v>https://raw.githubusercontent.com/PatrickVibild/TellusAmazonPictures/master/pictures/Lenovo/E550/RG/DE/9.jpg</v>
      </c>
      <c r="W5" s="32" t="str">
        <f>IF(ISBLANK(Values!E4),"","Child")</f>
        <v>Child</v>
      </c>
      <c r="X5" s="32" t="str">
        <f>IF(ISBLANK(Values!E4),"",Values!$B$13)</f>
        <v>Lenovo E550 Parent</v>
      </c>
      <c r="Y5" s="39" t="str">
        <f>IF(ISBLANK(Values!E4),"","Size-Color")</f>
        <v>Size-Color</v>
      </c>
      <c r="Z5" s="32" t="str">
        <f>IF(ISBLANK(Values!E4),"","variation")</f>
        <v>variation</v>
      </c>
      <c r="AA5" s="36" t="str">
        <f>IF(ISBLANK(Values!E4),"",Values!$B$20)</f>
        <v>Update</v>
      </c>
      <c r="AB5" s="1" t="str">
        <f>IF(ISBLANK(Values!E4),"",Values!$B$29)</f>
        <v>Tangentbord distribueras av Tellus Remarketing, ledande europeiskt företag för bärbara tangentbord. Tangentbord har rengjorts, packats och testats i vår produktionslinje i Danmark. För eventuella kompatibilitetsfrågor kontakta oss via Amazons webbplats.</v>
      </c>
      <c r="AI5" s="41" t="str">
        <f>IF(ISBLANK(Values!E4),"",IF(Values!I4,Values!$B$23,Values!$B$33))</f>
        <v>👉 RENOVERAT: SPARA PENGAR - Ersättande Lenovo-tangentbord för laptop, samma kvalitet som OEM-tangentbord. TellusRem är den ledande tangentbordsdistributören i världen sedan 2011. Perfekt ersättningstangentbord, lätt att byta ut och installera.</v>
      </c>
      <c r="AJ5" s="42" t="str">
        <f>IF(ISBLANK(Values!E4),"",Values!$B$24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E550 E560 E560c</v>
      </c>
      <c r="AK5" s="1" t="str">
        <f>IF(ISBLANK(Values!E4),"",Values!$B$25)</f>
        <v>♻️ MILJÖVÄNLIG PRODUKT - Köp renoverad, KÖP GRÖNT! Minska mer än 80 % koldioxid genom att köpa våra renoverade tangentbord, jämfört med att skaffa ett nytt tangentbord! Perfekt OEM-ersättningsdel för ditt tangentbord.</v>
      </c>
      <c r="AL5" s="1" t="str">
        <f>IF(ISBLANK(Values!E4),"",SUBSTITUTE(SUBSTITUTE(IF(Values!$J4, Values!$B$26, Values!$B$33), "{language}", Values!$H4), "{flag}", INDEX(options!$E$1:$E$20, Values!$V4)))</f>
        <v>👉 LAYOUT - 🇩🇪 Tysk INGEN bakgrundsbelysning.</v>
      </c>
      <c r="AM5" s="1" t="str">
        <f>SUBSTITUTE(IF(ISBLANK(Values!E4),"",Values!$B$27), "{model}", Values!$B$3)</f>
        <v>👉 KOMPATIBEL MED - Lenovo E550 E560 E560c. Vänligen kontrollera bilden och beskrivningen noggrant innan du köper något tangentbord. Detta säkerställer att du får rätt laptoptangentbord för din dator. Superenkel installation.</v>
      </c>
      <c r="AT5" s="28" t="str">
        <f>IF(ISBLANK(Values!E4),"",Values!H4)</f>
        <v>Tysk</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5" s="1" t="str">
        <f>IF(ISBLANK(Values!E4),"","No")</f>
        <v>No</v>
      </c>
      <c r="DA5" s="1" t="str">
        <f>IF(ISBLANK(Values!E4),"","No")</f>
        <v>No</v>
      </c>
      <c r="DO5" s="27" t="str">
        <f>IF(ISBLANK(Values!E4),"","Parts")</f>
        <v>Parts</v>
      </c>
      <c r="DP5" s="27" t="str">
        <f>IF(ISBLANK(Values!E4),"",Values!$B$31)</f>
        <v>6 månaders garanti efter leveransdatum. I händelse av fel på tangentbordet kommer en ny enhet eller en reservdel till produktens tangentbord att skickas. Vid brist på lager ges full återbetalning.</v>
      </c>
      <c r="DS5" s="31"/>
      <c r="DY5" t="str">
        <f>IF(ISBLANK(Values!$E4), "", "not_applicable")</f>
        <v>not_applicable</v>
      </c>
      <c r="DZ5" s="31"/>
      <c r="EA5" s="31"/>
      <c r="EB5" s="31"/>
      <c r="EC5" s="31"/>
      <c r="EI5" s="1" t="str">
        <f>IF(ISBLANK(Values!E4),"",Values!$B$31)</f>
        <v>6 månaders garanti efter leveransdatum. I händelse av fel på tangentbordet kommer en ny enhet eller en reservdel till produktens tangentbord att skickas. Vid brist på lager ges full återbetalning.</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Lenovo E550 Regular - FR</v>
      </c>
      <c r="C6" s="32" t="str">
        <f>IF(ISBLANK(Values!E5),"","TellusRem")</f>
        <v>TellusRem</v>
      </c>
      <c r="D6" s="30">
        <f>IF(ISBLANK(Values!E5),"",Values!E5)</f>
        <v>5714401550020</v>
      </c>
      <c r="E6" s="31" t="str">
        <f>IF(ISBLANK(Values!E5),"","EAN")</f>
        <v>EAN</v>
      </c>
      <c r="F6" s="28" t="str">
        <f>IF(ISBLANK(Values!E5),"",IF(Values!J5, SUBSTITUTE(Values!$B$1, "{language}", Values!H5) &amp; " " &amp;Values!$B$3, SUBSTITUTE(Values!$B$2, "{language}", Values!$H5) &amp; " " &amp;Values!$B$3))</f>
        <v>ersätter Franska icke-bakgrundsbelyst tangentbord för Lenovo Thinkpad E550 E560 E560c</v>
      </c>
      <c r="G6" s="32" t="str">
        <f>IF(ISBLANK(Values!E5),"","TellusRem")</f>
        <v>TellusRem</v>
      </c>
      <c r="H6" s="27" t="str">
        <f>IF(ISBLANK(Values!E5),"",Values!$B$16)</f>
        <v>computer-keyboards</v>
      </c>
      <c r="I6" s="27" t="str">
        <f>IF(ISBLANK(Values!E5),"","4730574031")</f>
        <v>4730574031</v>
      </c>
      <c r="J6" s="39" t="str">
        <f>IF(ISBLANK(Values!E5),"",Values!F5 )</f>
        <v>Lenovo E550 Regular - FR</v>
      </c>
      <c r="K6" s="28">
        <f>IF(ISBLANK(Values!E5),"",IF(Values!J5, Values!$B$4, Values!$B$5))</f>
        <v>47.99</v>
      </c>
      <c r="L6" s="40" t="str">
        <f>IF(ISBLANK(Values!E5),"",IF($CO6="DEFAULT", Values!$B$18, ""))</f>
        <v/>
      </c>
      <c r="M6" s="28" t="str">
        <f>IF(ISBLANK(Values!E5),"",Values!$M5)</f>
        <v>https://download.lenovo.com/Images/Parts/Lenovo/E550/RG/FR/Lenovo/E550/RG/FR_A.jpg</v>
      </c>
      <c r="N6" s="28" t="str">
        <f>IF(ISBLANK(Values!$F5),"",Values!N5)</f>
        <v>https://download.lenovo.com/Images/Parts/Lenovo/E550/RG/FR/Lenovo/E550/RG/FR_B.jpg</v>
      </c>
      <c r="O6" s="28" t="str">
        <f>IF(ISBLANK(Values!$F5),"",Values!O5)</f>
        <v>https://download.lenovo.com/Images/Parts/Lenovo/E550/RG/FR/Lenovo/E550/RG/FR_details.jpg</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Child</v>
      </c>
      <c r="X6" s="32" t="str">
        <f>IF(ISBLANK(Values!E5),"",Values!$B$13)</f>
        <v>Lenovo E550 Parent</v>
      </c>
      <c r="Y6" s="39" t="str">
        <f>IF(ISBLANK(Values!E5),"","Size-Color")</f>
        <v>Size-Color</v>
      </c>
      <c r="Z6" s="32" t="str">
        <f>IF(ISBLANK(Values!E5),"","variation")</f>
        <v>variation</v>
      </c>
      <c r="AA6" s="36" t="str">
        <f>IF(ISBLANK(Values!E5),"",Values!$B$20)</f>
        <v>Update</v>
      </c>
      <c r="AB6" s="1" t="str">
        <f>IF(ISBLANK(Values!E5),"",Values!$B$29)</f>
        <v>Tangentbord distribueras av Tellus Remarketing, ledande europeiskt företag för bärbara tangentbord. Tangentbord har rengjorts, packats och testats i vår produktionslinje i Danmark. För eventuella kompatibilitetsfrågor kontakta oss via Amazons webbplats.</v>
      </c>
      <c r="AI6" s="41" t="str">
        <f>IF(ISBLANK(Values!E5),"",IF(Values!I5,Values!$B$23,Values!$B$33))</f>
        <v>👉 RENOVERAT: SPARA PENGAR - Ersättande Lenovo-tangentbord för laptop, samma kvalitet som OEM-tangentbord. TellusRem är den ledande tangentbordsdistributören i världen sedan 2011. Perfekt ersättningstangentbord, lätt att byta ut och installera.</v>
      </c>
      <c r="AJ6" s="42" t="str">
        <f>IF(ISBLANK(Values!E5),"",Values!$B$24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E550 E560 E560c</v>
      </c>
      <c r="AK6" s="1" t="str">
        <f>IF(ISBLANK(Values!E5),"",Values!$B$25)</f>
        <v>♻️ MILJÖVÄNLIG PRODUKT - Köp renoverad, KÖP GRÖNT! Minska mer än 80 % koldioxid genom att köpa våra renoverade tangentbord, jämfört med att skaffa ett nytt tangentbord! Perfekt OEM-ersättningsdel för ditt tangentbord.</v>
      </c>
      <c r="AL6" s="1" t="str">
        <f>IF(ISBLANK(Values!E5),"",SUBSTITUTE(SUBSTITUTE(IF(Values!$J5, Values!$B$26, Values!$B$33), "{language}", Values!$H5), "{flag}", INDEX(options!$E$1:$E$20, Values!$V5)))</f>
        <v>👉 LAYOUT - 🇫🇷 Franska INGEN bakgrundsbelysning.</v>
      </c>
      <c r="AM6" s="1" t="str">
        <f>SUBSTITUTE(IF(ISBLANK(Values!E5),"",Values!$B$27), "{model}", Values!$B$3)</f>
        <v>👉 KOMPATIBEL MED - Lenovo E550 E560 E560c. Vänligen kontrollera bilden och beskrivningen noggrant innan du köper något tangentbord. Detta säkerställer att du får rätt laptoptangentbord för din dator. Superenkel installation.</v>
      </c>
      <c r="AT6" s="28" t="str">
        <f>IF(ISBLANK(Values!E5),"",Values!H5)</f>
        <v>Franska</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6" s="1" t="str">
        <f>IF(ISBLANK(Values!E5),"","No")</f>
        <v>No</v>
      </c>
      <c r="DA6" s="1" t="str">
        <f>IF(ISBLANK(Values!E5),"","No")</f>
        <v>No</v>
      </c>
      <c r="DO6" s="27" t="str">
        <f>IF(ISBLANK(Values!E5),"","Parts")</f>
        <v>Parts</v>
      </c>
      <c r="DP6" s="27" t="str">
        <f>IF(ISBLANK(Values!E5),"",Values!$B$31)</f>
        <v>6 månaders garanti efter leveransdatum. I händelse av fel på tangentbordet kommer en ny enhet eller en reservdel till produktens tangentbord att skickas. Vid brist på lager ges full återbetalning.</v>
      </c>
      <c r="DS6" s="31"/>
      <c r="DY6" t="str">
        <f>IF(ISBLANK(Values!$E5), "", "not_applicable")</f>
        <v>not_applicable</v>
      </c>
      <c r="DZ6" s="31"/>
      <c r="EA6" s="31"/>
      <c r="EB6" s="31"/>
      <c r="EC6" s="31"/>
      <c r="EI6" s="1" t="str">
        <f>IF(ISBLANK(Values!E5),"",Values!$B$31)</f>
        <v>6 månaders garanti efter leveransdatum. I händelse av fel på tangentbordet kommer en ny enhet eller en reservdel till produktens tangentbord att skickas. Vid brist på lager ges full återbetalning.</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Lenovo E550 Regular - IT</v>
      </c>
      <c r="C7" s="32" t="str">
        <f>IF(ISBLANK(Values!E6),"","TellusRem")</f>
        <v>TellusRem</v>
      </c>
      <c r="D7" s="30">
        <f>IF(ISBLANK(Values!E6),"",Values!E6)</f>
        <v>5714401550037</v>
      </c>
      <c r="E7" s="31" t="str">
        <f>IF(ISBLANK(Values!E6),"","EAN")</f>
        <v>EAN</v>
      </c>
      <c r="F7" s="28" t="str">
        <f>IF(ISBLANK(Values!E6),"",IF(Values!J6, SUBSTITUTE(Values!$B$1, "{language}", Values!H6) &amp; " " &amp;Values!$B$3, SUBSTITUTE(Values!$B$2, "{language}", Values!$H6) &amp; " " &amp;Values!$B$3))</f>
        <v>ersätter Italienska icke-bakgrundsbelyst tangentbord för Lenovo Thinkpad E550 E560 E560c</v>
      </c>
      <c r="G7" s="32" t="str">
        <f>IF(ISBLANK(Values!E6),"","TellusRem")</f>
        <v>TellusRem</v>
      </c>
      <c r="H7" s="27" t="str">
        <f>IF(ISBLANK(Values!E6),"",Values!$B$16)</f>
        <v>computer-keyboards</v>
      </c>
      <c r="I7" s="27" t="str">
        <f>IF(ISBLANK(Values!E6),"","4730574031")</f>
        <v>4730574031</v>
      </c>
      <c r="J7" s="39" t="str">
        <f>IF(ISBLANK(Values!E6),"",Values!F6 )</f>
        <v>Lenovo E550 Regular - IT</v>
      </c>
      <c r="K7" s="28">
        <f>IF(ISBLANK(Values!E6),"",IF(Values!J6, Values!$B$4, Values!$B$5))</f>
        <v>47.99</v>
      </c>
      <c r="L7" s="40" t="str">
        <f>IF(ISBLANK(Values!E6),"",IF($CO7="DEFAULT", Values!$B$18, ""))</f>
        <v/>
      </c>
      <c r="M7" s="28" t="str">
        <f>IF(ISBLANK(Values!E6),"",Values!$M6)</f>
        <v>https://download.lenovo.com/Images/Parts/Lenovo/E550/RG/IT/Lenovo/E550/RG/IT_A.jpg</v>
      </c>
      <c r="N7" s="28" t="str">
        <f>IF(ISBLANK(Values!$F6),"",Values!N6)</f>
        <v>https://download.lenovo.com/Images/Parts/Lenovo/E550/RG/IT/Lenovo/E550/RG/IT_B.jpg</v>
      </c>
      <c r="O7" s="28" t="str">
        <f>IF(ISBLANK(Values!$F6),"",Values!O6)</f>
        <v>https://download.lenovo.com/Images/Parts/Lenovo/E550/RG/IT/Lenovo/E550/RG/IT_details.jpg</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Child</v>
      </c>
      <c r="X7" s="32" t="str">
        <f>IF(ISBLANK(Values!E6),"",Values!$B$13)</f>
        <v>Lenovo E550 Parent</v>
      </c>
      <c r="Y7" s="39" t="str">
        <f>IF(ISBLANK(Values!E6),"","Size-Color")</f>
        <v>Size-Color</v>
      </c>
      <c r="Z7" s="32" t="str">
        <f>IF(ISBLANK(Values!E6),"","variation")</f>
        <v>variation</v>
      </c>
      <c r="AA7" s="36" t="str">
        <f>IF(ISBLANK(Values!E6),"",Values!$B$20)</f>
        <v>Update</v>
      </c>
      <c r="AB7" s="1" t="str">
        <f>IF(ISBLANK(Values!E6),"",Values!$B$29)</f>
        <v>Tangentbord distribueras av Tellus Remarketing, ledande europeiskt företag för bärbara tangentbord. Tangentbord har rengjorts, packats och testats i vår produktionslinje i Danmark. För eventuella kompatibilitetsfrågor kontakta oss via Amazons webbplats.</v>
      </c>
      <c r="AI7" s="41" t="str">
        <f>IF(ISBLANK(Values!E6),"",IF(Values!I6,Values!$B$23,Values!$B$33))</f>
        <v>👉 RENOVERAT: SPARA PENGAR - Ersättande Lenovo-tangentbord för laptop, samma kvalitet som OEM-tangentbord. TellusRem är den ledande tangentbordsdistributören i världen sedan 2011. Perfekt ersättningstangentbord, lätt att byta ut och installera.</v>
      </c>
      <c r="AJ7" s="42" t="str">
        <f>IF(ISBLANK(Values!E6),"",Values!$B$24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E550 E560 E560c</v>
      </c>
      <c r="AK7" s="1" t="str">
        <f>IF(ISBLANK(Values!E6),"",Values!$B$25)</f>
        <v>♻️ MILJÖVÄNLIG PRODUKT - Köp renoverad, KÖP GRÖNT! Minska mer än 80 % koldioxid genom att köpa våra renoverade tangentbord, jämfört med att skaffa ett nytt tangentbord! Perfekt OEM-ersättningsdel för ditt tangentbord.</v>
      </c>
      <c r="AL7" s="1" t="str">
        <f>IF(ISBLANK(Values!E6),"",SUBSTITUTE(SUBSTITUTE(IF(Values!$J6, Values!$B$26, Values!$B$33), "{language}", Values!$H6), "{flag}", INDEX(options!$E$1:$E$20, Values!$V6)))</f>
        <v>👉 LAYOUT - 🇮🇹 Italienska INGEN bakgrundsbelysning.</v>
      </c>
      <c r="AM7" s="1" t="str">
        <f>SUBSTITUTE(IF(ISBLANK(Values!E6),"",Values!$B$27), "{model}", Values!$B$3)</f>
        <v>👉 KOMPATIBEL MED - Lenovo E550 E560 E560c. Vänligen kontrollera bilden och beskrivningen noggrant innan du köper något tangentbord. Detta säkerställer att du får rätt laptoptangentbord för din dator. Superenkel installation.</v>
      </c>
      <c r="AT7" s="28" t="str">
        <f>IF(ISBLANK(Values!E6),"",Values!H6)</f>
        <v>Italienska</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7" s="1" t="str">
        <f>IF(ISBLANK(Values!E6),"","No")</f>
        <v>No</v>
      </c>
      <c r="DA7" s="1" t="str">
        <f>IF(ISBLANK(Values!E6),"","No")</f>
        <v>No</v>
      </c>
      <c r="DO7" s="27" t="str">
        <f>IF(ISBLANK(Values!E6),"","Parts")</f>
        <v>Parts</v>
      </c>
      <c r="DP7" s="27" t="str">
        <f>IF(ISBLANK(Values!E6),"",Values!$B$31)</f>
        <v>6 månaders garanti efter leveransdatum. I händelse av fel på tangentbordet kommer en ny enhet eller en reservdel till produktens tangentbord att skickas. Vid brist på lager ges full återbetalning.</v>
      </c>
      <c r="DS7" s="31"/>
      <c r="DY7" t="str">
        <f>IF(ISBLANK(Values!$E6), "", "not_applicable")</f>
        <v>not_applicable</v>
      </c>
      <c r="DZ7" s="31"/>
      <c r="EA7" s="31"/>
      <c r="EB7" s="31"/>
      <c r="EC7" s="31"/>
      <c r="EI7" s="1" t="str">
        <f>IF(ISBLANK(Values!E6),"",Values!$B$31)</f>
        <v>6 månaders garanti efter leveransdatum. I händelse av fel på tangentbordet kommer en ny enhet eller en reservdel till produktens tangentbord att skickas. Vid brist på lager ges full återbetalning.</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Lenovo E550 Regular - ES</v>
      </c>
      <c r="C8" s="32" t="str">
        <f>IF(ISBLANK(Values!E7),"","TellusRem")</f>
        <v>TellusRem</v>
      </c>
      <c r="D8" s="30">
        <f>IF(ISBLANK(Values!E7),"",Values!E7)</f>
        <v>5714401550044</v>
      </c>
      <c r="E8" s="31" t="str">
        <f>IF(ISBLANK(Values!E7),"","EAN")</f>
        <v>EAN</v>
      </c>
      <c r="F8" s="28" t="str">
        <f>IF(ISBLANK(Values!E7),"",IF(Values!J7, SUBSTITUTE(Values!$B$1, "{language}", Values!H7) &amp; " " &amp;Values!$B$3, SUBSTITUTE(Values!$B$2, "{language}", Values!$H7) &amp; " " &amp;Values!$B$3))</f>
        <v>ersätter Spanska icke-bakgrundsbelyst tangentbord för Lenovo Thinkpad E550 E560 E560c</v>
      </c>
      <c r="G8" s="32" t="str">
        <f>IF(ISBLANK(Values!E7),"","TellusRem")</f>
        <v>TellusRem</v>
      </c>
      <c r="H8" s="27" t="str">
        <f>IF(ISBLANK(Values!E7),"",Values!$B$16)</f>
        <v>computer-keyboards</v>
      </c>
      <c r="I8" s="27" t="str">
        <f>IF(ISBLANK(Values!E7),"","4730574031")</f>
        <v>4730574031</v>
      </c>
      <c r="J8" s="39" t="str">
        <f>IF(ISBLANK(Values!E7),"",Values!F7 )</f>
        <v>Lenovo E550 Regular - ES</v>
      </c>
      <c r="K8" s="28">
        <f>IF(ISBLANK(Values!E7),"",IF(Values!J7, Values!$B$4, Values!$B$5))</f>
        <v>47.99</v>
      </c>
      <c r="L8" s="40" t="str">
        <f>IF(ISBLANK(Values!E7),"",IF($CO8="DEFAULT", Values!$B$18, ""))</f>
        <v/>
      </c>
      <c r="M8" s="28" t="str">
        <f>IF(ISBLANK(Values!E7),"",Values!$M7)</f>
        <v>https://download.lenovo.com/Images/Parts/Lenovo/E550/RG/ES/Lenovo/E550/RG/ES_A.jpg</v>
      </c>
      <c r="N8" s="28" t="str">
        <f>IF(ISBLANK(Values!$F7),"",Values!N7)</f>
        <v>https://download.lenovo.com/Images/Parts/Lenovo/E550/RG/ES/Lenovo/E550/RG/ES_B.jpg</v>
      </c>
      <c r="O8" s="28" t="str">
        <f>IF(ISBLANK(Values!$F7),"",Values!O7)</f>
        <v>https://download.lenovo.com/Images/Parts/Lenovo/E550/RG/ES/Lenovo/E550/RG/ES_details.jpg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Child</v>
      </c>
      <c r="X8" s="32" t="str">
        <f>IF(ISBLANK(Values!E7),"",Values!$B$13)</f>
        <v>Lenovo E550 Parent</v>
      </c>
      <c r="Y8" s="39" t="str">
        <f>IF(ISBLANK(Values!E7),"","Size-Color")</f>
        <v>Size-Color</v>
      </c>
      <c r="Z8" s="32" t="str">
        <f>IF(ISBLANK(Values!E7),"","variation")</f>
        <v>variation</v>
      </c>
      <c r="AA8" s="36" t="str">
        <f>IF(ISBLANK(Values!E7),"",Values!$B$20)</f>
        <v>Update</v>
      </c>
      <c r="AB8" s="1" t="str">
        <f>IF(ISBLANK(Values!E7),"",Values!$B$29)</f>
        <v>Tangentbord distribueras av Tellus Remarketing, ledande europeiskt företag för bärbara tangentbord. Tangentbord har rengjorts, packats och testats i vår produktionslinje i Danmark. För eventuella kompatibilitetsfrågor kontakta oss via Amazons webbplats.</v>
      </c>
      <c r="AI8" s="41" t="str">
        <f>IF(ISBLANK(Values!E7),"",IF(Values!I7,Values!$B$23,Values!$B$33))</f>
        <v>👉 RENOVERAT: SPARA PENGAR - Ersättande Lenovo-tangentbord för laptop, samma kvalitet som OEM-tangentbord. TellusRem är den ledande tangentbordsdistributören i världen sedan 2011. Perfekt ersättningstangentbord, lätt att byta ut och installera.</v>
      </c>
      <c r="AJ8" s="42" t="str">
        <f>IF(ISBLANK(Values!E7),"",Values!$B$24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E550 E560 E560c</v>
      </c>
      <c r="AK8" s="1" t="str">
        <f>IF(ISBLANK(Values!E7),"",Values!$B$25)</f>
        <v>♻️ MILJÖVÄNLIG PRODUKT - Köp renoverad, KÖP GRÖNT! Minska mer än 80 % koldioxid genom att köpa våra renoverade tangentbord, jämfört med att skaffa ett nytt tangentbord! Perfekt OEM-ersättningsdel för ditt tangentbord.</v>
      </c>
      <c r="AL8" s="1" t="str">
        <f>IF(ISBLANK(Values!E7),"",SUBSTITUTE(SUBSTITUTE(IF(Values!$J7, Values!$B$26, Values!$B$33), "{language}", Values!$H7), "{flag}", INDEX(options!$E$1:$E$20, Values!$V7)))</f>
        <v>👉 LAYOUT - 🇪🇸 Spanska INGEN bakgrundsbelysning.</v>
      </c>
      <c r="AM8" s="1" t="str">
        <f>SUBSTITUTE(IF(ISBLANK(Values!E7),"",Values!$B$27), "{model}", Values!$B$3)</f>
        <v>👉 KOMPATIBEL MED - Lenovo E550 E560 E560c. Vänligen kontrollera bilden och beskrivningen noggrant innan du köper något tangentbord. Detta säkerställer att du får rätt laptoptangentbord för din dator. Superenkel installation.</v>
      </c>
      <c r="AT8" s="28" t="str">
        <f>IF(ISBLANK(Values!E7),"",Values!H7)</f>
        <v>Spanska</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8" s="1" t="str">
        <f>IF(ISBLANK(Values!E7),"","No")</f>
        <v>No</v>
      </c>
      <c r="DA8" s="1" t="str">
        <f>IF(ISBLANK(Values!E7),"","No")</f>
        <v>No</v>
      </c>
      <c r="DO8" s="27" t="str">
        <f>IF(ISBLANK(Values!E7),"","Parts")</f>
        <v>Parts</v>
      </c>
      <c r="DP8" s="27" t="str">
        <f>IF(ISBLANK(Values!E7),"",Values!$B$31)</f>
        <v>6 månaders garanti efter leveransdatum. I händelse av fel på tangentbordet kommer en ny enhet eller en reservdel till produktens tangentbord att skickas. Vid brist på lager ges full återbetalning.</v>
      </c>
      <c r="DS8" s="31"/>
      <c r="DY8" t="str">
        <f>IF(ISBLANK(Values!$E7), "", "not_applicable")</f>
        <v>not_applicable</v>
      </c>
      <c r="DZ8" s="31"/>
      <c r="EA8" s="31"/>
      <c r="EB8" s="31"/>
      <c r="EC8" s="31"/>
      <c r="EI8" s="1" t="str">
        <f>IF(ISBLANK(Values!E7),"",Values!$B$31)</f>
        <v>6 månaders garanti efter leveransdatum. I händelse av fel på tangentbordet kommer en ny enhet eller en reservdel till produktens tangentbord att skickas. Vid brist på lager ges full återbetalning.</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Lenovo E550 Regular - UK</v>
      </c>
      <c r="C9" s="32" t="str">
        <f>IF(ISBLANK(Values!E8),"","TellusRem")</f>
        <v>TellusRem</v>
      </c>
      <c r="D9" s="30">
        <f>IF(ISBLANK(Values!E8),"",Values!E8)</f>
        <v>5714401550051</v>
      </c>
      <c r="E9" s="31" t="str">
        <f>IF(ISBLANK(Values!E8),"","EAN")</f>
        <v>EAN</v>
      </c>
      <c r="F9" s="28" t="str">
        <f>IF(ISBLANK(Values!E8),"",IF(Values!J8, SUBSTITUTE(Values!$B$1, "{language}", Values!H8) &amp; " " &amp;Values!$B$3, SUBSTITUTE(Values!$B$2, "{language}", Values!$H8) &amp; " " &amp;Values!$B$3))</f>
        <v>ersätter Storbritannien icke-bakgrundsbelyst tangentbord för Lenovo Thinkpad E550 E560 E560c</v>
      </c>
      <c r="G9" s="32" t="str">
        <f>IF(ISBLANK(Values!E8),"","TellusRem")</f>
        <v>TellusRem</v>
      </c>
      <c r="H9" s="27" t="str">
        <f>IF(ISBLANK(Values!E8),"",Values!$B$16)</f>
        <v>computer-keyboards</v>
      </c>
      <c r="I9" s="27" t="str">
        <f>IF(ISBLANK(Values!E8),"","4730574031")</f>
        <v>4730574031</v>
      </c>
      <c r="J9" s="39" t="str">
        <f>IF(ISBLANK(Values!E8),"",Values!F8 )</f>
        <v>Lenovo E550 Regular - UK</v>
      </c>
      <c r="K9" s="28">
        <f>IF(ISBLANK(Values!E8),"",IF(Values!J8, Values!$B$4, Values!$B$5))</f>
        <v>47.99</v>
      </c>
      <c r="L9" s="40" t="str">
        <f>IF(ISBLANK(Values!E8),"",IF($CO9="DEFAULT", Values!$B$18, ""))</f>
        <v/>
      </c>
      <c r="M9" s="28" t="str">
        <f>IF(ISBLANK(Values!E8),"",Values!$M8)</f>
        <v>https://download.lenovo.com/Images/Parts/Lenovo/E550/RG/UK/Lenovo/E550/RG/UK_A.jpg</v>
      </c>
      <c r="N9" s="28" t="str">
        <f>IF(ISBLANK(Values!$F8),"",Values!N8)</f>
        <v>https://download.lenovo.com/Images/Parts/Lenovo/E550/RG/UK/Lenovo/E550/RG/UK_B.jpg</v>
      </c>
      <c r="O9" s="28" t="str">
        <f>IF(ISBLANK(Values!$F8),"",Values!O8)</f>
        <v>https://download.lenovo.com/Images/Parts/Lenovo/E550/RG/UK/Lenovo/E550/RG/UK_details.jpg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Child</v>
      </c>
      <c r="X9" s="32" t="str">
        <f>IF(ISBLANK(Values!E8),"",Values!$B$13)</f>
        <v>Lenovo E550 Parent</v>
      </c>
      <c r="Y9" s="39" t="str">
        <f>IF(ISBLANK(Values!E8),"","Size-Color")</f>
        <v>Size-Color</v>
      </c>
      <c r="Z9" s="32" t="str">
        <f>IF(ISBLANK(Values!E8),"","variation")</f>
        <v>variation</v>
      </c>
      <c r="AA9" s="36" t="str">
        <f>IF(ISBLANK(Values!E8),"",Values!$B$20)</f>
        <v>Update</v>
      </c>
      <c r="AB9" s="1" t="str">
        <f>IF(ISBLANK(Values!E8),"",Values!$B$29)</f>
        <v>Tangentbord distribueras av Tellus Remarketing, ledande europeiskt företag för bärbara tangentbord. Tangentbord har rengjorts, packats och testats i vår produktionslinje i Danmark. För eventuella kompatibilitetsfrågor kontakta oss via Amazons webbplats.</v>
      </c>
      <c r="AI9" s="41" t="str">
        <f>IF(ISBLANK(Values!E8),"",IF(Values!I8,Values!$B$23,Values!$B$33))</f>
        <v>👉 RENOVERAT: SPARA PENGAR - Ersättande Lenovo-tangentbord för laptop, samma kvalitet som OEM-tangentbord. TellusRem är den ledande tangentbordsdistributören i världen sedan 2011. Perfekt ersättningstangentbord, lätt att byta ut och installera.</v>
      </c>
      <c r="AJ9" s="42" t="str">
        <f>IF(ISBLANK(Values!E8),"",Values!$B$24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E550 E560 E560c</v>
      </c>
      <c r="AK9" s="1" t="str">
        <f>IF(ISBLANK(Values!E8),"",Values!$B$25)</f>
        <v>♻️ MILJÖVÄNLIG PRODUKT - Köp renoverad, KÖP GRÖNT! Minska mer än 80 % koldioxid genom att köpa våra renoverade tangentbord, jämfört med att skaffa ett nytt tangentbord! Perfekt OEM-ersättningsdel för ditt tangentbord.</v>
      </c>
      <c r="AL9" s="1" t="str">
        <f>IF(ISBLANK(Values!E8),"",SUBSTITUTE(SUBSTITUTE(IF(Values!$J8, Values!$B$26, Values!$B$33), "{language}", Values!$H8), "{flag}", INDEX(options!$E$1:$E$20, Values!$V8)))</f>
        <v>👉 LAYOUT - 🇬🇧 Storbritannien INGEN bakgrundsbelysning.</v>
      </c>
      <c r="AM9" s="1" t="str">
        <f>SUBSTITUTE(IF(ISBLANK(Values!E8),"",Values!$B$27), "{model}", Values!$B$3)</f>
        <v>👉 KOMPATIBEL MED - Lenovo E550 E560 E560c. Vänligen kontrollera bilden och beskrivningen noggrant innan du köper något tangentbord. Detta säkerställer att du får rätt laptoptangentbord för din dator. Superenkel installation.</v>
      </c>
      <c r="AT9" s="28" t="str">
        <f>IF(ISBLANK(Values!E8),"",Values!H8)</f>
        <v>Storbritannien</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9" s="1" t="str">
        <f>IF(ISBLANK(Values!E8),"","No")</f>
        <v>No</v>
      </c>
      <c r="DA9" s="1" t="str">
        <f>IF(ISBLANK(Values!E8),"","No")</f>
        <v>No</v>
      </c>
      <c r="DO9" s="27" t="str">
        <f>IF(ISBLANK(Values!E8),"","Parts")</f>
        <v>Parts</v>
      </c>
      <c r="DP9" s="27" t="str">
        <f>IF(ISBLANK(Values!E8),"",Values!$B$31)</f>
        <v>6 månaders garanti efter leveransdatum. I händelse av fel på tangentbordet kommer en ny enhet eller en reservdel till produktens tangentbord att skickas. Vid brist på lager ges full återbetalning.</v>
      </c>
      <c r="DS9" s="31"/>
      <c r="DY9" t="str">
        <f>IF(ISBLANK(Values!$E8), "", "not_applicable")</f>
        <v>not_applicable</v>
      </c>
      <c r="DZ9" s="31"/>
      <c r="EA9" s="31"/>
      <c r="EB9" s="31"/>
      <c r="EC9" s="31"/>
      <c r="EI9" s="1" t="str">
        <f>IF(ISBLANK(Values!E8),"",Values!$B$31)</f>
        <v>6 månaders garanti efter leveransdatum. I händelse av fel på tangentbordet kommer en ny enhet eller en reservdel till produktens tangentbord att skickas. Vid brist på lager ges full återbetalning.</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Lenovo E550 Regular - NOR</v>
      </c>
      <c r="C10" s="32" t="str">
        <f>IF(ISBLANK(Values!E9),"","TellusRem")</f>
        <v>TellusRem</v>
      </c>
      <c r="D10" s="30">
        <f>IF(ISBLANK(Values!E9),"",Values!E9)</f>
        <v>5714401550068</v>
      </c>
      <c r="E10" s="31" t="str">
        <f>IF(ISBLANK(Values!E9),"","EAN")</f>
        <v>EAN</v>
      </c>
      <c r="F10" s="28" t="str">
        <f>IF(ISBLANK(Values!E9),"",IF(Values!J9, SUBSTITUTE(Values!$B$1, "{language}", Values!H9) &amp; " " &amp;Values!$B$3, SUBSTITUTE(Values!$B$2, "{language}", Values!$H9) &amp; " " &amp;Values!$B$3))</f>
        <v>ersätter Skandinavisk – nordisk icke-bakgrundsbelyst tangentbord för Lenovo Thinkpad E550 E560 E560c</v>
      </c>
      <c r="G10" s="32" t="str">
        <f>IF(ISBLANK(Values!E9),"","TellusRem")</f>
        <v>TellusRem</v>
      </c>
      <c r="H10" s="27" t="str">
        <f>IF(ISBLANK(Values!E9),"",Values!$B$16)</f>
        <v>computer-keyboards</v>
      </c>
      <c r="I10" s="27" t="str">
        <f>IF(ISBLANK(Values!E9),"","4730574031")</f>
        <v>4730574031</v>
      </c>
      <c r="J10" s="39" t="str">
        <f>IF(ISBLANK(Values!E9),"",Values!F9 )</f>
        <v>Lenovo E550 Regular - NOR</v>
      </c>
      <c r="K10" s="28">
        <f>IF(ISBLANK(Values!E9),"",IF(Values!J9, Values!$B$4, Values!$B$5))</f>
        <v>47.99</v>
      </c>
      <c r="L10" s="40" t="str">
        <f>IF(ISBLANK(Values!E9),"",IF($CO10="DEFAULT", Values!$B$18, ""))</f>
        <v/>
      </c>
      <c r="M10" s="28" t="str">
        <f>IF(ISBLANK(Values!E9),"",Values!$M9)</f>
        <v>https://download.lenovo.com/Images/Parts/Lenovo/E550/RGNOR/Lenovo/E550/RGNOR_A.jpg</v>
      </c>
      <c r="N10" s="28" t="str">
        <f>IF(ISBLANK(Values!$F9),"",Values!N9)</f>
        <v>https://download.lenovo.com/Images/Parts/Lenovo/E550/RGNOR/Lenovo/E550/RGNOR_B.jpg</v>
      </c>
      <c r="O10" s="28" t="str">
        <f>IF(ISBLANK(Values!$F9),"",Values!O9)</f>
        <v>https://download.lenovo.com/Images/Parts/Lenovo/E550/RGNOR/Lenovo/E550/RGNOR_details.jpg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E550 Parent</v>
      </c>
      <c r="Y10" s="39" t="str">
        <f>IF(ISBLANK(Values!E9),"","Size-Color")</f>
        <v>Size-Color</v>
      </c>
      <c r="Z10" s="32" t="str">
        <f>IF(ISBLANK(Values!E9),"","variation")</f>
        <v>variation</v>
      </c>
      <c r="AA10" s="36" t="str">
        <f>IF(ISBLANK(Values!E9),"",Values!$B$20)</f>
        <v>Update</v>
      </c>
      <c r="AB10" s="1" t="str">
        <f>IF(ISBLANK(Values!E9),"",Values!$B$29)</f>
        <v>Tangentbord distribueras av Tellus Remarketing, ledande europeiskt företag för bärbara tangentbord. Tangentbord har rengjorts, packats och testats i vår produktionslinje i Danmark. För eventuella kompatibilitetsfrågor kontakta oss via Amazons webbplats.</v>
      </c>
      <c r="AI10" s="41" t="str">
        <f>IF(ISBLANK(Values!E9),"",IF(Values!I9,Values!$B$23,Values!$B$33))</f>
        <v>👉 RENOVERAT: SPARA PENGAR - Ersättande Lenovo-tangentbord för laptop, samma kvalitet som OEM-tangentbord. TellusRem är den ledande tangentbordsdistributören i världen sedan 2011. Perfekt ersättningstangentbord, lätt att byta ut och installera.</v>
      </c>
      <c r="AJ10" s="42" t="str">
        <f>IF(ISBLANK(Values!E9),"",Values!$B$24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E550 E560 E560c</v>
      </c>
      <c r="AK10" s="1" t="str">
        <f>IF(ISBLANK(Values!E9),"",Values!$B$25)</f>
        <v>♻️ MILJÖVÄNLIG PRODUKT - Köp renoverad, KÖP GRÖNT! Minska mer än 80 % koldioxid genom att köpa våra renoverade tangentbord, jämfört med att skaffa ett nytt tangentbord! Perfekt OEM-ersättningsdel för ditt tangentbord.</v>
      </c>
      <c r="AL10" s="1" t="str">
        <f>IF(ISBLANK(Values!E9),"",SUBSTITUTE(SUBSTITUTE(IF(Values!$J9, Values!$B$26, Values!$B$33), "{language}", Values!$H9), "{flag}", INDEX(options!$E$1:$E$20, Values!$V9)))</f>
        <v>👉 LAYOUT - 🇸🇪 🇫🇮 🇳🇴 🇩🇰 Skandinavisk – nordisk INGEN bakgrundsbelysning.</v>
      </c>
      <c r="AM10" s="1" t="str">
        <f>SUBSTITUTE(IF(ISBLANK(Values!E9),"",Values!$B$27), "{model}", Values!$B$3)</f>
        <v>👉 KOMPATIBEL MED - Lenovo E550 E560 E560c. Vänligen kontrollera bilden och beskrivningen noggrant innan du köper något tangentbord. Detta säkerställer att du får rätt laptoptangentbord för din dator. Superenkel installation.</v>
      </c>
      <c r="AT10" s="28" t="str">
        <f>IF(ISBLANK(Values!E9),"",Values!H9)</f>
        <v>Skandinavisk – nordisk</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0" s="1" t="str">
        <f>IF(ISBLANK(Values!E9),"","No")</f>
        <v>No</v>
      </c>
      <c r="DA10" s="1" t="str">
        <f>IF(ISBLANK(Values!E9),"","No")</f>
        <v>No</v>
      </c>
      <c r="DO10" s="27" t="str">
        <f>IF(ISBLANK(Values!E9),"","Parts")</f>
        <v>Parts</v>
      </c>
      <c r="DP10" s="27" t="str">
        <f>IF(ISBLANK(Values!E9),"",Values!$B$31)</f>
        <v>6 månaders garanti efter leveransdatum. I händelse av fel på tangentbordet kommer en ny enhet eller en reservdel till produktens tangentbord att skickas. Vid brist på lager ges full återbetalning.</v>
      </c>
      <c r="DS10" s="31"/>
      <c r="DY10" t="str">
        <f>IF(ISBLANK(Values!$E9), "", "not_applicable")</f>
        <v>not_applicable</v>
      </c>
      <c r="DZ10" s="31"/>
      <c r="EA10" s="31"/>
      <c r="EB10" s="31"/>
      <c r="EC10" s="31"/>
      <c r="EI10" s="1" t="str">
        <f>IF(ISBLANK(Values!E9),"",Values!$B$31)</f>
        <v>6 månaders garanti efter leveransdatum. I händelse av fel på tangentbordet kommer en ny enhet eller en reservdel till produktens tangentbord att skickas. Vid brist på lager ges full återbetalning.</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computercomponent</v>
      </c>
      <c r="B11" s="38" t="str">
        <f>IF(ISBLANK(Values!E10),"",Values!F10)</f>
        <v>Lenovo E550 Regular - BE</v>
      </c>
      <c r="C11" s="32" t="str">
        <f>IF(ISBLANK(Values!E10),"","TellusRem")</f>
        <v>TellusRem</v>
      </c>
      <c r="D11" s="30">
        <f>IF(ISBLANK(Values!E10),"",Values!E10)</f>
        <v>5714401550075</v>
      </c>
      <c r="E11" s="31" t="str">
        <f>IF(ISBLANK(Values!E10),"","EAN")</f>
        <v>EAN</v>
      </c>
      <c r="F11" s="28" t="str">
        <f>IF(ISBLANK(Values!E10),"",IF(Values!J10, SUBSTITUTE(Values!$B$1, "{language}", Values!H10) &amp; " " &amp;Values!$B$3, SUBSTITUTE(Values!$B$2, "{language}", Values!$H10) &amp; " " &amp;Values!$B$3))</f>
        <v>ersätter Belgiska icke-bakgrundsbelyst tangentbord för Lenovo Thinkpad E550 E560 E560c</v>
      </c>
      <c r="G11" s="32" t="str">
        <f>IF(ISBLANK(Values!E10),"","TellusRem")</f>
        <v>TellusRem</v>
      </c>
      <c r="H11" s="27" t="str">
        <f>IF(ISBLANK(Values!E10),"",Values!$B$16)</f>
        <v>computer-keyboards</v>
      </c>
      <c r="I11" s="27" t="str">
        <f>IF(ISBLANK(Values!E10),"","4730574031")</f>
        <v>4730574031</v>
      </c>
      <c r="J11" s="39" t="str">
        <f>IF(ISBLANK(Values!E10),"",Values!F10 )</f>
        <v>Lenovo E550 Regular - BE</v>
      </c>
      <c r="K11" s="28">
        <f>IF(ISBLANK(Values!E10),"",IF(Values!J10, Values!$B$4, Values!$B$5))</f>
        <v>47.99</v>
      </c>
      <c r="L11" s="40">
        <f>IF(ISBLANK(Values!E10),"",IF($CO11="DEFAULT", Values!$B$18, ""))</f>
        <v>5</v>
      </c>
      <c r="M11" s="28" t="str">
        <f>IF(ISBLANK(Values!E10),"",Values!$M10)</f>
        <v>https://download.lenovo.com/Images/Parts/00HN006/00HN006_A.jpg</v>
      </c>
      <c r="N11" s="28" t="str">
        <f>IF(ISBLANK(Values!$F10),"",Values!N10)</f>
        <v>https://download.lenovo.com/Images/Parts/00HN006/00HN006_B.jpg</v>
      </c>
      <c r="O11" s="28" t="str">
        <f>IF(ISBLANK(Values!$F10),"",Values!O10)</f>
        <v>https://download.lenovo.com/Images/Parts/00HN006/00HN006_details.jpg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E550 Parent</v>
      </c>
      <c r="Y11" s="39" t="str">
        <f>IF(ISBLANK(Values!E10),"","Size-Color")</f>
        <v>Size-Color</v>
      </c>
      <c r="Z11" s="32" t="str">
        <f>IF(ISBLANK(Values!E10),"","variation")</f>
        <v>variation</v>
      </c>
      <c r="AA11" s="36" t="str">
        <f>IF(ISBLANK(Values!E10),"",Values!$B$20)</f>
        <v>Update</v>
      </c>
      <c r="AB11" s="1" t="str">
        <f>IF(ISBLANK(Values!E10),"",Values!$B$29)</f>
        <v>Tangentbord distribueras av Tellus Remarketing, ledande europeiskt företag för bärbara tangentbord. Tangentbord har rengjorts, packats och testats i vår produktionslinje i Danmark. För eventuella kompatibilitetsfrågor kontakta oss via Amazons webbplats.</v>
      </c>
      <c r="AI11" s="41" t="str">
        <f>IF(ISBLANK(Values!E10),"",IF(Values!I10,Values!$B$23,Values!$B$33))</f>
        <v>👉 RENOVERAT: SPARA PENGAR - Ersättande Lenovo-tangentbord för laptop, samma kvalitet som OEM-tangentbord. TellusRem är den ledande tangentbordsdistributören i världen sedan 2011. Perfekt ersättningstangentbord, lätt att byta ut och installera.</v>
      </c>
      <c r="AJ11" s="42" t="str">
        <f>IF(ISBLANK(Values!E10),"",Values!$B$24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E550 E560 E560c</v>
      </c>
      <c r="AK11" s="1" t="str">
        <f>IF(ISBLANK(Values!E10),"",Values!$B$25)</f>
        <v>♻️ MILJÖVÄNLIG PRODUKT - Köp renoverad, KÖP GRÖNT! Minska mer än 80 % koldioxid genom att köpa våra renoverade tangentbord, jämfört med att skaffa ett nytt tangentbord! Perfekt OEM-ersättningsdel för ditt tangentbord.</v>
      </c>
      <c r="AL11" s="1" t="str">
        <f>IF(ISBLANK(Values!E10),"",SUBSTITUTE(SUBSTITUTE(IF(Values!$J10, Values!$B$26, Values!$B$33), "{language}", Values!$H10), "{flag}", INDEX(options!$E$1:$E$20, Values!$V10)))</f>
        <v>👉 LAYOUT - 🇧🇪 Belgiska INGEN bakgrundsbelysning.</v>
      </c>
      <c r="AM11" s="1" t="str">
        <f>SUBSTITUTE(IF(ISBLANK(Values!E10),"",Values!$B$27), "{model}", Values!$B$3)</f>
        <v>👉 KOMPATIBEL MED - Lenovo E550 E560 E560c. Vänligen kontrollera bilden och beskrivningen noggrant innan du köper något tangentbord. Detta säkerställer att du får rätt laptoptangentbord för din dator. Superenkel installation.</v>
      </c>
      <c r="AT11" s="28" t="str">
        <f>IF(ISBLANK(Values!E10),"",Values!H10)</f>
        <v>Belgiska</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1" s="1" t="str">
        <f>IF(ISBLANK(Values!E10),"","No")</f>
        <v>No</v>
      </c>
      <c r="DA11" s="1" t="str">
        <f>IF(ISBLANK(Values!E10),"","No")</f>
        <v>No</v>
      </c>
      <c r="DO11" s="27" t="str">
        <f>IF(ISBLANK(Values!E10),"","Parts")</f>
        <v>Parts</v>
      </c>
      <c r="DP11" s="27" t="str">
        <f>IF(ISBLANK(Values!E10),"",Values!$B$31)</f>
        <v>6 månaders garanti efter leveransdatum. I händelse av fel på tangentbordet kommer en ny enhet eller en reservdel till produktens tangentbord att skickas. Vid brist på lager ges full återbetalning.</v>
      </c>
      <c r="DS11" s="31"/>
      <c r="DY11" t="str">
        <f>IF(ISBLANK(Values!$E10), "", "not_applicable")</f>
        <v>not_applicable</v>
      </c>
      <c r="DZ11" s="31"/>
      <c r="EA11" s="31"/>
      <c r="EB11" s="31"/>
      <c r="EC11" s="31"/>
      <c r="EI11" s="1" t="str">
        <f>IF(ISBLANK(Values!E10),"",Values!$B$31)</f>
        <v>6 månaders garanti efter leveransdatum. I händelse av fel på tangentbordet kommer en ny enhet eller en reservdel till produktens tangentbord att skickas. Vid brist på lager ges full återbetalning.</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47.99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computercomponent</v>
      </c>
      <c r="B12" s="38" t="str">
        <f>IF(ISBLANK(Values!E11),"",Values!F11)</f>
        <v>Lenovo E550 Regular - BG</v>
      </c>
      <c r="C12" s="32" t="str">
        <f>IF(ISBLANK(Values!E11),"","TellusRem")</f>
        <v>TellusRem</v>
      </c>
      <c r="D12" s="30">
        <f>IF(ISBLANK(Values!E11),"",Values!E11)</f>
        <v>5714401550082</v>
      </c>
      <c r="E12" s="31" t="str">
        <f>IF(ISBLANK(Values!E11),"","EAN")</f>
        <v>EAN</v>
      </c>
      <c r="F12" s="28" t="str">
        <f>IF(ISBLANK(Values!E11),"",IF(Values!J11, SUBSTITUTE(Values!$B$1, "{language}", Values!H11) &amp; " " &amp;Values!$B$3, SUBSTITUTE(Values!$B$2, "{language}", Values!$H11) &amp; " " &amp;Values!$B$3))</f>
        <v>ersätter Bulgariska icke-bakgrundsbelyst tangentbord för Lenovo Thinkpad E550 E560 E560c</v>
      </c>
      <c r="G12" s="32" t="str">
        <f>IF(ISBLANK(Values!E11),"","TellusRem")</f>
        <v>TellusRem</v>
      </c>
      <c r="H12" s="27" t="str">
        <f>IF(ISBLANK(Values!E11),"",Values!$B$16)</f>
        <v>computer-keyboards</v>
      </c>
      <c r="I12" s="27" t="str">
        <f>IF(ISBLANK(Values!E11),"","4730574031")</f>
        <v>4730574031</v>
      </c>
      <c r="J12" s="39" t="str">
        <f>IF(ISBLANK(Values!E11),"",Values!F11 )</f>
        <v>Lenovo E550 Regular - BG</v>
      </c>
      <c r="K12" s="28">
        <f>IF(ISBLANK(Values!E11),"",IF(Values!J11, Values!$B$4, Values!$B$5))</f>
        <v>47.99</v>
      </c>
      <c r="L12" s="40">
        <f>IF(ISBLANK(Values!E11),"",IF($CO12="DEFAULT", Values!$B$18, ""))</f>
        <v>5</v>
      </c>
      <c r="M12" s="28" t="str">
        <f>IF(ISBLANK(Values!E11),"",Values!$M11)</f>
        <v>https://download.lenovo.com/Images/Parts/00HN007/00HN007_A.jpg</v>
      </c>
      <c r="N12" s="28" t="str">
        <f>IF(ISBLANK(Values!$F11),"",Values!N11)</f>
        <v>https://download.lenovo.com/Images/Parts/00HN007/00HN007_B.jpg</v>
      </c>
      <c r="O12" s="28" t="str">
        <f>IF(ISBLANK(Values!$F11),"",Values!O11)</f>
        <v>https://download.lenovo.com/Images/Parts/00HN007/00HN007_details.jpg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E550 Parent</v>
      </c>
      <c r="Y12" s="39" t="str">
        <f>IF(ISBLANK(Values!E11),"","Size-Color")</f>
        <v>Size-Color</v>
      </c>
      <c r="Z12" s="32" t="str">
        <f>IF(ISBLANK(Values!E11),"","variation")</f>
        <v>variation</v>
      </c>
      <c r="AA12" s="36" t="str">
        <f>IF(ISBLANK(Values!E11),"",Values!$B$20)</f>
        <v>Update</v>
      </c>
      <c r="AB12" s="1" t="str">
        <f>IF(ISBLANK(Values!E11),"",Values!$B$29)</f>
        <v>Tangentbord distribueras av Tellus Remarketing, ledande europeiskt företag för bärbara tangentbord. Tangentbord har rengjorts, packats och testats i vår produktionslinje i Danmark. För eventuella kompatibilitetsfrågor kontakta oss via Amazons webbplats.</v>
      </c>
      <c r="AI12" s="41" t="str">
        <f>IF(ISBLANK(Values!E11),"",IF(Values!I11,Values!$B$23,Values!$B$33))</f>
        <v>👉 RENOVERAT: SPARA PENGAR - Ersättande Lenovo-tangentbord för laptop, samma kvalitet som OEM-tangentbord. TellusRem är den ledande tangentbordsdistributören i världen sedan 2011. Perfekt ersättningstangentbord, lätt att byta ut och installera.</v>
      </c>
      <c r="AJ12" s="42" t="str">
        <f>IF(ISBLANK(Values!E11),"",Values!$B$24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E550 E560 E560c</v>
      </c>
      <c r="AK12" s="1" t="str">
        <f>IF(ISBLANK(Values!E11),"",Values!$B$25)</f>
        <v>♻️ MILJÖVÄNLIG PRODUKT - Köp renoverad, KÖP GRÖNT! Minska mer än 80 % koldioxid genom att köpa våra renoverade tangentbord, jämfört med att skaffa ett nytt tangentbord! Perfekt OEM-ersättningsdel för ditt tangentbord.</v>
      </c>
      <c r="AL12" s="1" t="str">
        <f>IF(ISBLANK(Values!E11),"",SUBSTITUTE(SUBSTITUTE(IF(Values!$J11, Values!$B$26, Values!$B$33), "{language}", Values!$H11), "{flag}", INDEX(options!$E$1:$E$20, Values!$V11)))</f>
        <v>👉 LAYOUT - 🇧🇬 Bulgariska INGEN bakgrundsbelysning.</v>
      </c>
      <c r="AM12" s="1" t="str">
        <f>SUBSTITUTE(IF(ISBLANK(Values!E11),"",Values!$B$27), "{model}", Values!$B$3)</f>
        <v>👉 KOMPATIBEL MED - Lenovo E550 E560 E560c. Vänligen kontrollera bilden och beskrivningen noggrant innan du köper något tangentbord. Detta säkerställer att du får rätt laptoptangentbord för din dator. Superenkel installation.</v>
      </c>
      <c r="AT12" s="28" t="str">
        <f>IF(ISBLANK(Values!E11),"",Values!H11)</f>
        <v>Bulgariska</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2" s="1" t="str">
        <f>IF(ISBLANK(Values!E11),"","No")</f>
        <v>No</v>
      </c>
      <c r="DA12" s="1" t="str">
        <f>IF(ISBLANK(Values!E11),"","No")</f>
        <v>No</v>
      </c>
      <c r="DO12" s="27" t="str">
        <f>IF(ISBLANK(Values!E11),"","Parts")</f>
        <v>Parts</v>
      </c>
      <c r="DP12" s="27" t="str">
        <f>IF(ISBLANK(Values!E11),"",Values!$B$31)</f>
        <v>6 månaders garanti efter leveransdatum. I händelse av fel på tangentbordet kommer en ny enhet eller en reservdel till produktens tangentbord att skickas. Vid brist på lager ges full återbetalning.</v>
      </c>
      <c r="DS12" s="31"/>
      <c r="DY12" t="str">
        <f>IF(ISBLANK(Values!$E11), "", "not_applicable")</f>
        <v>not_applicable</v>
      </c>
      <c r="DZ12" s="31"/>
      <c r="EA12" s="31"/>
      <c r="EB12" s="31"/>
      <c r="EC12" s="31"/>
      <c r="EI12" s="1" t="str">
        <f>IF(ISBLANK(Values!E11),"",Values!$B$31)</f>
        <v>6 månaders garanti efter leveransdatum. I händelse av fel på tangentbordet kommer en ny enhet eller en reservdel till produktens tangentbord att skickas. Vid brist på lager ges full återbetalning.</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47.99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computercomponent</v>
      </c>
      <c r="B13" s="38" t="str">
        <f>IF(ISBLANK(Values!E12),"",Values!F12)</f>
        <v>Lenovo E550 Regular - CZ</v>
      </c>
      <c r="C13" s="32" t="str">
        <f>IF(ISBLANK(Values!E12),"","TellusRem")</f>
        <v>TellusRem</v>
      </c>
      <c r="D13" s="30">
        <f>IF(ISBLANK(Values!E12),"",Values!E12)</f>
        <v>5714401550099</v>
      </c>
      <c r="E13" s="31" t="str">
        <f>IF(ISBLANK(Values!E12),"","EAN")</f>
        <v>EAN</v>
      </c>
      <c r="F13" s="28" t="str">
        <f>IF(ISBLANK(Values!E12),"",IF(Values!J12, SUBSTITUTE(Values!$B$1, "{language}", Values!H12) &amp; " " &amp;Values!$B$3, SUBSTITUTE(Values!$B$2, "{language}", Values!$H12) &amp; " " &amp;Values!$B$3))</f>
        <v>ersätter Tjeckiska icke-bakgrundsbelyst tangentbord för Lenovo Thinkpad E550 E560 E560c</v>
      </c>
      <c r="G13" s="32" t="str">
        <f>IF(ISBLANK(Values!E12),"","TellusRem")</f>
        <v>TellusRem</v>
      </c>
      <c r="H13" s="27" t="str">
        <f>IF(ISBLANK(Values!E12),"",Values!$B$16)</f>
        <v>computer-keyboards</v>
      </c>
      <c r="I13" s="27" t="str">
        <f>IF(ISBLANK(Values!E12),"","4730574031")</f>
        <v>4730574031</v>
      </c>
      <c r="J13" s="39" t="str">
        <f>IF(ISBLANK(Values!E12),"",Values!F12 )</f>
        <v>Lenovo E550 Regular - CZ</v>
      </c>
      <c r="K13" s="28">
        <f>IF(ISBLANK(Values!E12),"",IF(Values!J12, Values!$B$4, Values!$B$5))</f>
        <v>47.99</v>
      </c>
      <c r="L13" s="40">
        <f>IF(ISBLANK(Values!E12),"",IF($CO13="DEFAULT", Values!$B$18, ""))</f>
        <v>5</v>
      </c>
      <c r="M13" s="28" t="str">
        <f>IF(ISBLANK(Values!E12),"",Values!$M12)</f>
        <v>https://download.lenovo.com/Images/Parts/00HN008/00HN008_A.jpg</v>
      </c>
      <c r="N13" s="28" t="str">
        <f>IF(ISBLANK(Values!$F12),"",Values!N12)</f>
        <v>https://download.lenovo.com/Images/Parts/00HN008/00HN008_B.jpg</v>
      </c>
      <c r="O13" s="28" t="str">
        <f>IF(ISBLANK(Values!$F12),"",Values!O12)</f>
        <v>https://download.lenovo.com/Images/Parts/00HN008/00HN008_details.jpg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E550 Parent</v>
      </c>
      <c r="Y13" s="39" t="str">
        <f>IF(ISBLANK(Values!E12),"","Size-Color")</f>
        <v>Size-Color</v>
      </c>
      <c r="Z13" s="32" t="str">
        <f>IF(ISBLANK(Values!E12),"","variation")</f>
        <v>variation</v>
      </c>
      <c r="AA13" s="36" t="str">
        <f>IF(ISBLANK(Values!E12),"",Values!$B$20)</f>
        <v>Update</v>
      </c>
      <c r="AB13" s="1" t="str">
        <f>IF(ISBLANK(Values!E12),"",Values!$B$29)</f>
        <v>Tangentbord distribueras av Tellus Remarketing, ledande europeiskt företag för bärbara tangentbord. Tangentbord har rengjorts, packats och testats i vår produktionslinje i Danmark. För eventuella kompatibilitetsfrågor kontakta oss via Amazons webbplats.</v>
      </c>
      <c r="AI13" s="41" t="str">
        <f>IF(ISBLANK(Values!E12),"",IF(Values!I12,Values!$B$23,Values!$B$33))</f>
        <v>👉 RENOVERAT: SPARA PENGAR - Ersättande Lenovo-tangentbord för laptop, samma kvalitet som OEM-tangentbord. TellusRem är den ledande tangentbordsdistributören i världen sedan 2011. Perfekt ersättningstangentbord, lätt att byta ut och installera.</v>
      </c>
      <c r="AJ13" s="42" t="str">
        <f>IF(ISBLANK(Values!E12),"",Values!$B$24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E550 E560 E560c</v>
      </c>
      <c r="AK13" s="1" t="str">
        <f>IF(ISBLANK(Values!E12),"",Values!$B$25)</f>
        <v>♻️ MILJÖVÄNLIG PRODUKT - Köp renoverad, KÖP GRÖNT! Minska mer än 80 % koldioxid genom att köpa våra renoverade tangentbord, jämfört med att skaffa ett nytt tangentbord! Perfekt OEM-ersättningsdel för ditt tangentbord.</v>
      </c>
      <c r="AL13" s="1" t="str">
        <f>IF(ISBLANK(Values!E12),"",SUBSTITUTE(SUBSTITUTE(IF(Values!$J12, Values!$B$26, Values!$B$33), "{language}", Values!$H12), "{flag}", INDEX(options!$E$1:$E$20, Values!$V12)))</f>
        <v>👉 LAYOUT - 🇨🇿 Tjeckiska INGEN bakgrundsbelysning.</v>
      </c>
      <c r="AM13" s="1" t="str">
        <f>SUBSTITUTE(IF(ISBLANK(Values!E12),"",Values!$B$27), "{model}", Values!$B$3)</f>
        <v>👉 KOMPATIBEL MED - Lenovo E550 E560 E560c. Vänligen kontrollera bilden och beskrivningen noggrant innan du köper något tangentbord. Detta säkerställer att du får rätt laptoptangentbord för din dator. Superenkel installation.</v>
      </c>
      <c r="AT13" s="28" t="str">
        <f>IF(ISBLANK(Values!E12),"",Values!H12)</f>
        <v>Tjeckiska</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3" s="1" t="str">
        <f>IF(ISBLANK(Values!E12),"","No")</f>
        <v>No</v>
      </c>
      <c r="DA13" s="1" t="str">
        <f>IF(ISBLANK(Values!E12),"","No")</f>
        <v>No</v>
      </c>
      <c r="DO13" s="27" t="str">
        <f>IF(ISBLANK(Values!E12),"","Parts")</f>
        <v>Parts</v>
      </c>
      <c r="DP13" s="27" t="str">
        <f>IF(ISBLANK(Values!E12),"",Values!$B$31)</f>
        <v>6 månaders garanti efter leveransdatum. I händelse av fel på tangentbordet kommer en ny enhet eller en reservdel till produktens tangentbord att skickas. Vid brist på lager ges full återbetalning.</v>
      </c>
      <c r="DS13" s="31"/>
      <c r="DY13" t="str">
        <f>IF(ISBLANK(Values!$E12), "", "not_applicable")</f>
        <v>not_applicable</v>
      </c>
      <c r="DZ13" s="31"/>
      <c r="EA13" s="31"/>
      <c r="EB13" s="31"/>
      <c r="EC13" s="31"/>
      <c r="EI13" s="1" t="str">
        <f>IF(ISBLANK(Values!E12),"",Values!$B$31)</f>
        <v>6 månaders garanti efter leveransdatum. I händelse av fel på tangentbordet kommer en ny enhet eller en reservdel till produktens tangentbord att skickas. Vid brist på lager ges full återbetalning.</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Lenovo E550 Regular - DK</v>
      </c>
      <c r="C14" s="32" t="str">
        <f>IF(ISBLANK(Values!E13),"","TellusRem")</f>
        <v>TellusRem</v>
      </c>
      <c r="D14" s="30">
        <f>IF(ISBLANK(Values!E13),"",Values!E13)</f>
        <v>5714401550105</v>
      </c>
      <c r="E14" s="31" t="str">
        <f>IF(ISBLANK(Values!E13),"","EAN")</f>
        <v>EAN</v>
      </c>
      <c r="F14" s="28" t="str">
        <f>IF(ISBLANK(Values!E13),"",IF(Values!J13, SUBSTITUTE(Values!$B$1, "{language}", Values!H13) &amp; " " &amp;Values!$B$3, SUBSTITUTE(Values!$B$2, "{language}", Values!$H13) &amp; " " &amp;Values!$B$3))</f>
        <v>ersätter Danska icke-bakgrundsbelyst tangentbord för Lenovo Thinkpad E550 E560 E560c</v>
      </c>
      <c r="G14" s="32" t="str">
        <f>IF(ISBLANK(Values!E13),"","TellusRem")</f>
        <v>TellusRem</v>
      </c>
      <c r="H14" s="27" t="str">
        <f>IF(ISBLANK(Values!E13),"",Values!$B$16)</f>
        <v>computer-keyboards</v>
      </c>
      <c r="I14" s="27" t="str">
        <f>IF(ISBLANK(Values!E13),"","4730574031")</f>
        <v>4730574031</v>
      </c>
      <c r="J14" s="39" t="str">
        <f>IF(ISBLANK(Values!E13),"",Values!F13 )</f>
        <v>Lenovo E550 Regular - DK</v>
      </c>
      <c r="K14" s="28">
        <f>IF(ISBLANK(Values!E13),"",IF(Values!J13, Values!$B$4, Values!$B$5))</f>
        <v>47.99</v>
      </c>
      <c r="L14" s="40">
        <f>IF(ISBLANK(Values!E13),"",IF($CO14="DEFAULT", Values!$B$18, ""))</f>
        <v>5</v>
      </c>
      <c r="M14" s="28" t="str">
        <f>IF(ISBLANK(Values!E13),"",Values!$M13)</f>
        <v>https://download.lenovo.com/Images/Parts/00HN009/00HN009_A.jpg</v>
      </c>
      <c r="N14" s="28" t="str">
        <f>IF(ISBLANK(Values!$F13),"",Values!N13)</f>
        <v>https://download.lenovo.com/Images/Parts/00HN009/00HN009_B.jpg</v>
      </c>
      <c r="O14" s="28" t="str">
        <f>IF(ISBLANK(Values!$F13),"",Values!O13)</f>
        <v>https://download.lenovo.com/Images/Parts/00HN009/00HN009_details.jpg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E550 Parent</v>
      </c>
      <c r="Y14" s="39" t="str">
        <f>IF(ISBLANK(Values!E13),"","Size-Color")</f>
        <v>Size-Color</v>
      </c>
      <c r="Z14" s="32" t="str">
        <f>IF(ISBLANK(Values!E13),"","variation")</f>
        <v>variation</v>
      </c>
      <c r="AA14" s="36" t="str">
        <f>IF(ISBLANK(Values!E13),"",Values!$B$20)</f>
        <v>Update</v>
      </c>
      <c r="AB14" s="1" t="str">
        <f>IF(ISBLANK(Values!E13),"",Values!$B$29)</f>
        <v>Tangentbord distribueras av Tellus Remarketing, ledande europeiskt företag för bärbara tangentbord. Tangentbord har rengjorts, packats och testats i vår produktionslinje i Danmark. För eventuella kompatibilitetsfrågor kontakta oss via Amazons webbplats.</v>
      </c>
      <c r="AI14" s="41" t="str">
        <f>IF(ISBLANK(Values!E13),"",IF(Values!I13,Values!$B$23,Values!$B$33))</f>
        <v>👉 RENOVERAT: SPARA PENGAR - Ersättande Lenovo-tangentbord för laptop, samma kvalitet som OEM-tangentbord. TellusRem är den ledande tangentbordsdistributören i världen sedan 2011. Perfekt ersättningstangentbord, lätt att byta ut och installera.</v>
      </c>
      <c r="AJ14" s="42" t="str">
        <f>IF(ISBLANK(Values!E13),"",Values!$B$24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E550 E560 E560c</v>
      </c>
      <c r="AK14" s="1" t="str">
        <f>IF(ISBLANK(Values!E13),"",Values!$B$25)</f>
        <v>♻️ MILJÖVÄNLIG PRODUKT - Köp renoverad, KÖP GRÖNT! Minska mer än 80 % koldioxid genom att köpa våra renoverade tangentbord, jämfört med att skaffa ett nytt tangentbord! Perfekt OEM-ersättningsdel för ditt tangentbord.</v>
      </c>
      <c r="AL14" s="1" t="str">
        <f>IF(ISBLANK(Values!E13),"",SUBSTITUTE(SUBSTITUTE(IF(Values!$J13, Values!$B$26, Values!$B$33), "{language}", Values!$H13), "{flag}", INDEX(options!$E$1:$E$20, Values!$V13)))</f>
        <v>👉 LAYOUT - 🇩🇰 Danska INGEN bakgrundsbelysning.</v>
      </c>
      <c r="AM14" s="1" t="str">
        <f>SUBSTITUTE(IF(ISBLANK(Values!E13),"",Values!$B$27), "{model}", Values!$B$3)</f>
        <v>👉 KOMPATIBEL MED - Lenovo E550 E560 E560c. Vänligen kontrollera bilden och beskrivningen noggrant innan du köper något tangentbord. Detta säkerställer att du får rätt laptoptangentbord för din dator. Superenkel installation.</v>
      </c>
      <c r="AT14" s="28" t="str">
        <f>IF(ISBLANK(Values!E13),"",Values!H13)</f>
        <v>Danska</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4" s="1" t="str">
        <f>IF(ISBLANK(Values!E13),"","No")</f>
        <v>No</v>
      </c>
      <c r="DA14" s="1" t="str">
        <f>IF(ISBLANK(Values!E13),"","No")</f>
        <v>No</v>
      </c>
      <c r="DO14" s="27" t="str">
        <f>IF(ISBLANK(Values!E13),"","Parts")</f>
        <v>Parts</v>
      </c>
      <c r="DP14" s="27" t="str">
        <f>IF(ISBLANK(Values!E13),"",Values!$B$31)</f>
        <v>6 månaders garanti efter leveransdatum. I händelse av fel på tangentbordet kommer en ny enhet eller en reservdel till produktens tangentbord att skickas. Vid brist på lager ges full återbetalning.</v>
      </c>
      <c r="DS14" s="31"/>
      <c r="DY14" t="str">
        <f>IF(ISBLANK(Values!$E13), "", "not_applicable")</f>
        <v>not_applicable</v>
      </c>
      <c r="DZ14" s="31"/>
      <c r="EA14" s="31"/>
      <c r="EB14" s="31"/>
      <c r="EC14" s="31"/>
      <c r="EI14" s="1" t="str">
        <f>IF(ISBLANK(Values!E13),"",Values!$B$31)</f>
        <v>6 månaders garanti efter leveransdatum. I händelse av fel på tangentbordet kommer en ny enhet eller en reservdel till produktens tangentbord att skickas. Vid brist på lager ges full återbetalning.</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27" t="str">
        <f>IF(ISBLANK(Values!E14),"",IF(Values!$B$37="EU","computercomponent","computer"))</f>
        <v>computercomponent</v>
      </c>
      <c r="B15" s="38" t="str">
        <f>IF(ISBLANK(Values!E14),"",Values!F14)</f>
        <v>Lenovo E550 Regular - HU</v>
      </c>
      <c r="C15" s="32" t="str">
        <f>IF(ISBLANK(Values!E14),"","TellusRem")</f>
        <v>TellusRem</v>
      </c>
      <c r="D15" s="30">
        <f>IF(ISBLANK(Values!E14),"",Values!E14)</f>
        <v>5714401550112</v>
      </c>
      <c r="E15" s="31" t="str">
        <f>IF(ISBLANK(Values!E14),"","EAN")</f>
        <v>EAN</v>
      </c>
      <c r="F15" s="28" t="str">
        <f>IF(ISBLANK(Values!E14),"",IF(Values!J14, SUBSTITUTE(Values!$B$1, "{language}", Values!H14) &amp; " " &amp;Values!$B$3, SUBSTITUTE(Values!$B$2, "{language}", Values!$H14) &amp; " " &amp;Values!$B$3))</f>
        <v>ersätter Ungerska icke-bakgrundsbelyst tangentbord för Lenovo Thinkpad E550 E560 E560c</v>
      </c>
      <c r="G15" s="32" t="str">
        <f>IF(ISBLANK(Values!E14),"","TellusRem")</f>
        <v>TellusRem</v>
      </c>
      <c r="H15" s="27" t="str">
        <f>IF(ISBLANK(Values!E14),"",Values!$B$16)</f>
        <v>computer-keyboards</v>
      </c>
      <c r="I15" s="27" t="str">
        <f>IF(ISBLANK(Values!E14),"","4730574031")</f>
        <v>4730574031</v>
      </c>
      <c r="J15" s="39" t="str">
        <f>IF(ISBLANK(Values!E14),"",Values!F14 )</f>
        <v>Lenovo E550 Regular - HU</v>
      </c>
      <c r="K15" s="28">
        <f>IF(ISBLANK(Values!E14),"",IF(Values!J14, Values!$B$4, Values!$B$5))</f>
        <v>47.99</v>
      </c>
      <c r="L15" s="40">
        <f>IF(ISBLANK(Values!E14),"",IF($CO15="DEFAULT", Values!$B$18, ""))</f>
        <v>5</v>
      </c>
      <c r="M15" s="28" t="str">
        <f>IF(ISBLANK(Values!E14),"",Values!$M14)</f>
        <v>https://download.lenovo.com/Images/Parts/00HN015/00HN015_A.jpg</v>
      </c>
      <c r="N15" s="28" t="str">
        <f>IF(ISBLANK(Values!$F14),"",Values!N14)</f>
        <v>https://download.lenovo.com/Images/Parts/00HN015/00HN015_B.jpg</v>
      </c>
      <c r="O15" s="28" t="str">
        <f>IF(ISBLANK(Values!$F14),"",Values!O14)</f>
        <v>https://download.lenovo.com/Images/Parts/00HN015/00HN015_details.jpg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E550 Parent</v>
      </c>
      <c r="Y15" s="39" t="str">
        <f>IF(ISBLANK(Values!E14),"","Size-Color")</f>
        <v>Size-Color</v>
      </c>
      <c r="Z15" s="32" t="str">
        <f>IF(ISBLANK(Values!E14),"","variation")</f>
        <v>variation</v>
      </c>
      <c r="AA15" s="36" t="str">
        <f>IF(ISBLANK(Values!E14),"",Values!$B$20)</f>
        <v>Update</v>
      </c>
      <c r="AB15" s="1" t="str">
        <f>IF(ISBLANK(Values!E14),"",Values!$B$29)</f>
        <v>Tangentbord distribueras av Tellus Remarketing, ledande europeiskt företag för bärbara tangentbord. Tangentbord har rengjorts, packats och testats i vår produktionslinje i Danmark. För eventuella kompatibilitetsfrågor kontakta oss via Amazons webbplats.</v>
      </c>
      <c r="AI15" s="41" t="str">
        <f>IF(ISBLANK(Values!E14),"",IF(Values!I14,Values!$B$23,Values!$B$33))</f>
        <v>👉 RENOVERAT: SPARA PENGAR - Ersättande Lenovo-tangentbord för laptop, samma kvalitet som OEM-tangentbord. TellusRem är den ledande tangentbordsdistributören i världen sedan 2011. Perfekt ersättningstangentbord, lätt att byta ut och installera.</v>
      </c>
      <c r="AJ15" s="42" t="str">
        <f>IF(ISBLANK(Values!E14),"",Values!$B$24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E550 E560 E560c</v>
      </c>
      <c r="AK15" s="1" t="str">
        <f>IF(ISBLANK(Values!E14),"",Values!$B$25)</f>
        <v>♻️ MILJÖVÄNLIG PRODUKT - Köp renoverad, KÖP GRÖNT! Minska mer än 80 % koldioxid genom att köpa våra renoverade tangentbord, jämfört med att skaffa ett nytt tangentbord! Perfekt OEM-ersättningsdel för ditt tangentbord.</v>
      </c>
      <c r="AL15" s="1" t="str">
        <f>IF(ISBLANK(Values!E14),"",SUBSTITUTE(SUBSTITUTE(IF(Values!$J14, Values!$B$26, Values!$B$33), "{language}", Values!$H14), "{flag}", INDEX(options!$E$1:$E$20, Values!$V14)))</f>
        <v>👉 LAYOUT - 🇭🇺 Ungerska INGEN bakgrundsbelysning.</v>
      </c>
      <c r="AM15" s="1" t="str">
        <f>SUBSTITUTE(IF(ISBLANK(Values!E14),"",Values!$B$27), "{model}", Values!$B$3)</f>
        <v>👉 KOMPATIBEL MED - Lenovo E550 E560 E560c. Vänligen kontrollera bilden och beskrivningen noggrant innan du köper något tangentbord. Detta säkerställer att du får rätt laptoptangentbord för din dator. Superenkel installation.</v>
      </c>
      <c r="AT15" s="28" t="str">
        <f>IF(ISBLANK(Values!E14),"",Values!H14)</f>
        <v>Ungerska</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5" s="1" t="str">
        <f>IF(ISBLANK(Values!E14),"","No")</f>
        <v>No</v>
      </c>
      <c r="DA15" s="1" t="str">
        <f>IF(ISBLANK(Values!E14),"","No")</f>
        <v>No</v>
      </c>
      <c r="DO15" s="27" t="str">
        <f>IF(ISBLANK(Values!E14),"","Parts")</f>
        <v>Parts</v>
      </c>
      <c r="DP15" s="27" t="str">
        <f>IF(ISBLANK(Values!E14),"",Values!$B$31)</f>
        <v>6 månaders garanti efter leveransdatum. I händelse av fel på tangentbordet kommer en ny enhet eller en reservdel till produktens tangentbord att skickas. Vid brist på lager ges full återbetalning.</v>
      </c>
      <c r="DS15" s="31"/>
      <c r="DY15" t="str">
        <f>IF(ISBLANK(Values!$E14), "", "not_applicable")</f>
        <v>not_applicable</v>
      </c>
      <c r="DZ15" s="31"/>
      <c r="EA15" s="31"/>
      <c r="EB15" s="31"/>
      <c r="EC15" s="31"/>
      <c r="EI15" s="1" t="str">
        <f>IF(ISBLANK(Values!E14),"",Values!$B$31)</f>
        <v>6 månaders garanti efter leveransdatum. I händelse av fel på tangentbordet kommer en ny enhet eller en reservdel till produktens tangentbord att skickas. Vid brist på lager ges full återbetalning.</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8">
        <f>IF(ISBLANK(Values!E14),"",IF(Values!J14, Values!$B$4, Values!$B$5))</f>
        <v>47.99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27" t="str">
        <f>IF(ISBLANK(Values!E15),"",IF(Values!$B$37="EU","computercomponent","computer"))</f>
        <v>computercomponent</v>
      </c>
      <c r="B16" s="38" t="str">
        <f>IF(ISBLANK(Values!E15),"",Values!F15)</f>
        <v>Lenovo E550 Regular - NL</v>
      </c>
      <c r="C16" s="32" t="str">
        <f>IF(ISBLANK(Values!E15),"","TellusRem")</f>
        <v>TellusRem</v>
      </c>
      <c r="D16" s="30">
        <f>IF(ISBLANK(Values!E15),"",Values!E15)</f>
        <v>5714401550129</v>
      </c>
      <c r="E16" s="31" t="str">
        <f>IF(ISBLANK(Values!E15),"","EAN")</f>
        <v>EAN</v>
      </c>
      <c r="F16" s="28" t="str">
        <f>IF(ISBLANK(Values!E15),"",IF(Values!J15, SUBSTITUTE(Values!$B$1, "{language}", Values!H15) &amp; " " &amp;Values!$B$3, SUBSTITUTE(Values!$B$2, "{language}", Values!$H15) &amp; " " &amp;Values!$B$3))</f>
        <v>ersätter Holländska icke-bakgrundsbelyst tangentbord för Lenovo Thinkpad E550 E560 E560c</v>
      </c>
      <c r="G16" s="32" t="str">
        <f>IF(ISBLANK(Values!E15),"","TellusRem")</f>
        <v>TellusRem</v>
      </c>
      <c r="H16" s="27" t="str">
        <f>IF(ISBLANK(Values!E15),"",Values!$B$16)</f>
        <v>computer-keyboards</v>
      </c>
      <c r="I16" s="27" t="str">
        <f>IF(ISBLANK(Values!E15),"","4730574031")</f>
        <v>4730574031</v>
      </c>
      <c r="J16" s="39" t="str">
        <f>IF(ISBLANK(Values!E15),"",Values!F15 )</f>
        <v>Lenovo E550 Regular - NL</v>
      </c>
      <c r="K16" s="28">
        <f>IF(ISBLANK(Values!E15),"",IF(Values!J15, Values!$B$4, Values!$B$5))</f>
        <v>47.99</v>
      </c>
      <c r="L16" s="40">
        <f>IF(ISBLANK(Values!E15),"",IF($CO16="DEFAULT", Values!$B$18, ""))</f>
        <v>5</v>
      </c>
      <c r="M16" s="28" t="str">
        <f>IF(ISBLANK(Values!E15),"",Values!$M15)</f>
        <v>https://download.lenovo.com/Images/Parts/00HN093/00HN093_A.jpg</v>
      </c>
      <c r="N16" s="28" t="str">
        <f>IF(ISBLANK(Values!$F15),"",Values!N15)</f>
        <v>https://download.lenovo.com/Images/Parts/00HN093/00HN093_B.jpg</v>
      </c>
      <c r="O16" s="28" t="str">
        <f>IF(ISBLANK(Values!$F15),"",Values!O15)</f>
        <v>https://download.lenovo.com/Images/Parts/00HN093/00HN093_details.jpg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E550 Parent</v>
      </c>
      <c r="Y16" s="39" t="str">
        <f>IF(ISBLANK(Values!E15),"","Size-Color")</f>
        <v>Size-Color</v>
      </c>
      <c r="Z16" s="32" t="str">
        <f>IF(ISBLANK(Values!E15),"","variation")</f>
        <v>variation</v>
      </c>
      <c r="AA16" s="36" t="str">
        <f>IF(ISBLANK(Values!E15),"",Values!$B$20)</f>
        <v>Update</v>
      </c>
      <c r="AB16" s="1" t="str">
        <f>IF(ISBLANK(Values!E15),"",Values!$B$29)</f>
        <v>Tangentbord distribueras av Tellus Remarketing, ledande europeiskt företag för bärbara tangentbord. Tangentbord har rengjorts, packats och testats i vår produktionslinje i Danmark. För eventuella kompatibilitetsfrågor kontakta oss via Amazons webbplats.</v>
      </c>
      <c r="AI16" s="41" t="str">
        <f>IF(ISBLANK(Values!E15),"",IF(Values!I15,Values!$B$23,Values!$B$33))</f>
        <v>👉 RENOVERAT: SPARA PENGAR - Ersättande Lenovo-tangentbord för laptop, samma kvalitet som OEM-tangentbord. TellusRem är den ledande tangentbordsdistributören i världen sedan 2011. Perfekt ersättningstangentbord, lätt att byta ut och installera.</v>
      </c>
      <c r="AJ16" s="42" t="str">
        <f>IF(ISBLANK(Values!E15),"",Values!$B$24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E550 E560 E560c</v>
      </c>
      <c r="AK16" s="1" t="str">
        <f>IF(ISBLANK(Values!E15),"",Values!$B$25)</f>
        <v>♻️ MILJÖVÄNLIG PRODUKT - Köp renoverad, KÖP GRÖNT! Minska mer än 80 % koldioxid genom att köpa våra renoverade tangentbord, jämfört med att skaffa ett nytt tangentbord! Perfekt OEM-ersättningsdel för ditt tangentbord.</v>
      </c>
      <c r="AL16" s="1" t="str">
        <f>IF(ISBLANK(Values!E15),"",SUBSTITUTE(SUBSTITUTE(IF(Values!$J15, Values!$B$26, Values!$B$33), "{language}", Values!$H15), "{flag}", INDEX(options!$E$1:$E$20, Values!$V15)))</f>
        <v>👉 LAYOUT - 🇳🇱 Holländska INGEN bakgrundsbelysning.</v>
      </c>
      <c r="AM16" s="1" t="str">
        <f>SUBSTITUTE(IF(ISBLANK(Values!E15),"",Values!$B$27), "{model}", Values!$B$3)</f>
        <v>👉 KOMPATIBEL MED - Lenovo E550 E560 E560c. Vänligen kontrollera bilden och beskrivningen noggrant innan du köper något tangentbord. Detta säkerställer att du får rätt laptoptangentbord för din dator. Superenkel installation.</v>
      </c>
      <c r="AT16" s="28" t="str">
        <f>IF(ISBLANK(Values!E15),"",Values!H15)</f>
        <v>Holländska</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6" s="1" t="str">
        <f>IF(ISBLANK(Values!E15),"","No")</f>
        <v>No</v>
      </c>
      <c r="DA16" s="1" t="str">
        <f>IF(ISBLANK(Values!E15),"","No")</f>
        <v>No</v>
      </c>
      <c r="DO16" s="27" t="str">
        <f>IF(ISBLANK(Values!E15),"","Parts")</f>
        <v>Parts</v>
      </c>
      <c r="DP16" s="27" t="str">
        <f>IF(ISBLANK(Values!E15),"",Values!$B$31)</f>
        <v>6 månaders garanti efter leveransdatum. I händelse av fel på tangentbordet kommer en ny enhet eller en reservdel till produktens tangentbord att skickas. Vid brist på lager ges full återbetalning.</v>
      </c>
      <c r="DS16" s="31"/>
      <c r="DY16" t="str">
        <f>IF(ISBLANK(Values!$E15), "", "not_applicable")</f>
        <v>not_applicable</v>
      </c>
      <c r="DZ16" s="31"/>
      <c r="EA16" s="31"/>
      <c r="EB16" s="31"/>
      <c r="EC16" s="31"/>
      <c r="EI16" s="1" t="str">
        <f>IF(ISBLANK(Values!E15),"",Values!$B$31)</f>
        <v>6 månaders garanti efter leveransdatum. I händelse av fel på tangentbordet kommer en ny enhet eller en reservdel till produktens tangentbord att skickas. Vid brist på lager ges full återbetalning.</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8">
        <f>IF(ISBLANK(Values!E15),"",IF(Values!J15, Values!$B$4, Values!$B$5))</f>
        <v>47.99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27" t="str">
        <f>IF(ISBLANK(Values!E16),"",IF(Values!$B$37="EU","computercomponent","computer"))</f>
        <v>computercomponent</v>
      </c>
      <c r="B17" s="38" t="str">
        <f>IF(ISBLANK(Values!E16),"",Values!F16)</f>
        <v>Lenovo E550 Regular - NO</v>
      </c>
      <c r="C17" s="32" t="str">
        <f>IF(ISBLANK(Values!E16),"","TellusRem")</f>
        <v>TellusRem</v>
      </c>
      <c r="D17" s="30">
        <f>IF(ISBLANK(Values!E16),"",Values!E16)</f>
        <v>5714401550136</v>
      </c>
      <c r="E17" s="31" t="str">
        <f>IF(ISBLANK(Values!E16),"","EAN")</f>
        <v>EAN</v>
      </c>
      <c r="F17" s="28" t="str">
        <f>IF(ISBLANK(Values!E16),"",IF(Values!J16, SUBSTITUTE(Values!$B$1, "{language}", Values!H16) &amp; " " &amp;Values!$B$3, SUBSTITUTE(Values!$B$2, "{language}", Values!$H16) &amp; " " &amp;Values!$B$3))</f>
        <v>ersätter Norska icke-bakgrundsbelyst tangentbord för Lenovo Thinkpad E550 E560 E560c</v>
      </c>
      <c r="G17" s="32" t="str">
        <f>IF(ISBLANK(Values!E16),"","TellusRem")</f>
        <v>TellusRem</v>
      </c>
      <c r="H17" s="27" t="str">
        <f>IF(ISBLANK(Values!E16),"",Values!$B$16)</f>
        <v>computer-keyboards</v>
      </c>
      <c r="I17" s="27" t="str">
        <f>IF(ISBLANK(Values!E16),"","4730574031")</f>
        <v>4730574031</v>
      </c>
      <c r="J17" s="39" t="str">
        <f>IF(ISBLANK(Values!E16),"",Values!F16 )</f>
        <v>Lenovo E550 Regular - NO</v>
      </c>
      <c r="K17" s="28">
        <f>IF(ISBLANK(Values!E16),"",IF(Values!J16, Values!$B$4, Values!$B$5))</f>
        <v>47.99</v>
      </c>
      <c r="L17" s="40">
        <f>IF(ISBLANK(Values!E16),"",IF($CO17="DEFAULT", Values!$B$18, ""))</f>
        <v>5</v>
      </c>
      <c r="M17" s="28" t="str">
        <f>IF(ISBLANK(Values!E16),"",Values!$M16)</f>
        <v>https://download.lenovo.com/Images/Parts/00HN020/00HN020_A.jpg</v>
      </c>
      <c r="N17" s="28" t="str">
        <f>IF(ISBLANK(Values!$F16),"",Values!N16)</f>
        <v>https://download.lenovo.com/Images/Parts/00HN020/00HN020_B.jpg</v>
      </c>
      <c r="O17" s="28" t="str">
        <f>IF(ISBLANK(Values!$F16),"",Values!O16)</f>
        <v>https://download.lenovo.com/Images/Parts/00HN020/00HN020_details.jpg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E550 Parent</v>
      </c>
      <c r="Y17" s="39" t="str">
        <f>IF(ISBLANK(Values!E16),"","Size-Color")</f>
        <v>Size-Color</v>
      </c>
      <c r="Z17" s="32" t="str">
        <f>IF(ISBLANK(Values!E16),"","variation")</f>
        <v>variation</v>
      </c>
      <c r="AA17" s="36" t="str">
        <f>IF(ISBLANK(Values!E16),"",Values!$B$20)</f>
        <v>Update</v>
      </c>
      <c r="AB17" s="1" t="str">
        <f>IF(ISBLANK(Values!E16),"",Values!$B$29)</f>
        <v>Tangentbord distribueras av Tellus Remarketing, ledande europeiskt företag för bärbara tangentbord. Tangentbord har rengjorts, packats och testats i vår produktionslinje i Danmark. För eventuella kompatibilitetsfrågor kontakta oss via Amazons webbplats.</v>
      </c>
      <c r="AI17" s="41" t="str">
        <f>IF(ISBLANK(Values!E16),"",IF(Values!I16,Values!$B$23,Values!$B$33))</f>
        <v>👉 RENOVERAT: SPARA PENGAR - Ersättande Lenovo-tangentbord för laptop, samma kvalitet som OEM-tangentbord. TellusRem är den ledande tangentbordsdistributören i världen sedan 2011. Perfekt ersättningstangentbord, lätt att byta ut och installera.</v>
      </c>
      <c r="AJ17" s="42" t="str">
        <f>IF(ISBLANK(Values!E16),"",Values!$B$24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E550 E560 E560c</v>
      </c>
      <c r="AK17" s="1" t="str">
        <f>IF(ISBLANK(Values!E16),"",Values!$B$25)</f>
        <v>♻️ MILJÖVÄNLIG PRODUKT - Köp renoverad, KÖP GRÖNT! Minska mer än 80 % koldioxid genom att köpa våra renoverade tangentbord, jämfört med att skaffa ett nytt tangentbord! Perfekt OEM-ersättningsdel för ditt tangentbord.</v>
      </c>
      <c r="AL17" s="1" t="str">
        <f>IF(ISBLANK(Values!E16),"",SUBSTITUTE(SUBSTITUTE(IF(Values!$J16, Values!$B$26, Values!$B$33), "{language}", Values!$H16), "{flag}", INDEX(options!$E$1:$E$20, Values!$V16)))</f>
        <v>👉 LAYOUT - 🇳🇴 Norska INGEN bakgrundsbelysning.</v>
      </c>
      <c r="AM17" s="1" t="str">
        <f>SUBSTITUTE(IF(ISBLANK(Values!E16),"",Values!$B$27), "{model}", Values!$B$3)</f>
        <v>👉 KOMPATIBEL MED - Lenovo E550 E560 E560c. Vänligen kontrollera bilden och beskrivningen noggrant innan du köper något tangentbord. Detta säkerställer att du får rätt laptoptangentbord för din dator. Superenkel installation.</v>
      </c>
      <c r="AT17" s="28" t="str">
        <f>IF(ISBLANK(Values!E16),"",Values!H16)</f>
        <v>Norska</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7" s="1" t="str">
        <f>IF(ISBLANK(Values!E16),"","No")</f>
        <v>No</v>
      </c>
      <c r="DA17" s="1" t="str">
        <f>IF(ISBLANK(Values!E16),"","No")</f>
        <v>No</v>
      </c>
      <c r="DO17" s="27" t="str">
        <f>IF(ISBLANK(Values!E16),"","Parts")</f>
        <v>Parts</v>
      </c>
      <c r="DP17" s="27" t="str">
        <f>IF(ISBLANK(Values!E16),"",Values!$B$31)</f>
        <v>6 månaders garanti efter leveransdatum. I händelse av fel på tangentbordet kommer en ny enhet eller en reservdel till produktens tangentbord att skickas. Vid brist på lager ges full återbetalning.</v>
      </c>
      <c r="DS17" s="31"/>
      <c r="DY17" t="str">
        <f>IF(ISBLANK(Values!$E16), "", "not_applicable")</f>
        <v>not_applicable</v>
      </c>
      <c r="DZ17" s="31"/>
      <c r="EA17" s="31"/>
      <c r="EB17" s="31"/>
      <c r="EC17" s="31"/>
      <c r="EI17" s="1" t="str">
        <f>IF(ISBLANK(Values!E16),"",Values!$B$31)</f>
        <v>6 månaders garanti efter leveransdatum. I händelse av fel på tangentbordet kommer en ny enhet eller en reservdel till produktens tangentbord att skickas. Vid brist på lager ges full återbetalning.</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8">
        <f>IF(ISBLANK(Values!E16),"",IF(Values!J16, Values!$B$4, Values!$B$5))</f>
        <v>47.99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27" t="str">
        <f>IF(ISBLANK(Values!E17),"",IF(Values!$B$37="EU","computercomponent","computer"))</f>
        <v>computercomponent</v>
      </c>
      <c r="B18" s="38" t="str">
        <f>IF(ISBLANK(Values!E17),"",Values!F17)</f>
        <v>Lenovo E550 Regular - PL</v>
      </c>
      <c r="C18" s="32" t="str">
        <f>IF(ISBLANK(Values!E17),"","TellusRem")</f>
        <v>TellusRem</v>
      </c>
      <c r="D18" s="30">
        <f>IF(ISBLANK(Values!E17),"",Values!E17)</f>
        <v>5714401550143</v>
      </c>
      <c r="E18" s="31" t="str">
        <f>IF(ISBLANK(Values!E17),"","EAN")</f>
        <v>EAN</v>
      </c>
      <c r="F18" s="28" t="str">
        <f>IF(ISBLANK(Values!E17),"",IF(Values!J17, SUBSTITUTE(Values!$B$1, "{language}", Values!H17) &amp; " " &amp;Values!$B$3, SUBSTITUTE(Values!$B$2, "{language}", Values!$H17) &amp; " " &amp;Values!$B$3))</f>
        <v>ersätter Putsa icke-bakgrundsbelyst tangentbord för Lenovo Thinkpad E550 E560 E560c</v>
      </c>
      <c r="G18" s="32" t="str">
        <f>IF(ISBLANK(Values!E17),"","TellusRem")</f>
        <v>TellusRem</v>
      </c>
      <c r="H18" s="27" t="str">
        <f>IF(ISBLANK(Values!E17),"",Values!$B$16)</f>
        <v>computer-keyboards</v>
      </c>
      <c r="I18" s="27" t="str">
        <f>IF(ISBLANK(Values!E17),"","4730574031")</f>
        <v>4730574031</v>
      </c>
      <c r="J18" s="39" t="str">
        <f>IF(ISBLANK(Values!E17),"",Values!F17 )</f>
        <v>Lenovo E550 Regular - PL</v>
      </c>
      <c r="K18" s="28">
        <f>IF(ISBLANK(Values!E17),"",IF(Values!J17, Values!$B$4, Values!$B$5))</f>
        <v>47.99</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E550 Parent</v>
      </c>
      <c r="Y18" s="39" t="str">
        <f>IF(ISBLANK(Values!E17),"","Size-Color")</f>
        <v>Size-Color</v>
      </c>
      <c r="Z18" s="32" t="str">
        <f>IF(ISBLANK(Values!E17),"","variation")</f>
        <v>variation</v>
      </c>
      <c r="AA18" s="36" t="str">
        <f>IF(ISBLANK(Values!E17),"",Values!$B$20)</f>
        <v>Update</v>
      </c>
      <c r="AB18" s="1" t="str">
        <f>IF(ISBLANK(Values!E17),"",Values!$B$29)</f>
        <v>Tangentbord distribueras av Tellus Remarketing, ledande europeiskt företag för bärbara tangentbord. Tangentbord har rengjorts, packats och testats i vår produktionslinje i Danmark. För eventuella kompatibilitetsfrågor kontakta oss via Amazons webbplats.</v>
      </c>
      <c r="AI18" s="41" t="str">
        <f>IF(ISBLANK(Values!E17),"",IF(Values!I17,Values!$B$23,Values!$B$33))</f>
        <v>👉 RENOVERAT: SPARA PENGAR - Ersättande Lenovo-tangentbord för laptop, samma kvalitet som OEM-tangentbord. TellusRem är den ledande tangentbordsdistributören i världen sedan 2011. Perfekt ersättningstangentbord, lätt att byta ut och installera.</v>
      </c>
      <c r="AJ18" s="42" t="str">
        <f>IF(ISBLANK(Values!E17),"",Values!$B$24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E550 E560 E560c</v>
      </c>
      <c r="AK18" s="1" t="str">
        <f>IF(ISBLANK(Values!E17),"",Values!$B$25)</f>
        <v>♻️ MILJÖVÄNLIG PRODUKT - Köp renoverad, KÖP GRÖNT! Minska mer än 80 % koldioxid genom att köpa våra renoverade tangentbord, jämfört med att skaffa ett nytt tangentbord! Perfekt OEM-ersättningsdel för ditt tangentbord.</v>
      </c>
      <c r="AL18" s="1" t="str">
        <f>IF(ISBLANK(Values!E17),"",SUBSTITUTE(SUBSTITUTE(IF(Values!$J17, Values!$B$26, Values!$B$33), "{language}", Values!$H17), "{flag}", INDEX(options!$E$1:$E$20, Values!$V17)))</f>
        <v>👉 LAYOUT - 🇵🇱 Putsa INGEN bakgrundsbelysning.</v>
      </c>
      <c r="AM18" s="1" t="str">
        <f>SUBSTITUTE(IF(ISBLANK(Values!E17),"",Values!$B$27), "{model}", Values!$B$3)</f>
        <v>👉 KOMPATIBEL MED - Lenovo E550 E560 E560c. Vänligen kontrollera bilden och beskrivningen noggrant innan du köper något tangentbord. Detta säkerställer att du får rätt laptoptangentbord för din dator. Superenkel installation.</v>
      </c>
      <c r="AT18" s="28" t="str">
        <f>IF(ISBLANK(Values!E17),"",Values!H17)</f>
        <v>Putsa</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8" s="1" t="str">
        <f>IF(ISBLANK(Values!E17),"","No")</f>
        <v>No</v>
      </c>
      <c r="DA18" s="1" t="str">
        <f>IF(ISBLANK(Values!E17),"","No")</f>
        <v>No</v>
      </c>
      <c r="DO18" s="27" t="str">
        <f>IF(ISBLANK(Values!E17),"","Parts")</f>
        <v>Parts</v>
      </c>
      <c r="DP18" s="27" t="str">
        <f>IF(ISBLANK(Values!E17),"",Values!$B$31)</f>
        <v>6 månaders garanti efter leveransdatum. I händelse av fel på tangentbordet kommer en ny enhet eller en reservdel till produktens tangentbord att skickas. Vid brist på lager ges full återbetalning.</v>
      </c>
      <c r="DS18" s="31"/>
      <c r="DY18" t="str">
        <f>IF(ISBLANK(Values!$E17), "", "not_applicable")</f>
        <v>not_applicable</v>
      </c>
      <c r="DZ18" s="31"/>
      <c r="EA18" s="31"/>
      <c r="EB18" s="31"/>
      <c r="EC18" s="31"/>
      <c r="EI18" s="1" t="str">
        <f>IF(ISBLANK(Values!E17),"",Values!$B$31)</f>
        <v>6 månaders garanti efter leveransdatum. I händelse av fel på tangentbordet kommer en ny enhet eller en reservdel till produktens tangentbord att skickas. Vid brist på lager ges full återbetalning.</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8">
        <f>IF(ISBLANK(Values!E17),"",IF(Values!J17, Values!$B$4, Values!$B$5))</f>
        <v>47.99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27" t="str">
        <f>IF(ISBLANK(Values!E18),"",IF(Values!$B$37="EU","computercomponent","computer"))</f>
        <v>computercomponent</v>
      </c>
      <c r="B19" s="38" t="str">
        <f>IF(ISBLANK(Values!E18),"",Values!F18)</f>
        <v>Lenovo E550 Regular - PT</v>
      </c>
      <c r="C19" s="32" t="str">
        <f>IF(ISBLANK(Values!E18),"","TellusRem")</f>
        <v>TellusRem</v>
      </c>
      <c r="D19" s="30">
        <f>IF(ISBLANK(Values!E18),"",Values!E18)</f>
        <v>5714401550150</v>
      </c>
      <c r="E19" s="31" t="str">
        <f>IF(ISBLANK(Values!E18),"","EAN")</f>
        <v>EAN</v>
      </c>
      <c r="F19" s="28" t="str">
        <f>IF(ISBLANK(Values!E18),"",IF(Values!J18, SUBSTITUTE(Values!$B$1, "{language}", Values!H18) &amp; " " &amp;Values!$B$3, SUBSTITUTE(Values!$B$2, "{language}", Values!$H18) &amp; " " &amp;Values!$B$3))</f>
        <v>ersätter Portugisiska icke-bakgrundsbelyst tangentbord för Lenovo Thinkpad E550 E560 E560c</v>
      </c>
      <c r="G19" s="32" t="str">
        <f>IF(ISBLANK(Values!E18),"","TellusRem")</f>
        <v>TellusRem</v>
      </c>
      <c r="H19" s="27" t="str">
        <f>IF(ISBLANK(Values!E18),"",Values!$B$16)</f>
        <v>computer-keyboards</v>
      </c>
      <c r="I19" s="27" t="str">
        <f>IF(ISBLANK(Values!E18),"","4730574031")</f>
        <v>4730574031</v>
      </c>
      <c r="J19" s="39" t="str">
        <f>IF(ISBLANK(Values!E18),"",Values!F18 )</f>
        <v>Lenovo E550 Regular - PT</v>
      </c>
      <c r="K19" s="28">
        <f>IF(ISBLANK(Values!E18),"",IF(Values!J18, Values!$B$4, Values!$B$5))</f>
        <v>47.99</v>
      </c>
      <c r="L19" s="40">
        <f>IF(ISBLANK(Values!E18),"",IF($CO19="DEFAULT", Values!$B$18, ""))</f>
        <v>5</v>
      </c>
      <c r="M19" s="28" t="str">
        <f>IF(ISBLANK(Values!E18),"",Values!$M18)</f>
        <v>https://download.lenovo.com/Images/Parts/00HN022/00HN022_A.jpg</v>
      </c>
      <c r="N19" s="28" t="str">
        <f>IF(ISBLANK(Values!$F18),"",Values!N18)</f>
        <v>https://download.lenovo.com/Images/Parts/00HN022/00HN022_B.jpg</v>
      </c>
      <c r="O19" s="28" t="str">
        <f>IF(ISBLANK(Values!$F18),"",Values!O18)</f>
        <v>https://download.lenovo.com/Images/Parts/00HN022/00HN022_details.jpg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E550 Parent</v>
      </c>
      <c r="Y19" s="39" t="str">
        <f>IF(ISBLANK(Values!E18),"","Size-Color")</f>
        <v>Size-Color</v>
      </c>
      <c r="Z19" s="32" t="str">
        <f>IF(ISBLANK(Values!E18),"","variation")</f>
        <v>variation</v>
      </c>
      <c r="AA19" s="36" t="str">
        <f>IF(ISBLANK(Values!E18),"",Values!$B$20)</f>
        <v>Update</v>
      </c>
      <c r="AB19" s="1" t="str">
        <f>IF(ISBLANK(Values!E18),"",Values!$B$29)</f>
        <v>Tangentbord distribueras av Tellus Remarketing, ledande europeiskt företag för bärbara tangentbord. Tangentbord har rengjorts, packats och testats i vår produktionslinje i Danmark. För eventuella kompatibilitetsfrågor kontakta oss via Amazons webbplats.</v>
      </c>
      <c r="AI19" s="41" t="str">
        <f>IF(ISBLANK(Values!E18),"",IF(Values!I18,Values!$B$23,Values!$B$33))</f>
        <v>👉 RENOVERAT: SPARA PENGAR - Ersättande Lenovo-tangentbord för laptop, samma kvalitet som OEM-tangentbord. TellusRem är den ledande tangentbordsdistributören i världen sedan 2011. Perfekt ersättningstangentbord, lätt att byta ut och installera.</v>
      </c>
      <c r="AJ19" s="42" t="str">
        <f>IF(ISBLANK(Values!E18),"",Values!$B$24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E550 E560 E560c</v>
      </c>
      <c r="AK19" s="1" t="str">
        <f>IF(ISBLANK(Values!E18),"",Values!$B$25)</f>
        <v>♻️ MILJÖVÄNLIG PRODUKT - Köp renoverad, KÖP GRÖNT! Minska mer än 80 % koldioxid genom att köpa våra renoverade tangentbord, jämfört med att skaffa ett nytt tangentbord! Perfekt OEM-ersättningsdel för ditt tangentbord.</v>
      </c>
      <c r="AL19" s="1" t="str">
        <f>IF(ISBLANK(Values!E18),"",SUBSTITUTE(SUBSTITUTE(IF(Values!$J18, Values!$B$26, Values!$B$33), "{language}", Values!$H18), "{flag}", INDEX(options!$E$1:$E$20, Values!$V18)))</f>
        <v>👉 LAYOUT - 🇵🇹 Portugisiska INGEN bakgrundsbelysning.</v>
      </c>
      <c r="AM19" s="1" t="str">
        <f>SUBSTITUTE(IF(ISBLANK(Values!E18),"",Values!$B$27), "{model}", Values!$B$3)</f>
        <v>👉 KOMPATIBEL MED - Lenovo E550 E560 E560c. Vänligen kontrollera bilden och beskrivningen noggrant innan du köper något tangentbord. Detta säkerställer att du får rätt laptoptangentbord för din dator. Superenkel installation.</v>
      </c>
      <c r="AT19" s="28" t="str">
        <f>IF(ISBLANK(Values!E18),"",Values!H18)</f>
        <v>Portugisiska</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9" s="1" t="str">
        <f>IF(ISBLANK(Values!E18),"","No")</f>
        <v>No</v>
      </c>
      <c r="DA19" s="1" t="str">
        <f>IF(ISBLANK(Values!E18),"","No")</f>
        <v>No</v>
      </c>
      <c r="DO19" s="27" t="str">
        <f>IF(ISBLANK(Values!E18),"","Parts")</f>
        <v>Parts</v>
      </c>
      <c r="DP19" s="27" t="str">
        <f>IF(ISBLANK(Values!E18),"",Values!$B$31)</f>
        <v>6 månaders garanti efter leveransdatum. I händelse av fel på tangentbordet kommer en ny enhet eller en reservdel till produktens tangentbord att skickas. Vid brist på lager ges full återbetalning.</v>
      </c>
      <c r="DS19" s="31"/>
      <c r="DY19" t="str">
        <f>IF(ISBLANK(Values!$E18), "", "not_applicable")</f>
        <v>not_applicable</v>
      </c>
      <c r="DZ19" s="31"/>
      <c r="EA19" s="31"/>
      <c r="EB19" s="31"/>
      <c r="EC19" s="31"/>
      <c r="EI19" s="1" t="str">
        <f>IF(ISBLANK(Values!E18),"",Values!$B$31)</f>
        <v>6 månaders garanti efter leveransdatum. I händelse av fel på tangentbordet kommer en ny enhet eller en reservdel till produktens tangentbord att skickas. Vid brist på lager ges full återbetalning.</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8">
        <f>IF(ISBLANK(Values!E18),"",IF(Values!J18, Values!$B$4, Values!$B$5))</f>
        <v>47.99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27" t="str">
        <f>IF(ISBLANK(Values!E19),"",IF(Values!$B$37="EU","computercomponent","computer"))</f>
        <v>computercomponent</v>
      </c>
      <c r="B20" s="38" t="str">
        <f>IF(ISBLANK(Values!E19),"",Values!F19)</f>
        <v>Lenovo E550 Regular - SE/FI</v>
      </c>
      <c r="C20" s="32" t="str">
        <f>IF(ISBLANK(Values!E19),"","TellusRem")</f>
        <v>TellusRem</v>
      </c>
      <c r="D20" s="30">
        <f>IF(ISBLANK(Values!E19),"",Values!E19)</f>
        <v>5714401550167</v>
      </c>
      <c r="E20" s="31" t="str">
        <f>IF(ISBLANK(Values!E19),"","EAN")</f>
        <v>EAN</v>
      </c>
      <c r="F20" s="28" t="str">
        <f>IF(ISBLANK(Values!E19),"",IF(Values!J19, SUBSTITUTE(Values!$B$1, "{language}", Values!H19) &amp; " " &amp;Values!$B$3, SUBSTITUTE(Values!$B$2, "{language}", Values!$H19) &amp; " " &amp;Values!$B$3))</f>
        <v>ersätter Svenska – finska icke-bakgrundsbelyst tangentbord för Lenovo Thinkpad E550 E560 E560c</v>
      </c>
      <c r="G20" s="32" t="str">
        <f>IF(ISBLANK(Values!E19),"","TellusRem")</f>
        <v>TellusRem</v>
      </c>
      <c r="H20" s="27" t="str">
        <f>IF(ISBLANK(Values!E19),"",Values!$B$16)</f>
        <v>computer-keyboards</v>
      </c>
      <c r="I20" s="27" t="str">
        <f>IF(ISBLANK(Values!E19),"","4730574031")</f>
        <v>4730574031</v>
      </c>
      <c r="J20" s="39" t="str">
        <f>IF(ISBLANK(Values!E19),"",Values!F19 )</f>
        <v>Lenovo E550 Regular - SE/FI</v>
      </c>
      <c r="K20" s="28">
        <f>IF(ISBLANK(Values!E19),"",IF(Values!J19, Values!$B$4, Values!$B$5))</f>
        <v>47.99</v>
      </c>
      <c r="L20" s="40">
        <f>IF(ISBLANK(Values!E19),"",IF($CO20="DEFAULT", Values!$B$18, ""))</f>
        <v>5</v>
      </c>
      <c r="M20" s="28" t="str">
        <f>IF(ISBLANK(Values!E19),"",Values!$M19)</f>
        <v>https://download.lenovo.com/Images/Parts/00HN026/00HN026_A.jpg</v>
      </c>
      <c r="N20" s="28" t="str">
        <f>IF(ISBLANK(Values!$F19),"",Values!N19)</f>
        <v>https://download.lenovo.com/Images/Parts/00HN026/00HN026_B.jpg</v>
      </c>
      <c r="O20" s="28" t="str">
        <f>IF(ISBLANK(Values!$F19),"",Values!O19)</f>
        <v>https://download.lenovo.com/Images/Parts/00HN026/00HN026_details.jpg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E550 Parent</v>
      </c>
      <c r="Y20" s="39" t="str">
        <f>IF(ISBLANK(Values!E19),"","Size-Color")</f>
        <v>Size-Color</v>
      </c>
      <c r="Z20" s="32" t="str">
        <f>IF(ISBLANK(Values!E19),"","variation")</f>
        <v>variation</v>
      </c>
      <c r="AA20" s="36" t="str">
        <f>IF(ISBLANK(Values!E19),"",Values!$B$20)</f>
        <v>Update</v>
      </c>
      <c r="AB20" s="1" t="str">
        <f>IF(ISBLANK(Values!E19),"",Values!$B$29)</f>
        <v>Tangentbord distribueras av Tellus Remarketing, ledande europeiskt företag för bärbara tangentbord. Tangentbord har rengjorts, packats och testats i vår produktionslinje i Danmark. För eventuella kompatibilitetsfrågor kontakta oss via Amazons webbplats.</v>
      </c>
      <c r="AI20" s="41" t="str">
        <f>IF(ISBLANK(Values!E19),"",IF(Values!I19,Values!$B$23,Values!$B$33))</f>
        <v>👉 RENOVERAT: SPARA PENGAR - Ersättande Lenovo-tangentbord för laptop, samma kvalitet som OEM-tangentbord. TellusRem är den ledande tangentbordsdistributören i världen sedan 2011. Perfekt ersättningstangentbord, lätt att byta ut och installera.</v>
      </c>
      <c r="AJ20" s="42" t="str">
        <f>IF(ISBLANK(Values!E19),"",Values!$B$24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E550 E560 E560c</v>
      </c>
      <c r="AK20" s="1" t="str">
        <f>IF(ISBLANK(Values!E19),"",Values!$B$25)</f>
        <v>♻️ MILJÖVÄNLIG PRODUKT - Köp renoverad, KÖP GRÖNT! Minska mer än 80 % koldioxid genom att köpa våra renoverade tangentbord, jämfört med att skaffa ett nytt tangentbord! Perfekt OEM-ersättningsdel för ditt tangentbord.</v>
      </c>
      <c r="AL20" s="1" t="str">
        <f>IF(ISBLANK(Values!E19),"",SUBSTITUTE(SUBSTITUTE(IF(Values!$J19, Values!$B$26, Values!$B$33), "{language}", Values!$H19), "{flag}", INDEX(options!$E$1:$E$20, Values!$V19)))</f>
        <v>👉 LAYOUT - 🇸🇪 🇫🇮 Svenska – finska INGEN bakgrundsbelysning.</v>
      </c>
      <c r="AM20" s="1" t="str">
        <f>SUBSTITUTE(IF(ISBLANK(Values!E19),"",Values!$B$27), "{model}", Values!$B$3)</f>
        <v>👉 KOMPATIBEL MED - Lenovo E550 E560 E560c. Vänligen kontrollera bilden och beskrivningen noggrant innan du köper något tangentbord. Detta säkerställer att du får rätt laptoptangentbord för din dator. Superenkel installation.</v>
      </c>
      <c r="AT20" s="28" t="str">
        <f>IF(ISBLANK(Values!E19),"",Values!H19)</f>
        <v>Svenska – finska</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0" s="1" t="str">
        <f>IF(ISBLANK(Values!E19),"","No")</f>
        <v>No</v>
      </c>
      <c r="DA20" s="1" t="str">
        <f>IF(ISBLANK(Values!E19),"","No")</f>
        <v>No</v>
      </c>
      <c r="DO20" s="27" t="str">
        <f>IF(ISBLANK(Values!E19),"","Parts")</f>
        <v>Parts</v>
      </c>
      <c r="DP20" s="27" t="str">
        <f>IF(ISBLANK(Values!E19),"",Values!$B$31)</f>
        <v>6 månaders garanti efter leveransdatum. I händelse av fel på tangentbordet kommer en ny enhet eller en reservdel till produktens tangentbord att skickas. Vid brist på lager ges full återbetalning.</v>
      </c>
      <c r="DS20" s="31"/>
      <c r="DY20" t="str">
        <f>IF(ISBLANK(Values!$E19), "", "not_applicable")</f>
        <v>not_applicable</v>
      </c>
      <c r="DZ20" s="31"/>
      <c r="EA20" s="31"/>
      <c r="EB20" s="31"/>
      <c r="EC20" s="31"/>
      <c r="EI20" s="1" t="str">
        <f>IF(ISBLANK(Values!E19),"",Values!$B$31)</f>
        <v>6 månaders garanti efter leveransdatum. I händelse av fel på tangentbordet kommer en ny enhet eller en reservdel till produktens tangentbord att skickas. Vid brist på lager ges full återbetalning.</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8">
        <f>IF(ISBLANK(Values!E19),"",IF(Values!J19, Values!$B$4, Values!$B$5))</f>
        <v>47.99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27" t="str">
        <f>IF(ISBLANK(Values!E20),"",IF(Values!$B$37="EU","computercomponent","computer"))</f>
        <v>computercomponent</v>
      </c>
      <c r="B21" s="38" t="str">
        <f>IF(ISBLANK(Values!E20),"",Values!F20)</f>
        <v>Lenovo E550 Regular - CH</v>
      </c>
      <c r="C21" s="32" t="str">
        <f>IF(ISBLANK(Values!E20),"","TellusRem")</f>
        <v>TellusRem</v>
      </c>
      <c r="D21" s="30">
        <f>IF(ISBLANK(Values!E20),"",Values!E20)</f>
        <v>5714401550174</v>
      </c>
      <c r="E21" s="31" t="str">
        <f>IF(ISBLANK(Values!E20),"","EAN")</f>
        <v>EAN</v>
      </c>
      <c r="F21" s="28" t="str">
        <f>IF(ISBLANK(Values!E20),"",IF(Values!J20, SUBSTITUTE(Values!$B$1, "{language}", Values!H20) &amp; " " &amp;Values!$B$3, SUBSTITUTE(Values!$B$2, "{language}", Values!$H20) &amp; " " &amp;Values!$B$3))</f>
        <v>ersätter Schweiziska icke-bakgrundsbelyst tangentbord för Lenovo Thinkpad E550 E560 E560c</v>
      </c>
      <c r="G21" s="32" t="str">
        <f>IF(ISBLANK(Values!E20),"","TellusRem")</f>
        <v>TellusRem</v>
      </c>
      <c r="H21" s="27" t="str">
        <f>IF(ISBLANK(Values!E20),"",Values!$B$16)</f>
        <v>computer-keyboards</v>
      </c>
      <c r="I21" s="27" t="str">
        <f>IF(ISBLANK(Values!E20),"","4730574031")</f>
        <v>4730574031</v>
      </c>
      <c r="J21" s="39" t="str">
        <f>IF(ISBLANK(Values!E20),"",Values!F20 )</f>
        <v>Lenovo E550 Regular - CH</v>
      </c>
      <c r="K21" s="28">
        <f>IF(ISBLANK(Values!E20),"",IF(Values!J20, Values!$B$4, Values!$B$5))</f>
        <v>47.99</v>
      </c>
      <c r="L21" s="40">
        <f>IF(ISBLANK(Values!E20),"",IF($CO21="DEFAULT", Values!$B$18, ""))</f>
        <v>5</v>
      </c>
      <c r="M21" s="28" t="str">
        <f>IF(ISBLANK(Values!E20),"",Values!$M20)</f>
        <v>https://download.lenovo.com/Images/Parts/00HN101/00HN101_A.jpg</v>
      </c>
      <c r="N21" s="28" t="str">
        <f>IF(ISBLANK(Values!$F20),"",Values!N20)</f>
        <v>https://download.lenovo.com/Images/Parts/00HN101/00HN101_B.jpg</v>
      </c>
      <c r="O21" s="28" t="str">
        <f>IF(ISBLANK(Values!$F20),"",Values!O20)</f>
        <v>https://download.lenovo.com/Images/Parts/00HN101/00HN101_details.jpg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E550 Parent</v>
      </c>
      <c r="Y21" s="39" t="str">
        <f>IF(ISBLANK(Values!E20),"","Size-Color")</f>
        <v>Size-Color</v>
      </c>
      <c r="Z21" s="32" t="str">
        <f>IF(ISBLANK(Values!E20),"","variation")</f>
        <v>variation</v>
      </c>
      <c r="AA21" s="36" t="str">
        <f>IF(ISBLANK(Values!E20),"",Values!$B$20)</f>
        <v>Update</v>
      </c>
      <c r="AB21" s="1" t="str">
        <f>IF(ISBLANK(Values!E20),"",Values!$B$29)</f>
        <v>Tangentbord distribueras av Tellus Remarketing, ledande europeiskt företag för bärbara tangentbord. Tangentbord har rengjorts, packats och testats i vår produktionslinje i Danmark. För eventuella kompatibilitetsfrågor kontakta oss via Amazons webbplats.</v>
      </c>
      <c r="AI21" s="41" t="str">
        <f>IF(ISBLANK(Values!E20),"",IF(Values!I20,Values!$B$23,Values!$B$33))</f>
        <v>👉 RENOVERAT: SPARA PENGAR - Ersättande Lenovo-tangentbord för laptop, samma kvalitet som OEM-tangentbord. TellusRem är den ledande tangentbordsdistributören i världen sedan 2011. Perfekt ersättningstangentbord, lätt att byta ut och installera.</v>
      </c>
      <c r="AJ21" s="42" t="str">
        <f>IF(ISBLANK(Values!E20),"",Values!$B$24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E550 E560 E560c</v>
      </c>
      <c r="AK21" s="1" t="str">
        <f>IF(ISBLANK(Values!E20),"",Values!$B$25)</f>
        <v>♻️ MILJÖVÄNLIG PRODUKT - Köp renoverad, KÖP GRÖNT! Minska mer än 80 % koldioxid genom att köpa våra renoverade tangentbord, jämfört med att skaffa ett nytt tangentbord! Perfekt OEM-ersättningsdel för ditt tangentbord.</v>
      </c>
      <c r="AL21" s="1" t="str">
        <f>IF(ISBLANK(Values!E20),"",SUBSTITUTE(SUBSTITUTE(IF(Values!$J20, Values!$B$26, Values!$B$33), "{language}", Values!$H20), "{flag}", INDEX(options!$E$1:$E$20, Values!$V20)))</f>
        <v>👉 LAYOUT - 🇨🇭 Schweiziska INGEN bakgrundsbelysning.</v>
      </c>
      <c r="AM21" s="1" t="str">
        <f>SUBSTITUTE(IF(ISBLANK(Values!E20),"",Values!$B$27), "{model}", Values!$B$3)</f>
        <v>👉 KOMPATIBEL MED - Lenovo E550 E560 E560c. Vänligen kontrollera bilden och beskrivningen noggrant innan du köper något tangentbord. Detta säkerställer att du får rätt laptoptangentbord för din dator. Superenkel installation.</v>
      </c>
      <c r="AT21" s="28" t="str">
        <f>IF(ISBLANK(Values!E20),"",Values!H20)</f>
        <v>Schweiziska</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1" s="1" t="str">
        <f>IF(ISBLANK(Values!E20),"","No")</f>
        <v>No</v>
      </c>
      <c r="DA21" s="1" t="str">
        <f>IF(ISBLANK(Values!E20),"","No")</f>
        <v>No</v>
      </c>
      <c r="DO21" s="27" t="str">
        <f>IF(ISBLANK(Values!E20),"","Parts")</f>
        <v>Parts</v>
      </c>
      <c r="DP21" s="27" t="str">
        <f>IF(ISBLANK(Values!E20),"",Values!$B$31)</f>
        <v>6 månaders garanti efter leveransdatum. I händelse av fel på tangentbordet kommer en ny enhet eller en reservdel till produktens tangentbord att skickas. Vid brist på lager ges full återbetalning.</v>
      </c>
      <c r="DS21" s="31"/>
      <c r="DY21" t="str">
        <f>IF(ISBLANK(Values!$E20), "", "not_applicable")</f>
        <v>not_applicable</v>
      </c>
      <c r="DZ21" s="31"/>
      <c r="EA21" s="31"/>
      <c r="EB21" s="31"/>
      <c r="EC21" s="31"/>
      <c r="EI21" s="1" t="str">
        <f>IF(ISBLANK(Values!E20),"",Values!$B$31)</f>
        <v>6 månaders garanti efter leveransdatum. I händelse av fel på tangentbordet kommer en ny enhet eller en reservdel till produktens tangentbord att skickas. Vid brist på lager ges full återbetalning.</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8">
        <f>IF(ISBLANK(Values!E20),"",IF(Values!J20, Values!$B$4, Values!$B$5))</f>
        <v>47.99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27" t="str">
        <f>IF(ISBLANK(Values!E21),"",IF(Values!$B$37="EU","computercomponent","computer"))</f>
        <v>computercomponent</v>
      </c>
      <c r="B22" s="38" t="str">
        <f>IF(ISBLANK(Values!E21),"",Values!F21)</f>
        <v>Lenovo E550 Regular - US INT</v>
      </c>
      <c r="C22" s="32" t="str">
        <f>IF(ISBLANK(Values!E21),"","TellusRem")</f>
        <v>TellusRem</v>
      </c>
      <c r="D22" s="30">
        <f>IF(ISBLANK(Values!E21),"",Values!E21)</f>
        <v>5714401550181</v>
      </c>
      <c r="E22" s="31" t="str">
        <f>IF(ISBLANK(Values!E21),"","EAN")</f>
        <v>EAN</v>
      </c>
      <c r="F22" s="28" t="str">
        <f>IF(ISBLANK(Values!E21),"",IF(Values!J21, SUBSTITUTE(Values!$B$1, "{language}", Values!H21) &amp; " " &amp;Values!$B$3, SUBSTITUTE(Values!$B$2, "{language}", Values!$H21) &amp; " " &amp;Values!$B$3))</f>
        <v>ersätter US International icke-bakgrundsbelyst tangentbord för Lenovo Thinkpad E550 E560 E560c</v>
      </c>
      <c r="G22" s="32" t="str">
        <f>IF(ISBLANK(Values!E21),"","TellusRem")</f>
        <v>TellusRem</v>
      </c>
      <c r="H22" s="27" t="str">
        <f>IF(ISBLANK(Values!E21),"",Values!$B$16)</f>
        <v>computer-keyboards</v>
      </c>
      <c r="I22" s="27" t="str">
        <f>IF(ISBLANK(Values!E21),"","4730574031")</f>
        <v>4730574031</v>
      </c>
      <c r="J22" s="39" t="str">
        <f>IF(ISBLANK(Values!E21),"",Values!F21 )</f>
        <v>Lenovo E550 Regular - US INT</v>
      </c>
      <c r="K22" s="28">
        <f>IF(ISBLANK(Values!E21),"",IF(Values!J21, Values!$B$4, Values!$B$5))</f>
        <v>47.99</v>
      </c>
      <c r="L22" s="40">
        <f>IF(ISBLANK(Values!E21),"",IF($CO22="DEFAULT", Values!$B$18, ""))</f>
        <v>5</v>
      </c>
      <c r="M22" s="28" t="str">
        <f>IF(ISBLANK(Values!E21),"",Values!$M21)</f>
        <v>https://download.lenovo.com/Images/Parts/00HN030/00HN030_A.jpg</v>
      </c>
      <c r="N22" s="28" t="str">
        <f>IF(ISBLANK(Values!$F21),"",Values!N21)</f>
        <v>https://download.lenovo.com/Images/Parts/00HN030/00HN030_B.jpg</v>
      </c>
      <c r="O22" s="28" t="str">
        <f>IF(ISBLANK(Values!$F21),"",Values!O21)</f>
        <v>https://download.lenovo.com/Images/Parts/00HN030/00HN030_details.jpg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Child</v>
      </c>
      <c r="X22" s="32" t="str">
        <f>IF(ISBLANK(Values!E21),"",Values!$B$13)</f>
        <v>Lenovo E550 Parent</v>
      </c>
      <c r="Y22" s="39" t="str">
        <f>IF(ISBLANK(Values!E21),"","Size-Color")</f>
        <v>Size-Color</v>
      </c>
      <c r="Z22" s="32" t="str">
        <f>IF(ISBLANK(Values!E21),"","variation")</f>
        <v>variation</v>
      </c>
      <c r="AA22" s="36" t="str">
        <f>IF(ISBLANK(Values!E21),"",Values!$B$20)</f>
        <v>Update</v>
      </c>
      <c r="AB22" s="1" t="str">
        <f>IF(ISBLANK(Values!E21),"",Values!$B$29)</f>
        <v>Tangentbord distribueras av Tellus Remarketing, ledande europeiskt företag för bärbara tangentbord. Tangentbord har rengjorts, packats och testats i vår produktionslinje i Danmark. För eventuella kompatibilitetsfrågor kontakta oss via Amazons webbplats.</v>
      </c>
      <c r="AI22" s="41" t="str">
        <f>IF(ISBLANK(Values!E21),"",IF(Values!I21,Values!$B$23,Values!$B$33))</f>
        <v>👉 RENOVERAT: SPARA PENGAR - Ersättande Lenovo-tangentbord för laptop, samma kvalitet som OEM-tangentbord. TellusRem är den ledande tangentbordsdistributören i världen sedan 2011. Perfekt ersättningstangentbord, lätt att byta ut och installera.</v>
      </c>
      <c r="AJ22" s="42" t="str">
        <f>IF(ISBLANK(Values!E21),"",Values!$B$24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E550 E560 E560c</v>
      </c>
      <c r="AK22" s="1" t="str">
        <f>IF(ISBLANK(Values!E21),"",Values!$B$25)</f>
        <v>♻️ MILJÖVÄNLIG PRODUKT - Köp renoverad, KÖP GRÖNT! Minska mer än 80 % koldioxid genom att köpa våra renoverade tangentbord, jämfört med att skaffa ett nytt tangentbord! Perfekt OEM-ersättningsdel för ditt tangentbord.</v>
      </c>
      <c r="AL22" s="1" t="str">
        <f>IF(ISBLANK(Values!E21),"",SUBSTITUTE(SUBSTITUTE(IF(Values!$J21, Values!$B$26, Values!$B$33), "{language}", Values!$H21), "{flag}", INDEX(options!$E$1:$E$20, Values!$V21)))</f>
        <v>👉 LAYOUT - 🇺🇸 with € symbol US International INGEN bakgrundsbelysning.</v>
      </c>
      <c r="AM22" s="1" t="str">
        <f>SUBSTITUTE(IF(ISBLANK(Values!E21),"",Values!$B$27), "{model}", Values!$B$3)</f>
        <v>👉 KOMPATIBEL MED - Lenovo E550 E560 E560c. Vänligen kontrollera bilden och beskrivningen noggrant innan du köper något tangentbord. Detta säkerställer att du får rätt laptoptangentbord för din dator. Superenkel installation.</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2" s="1" t="str">
        <f>IF(ISBLANK(Values!E21),"","No")</f>
        <v>No</v>
      </c>
      <c r="DA22" s="1" t="str">
        <f>IF(ISBLANK(Values!E21),"","No")</f>
        <v>No</v>
      </c>
      <c r="DO22" s="27" t="str">
        <f>IF(ISBLANK(Values!E21),"","Parts")</f>
        <v>Parts</v>
      </c>
      <c r="DP22" s="27" t="str">
        <f>IF(ISBLANK(Values!E21),"",Values!$B$31)</f>
        <v>6 månaders garanti efter leveransdatum. I händelse av fel på tangentbordet kommer en ny enhet eller en reservdel till produktens tangentbord att skickas. Vid brist på lager ges full återbetalning.</v>
      </c>
      <c r="DS22" s="31"/>
      <c r="DY22" t="str">
        <f>IF(ISBLANK(Values!$E21), "", "not_applicable")</f>
        <v>not_applicable</v>
      </c>
      <c r="DZ22" s="31"/>
      <c r="EA22" s="31"/>
      <c r="EB22" s="31"/>
      <c r="EC22" s="31"/>
      <c r="EI22" s="1" t="str">
        <f>IF(ISBLANK(Values!E21),"",Values!$B$31)</f>
        <v>6 månaders garanti efter leveransdatum. I händelse av fel på tangentbordet kommer en ny enhet eller en reservdel till produktens tangentbord att skickas. Vid brist på lager ges full återbetalning.</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47.99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48" x14ac:dyDescent="0.2">
      <c r="A23" s="27" t="str">
        <f>IF(ISBLANK(Values!E22),"",IF(Values!$B$37="EU","computercomponent","computer"))</f>
        <v>computercomponent</v>
      </c>
      <c r="B23" s="38" t="str">
        <f>IF(ISBLANK(Values!E22),"",Values!F22)</f>
        <v>Lenovo E550 Regular - RUS</v>
      </c>
      <c r="C23" s="32" t="str">
        <f>IF(ISBLANK(Values!E22),"","TellusRem")</f>
        <v>TellusRem</v>
      </c>
      <c r="D23" s="30">
        <f>IF(ISBLANK(Values!E22),"",Values!E22)</f>
        <v>5714401550198</v>
      </c>
      <c r="E23" s="31" t="str">
        <f>IF(ISBLANK(Values!E22),"","EAN")</f>
        <v>EAN</v>
      </c>
      <c r="F23" s="28" t="str">
        <f>IF(ISBLANK(Values!E22),"",IF(Values!J22, SUBSTITUTE(Values!$B$1, "{language}", Values!H22) &amp; " " &amp;Values!$B$3, SUBSTITUTE(Values!$B$2, "{language}", Values!$H22) &amp; " " &amp;Values!$B$3))</f>
        <v>ersätter Ryska icke-bakgrundsbelyst tangentbord för Lenovo Thinkpad E550 E560 E560c</v>
      </c>
      <c r="G23" s="32" t="str">
        <f>IF(ISBLANK(Values!E22),"","TellusRem")</f>
        <v>TellusRem</v>
      </c>
      <c r="H23" s="27" t="str">
        <f>IF(ISBLANK(Values!E22),"",Values!$B$16)</f>
        <v>computer-keyboards</v>
      </c>
      <c r="I23" s="27" t="str">
        <f>IF(ISBLANK(Values!E22),"","4730574031")</f>
        <v>4730574031</v>
      </c>
      <c r="J23" s="39" t="str">
        <f>IF(ISBLANK(Values!E22),"",Values!F22 )</f>
        <v>Lenovo E550 Regular - RUS</v>
      </c>
      <c r="K23" s="28">
        <f>IF(ISBLANK(Values!E22),"",IF(Values!J22, Values!$B$4, Values!$B$5))</f>
        <v>47.99</v>
      </c>
      <c r="L23" s="40">
        <f>IF(ISBLANK(Values!E22),"",IF($CO23="DEFAULT", Values!$B$18, ""))</f>
        <v>5</v>
      </c>
      <c r="M23" s="28" t="str">
        <f>IF(ISBLANK(Values!E22),"",Values!$M22)</f>
        <v>https://download.lenovo.com/Images/Parts/00HN023/00HN023_A.jpg</v>
      </c>
      <c r="N23" s="28" t="str">
        <f>IF(ISBLANK(Values!$F22),"",Values!N22)</f>
        <v>https://download.lenovo.com/Images/Parts/00HN023/00HN023_B.jpg</v>
      </c>
      <c r="O23" s="28" t="str">
        <f>IF(ISBLANK(Values!$F22),"",Values!O22)</f>
        <v>https://download.lenovo.com/Images/Parts/00HN023/00HN023_details.jpg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E550 Parent</v>
      </c>
      <c r="Y23" s="39" t="str">
        <f>IF(ISBLANK(Values!E22),"","Size-Color")</f>
        <v>Size-Color</v>
      </c>
      <c r="Z23" s="32" t="str">
        <f>IF(ISBLANK(Values!E22),"","variation")</f>
        <v>variation</v>
      </c>
      <c r="AA23" s="36" t="str">
        <f>IF(ISBLANK(Values!E22),"",Values!$B$20)</f>
        <v>Update</v>
      </c>
      <c r="AB23" s="1" t="str">
        <f>IF(ISBLANK(Values!E22),"",Values!$B$29)</f>
        <v>Tangentbord distribueras av Tellus Remarketing, ledande europeiskt företag för bärbara tangentbord. Tangentbord har rengjorts, packats och testats i vår produktionslinje i Danmark. För eventuella kompatibilitetsfrågor kontakta oss via Amazons webbplats.</v>
      </c>
      <c r="AC23" s="1"/>
      <c r="AD23" s="1"/>
      <c r="AE23" s="1"/>
      <c r="AF23" s="1"/>
      <c r="AG23" s="1"/>
      <c r="AH23" s="1"/>
      <c r="AI23" s="41" t="str">
        <f>IF(ISBLANK(Values!E22),"",IF(Values!I22,Values!$B$23,Values!$B$33))</f>
        <v>👉 RENOVERAT: SPARA PENGAR - Ersättande Lenovo-tangentbord för laptop, samma kvalitet som OEM-tangentbord. TellusRem är den ledande tangentbordsdistributören i världen sedan 2011. Perfekt ersättningstangentbord, lätt att byta ut och installera.</v>
      </c>
      <c r="AJ23" s="42" t="str">
        <f>IF(ISBLANK(Values!E22),"",Values!$B$24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E550 E560 E560c</v>
      </c>
      <c r="AK23" s="1" t="str">
        <f>IF(ISBLANK(Values!E22),"",Values!$B$25)</f>
        <v>♻️ MILJÖVÄNLIG PRODUKT - Köp renoverad, KÖP GRÖNT! Minska mer än 80 % koldioxid genom att köpa våra renoverade tangentbord, jämfört med att skaffa ett nytt tangentbord! Perfekt OEM-ersättningsdel för ditt tangentbord.</v>
      </c>
      <c r="AL23" s="1" t="str">
        <f>IF(ISBLANK(Values!E22),"",SUBSTITUTE(SUBSTITUTE(IF(Values!$J22, Values!$B$26, Values!$B$33), "{language}", Values!$H22), "{flag}", INDEX(options!$E$1:$E$20, Values!$V22)))</f>
        <v>👉 LAYOUT - 🇷🇺 Ryska INGEN bakgrundsbelysning.</v>
      </c>
      <c r="AM23" s="1" t="str">
        <f>SUBSTITUTE(IF(ISBLANK(Values!E22),"",Values!$B$27), "{model}", Values!$B$3)</f>
        <v>👉 KOMPATIBEL MED - Lenovo E550 E560 E560c. Vänligen kontrollera bilden och beskrivningen noggrant innan du köper något tangentbord. Detta säkerställer att du får rätt laptoptangentbord för din dator. Superenkel installation.</v>
      </c>
      <c r="AN23" s="1"/>
      <c r="AO23" s="1"/>
      <c r="AP23" s="1"/>
      <c r="AQ23" s="1"/>
      <c r="AR23" s="1"/>
      <c r="AS23" s="1"/>
      <c r="AT23" s="28" t="str">
        <f>IF(ISBLANK(Values!E22),"",Values!H22)</f>
        <v>Ryska</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månaders garanti efter leveransdatum. I händelse av fel på tangentbordet kommer en ny enhet eller en reservdel till produktens tangentbord att skickas. Vid brist på lager ges full återbetalning.</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månaders garanti efter leveransdatum. I händelse av fel på tangentbordet kommer en ny enhet eller en reservdel till produktens tangentbord att skickas. Vid brist på lager ges full återbetalning.</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8">
        <f>IF(ISBLANK(Values!E22),"",IF(Values!J22, Values!$B$4, Values!$B$5))</f>
        <v>47.99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E550 Regular - US</v>
      </c>
      <c r="C24" s="32" t="str">
        <f>IF(ISBLANK(Values!E23),"","TellusRem")</f>
        <v>TellusRem</v>
      </c>
      <c r="D24" s="30">
        <f>IF(ISBLANK(Values!E23),"",Values!E23)</f>
        <v>5714401550204</v>
      </c>
      <c r="E24" s="31" t="str">
        <f>IF(ISBLANK(Values!E23),"","EAN")</f>
        <v>EAN</v>
      </c>
      <c r="F24" s="28" t="str">
        <f>IF(ISBLANK(Values!E23),"",IF(Values!J23, SUBSTITUTE(Values!$B$1, "{language}", Values!H23) &amp; " " &amp;Values!$B$3, SUBSTITUTE(Values!$B$2, "{language}", Values!$H23) &amp; " " &amp;Values!$B$3))</f>
        <v>ersätter USA icke-bakgrundsbelyst tangentbord för Lenovo Thinkpad E550 E560 E560c</v>
      </c>
      <c r="G24" s="32" t="str">
        <f>IF(ISBLANK(Values!E23),"","TellusRem")</f>
        <v>TellusRem</v>
      </c>
      <c r="H24" s="27" t="str">
        <f>IF(ISBLANK(Values!E23),"",Values!$B$16)</f>
        <v>computer-keyboards</v>
      </c>
      <c r="I24" s="27" t="str">
        <f>IF(ISBLANK(Values!E23),"","4730574031")</f>
        <v>4730574031</v>
      </c>
      <c r="J24" s="39" t="str">
        <f>IF(ISBLANK(Values!E23),"",Values!F23 )</f>
        <v>Lenovo E550 Regular - US</v>
      </c>
      <c r="K24" s="28">
        <f>IF(ISBLANK(Values!E23),"",IF(Values!J23, Values!$B$4, Values!$B$5))</f>
        <v>47.99</v>
      </c>
      <c r="L24" s="40">
        <f>IF(ISBLANK(Values!E23),"",IF($CO24="DEFAULT", Values!$B$18, ""))</f>
        <v>5</v>
      </c>
      <c r="M24" s="28" t="str">
        <f>IF(ISBLANK(Values!E23),"",Values!$M23)</f>
        <v>https://download.lenovo.com/Images/Parts/00HN000/00HN000_A.jpg</v>
      </c>
      <c r="N24" s="28" t="str">
        <f>IF(ISBLANK(Values!$F23),"",Values!N23)</f>
        <v>https://download.lenovo.com/Images/Parts/00HN000/00HN000_B.jpg</v>
      </c>
      <c r="O24" s="28" t="str">
        <f>IF(ISBLANK(Values!$F23),"",Values!O23)</f>
        <v>https://download.lenovo.com/Images/Parts/00HN000/00HN000_details.jpg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E550 Parent</v>
      </c>
      <c r="Y24" s="39" t="str">
        <f>IF(ISBLANK(Values!E23),"","Size-Color")</f>
        <v>Size-Color</v>
      </c>
      <c r="Z24" s="32" t="str">
        <f>IF(ISBLANK(Values!E23),"","variation")</f>
        <v>variation</v>
      </c>
      <c r="AA24" s="36" t="str">
        <f>IF(ISBLANK(Values!E23),"",Values!$B$20)</f>
        <v>Update</v>
      </c>
      <c r="AB24" s="1" t="str">
        <f>IF(ISBLANK(Values!E23),"",Values!$B$29)</f>
        <v>Tangentbord distribueras av Tellus Remarketing, ledande europeiskt företag för bärbara tangentbord. Tangentbord har rengjorts, packats och testats i vår produktionslinje i Danmark. För eventuella kompatibilitetsfrågor kontakta oss via Amazons webbplats.</v>
      </c>
      <c r="AC24" s="1"/>
      <c r="AD24" s="1"/>
      <c r="AE24" s="1"/>
      <c r="AF24" s="1"/>
      <c r="AG24" s="1"/>
      <c r="AH24" s="1"/>
      <c r="AI24" s="41" t="str">
        <f>IF(ISBLANK(Values!E23),"",IF(Values!I23,Values!$B$23,Values!$B$33))</f>
        <v>👉 RENOVERAT: SPARA PENGAR - Ersättande Lenovo-tangentbord för laptop, samma kvalitet som OEM-tangentbord. TellusRem är den ledande tangentbordsdistributören i världen sedan 2011. Perfekt ersättningstangentbord, lätt att byta ut och installera.</v>
      </c>
      <c r="AJ24" s="42" t="str">
        <f>IF(ISBLANK(Values!E23),"",Values!$B$24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E550 E560 E560c</v>
      </c>
      <c r="AK24" s="1" t="str">
        <f>IF(ISBLANK(Values!E23),"",Values!$B$25)</f>
        <v>♻️ MILJÖVÄNLIG PRODUKT - Köp renoverad, KÖP GRÖNT! Minska mer än 80 % koldioxid genom att köpa våra renoverade tangentbord, jämfört med att skaffa ett nytt tangentbord! Perfekt OEM-ersättningsdel för ditt tangentbord.</v>
      </c>
      <c r="AL24" s="1" t="str">
        <f>IF(ISBLANK(Values!E23),"",SUBSTITUTE(SUBSTITUTE(IF(Values!$J23, Values!$B$26, Values!$B$33), "{language}", Values!$H23), "{flag}", INDEX(options!$E$1:$E$20, Values!$V23)))</f>
        <v>👉 LAYOUT - 🇺🇸 USA INGEN bakgrundsbelysning.</v>
      </c>
      <c r="AM24" s="1" t="str">
        <f>SUBSTITUTE(IF(ISBLANK(Values!E23),"",Values!$B$27), "{model}", Values!$B$3)</f>
        <v>👉 KOMPATIBEL MED - Lenovo E550 E560 E560c. Vänligen kontrollera bilden och beskrivningen noggrant innan du köper något tangentbord. Detta säkerställer att du får rätt laptoptangentbord för din dator. Superenkel installation.</v>
      </c>
      <c r="AN24" s="1"/>
      <c r="AO24" s="1"/>
      <c r="AP24" s="1"/>
      <c r="AQ24" s="1"/>
      <c r="AR24" s="1"/>
      <c r="AS24" s="1"/>
      <c r="AT24" s="28" t="str">
        <f>IF(ISBLANK(Values!E23),"",Values!H23)</f>
        <v>USA</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månaders garanti efter leveransdatum. I händelse av fel på tangentbordet kommer en ny enhet eller en reservdel till produktens tangentbord att skickas. Vid brist på lager ges full återbetalning.</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månaders garanti efter leveransdatum. I händelse av fel på tangentbordet kommer en ny enhet eller en reservdel till produktens tangentbord att skickas. Vid brist på lager ges full återbetalning.</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47.99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7"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ersättningsbakgrundsbelyst {language} tangentbord för Lenovo Thinkpad</v>
      </c>
      <c r="E1" s="73" t="s">
        <v>352</v>
      </c>
      <c r="F1" s="73"/>
      <c r="G1" s="73"/>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ersätter {language} icke-bakgrundsbelyst tangentbord för Lenovo Thinkpad</v>
      </c>
    </row>
    <row r="3" spans="1:22" x14ac:dyDescent="0.15">
      <c r="A3" s="45" t="s">
        <v>354</v>
      </c>
      <c r="B3" s="74" t="s">
        <v>716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72">
        <v>47.99</v>
      </c>
      <c r="C4" s="49" t="b">
        <f>FALSE()</f>
        <v>0</v>
      </c>
      <c r="D4" s="49" t="b">
        <f>TRUE()</f>
        <v>1</v>
      </c>
      <c r="E4" s="44">
        <v>5714401550013</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Tysk</v>
      </c>
      <c r="I4" s="52" t="b">
        <f>TRUE()</f>
        <v>1</v>
      </c>
      <c r="J4" s="53" t="b">
        <f>FALSE()</f>
        <v>0</v>
      </c>
      <c r="K4" s="44" t="s">
        <v>710</v>
      </c>
      <c r="L4" s="54" t="b">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https://raw.githubusercontent.com/PatrickVibild/TellusAmazonPictures/master/pictures/Lenovo/E550/RG/DE/1.jpg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https://raw.githubusercontent.com/PatrickVibild/TellusAmazonPictures/master/pictures/Lenovo/E550/RG/DE/2.jpg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https://raw.githubusercontent.com/PatrickVibild/TellusAmazonPictures/master/pictures/Lenovo/E550/RG/DE/3.jpg</v>
      </c>
      <c r="P4" t="str">
        <f t="shared" ref="P4:P35" si="3">IF(ISBLANK(K4),"",IF(L4, "https://raw.githubusercontent.com/PatrickVibild/TellusAmazonPictures/master/pictures/"&amp;K4&amp;"/4.jpg", ""))</f>
        <v>https://raw.githubusercontent.com/PatrickVibild/TellusAmazonPictures/master/pictures/Lenovo/E550/RG/DE/4.jpg</v>
      </c>
      <c r="Q4" t="str">
        <f t="shared" ref="Q4:Q35" si="4">IF(ISBLANK(K4),"",IF(L4, "https://raw.githubusercontent.com/PatrickVibild/TellusAmazonPictures/master/pictures/"&amp;K4&amp;"/5.jpg", ""))</f>
        <v>https://raw.githubusercontent.com/PatrickVibild/TellusAmazonPictures/master/pictures/Lenovo/E550/RG/DE/5.jpg</v>
      </c>
      <c r="R4" t="str">
        <f t="shared" ref="R4:R35" si="5">IF(ISBLANK(K4),"",IF(L4, "https://raw.githubusercontent.com/PatrickVibild/TellusAmazonPictures/master/pictures/"&amp;K4&amp;"/6.jpg", ""))</f>
        <v>https://raw.githubusercontent.com/PatrickVibild/TellusAmazonPictures/master/pictures/Lenovo/E550/RG/DE/6.jpg</v>
      </c>
      <c r="S4" t="str">
        <f t="shared" ref="S4:S35" si="6">IF(ISBLANK(K4),"",IF(L4, "https://raw.githubusercontent.com/PatrickVibild/TellusAmazonPictures/master/pictures/"&amp;K4&amp;"/7.jpg", ""))</f>
        <v>https://raw.githubusercontent.com/PatrickVibild/TellusAmazonPictures/master/pictures/Lenovo/E550/RG/DE/7.jpg</v>
      </c>
      <c r="T4" t="str">
        <f t="shared" ref="T4:T35" si="7">IF(ISBLANK(K4),"",IF(L4, "https://raw.githubusercontent.com/PatrickVibild/TellusAmazonPictures/master/pictures/"&amp;K4&amp;"/8.jpg",""))</f>
        <v>https://raw.githubusercontent.com/PatrickVibild/TellusAmazonPictures/master/pictures/Lenovo/E550/RG/DE/8.jpg</v>
      </c>
      <c r="U4" t="str">
        <f t="shared" ref="U4:U35" si="8">IF(ISBLANK(K4),"",IF(L4, "https://raw.githubusercontent.com/PatrickVibild/TellusAmazonPictures/master/pictures/"&amp;K4&amp;"/9.jpg", ""))</f>
        <v>https://raw.githubusercontent.com/PatrickVibild/TellusAmazonPictures/master/pictures/Lenovo/E550/RG/DE/9.jpg</v>
      </c>
      <c r="V4" s="57">
        <f>MATCH(G4,options!$D$1:$D$20,0)</f>
        <v>1</v>
      </c>
    </row>
    <row r="5" spans="1:22" ht="28" x14ac:dyDescent="0.15">
      <c r="A5" s="45" t="s">
        <v>371</v>
      </c>
      <c r="B5" s="72">
        <v>47.99</v>
      </c>
      <c r="C5" s="49" t="b">
        <f>FALSE()</f>
        <v>0</v>
      </c>
      <c r="D5" s="49" t="b">
        <f>TRUE()</f>
        <v>1</v>
      </c>
      <c r="E5" s="44">
        <v>5714401550020</v>
      </c>
      <c r="F5" s="44" t="s">
        <v>677</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Franska</v>
      </c>
      <c r="I5" s="52" t="b">
        <f>TRUE()</f>
        <v>1</v>
      </c>
      <c r="J5" s="53" t="b">
        <f>FALSE()</f>
        <v>0</v>
      </c>
      <c r="K5" s="44" t="s">
        <v>711</v>
      </c>
      <c r="L5" s="54" t="b">
        <f>FALSE()</f>
        <v>0</v>
      </c>
      <c r="M5" s="55" t="str">
        <f t="shared" si="0"/>
        <v>https://download.lenovo.com/Images/Parts/Lenovo/E550/RG/FR/Lenovo/E550/RG/FR_A.jpg</v>
      </c>
      <c r="N5" s="55" t="str">
        <f t="shared" si="1"/>
        <v>https://download.lenovo.com/Images/Parts/Lenovo/E550/RG/FR/Lenovo/E550/RG/FR_B.jpg</v>
      </c>
      <c r="O5" s="56" t="str">
        <f t="shared" si="2"/>
        <v>https://download.lenovo.com/Images/Parts/Lenovo/E550/RG/FR/Lenovo/E550/RG/FR_details.jpg</v>
      </c>
      <c r="P5" t="str">
        <f t="shared" si="3"/>
        <v/>
      </c>
      <c r="Q5" t="str">
        <f t="shared" si="4"/>
        <v/>
      </c>
      <c r="R5" t="str">
        <f t="shared" si="5"/>
        <v/>
      </c>
      <c r="S5" t="str">
        <f t="shared" si="6"/>
        <v/>
      </c>
      <c r="T5" t="str">
        <f t="shared" si="7"/>
        <v/>
      </c>
      <c r="U5" t="str">
        <f t="shared" si="8"/>
        <v/>
      </c>
      <c r="V5" s="57">
        <f>MATCH(G5,options!$D$1:$D$20,0)</f>
        <v>2</v>
      </c>
    </row>
    <row r="6" spans="1:22" ht="28" x14ac:dyDescent="0.15">
      <c r="A6" s="45" t="s">
        <v>373</v>
      </c>
      <c r="B6" s="58" t="s">
        <v>414</v>
      </c>
      <c r="C6" s="49" t="b">
        <f>FALSE()</f>
        <v>0</v>
      </c>
      <c r="D6" s="49" t="b">
        <f>TRUE()</f>
        <v>1</v>
      </c>
      <c r="E6" s="44">
        <v>5714401550037</v>
      </c>
      <c r="F6" s="44" t="s">
        <v>678</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Italienska</v>
      </c>
      <c r="I6" s="52" t="b">
        <f>TRUE()</f>
        <v>1</v>
      </c>
      <c r="J6" s="53" t="b">
        <f>FALSE()</f>
        <v>0</v>
      </c>
      <c r="K6" s="44" t="s">
        <v>712</v>
      </c>
      <c r="L6" s="54" t="b">
        <f>FALSE()</f>
        <v>0</v>
      </c>
      <c r="M6" s="55" t="str">
        <f t="shared" si="0"/>
        <v>https://download.lenovo.com/Images/Parts/Lenovo/E550/RG/IT/Lenovo/E550/RG/IT_A.jpg</v>
      </c>
      <c r="N6" s="55" t="str">
        <f t="shared" si="1"/>
        <v>https://download.lenovo.com/Images/Parts/Lenovo/E550/RG/IT/Lenovo/E550/RG/IT_B.jpg</v>
      </c>
      <c r="O6" s="56" t="str">
        <f t="shared" si="2"/>
        <v>https://download.lenovo.com/Images/Parts/Lenovo/E550/RG/IT/Lenovo/E550/RG/IT_details.jpg</v>
      </c>
      <c r="P6" t="str">
        <f t="shared" si="3"/>
        <v/>
      </c>
      <c r="Q6" t="str">
        <f t="shared" si="4"/>
        <v/>
      </c>
      <c r="R6" t="str">
        <f t="shared" si="5"/>
        <v/>
      </c>
      <c r="S6" t="str">
        <f t="shared" si="6"/>
        <v/>
      </c>
      <c r="T6" t="str">
        <f t="shared" si="7"/>
        <v/>
      </c>
      <c r="U6" t="str">
        <f t="shared" si="8"/>
        <v/>
      </c>
      <c r="V6" s="57">
        <f>MATCH(G6,options!$D$1:$D$20,0)</f>
        <v>3</v>
      </c>
    </row>
    <row r="7" spans="1:22" ht="28" x14ac:dyDescent="0.15">
      <c r="A7" s="45" t="s">
        <v>376</v>
      </c>
      <c r="B7" s="59" t="str">
        <f>IF(B6=options!C1,"32","41")</f>
        <v>32</v>
      </c>
      <c r="C7" s="49" t="b">
        <f>FALSE()</f>
        <v>0</v>
      </c>
      <c r="D7" s="49" t="b">
        <f>TRUE()</f>
        <v>1</v>
      </c>
      <c r="E7" s="44">
        <v>5714401550044</v>
      </c>
      <c r="F7" s="44" t="s">
        <v>679</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Spanska</v>
      </c>
      <c r="I7" s="52" t="b">
        <f>TRUE()</f>
        <v>1</v>
      </c>
      <c r="J7" s="53" t="b">
        <f>FALSE()</f>
        <v>0</v>
      </c>
      <c r="K7" s="44" t="s">
        <v>713</v>
      </c>
      <c r="L7" s="54" t="b">
        <f>FALSE()</f>
        <v>0</v>
      </c>
      <c r="M7" s="55" t="str">
        <f t="shared" si="0"/>
        <v>https://download.lenovo.com/Images/Parts/Lenovo/E550/RG/ES/Lenovo/E550/RG/ES_A.jpg</v>
      </c>
      <c r="N7" s="55" t="str">
        <f t="shared" si="1"/>
        <v>https://download.lenovo.com/Images/Parts/Lenovo/E550/RG/ES/Lenovo/E550/RG/ES_B.jpg</v>
      </c>
      <c r="O7" s="56" t="str">
        <f t="shared" si="2"/>
        <v>https://download.lenovo.com/Images/Parts/Lenovo/E550/RG/ES/Lenovo/E550/RG/ES_details.jpg</v>
      </c>
      <c r="P7" t="str">
        <f t="shared" si="3"/>
        <v/>
      </c>
      <c r="Q7" t="str">
        <f t="shared" si="4"/>
        <v/>
      </c>
      <c r="R7" t="str">
        <f t="shared" si="5"/>
        <v/>
      </c>
      <c r="S7" t="str">
        <f t="shared" si="6"/>
        <v/>
      </c>
      <c r="T7" t="str">
        <f t="shared" si="7"/>
        <v/>
      </c>
      <c r="U7" t="str">
        <f t="shared" si="8"/>
        <v/>
      </c>
      <c r="V7" s="57">
        <f>MATCH(G7,options!$D$1:$D$20,0)</f>
        <v>4</v>
      </c>
    </row>
    <row r="8" spans="1:22" ht="28" x14ac:dyDescent="0.15">
      <c r="A8" s="45" t="s">
        <v>378</v>
      </c>
      <c r="B8" s="59" t="str">
        <f>IF(B6=options!C1,"18","17")</f>
        <v>18</v>
      </c>
      <c r="C8" s="49" t="b">
        <f>FALSE()</f>
        <v>0</v>
      </c>
      <c r="D8" s="49" t="b">
        <f>TRUE()</f>
        <v>1</v>
      </c>
      <c r="E8" s="44">
        <v>5714401550051</v>
      </c>
      <c r="F8" s="44" t="s">
        <v>680</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Storbritannien</v>
      </c>
      <c r="I8" s="52" t="b">
        <f>TRUE()</f>
        <v>1</v>
      </c>
      <c r="J8" s="53" t="b">
        <f>FALSE()</f>
        <v>0</v>
      </c>
      <c r="K8" s="44" t="s">
        <v>714</v>
      </c>
      <c r="L8" s="54" t="b">
        <f>FALSE()</f>
        <v>0</v>
      </c>
      <c r="M8" s="55" t="str">
        <f t="shared" si="0"/>
        <v>https://download.lenovo.com/Images/Parts/Lenovo/E550/RG/UK/Lenovo/E550/RG/UK_A.jpg</v>
      </c>
      <c r="N8" s="55" t="str">
        <f t="shared" si="1"/>
        <v>https://download.lenovo.com/Images/Parts/Lenovo/E550/RG/UK/Lenovo/E550/RG/UK_B.jpg</v>
      </c>
      <c r="O8" s="56" t="str">
        <f t="shared" si="2"/>
        <v>https://download.lenovo.com/Images/Parts/Lenovo/E550/RG/UK/Lenovo/E550/RG/UK_details.jpg</v>
      </c>
      <c r="P8" t="str">
        <f t="shared" si="3"/>
        <v/>
      </c>
      <c r="Q8" t="str">
        <f t="shared" si="4"/>
        <v/>
      </c>
      <c r="R8" t="str">
        <f t="shared" si="5"/>
        <v/>
      </c>
      <c r="S8" t="str">
        <f t="shared" si="6"/>
        <v/>
      </c>
      <c r="T8" t="str">
        <f t="shared" si="7"/>
        <v/>
      </c>
      <c r="U8" t="str">
        <f t="shared" si="8"/>
        <v/>
      </c>
      <c r="V8" s="57">
        <f>MATCH(G8,options!$D$1:$D$20,0)</f>
        <v>5</v>
      </c>
    </row>
    <row r="9" spans="1:22" ht="28" x14ac:dyDescent="0.15">
      <c r="A9" s="45" t="s">
        <v>380</v>
      </c>
      <c r="B9" s="59" t="str">
        <f>IF(B6=options!C1,"2","5")</f>
        <v>2</v>
      </c>
      <c r="C9" s="49" t="b">
        <f>FALSE()</f>
        <v>0</v>
      </c>
      <c r="D9" s="49" t="b">
        <f>TRUE()</f>
        <v>1</v>
      </c>
      <c r="E9" s="44">
        <v>5714401550068</v>
      </c>
      <c r="F9" s="44" t="s">
        <v>681</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Skandinavisk – nordisk</v>
      </c>
      <c r="I9" s="52" t="b">
        <f>TRUE()</f>
        <v>1</v>
      </c>
      <c r="J9" s="53" t="b">
        <f>FALSE()</f>
        <v>0</v>
      </c>
      <c r="K9" s="44" t="s">
        <v>715</v>
      </c>
      <c r="L9" s="54" t="b">
        <f>FALSE()</f>
        <v>0</v>
      </c>
      <c r="M9" s="55" t="str">
        <f t="shared" si="0"/>
        <v>https://download.lenovo.com/Images/Parts/Lenovo/E550/RGNOR/Lenovo/E550/RGNOR_A.jpg</v>
      </c>
      <c r="N9" s="55" t="str">
        <f t="shared" si="1"/>
        <v>https://download.lenovo.com/Images/Parts/Lenovo/E550/RGNOR/Lenovo/E550/RGNOR_B.jpg</v>
      </c>
      <c r="O9" s="56" t="str">
        <f t="shared" si="2"/>
        <v>https://download.lenovo.com/Images/Parts/Lenovo/E550/RGNOR/Lenovo/E550/RGNOR_details.jpg</v>
      </c>
      <c r="P9" t="str">
        <f t="shared" si="3"/>
        <v/>
      </c>
      <c r="Q9" t="str">
        <f t="shared" si="4"/>
        <v/>
      </c>
      <c r="R9" t="str">
        <f t="shared" si="5"/>
        <v/>
      </c>
      <c r="S9" t="str">
        <f t="shared" si="6"/>
        <v/>
      </c>
      <c r="T9" t="str">
        <f t="shared" si="7"/>
        <v/>
      </c>
      <c r="U9" t="str">
        <f t="shared" si="8"/>
        <v/>
      </c>
      <c r="V9" s="57">
        <f>MATCH(G9,options!$D$1:$D$20,0)</f>
        <v>6</v>
      </c>
    </row>
    <row r="10" spans="1:22" ht="14" x14ac:dyDescent="0.15">
      <c r="A10" t="s">
        <v>382</v>
      </c>
      <c r="B10" s="60"/>
      <c r="C10" s="49" t="b">
        <f>FALSE()</f>
        <v>0</v>
      </c>
      <c r="D10" s="49" t="b">
        <f>FALSE()</f>
        <v>0</v>
      </c>
      <c r="E10" s="44">
        <v>5714401550075</v>
      </c>
      <c r="F10" s="44" t="s">
        <v>682</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Belgiska</v>
      </c>
      <c r="I10" s="52" t="b">
        <f>TRUE()</f>
        <v>1</v>
      </c>
      <c r="J10" s="53" t="b">
        <f>FALSE()</f>
        <v>0</v>
      </c>
      <c r="K10" s="44" t="s">
        <v>696</v>
      </c>
      <c r="L10" s="54" t="b">
        <f>FALSE()</f>
        <v>0</v>
      </c>
      <c r="M10" s="55" t="str">
        <f t="shared" si="0"/>
        <v>https://download.lenovo.com/Images/Parts/00HN006/00HN006_A.jpg</v>
      </c>
      <c r="N10" s="55" t="str">
        <f t="shared" si="1"/>
        <v>https://download.lenovo.com/Images/Parts/00HN006/00HN006_B.jpg</v>
      </c>
      <c r="O10" s="56" t="str">
        <f t="shared" si="2"/>
        <v>https://download.lenovo.com/Images/Parts/00HN006/00HN006_details.jpg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49" t="b">
        <f>FALSE()</f>
        <v>0</v>
      </c>
      <c r="D11" s="49" t="b">
        <f>FALSE()</f>
        <v>0</v>
      </c>
      <c r="E11" s="44">
        <v>5714401550082</v>
      </c>
      <c r="F11" s="44" t="s">
        <v>683</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Bulgariska</v>
      </c>
      <c r="I11" s="52" t="b">
        <f>TRUE()</f>
        <v>1</v>
      </c>
      <c r="J11" s="53" t="b">
        <f>FALSE()</f>
        <v>0</v>
      </c>
      <c r="K11" s="44" t="s">
        <v>697</v>
      </c>
      <c r="L11" s="54" t="b">
        <f>FALSE()</f>
        <v>0</v>
      </c>
      <c r="M11" s="55" t="str">
        <f t="shared" si="0"/>
        <v>https://download.lenovo.com/Images/Parts/00HN007/00HN007_A.jpg</v>
      </c>
      <c r="N11" s="55" t="str">
        <f t="shared" si="1"/>
        <v>https://download.lenovo.com/Images/Parts/00HN007/00HN007_B.jpg</v>
      </c>
      <c r="O11" s="56" t="str">
        <f t="shared" si="2"/>
        <v>https://download.lenovo.com/Images/Parts/00HN007/00HN007_details.jpg</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49" t="b">
        <f>FALSE()</f>
        <v>0</v>
      </c>
      <c r="D12" s="49" t="b">
        <f>FALSE()</f>
        <v>0</v>
      </c>
      <c r="E12" s="44">
        <v>5714401550099</v>
      </c>
      <c r="F12" s="44" t="s">
        <v>684</v>
      </c>
      <c r="G12" s="51"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Tjeckiska</v>
      </c>
      <c r="I12" s="52" t="b">
        <f>TRUE()</f>
        <v>1</v>
      </c>
      <c r="J12" s="53" t="b">
        <f>FALSE()</f>
        <v>0</v>
      </c>
      <c r="K12" s="44" t="s">
        <v>698</v>
      </c>
      <c r="L12" s="54" t="b">
        <f>FALSE()</f>
        <v>0</v>
      </c>
      <c r="M12" s="55" t="str">
        <f t="shared" si="0"/>
        <v>https://download.lenovo.com/Images/Parts/00HN008/00HN008_A.jpg</v>
      </c>
      <c r="N12" s="55" t="str">
        <f t="shared" si="1"/>
        <v>https://download.lenovo.com/Images/Parts/00HN008/00HN008_B.jpg</v>
      </c>
      <c r="O12" s="56" t="str">
        <f t="shared" si="2"/>
        <v>https://download.lenovo.com/Images/Parts/00HN008/00HN008_details.jpg</v>
      </c>
      <c r="P12" t="str">
        <f t="shared" si="3"/>
        <v/>
      </c>
      <c r="Q12" t="str">
        <f t="shared" si="4"/>
        <v/>
      </c>
      <c r="R12" t="str">
        <f t="shared" si="5"/>
        <v/>
      </c>
      <c r="S12" t="str">
        <f t="shared" si="6"/>
        <v/>
      </c>
      <c r="T12" t="str">
        <f t="shared" si="7"/>
        <v/>
      </c>
      <c r="U12" t="str">
        <f t="shared" si="8"/>
        <v/>
      </c>
      <c r="V12" s="57">
        <f>MATCH(G12,options!$D$1:$D$20,0)</f>
        <v>20</v>
      </c>
    </row>
    <row r="13" spans="1:22" ht="14" x14ac:dyDescent="0.15">
      <c r="A13" s="45" t="s">
        <v>387</v>
      </c>
      <c r="B13" s="44" t="s">
        <v>709</v>
      </c>
      <c r="C13" s="49" t="b">
        <f>FALSE()</f>
        <v>0</v>
      </c>
      <c r="D13" s="49" t="b">
        <f>FALSE()</f>
        <v>0</v>
      </c>
      <c r="E13" s="44">
        <v>5714401550105</v>
      </c>
      <c r="F13" s="44" t="s">
        <v>685</v>
      </c>
      <c r="G13" s="51"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Danska</v>
      </c>
      <c r="I13" s="52" t="b">
        <f>TRUE()</f>
        <v>1</v>
      </c>
      <c r="J13" s="53" t="b">
        <f>FALSE()</f>
        <v>0</v>
      </c>
      <c r="K13" s="44" t="s">
        <v>699</v>
      </c>
      <c r="L13" s="54" t="b">
        <f>FALSE()</f>
        <v>0</v>
      </c>
      <c r="M13" s="55" t="str">
        <f t="shared" si="0"/>
        <v>https://download.lenovo.com/Images/Parts/00HN009/00HN009_A.jpg</v>
      </c>
      <c r="N13" s="55" t="str">
        <f t="shared" si="1"/>
        <v>https://download.lenovo.com/Images/Parts/00HN009/00HN009_B.jpg</v>
      </c>
      <c r="O13" s="56" t="str">
        <f t="shared" si="2"/>
        <v>https://download.lenovo.com/Images/Parts/00HN009/00HN009_details.jpg</v>
      </c>
      <c r="P13" t="str">
        <f t="shared" si="3"/>
        <v/>
      </c>
      <c r="Q13" t="str">
        <f t="shared" si="4"/>
        <v/>
      </c>
      <c r="R13" t="str">
        <f t="shared" si="5"/>
        <v/>
      </c>
      <c r="S13" t="str">
        <f t="shared" si="6"/>
        <v/>
      </c>
      <c r="T13" t="str">
        <f t="shared" si="7"/>
        <v/>
      </c>
      <c r="U13" t="str">
        <f t="shared" si="8"/>
        <v/>
      </c>
      <c r="V13" s="57">
        <f>MATCH(G13,options!$D$1:$D$20,0)</f>
        <v>9</v>
      </c>
    </row>
    <row r="14" spans="1:22" ht="14" x14ac:dyDescent="0.15">
      <c r="A14" s="45" t="s">
        <v>389</v>
      </c>
      <c r="B14" s="44">
        <v>5714401488996</v>
      </c>
      <c r="C14" s="49" t="b">
        <f>FALSE()</f>
        <v>0</v>
      </c>
      <c r="D14" s="49" t="b">
        <f>FALSE()</f>
        <v>0</v>
      </c>
      <c r="E14" s="44">
        <v>5714401550112</v>
      </c>
      <c r="F14" s="44" t="s">
        <v>686</v>
      </c>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Ungerska</v>
      </c>
      <c r="I14" s="52" t="b">
        <f>TRUE()</f>
        <v>1</v>
      </c>
      <c r="J14" s="53" t="b">
        <f>FALSE()</f>
        <v>0</v>
      </c>
      <c r="K14" s="44" t="s">
        <v>700</v>
      </c>
      <c r="L14" s="54" t="b">
        <f>FALSE()</f>
        <v>0</v>
      </c>
      <c r="M14" s="55" t="str">
        <f t="shared" si="0"/>
        <v>https://download.lenovo.com/Images/Parts/00HN015/00HN015_A.jpg</v>
      </c>
      <c r="N14" s="55" t="str">
        <f t="shared" si="1"/>
        <v>https://download.lenovo.com/Images/Parts/00HN015/00HN015_B.jpg</v>
      </c>
      <c r="O14" s="56" t="str">
        <f t="shared" si="2"/>
        <v>https://download.lenovo.com/Images/Parts/00HN015/00HN015_details.jpg</v>
      </c>
      <c r="P14" t="str">
        <f t="shared" si="3"/>
        <v/>
      </c>
      <c r="Q14" t="str">
        <f t="shared" si="4"/>
        <v/>
      </c>
      <c r="R14" t="str">
        <f t="shared" si="5"/>
        <v/>
      </c>
      <c r="S14" t="str">
        <f t="shared" si="6"/>
        <v/>
      </c>
      <c r="T14" t="str">
        <f t="shared" si="7"/>
        <v/>
      </c>
      <c r="U14" t="str">
        <f t="shared" si="8"/>
        <v/>
      </c>
      <c r="V14" s="57">
        <f>MATCH(G14,options!$D$1:$D$20,0)</f>
        <v>19</v>
      </c>
    </row>
    <row r="15" spans="1:22" ht="14" x14ac:dyDescent="0.15">
      <c r="B15" s="60"/>
      <c r="C15" s="49" t="b">
        <f>FALSE()</f>
        <v>0</v>
      </c>
      <c r="D15" s="49" t="b">
        <f>FALSE()</f>
        <v>0</v>
      </c>
      <c r="E15" s="44">
        <v>5714401550129</v>
      </c>
      <c r="F15" s="44" t="s">
        <v>687</v>
      </c>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Holländska</v>
      </c>
      <c r="I15" s="52" t="b">
        <f>TRUE()</f>
        <v>1</v>
      </c>
      <c r="J15" s="53" t="b">
        <f>FALSE()</f>
        <v>0</v>
      </c>
      <c r="K15" s="44" t="s">
        <v>701</v>
      </c>
      <c r="L15" s="54" t="b">
        <f>FALSE()</f>
        <v>0</v>
      </c>
      <c r="M15" s="55" t="str">
        <f t="shared" si="0"/>
        <v>https://download.lenovo.com/Images/Parts/00HN093/00HN093_A.jpg</v>
      </c>
      <c r="N15" s="55" t="str">
        <f t="shared" si="1"/>
        <v>https://download.lenovo.com/Images/Parts/00HN093/00HN093_B.jpg</v>
      </c>
      <c r="O15" s="56" t="str">
        <f t="shared" si="2"/>
        <v>https://download.lenovo.com/Images/Parts/00HN093/00HN093_details.jpg</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589</v>
      </c>
      <c r="C16" s="49" t="b">
        <f>FALSE()</f>
        <v>0</v>
      </c>
      <c r="D16" s="49" t="b">
        <f>FALSE()</f>
        <v>0</v>
      </c>
      <c r="E16" s="44">
        <v>5714401550136</v>
      </c>
      <c r="F16" s="44" t="s">
        <v>688</v>
      </c>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Norska</v>
      </c>
      <c r="I16" s="52" t="b">
        <f>TRUE()</f>
        <v>1</v>
      </c>
      <c r="J16" s="53" t="b">
        <f>FALSE()</f>
        <v>0</v>
      </c>
      <c r="K16" s="44" t="s">
        <v>702</v>
      </c>
      <c r="L16" s="54" t="b">
        <f>FALSE()</f>
        <v>0</v>
      </c>
      <c r="M16" s="55" t="str">
        <f t="shared" si="0"/>
        <v>https://download.lenovo.com/Images/Parts/00HN020/00HN020_A.jpg</v>
      </c>
      <c r="N16" s="55" t="str">
        <f t="shared" si="1"/>
        <v>https://download.lenovo.com/Images/Parts/00HN020/00HN020_B.jpg</v>
      </c>
      <c r="O16" s="56" t="str">
        <f t="shared" si="2"/>
        <v>https://download.lenovo.com/Images/Parts/00HN020/00HN020_details.jpg</v>
      </c>
      <c r="P16" t="str">
        <f t="shared" si="3"/>
        <v/>
      </c>
      <c r="Q16" t="str">
        <f t="shared" si="4"/>
        <v/>
      </c>
      <c r="R16" t="str">
        <f t="shared" si="5"/>
        <v/>
      </c>
      <c r="S16" t="str">
        <f t="shared" si="6"/>
        <v/>
      </c>
      <c r="T16" t="str">
        <f t="shared" si="7"/>
        <v/>
      </c>
      <c r="U16" t="str">
        <f t="shared" si="8"/>
        <v/>
      </c>
      <c r="V16" s="57">
        <f>MATCH(G16,options!$D$1:$D$20,0)</f>
        <v>11</v>
      </c>
    </row>
    <row r="17" spans="1:22" ht="14" x14ac:dyDescent="0.15">
      <c r="B17" s="60"/>
      <c r="C17" s="49" t="b">
        <f>FALSE()</f>
        <v>0</v>
      </c>
      <c r="D17" s="49" t="b">
        <f>FALSE()</f>
        <v>0</v>
      </c>
      <c r="E17" s="44">
        <v>5714401550143</v>
      </c>
      <c r="F17" s="44" t="s">
        <v>689</v>
      </c>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Putsa</v>
      </c>
      <c r="I17" s="52" t="b">
        <f>TRUE()</f>
        <v>1</v>
      </c>
      <c r="J17" s="53" t="b">
        <f>FALSE()</f>
        <v>0</v>
      </c>
      <c r="K17" s="44"/>
      <c r="L17" s="54" t="b">
        <f>FALSE()</f>
        <v>0</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14" x14ac:dyDescent="0.15">
      <c r="A18" s="45" t="s">
        <v>395</v>
      </c>
      <c r="B18" s="61">
        <v>5</v>
      </c>
      <c r="C18" s="49" t="b">
        <f>FALSE()</f>
        <v>0</v>
      </c>
      <c r="D18" s="49" t="b">
        <f>FALSE()</f>
        <v>0</v>
      </c>
      <c r="E18" s="44">
        <v>5714401550150</v>
      </c>
      <c r="F18" s="44" t="s">
        <v>690</v>
      </c>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Portugisiska</v>
      </c>
      <c r="I18" s="52" t="b">
        <f>TRUE()</f>
        <v>1</v>
      </c>
      <c r="J18" s="53" t="b">
        <f>FALSE()</f>
        <v>0</v>
      </c>
      <c r="K18" s="44" t="s">
        <v>703</v>
      </c>
      <c r="L18" s="54" t="b">
        <f>FALSE()</f>
        <v>0</v>
      </c>
      <c r="M18" s="55" t="str">
        <f t="shared" si="0"/>
        <v>https://download.lenovo.com/Images/Parts/00HN022/00HN022_A.jpg</v>
      </c>
      <c r="N18" s="55" t="str">
        <f t="shared" si="1"/>
        <v>https://download.lenovo.com/Images/Parts/00HN022/00HN022_B.jpg</v>
      </c>
      <c r="O18" s="56" t="str">
        <f t="shared" si="2"/>
        <v>https://download.lenovo.com/Images/Parts/00HN022/00HN022_details.jpg</v>
      </c>
      <c r="P18" t="str">
        <f t="shared" si="3"/>
        <v/>
      </c>
      <c r="Q18" t="str">
        <f t="shared" si="4"/>
        <v/>
      </c>
      <c r="R18" t="str">
        <f t="shared" si="5"/>
        <v/>
      </c>
      <c r="S18" t="str">
        <f t="shared" si="6"/>
        <v/>
      </c>
      <c r="T18" t="str">
        <f t="shared" si="7"/>
        <v/>
      </c>
      <c r="U18" t="str">
        <f t="shared" si="8"/>
        <v/>
      </c>
      <c r="V18" s="57">
        <f>MATCH(G18,options!$D$1:$D$20,0)</f>
        <v>13</v>
      </c>
    </row>
    <row r="19" spans="1:22" ht="14" x14ac:dyDescent="0.15">
      <c r="B19" s="60"/>
      <c r="C19" s="49" t="b">
        <f>FALSE()</f>
        <v>0</v>
      </c>
      <c r="D19" s="49" t="b">
        <f>FALSE()</f>
        <v>0</v>
      </c>
      <c r="E19" s="44">
        <v>5714401550167</v>
      </c>
      <c r="F19" s="44" t="s">
        <v>691</v>
      </c>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Svenska – finska</v>
      </c>
      <c r="I19" s="52" t="b">
        <f>TRUE()</f>
        <v>1</v>
      </c>
      <c r="J19" s="53" t="b">
        <f>FALSE()</f>
        <v>0</v>
      </c>
      <c r="K19" s="44" t="s">
        <v>704</v>
      </c>
      <c r="L19" s="54" t="b">
        <f>FALSE()</f>
        <v>0</v>
      </c>
      <c r="M19" s="55" t="str">
        <f t="shared" si="0"/>
        <v>https://download.lenovo.com/Images/Parts/00HN026/00HN026_A.jpg</v>
      </c>
      <c r="N19" s="55" t="str">
        <f t="shared" si="1"/>
        <v>https://download.lenovo.com/Images/Parts/00HN026/00HN026_B.jpg</v>
      </c>
      <c r="O19" s="56" t="str">
        <f t="shared" si="2"/>
        <v>https://download.lenovo.com/Images/Parts/00HN026/00HN026_details.jpg</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399</v>
      </c>
      <c r="C20" s="49" t="b">
        <f>FALSE()</f>
        <v>0</v>
      </c>
      <c r="D20" s="49" t="b">
        <f>FALSE()</f>
        <v>0</v>
      </c>
      <c r="E20" s="44">
        <v>5714401550174</v>
      </c>
      <c r="F20" s="44" t="s">
        <v>692</v>
      </c>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Schweiziska</v>
      </c>
      <c r="I20" s="52" t="b">
        <f>TRUE()</f>
        <v>1</v>
      </c>
      <c r="J20" s="53" t="b">
        <f>FALSE()</f>
        <v>0</v>
      </c>
      <c r="K20" s="44" t="s">
        <v>705</v>
      </c>
      <c r="L20" s="54" t="b">
        <f>FALSE()</f>
        <v>0</v>
      </c>
      <c r="M20" s="55" t="str">
        <f t="shared" si="0"/>
        <v>https://download.lenovo.com/Images/Parts/00HN101/00HN101_A.jpg</v>
      </c>
      <c r="N20" s="55" t="str">
        <f t="shared" si="1"/>
        <v>https://download.lenovo.com/Images/Parts/00HN101/00HN101_B.jpg</v>
      </c>
      <c r="O20" s="56" t="str">
        <f t="shared" si="2"/>
        <v>https://download.lenovo.com/Images/Parts/00HN101/00HN101_details.jpg</v>
      </c>
      <c r="P20" t="str">
        <f t="shared" si="3"/>
        <v/>
      </c>
      <c r="Q20" t="str">
        <f t="shared" si="4"/>
        <v/>
      </c>
      <c r="R20" t="str">
        <f t="shared" si="5"/>
        <v/>
      </c>
      <c r="S20" t="str">
        <f t="shared" si="6"/>
        <v/>
      </c>
      <c r="T20" t="str">
        <f t="shared" si="7"/>
        <v/>
      </c>
      <c r="U20" t="str">
        <f t="shared" si="8"/>
        <v/>
      </c>
      <c r="V20" s="57">
        <f>MATCH(G20,options!$D$1:$D$20,0)</f>
        <v>15</v>
      </c>
    </row>
    <row r="21" spans="1:22" ht="14" x14ac:dyDescent="0.15">
      <c r="B21" s="60"/>
      <c r="C21" s="49" t="b">
        <f>FALSE()</f>
        <v>0</v>
      </c>
      <c r="D21" s="49" t="b">
        <f>FALSE()</f>
        <v>0</v>
      </c>
      <c r="E21" s="44">
        <v>5714401550181</v>
      </c>
      <c r="F21" s="44" t="s">
        <v>693</v>
      </c>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f>FALSE()</f>
        <v>0</v>
      </c>
      <c r="K21" s="44" t="s">
        <v>706</v>
      </c>
      <c r="L21" s="54" t="b">
        <f>FALSE()</f>
        <v>0</v>
      </c>
      <c r="M21" s="55" t="str">
        <f t="shared" si="0"/>
        <v>https://download.lenovo.com/Images/Parts/00HN030/00HN030_A.jpg</v>
      </c>
      <c r="N21" s="55" t="str">
        <f t="shared" si="1"/>
        <v>https://download.lenovo.com/Images/Parts/00HN030/00HN030_B.jpg</v>
      </c>
      <c r="O21" s="56" t="str">
        <f t="shared" si="2"/>
        <v>https://download.lenovo.com/Images/Parts/00HN030/00HN030_details.jpg</v>
      </c>
      <c r="P21" t="str">
        <f t="shared" si="3"/>
        <v/>
      </c>
      <c r="Q21" t="str">
        <f t="shared" si="4"/>
        <v/>
      </c>
      <c r="R21" t="str">
        <f t="shared" si="5"/>
        <v/>
      </c>
      <c r="S21" t="str">
        <f t="shared" si="6"/>
        <v/>
      </c>
      <c r="T21" t="str">
        <f t="shared" si="7"/>
        <v/>
      </c>
      <c r="U21" t="str">
        <f t="shared" si="8"/>
        <v/>
      </c>
      <c r="V21" s="57">
        <f>MATCH(G21,options!$D$1:$D$20,0)</f>
        <v>16</v>
      </c>
    </row>
    <row r="22" spans="1:22" ht="14" x14ac:dyDescent="0.15">
      <c r="B22" s="60"/>
      <c r="C22" s="49" t="b">
        <f>FALSE()</f>
        <v>0</v>
      </c>
      <c r="D22" s="49" t="b">
        <f>FALSE()</f>
        <v>0</v>
      </c>
      <c r="E22" s="44">
        <v>5714401550198</v>
      </c>
      <c r="F22" s="44" t="s">
        <v>694</v>
      </c>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Ryska</v>
      </c>
      <c r="I22" s="52" t="b">
        <f>TRUE()</f>
        <v>1</v>
      </c>
      <c r="J22" s="53" t="b">
        <f>FALSE()</f>
        <v>0</v>
      </c>
      <c r="K22" s="44" t="s">
        <v>707</v>
      </c>
      <c r="L22" s="54" t="b">
        <f>FALSE()</f>
        <v>0</v>
      </c>
      <c r="M22" s="55" t="str">
        <f t="shared" si="0"/>
        <v>https://download.lenovo.com/Images/Parts/00HN023/00HN023_A.jpg</v>
      </c>
      <c r="N22" s="55" t="str">
        <f t="shared" si="1"/>
        <v>https://download.lenovo.com/Images/Parts/00HN023/00HN023_B.jpg</v>
      </c>
      <c r="O22" s="56" t="str">
        <f t="shared" si="2"/>
        <v>https://download.lenovo.com/Images/Parts/00HN023/00HN023_details.jpg</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Lenovo-tangentbord för laptop, samma kvalitet som OEM-tangentbord. TellusRem är den ledande tangentbordsdistributören i världen sedan 2011. Perfekt ersättningstangentbord, lätt att byta ut och installera.</v>
      </c>
      <c r="C23" s="49" t="b">
        <f>TRUE()</f>
        <v>1</v>
      </c>
      <c r="D23" s="49" t="b">
        <f>FALSE()</f>
        <v>0</v>
      </c>
      <c r="E23" s="44">
        <v>5714401550204</v>
      </c>
      <c r="F23" s="44" t="s">
        <v>695</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USA</v>
      </c>
      <c r="I23" s="52" t="b">
        <f>TRUE()</f>
        <v>1</v>
      </c>
      <c r="J23" s="53" t="b">
        <f>FALSE()</f>
        <v>0</v>
      </c>
      <c r="K23" s="44" t="s">
        <v>708</v>
      </c>
      <c r="L23" s="54" t="b">
        <f>FALSE()</f>
        <v>0</v>
      </c>
      <c r="M23" s="55" t="str">
        <f t="shared" si="0"/>
        <v>https://download.lenovo.com/Images/Parts/00HN000/00HN000_A.jpg</v>
      </c>
      <c r="N23" s="55" t="str">
        <f t="shared" si="1"/>
        <v>https://download.lenovo.com/Images/Parts/00HN000/00HN000_B.jpg</v>
      </c>
      <c r="O23" s="56" t="str">
        <f t="shared" si="2"/>
        <v>https://download.lenovo.com/Images/Parts/00HN000/00HN000_details.jpg</v>
      </c>
      <c r="P23" t="str">
        <f t="shared" si="3"/>
        <v/>
      </c>
      <c r="Q23" t="str">
        <f t="shared" si="4"/>
        <v/>
      </c>
      <c r="R23" t="str">
        <f t="shared" si="5"/>
        <v/>
      </c>
      <c r="S23" t="str">
        <f t="shared" si="6"/>
        <v/>
      </c>
      <c r="T23" t="str">
        <f t="shared" si="7"/>
        <v/>
      </c>
      <c r="U23" t="str">
        <f t="shared" si="8"/>
        <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49"/>
      <c r="D24" s="49"/>
      <c r="E24" s="50"/>
      <c r="F24" s="50"/>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Tysk</v>
      </c>
      <c r="I24" s="52"/>
      <c r="J24" s="53"/>
      <c r="K24" s="50"/>
      <c r="L24" s="54"/>
      <c r="M24" s="55" t="str">
        <f t="shared" si="0"/>
        <v/>
      </c>
      <c r="N24" s="55" t="str">
        <f t="shared" si="1"/>
        <v/>
      </c>
      <c r="O24" s="56" t="str">
        <f t="shared" si="2"/>
        <v/>
      </c>
      <c r="P24" t="str">
        <f t="shared" si="3"/>
        <v/>
      </c>
      <c r="Q24" t="str">
        <f t="shared" si="4"/>
        <v/>
      </c>
      <c r="R24" t="str">
        <f t="shared" si="5"/>
        <v/>
      </c>
      <c r="S24" t="str">
        <f t="shared" si="6"/>
        <v/>
      </c>
      <c r="T24" t="str">
        <f t="shared" si="7"/>
        <v/>
      </c>
      <c r="U24" t="str">
        <f t="shared" si="8"/>
        <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49"/>
      <c r="D25" s="49"/>
      <c r="E25" s="50"/>
      <c r="F25" s="50"/>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Franska</v>
      </c>
      <c r="I25" s="52"/>
      <c r="J25" s="53"/>
      <c r="K25" s="50"/>
      <c r="L25" s="54"/>
      <c r="M25" s="55" t="str">
        <f t="shared" si="0"/>
        <v/>
      </c>
      <c r="N25" s="55" t="str">
        <f t="shared" si="1"/>
        <v/>
      </c>
      <c r="O25" s="56" t="str">
        <f t="shared" si="2"/>
        <v/>
      </c>
      <c r="P25" t="str">
        <f t="shared" si="3"/>
        <v/>
      </c>
      <c r="Q25" t="str">
        <f t="shared" si="4"/>
        <v/>
      </c>
      <c r="R25" t="str">
        <f t="shared" si="5"/>
        <v/>
      </c>
      <c r="S25" t="str">
        <f t="shared" si="6"/>
        <v/>
      </c>
      <c r="T25" t="str">
        <f t="shared" si="7"/>
        <v/>
      </c>
      <c r="U25" t="str">
        <f t="shared" si="8"/>
        <v/>
      </c>
      <c r="V25" s="57">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49"/>
      <c r="D26" s="49"/>
      <c r="E26" s="50"/>
      <c r="F26" s="50"/>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Italienska</v>
      </c>
      <c r="I26" s="52"/>
      <c r="J26" s="53"/>
      <c r="K26" s="50"/>
      <c r="L26" s="54"/>
      <c r="M26" s="55" t="str">
        <f t="shared" si="0"/>
        <v/>
      </c>
      <c r="N26" s="55" t="str">
        <f t="shared" si="1"/>
        <v/>
      </c>
      <c r="O26" s="56" t="str">
        <f t="shared" si="2"/>
        <v/>
      </c>
      <c r="P26" t="str">
        <f t="shared" si="3"/>
        <v/>
      </c>
      <c r="Q26" t="str">
        <f t="shared" si="4"/>
        <v/>
      </c>
      <c r="R26" t="str">
        <f t="shared" si="5"/>
        <v/>
      </c>
      <c r="S26" t="str">
        <f t="shared" si="6"/>
        <v/>
      </c>
      <c r="T26" t="str">
        <f t="shared" si="7"/>
        <v/>
      </c>
      <c r="U26" t="str">
        <f t="shared" si="8"/>
        <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Lenovo {model}. Vänligen kontrollera bilden och beskrivningen noggrant innan du köper något tangentbord. Detta säkerställer att du får rätt laptoptangentbord för din dator. Superenkel installation.</v>
      </c>
      <c r="C27" s="49"/>
      <c r="D27" s="49"/>
      <c r="E27" s="50"/>
      <c r="F27" s="50"/>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Spanska</v>
      </c>
      <c r="I27" s="52"/>
      <c r="J27" s="53"/>
      <c r="K27" s="50"/>
      <c r="L27" s="54"/>
      <c r="M27" s="55" t="str">
        <f t="shared" si="0"/>
        <v/>
      </c>
      <c r="N27" s="55" t="str">
        <f t="shared" si="1"/>
        <v/>
      </c>
      <c r="O27" s="56" t="str">
        <f t="shared" si="2"/>
        <v/>
      </c>
      <c r="P27" t="str">
        <f t="shared" si="3"/>
        <v/>
      </c>
      <c r="Q27" t="str">
        <f t="shared" si="4"/>
        <v/>
      </c>
      <c r="R27" t="str">
        <f t="shared" si="5"/>
        <v/>
      </c>
      <c r="S27" t="str">
        <f t="shared" si="6"/>
        <v/>
      </c>
      <c r="T27" t="str">
        <f t="shared" si="7"/>
        <v/>
      </c>
      <c r="U27" t="str">
        <f t="shared" si="8"/>
        <v/>
      </c>
      <c r="V27" s="57">
        <f>MATCH(G27,options!$D$1:$D$20,0)</f>
        <v>4</v>
      </c>
    </row>
    <row r="28" spans="1:22" x14ac:dyDescent="0.15">
      <c r="B28" s="63"/>
      <c r="C28" s="49"/>
      <c r="D28" s="49"/>
      <c r="E28" s="50"/>
      <c r="F28" s="50"/>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Storbritannien</v>
      </c>
      <c r="I28" s="52"/>
      <c r="J28" s="53"/>
      <c r="K28" s="50"/>
      <c r="L28" s="54"/>
      <c r="M28" s="55" t="str">
        <f t="shared" si="0"/>
        <v/>
      </c>
      <c r="N28" s="55" t="str">
        <f t="shared" si="1"/>
        <v/>
      </c>
      <c r="O28" s="56" t="str">
        <f t="shared" si="2"/>
        <v/>
      </c>
      <c r="P28" t="str">
        <f t="shared" si="3"/>
        <v/>
      </c>
      <c r="Q28" t="str">
        <f t="shared" si="4"/>
        <v/>
      </c>
      <c r="R28" t="str">
        <f t="shared" si="5"/>
        <v/>
      </c>
      <c r="S28" t="str">
        <f t="shared" si="6"/>
        <v/>
      </c>
      <c r="T28" t="str">
        <f t="shared" si="7"/>
        <v/>
      </c>
      <c r="U28" t="str">
        <f t="shared" si="8"/>
        <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49"/>
      <c r="D29" s="49"/>
      <c r="E29" s="50"/>
      <c r="F29" s="50"/>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Skandinavisk – nordisk</v>
      </c>
      <c r="I29" s="52"/>
      <c r="J29" s="53"/>
      <c r="K29" s="50"/>
      <c r="L29" s="54"/>
      <c r="M29" s="55" t="str">
        <f t="shared" si="0"/>
        <v/>
      </c>
      <c r="N29" s="55" t="str">
        <f t="shared" si="1"/>
        <v/>
      </c>
      <c r="O29" s="56" t="str">
        <f t="shared" si="2"/>
        <v/>
      </c>
      <c r="P29" t="str">
        <f t="shared" si="3"/>
        <v/>
      </c>
      <c r="Q29" t="str">
        <f t="shared" si="4"/>
        <v/>
      </c>
      <c r="R29" t="str">
        <f t="shared" si="5"/>
        <v/>
      </c>
      <c r="S29" t="str">
        <f t="shared" si="6"/>
        <v/>
      </c>
      <c r="T29" t="str">
        <f t="shared" si="7"/>
        <v/>
      </c>
      <c r="U29" t="str">
        <f t="shared" si="8"/>
        <v/>
      </c>
      <c r="V29" s="57">
        <f>MATCH(G29,options!$D$1:$D$20,0)</f>
        <v>6</v>
      </c>
    </row>
    <row r="30" spans="1:22" x14ac:dyDescent="0.15">
      <c r="B30" s="63"/>
      <c r="C30" s="49"/>
      <c r="D30" s="49"/>
      <c r="E30" s="50"/>
      <c r="F30" s="50"/>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Belgiska</v>
      </c>
      <c r="I30" s="52"/>
      <c r="J30" s="53"/>
      <c r="K30" s="50"/>
      <c r="L30" s="54"/>
      <c r="M30" s="55" t="str">
        <f t="shared" si="0"/>
        <v/>
      </c>
      <c r="N30" s="55" t="str">
        <f t="shared" si="1"/>
        <v/>
      </c>
      <c r="O30" s="56" t="str">
        <f t="shared" si="2"/>
        <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49"/>
      <c r="D31" s="49"/>
      <c r="E31" s="50"/>
      <c r="F31" s="50"/>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Bulgariska</v>
      </c>
      <c r="I31" s="52"/>
      <c r="J31" s="53"/>
      <c r="K31" s="50"/>
      <c r="L31" s="54"/>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x14ac:dyDescent="0.15">
      <c r="C32" s="49"/>
      <c r="D32" s="49"/>
      <c r="E32" s="50"/>
      <c r="F32" s="50"/>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Tjeckiska</v>
      </c>
      <c r="I32" s="52"/>
      <c r="J32" s="53"/>
      <c r="K32" s="50"/>
      <c r="L32" s="54"/>
      <c r="M32" s="55" t="str">
        <f t="shared" si="0"/>
        <v/>
      </c>
      <c r="N32" s="55" t="str">
        <f t="shared" si="1"/>
        <v/>
      </c>
      <c r="O32" s="56" t="str">
        <f t="shared" si="2"/>
        <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49"/>
      <c r="D33" s="49"/>
      <c r="E33" s="50"/>
      <c r="F33" s="50"/>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Danska</v>
      </c>
      <c r="I33" s="52"/>
      <c r="J33" s="53"/>
      <c r="K33" s="50"/>
      <c r="L33" s="54"/>
      <c r="M33" s="55" t="str">
        <f t="shared" si="0"/>
        <v/>
      </c>
      <c r="N33" s="55" t="str">
        <f t="shared" si="1"/>
        <v/>
      </c>
      <c r="O33" s="56" t="str">
        <f t="shared" si="2"/>
        <v/>
      </c>
      <c r="P33" t="str">
        <f t="shared" si="3"/>
        <v/>
      </c>
      <c r="Q33" t="str">
        <f t="shared" si="4"/>
        <v/>
      </c>
      <c r="R33" t="str">
        <f t="shared" si="5"/>
        <v/>
      </c>
      <c r="S33" t="str">
        <f t="shared" si="6"/>
        <v/>
      </c>
      <c r="T33" t="str">
        <f t="shared" si="7"/>
        <v/>
      </c>
      <c r="U33" t="str">
        <f t="shared" si="8"/>
        <v/>
      </c>
      <c r="V33" s="57">
        <f>MATCH(G33,options!$D$1:$D$20,0)</f>
        <v>9</v>
      </c>
    </row>
    <row r="34" spans="1:22" x14ac:dyDescent="0.15">
      <c r="C34" s="49"/>
      <c r="D34" s="49"/>
      <c r="E34" s="50"/>
      <c r="F34" s="50"/>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Ungerska</v>
      </c>
      <c r="I34" s="52"/>
      <c r="J34" s="53"/>
      <c r="K34" s="50"/>
      <c r="L34" s="54"/>
      <c r="M34" s="55" t="str">
        <f t="shared" si="0"/>
        <v/>
      </c>
      <c r="N34" s="55" t="str">
        <f t="shared" si="1"/>
        <v/>
      </c>
      <c r="O34" s="56" t="str">
        <f t="shared" si="2"/>
        <v/>
      </c>
      <c r="P34" t="str">
        <f t="shared" si="3"/>
        <v/>
      </c>
      <c r="Q34" t="str">
        <f t="shared" si="4"/>
        <v/>
      </c>
      <c r="R34" t="str">
        <f t="shared" si="5"/>
        <v/>
      </c>
      <c r="S34" t="str">
        <f t="shared" si="6"/>
        <v/>
      </c>
      <c r="T34" t="str">
        <f t="shared" si="7"/>
        <v/>
      </c>
      <c r="U34" t="str">
        <f t="shared" si="8"/>
        <v/>
      </c>
      <c r="V34" s="57">
        <f>MATCH(G34,options!$D$1:$D$20,0)</f>
        <v>19</v>
      </c>
    </row>
    <row r="35" spans="1:22" x14ac:dyDescent="0.15">
      <c r="C35" s="49"/>
      <c r="D35" s="49"/>
      <c r="E35" s="50"/>
      <c r="F35" s="50"/>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Holländska</v>
      </c>
      <c r="I35" s="52"/>
      <c r="J35" s="53"/>
      <c r="L35" s="54"/>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590</v>
      </c>
      <c r="C36" s="49"/>
      <c r="D36" s="49"/>
      <c r="E36" s="50"/>
      <c r="F36" s="50"/>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Norska</v>
      </c>
      <c r="I36" s="52"/>
      <c r="J36" s="53"/>
      <c r="K36" s="50"/>
      <c r="L36" s="54"/>
      <c r="M36" s="55" t="str">
        <f t="shared" ref="M36:M67" si="9">IF(ISBLANK(K36),"",IF(L36, "https://raw.githubusercontent.com/PatrickVibild/TellusAmazonPictures/master/pictures/"&amp;K36&amp;"/1.jpg","https://download.lenovo.com/Images/Parts/"&amp;K36&amp;"/"&amp;K36&amp;"_A.jpg"))</f>
        <v/>
      </c>
      <c r="N36" s="55" t="str">
        <f t="shared" ref="N36:N67" si="10">IF(ISBLANK(K36),"",IF(L36, "https://raw.githubusercontent.com/PatrickVibild/TellusAmazonPictures/master/pictures/"&amp;K36&amp;"/2.jpg","https://download.lenovo.com/Images/Parts/"&amp;K36&amp;"/"&amp;K36&amp;"_B.jpg"))</f>
        <v/>
      </c>
      <c r="O36" s="56"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49"/>
      <c r="D37" s="49"/>
      <c r="E37" s="50"/>
      <c r="F37" s="50"/>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Putsa</v>
      </c>
      <c r="I37" s="52"/>
      <c r="J37" s="53"/>
      <c r="K37" s="50"/>
      <c r="L37" s="54"/>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x14ac:dyDescent="0.15">
      <c r="C38" s="49"/>
      <c r="D38" s="49"/>
      <c r="E38" s="50"/>
      <c r="F38" s="50"/>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Portugisiska</v>
      </c>
      <c r="I38" s="52"/>
      <c r="J38" s="53"/>
      <c r="K38" s="50"/>
      <c r="L38" s="54"/>
      <c r="M38" s="55" t="str">
        <f t="shared" si="9"/>
        <v/>
      </c>
      <c r="N38" s="55" t="str">
        <f t="shared" si="10"/>
        <v/>
      </c>
      <c r="O38" s="56" t="str">
        <f t="shared" si="11"/>
        <v/>
      </c>
      <c r="P38" t="str">
        <f t="shared" si="12"/>
        <v/>
      </c>
      <c r="Q38" t="str">
        <f t="shared" si="13"/>
        <v/>
      </c>
      <c r="R38" t="str">
        <f t="shared" si="14"/>
        <v/>
      </c>
      <c r="S38" t="str">
        <f t="shared" si="15"/>
        <v/>
      </c>
      <c r="T38" t="str">
        <f t="shared" si="16"/>
        <v/>
      </c>
      <c r="U38" t="str">
        <f t="shared" si="17"/>
        <v/>
      </c>
      <c r="V38" s="57">
        <f>MATCH(G38,options!$D$1:$D$20,0)</f>
        <v>13</v>
      </c>
    </row>
    <row r="39" spans="1:22" x14ac:dyDescent="0.15">
      <c r="C39" s="49"/>
      <c r="D39" s="49"/>
      <c r="E39" s="50"/>
      <c r="F39" s="50"/>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Svenska – finska</v>
      </c>
      <c r="I39" s="52"/>
      <c r="J39" s="53"/>
      <c r="K39" s="50"/>
      <c r="L39" s="54"/>
      <c r="M39" s="55" t="str">
        <f t="shared" si="9"/>
        <v/>
      </c>
      <c r="N39" s="55" t="str">
        <f t="shared" si="10"/>
        <v/>
      </c>
      <c r="O39" s="56" t="str">
        <f t="shared" si="11"/>
        <v/>
      </c>
      <c r="P39" t="str">
        <f t="shared" si="12"/>
        <v/>
      </c>
      <c r="Q39" t="str">
        <f t="shared" si="13"/>
        <v/>
      </c>
      <c r="R39" t="str">
        <f t="shared" si="14"/>
        <v/>
      </c>
      <c r="S39" t="str">
        <f t="shared" si="15"/>
        <v/>
      </c>
      <c r="T39" t="str">
        <f t="shared" si="16"/>
        <v/>
      </c>
      <c r="U39" t="str">
        <f t="shared" si="17"/>
        <v/>
      </c>
      <c r="V39" s="57">
        <f>MATCH(G39,options!$D$1:$D$20,0)</f>
        <v>14</v>
      </c>
    </row>
    <row r="40" spans="1:22" x14ac:dyDescent="0.15">
      <c r="C40" s="49"/>
      <c r="D40" s="49"/>
      <c r="E40" s="50"/>
      <c r="F40" s="50"/>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Schweiziska</v>
      </c>
      <c r="I40" s="52"/>
      <c r="J40" s="53"/>
      <c r="K40" s="50"/>
      <c r="L40" s="54"/>
      <c r="M40" s="55" t="str">
        <f t="shared" si="9"/>
        <v/>
      </c>
      <c r="N40" s="55" t="str">
        <f t="shared" si="10"/>
        <v/>
      </c>
      <c r="O40" s="56" t="str">
        <f t="shared" si="11"/>
        <v/>
      </c>
      <c r="P40" t="str">
        <f t="shared" si="12"/>
        <v/>
      </c>
      <c r="Q40" t="str">
        <f t="shared" si="13"/>
        <v/>
      </c>
      <c r="R40" t="str">
        <f t="shared" si="14"/>
        <v/>
      </c>
      <c r="S40" t="str">
        <f t="shared" si="15"/>
        <v/>
      </c>
      <c r="T40" t="str">
        <f t="shared" si="16"/>
        <v/>
      </c>
      <c r="U40" t="str">
        <f t="shared" si="17"/>
        <v/>
      </c>
      <c r="V40" s="57">
        <f>MATCH(G40,options!$D$1:$D$20,0)</f>
        <v>15</v>
      </c>
    </row>
    <row r="41" spans="1:22" x14ac:dyDescent="0.15">
      <c r="C41" s="49"/>
      <c r="D41" s="49"/>
      <c r="E41" s="50"/>
      <c r="F41" s="50"/>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c r="K41" s="50"/>
      <c r="L41" s="54"/>
      <c r="M41" s="55" t="str">
        <f t="shared" si="9"/>
        <v/>
      </c>
      <c r="N41" s="55" t="str">
        <f t="shared" si="10"/>
        <v/>
      </c>
      <c r="O41" s="56" t="str">
        <f t="shared" si="11"/>
        <v/>
      </c>
      <c r="P41" t="str">
        <f t="shared" si="12"/>
        <v/>
      </c>
      <c r="Q41" t="str">
        <f t="shared" si="13"/>
        <v/>
      </c>
      <c r="R41" t="str">
        <f t="shared" si="14"/>
        <v/>
      </c>
      <c r="S41" t="str">
        <f t="shared" si="15"/>
        <v/>
      </c>
      <c r="T41" t="str">
        <f t="shared" si="16"/>
        <v/>
      </c>
      <c r="U41" t="str">
        <f t="shared" si="17"/>
        <v/>
      </c>
      <c r="V41" s="57">
        <f>MATCH(G41,options!$D$1:$D$20,0)</f>
        <v>16</v>
      </c>
    </row>
    <row r="42" spans="1:22" x14ac:dyDescent="0.15">
      <c r="C42" s="49"/>
      <c r="D42" s="49"/>
      <c r="E42" s="50"/>
      <c r="F42" s="50"/>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Ryska</v>
      </c>
      <c r="I42" s="52"/>
      <c r="J42" s="53"/>
      <c r="K42" s="50"/>
      <c r="L42" s="54"/>
      <c r="M42" s="55" t="str">
        <f t="shared" si="9"/>
        <v/>
      </c>
      <c r="N42" s="55" t="str">
        <f t="shared" si="10"/>
        <v/>
      </c>
      <c r="O42" s="56" t="str">
        <f t="shared" si="11"/>
        <v/>
      </c>
      <c r="P42" t="str">
        <f t="shared" si="12"/>
        <v/>
      </c>
      <c r="Q42" t="str">
        <f t="shared" si="13"/>
        <v/>
      </c>
      <c r="R42" t="str">
        <f t="shared" si="14"/>
        <v/>
      </c>
      <c r="S42" t="str">
        <f t="shared" si="15"/>
        <v/>
      </c>
      <c r="T42" t="str">
        <f t="shared" si="16"/>
        <v/>
      </c>
      <c r="U42" t="str">
        <f t="shared" si="17"/>
        <v/>
      </c>
      <c r="V42" s="57">
        <f>MATCH(G42,options!$D$1:$D$20,0)</f>
        <v>17</v>
      </c>
    </row>
    <row r="43" spans="1:22" x14ac:dyDescent="0.15">
      <c r="C43" s="49"/>
      <c r="D43" s="49"/>
      <c r="E43" s="50"/>
      <c r="F43" s="50"/>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USA</v>
      </c>
      <c r="I43" s="52"/>
      <c r="J43" s="53"/>
      <c r="K43" s="50"/>
      <c r="L43" s="54"/>
      <c r="M43" s="55" t="str">
        <f t="shared" si="9"/>
        <v/>
      </c>
      <c r="N43" s="55" t="str">
        <f t="shared" si="10"/>
        <v/>
      </c>
      <c r="O43" s="56" t="str">
        <f t="shared" si="11"/>
        <v/>
      </c>
      <c r="P43" t="str">
        <f t="shared" si="12"/>
        <v/>
      </c>
      <c r="Q43" t="str">
        <f t="shared" si="13"/>
        <v/>
      </c>
      <c r="R43" t="str">
        <f t="shared" si="14"/>
        <v/>
      </c>
      <c r="S43" t="str">
        <f t="shared" si="15"/>
        <v/>
      </c>
      <c r="T43" t="str">
        <f t="shared" si="16"/>
        <v/>
      </c>
      <c r="U43" t="str">
        <f t="shared" si="17"/>
        <v/>
      </c>
      <c r="V43" s="57">
        <f>MATCH(G43,options!$D$1:$D$20,0)</f>
        <v>18</v>
      </c>
    </row>
    <row r="44" spans="1:22" x14ac:dyDescent="0.15">
      <c r="E44" s="64"/>
      <c r="F44" s="65"/>
      <c r="G44" s="65"/>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L24:L104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1" t="s">
        <v>370</v>
      </c>
      <c r="E1" t="s">
        <v>415</v>
      </c>
      <c r="F1" t="s">
        <v>412</v>
      </c>
      <c r="G1" t="s">
        <v>416</v>
      </c>
    </row>
    <row r="2" spans="1:7" x14ac:dyDescent="0.15">
      <c r="A2" t="s">
        <v>417</v>
      </c>
      <c r="B2" s="49"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2022-08-09T23:16:56Z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