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8_{2275F1E7-C386-AF4A-AC29-5CF1628413E2}"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H31" i="2"/>
  <c r="AT32" i="1" s="1"/>
  <c r="H32" i="2"/>
  <c r="AL33" i="1" s="1"/>
  <c r="H33" i="2"/>
  <c r="H34" i="2"/>
  <c r="H35" i="2"/>
  <c r="H36" i="2"/>
  <c r="H37" i="2"/>
  <c r="H38" i="2"/>
  <c r="AT39" i="1" s="1"/>
  <c r="H39" i="2"/>
  <c r="H40" i="2"/>
  <c r="H41" i="2"/>
  <c r="H42" i="2"/>
  <c r="AL43" i="1" s="1"/>
  <c r="H43" i="2"/>
  <c r="H4" i="2"/>
  <c r="B33" i="2"/>
  <c r="B31" i="2"/>
  <c r="B29" i="2"/>
  <c r="AB44"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FO20" i="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M43" i="1"/>
  <c r="AI43" i="1"/>
  <c r="AB43" i="1"/>
  <c r="AA43" i="1"/>
  <c r="Z43" i="1"/>
  <c r="Y43" i="1"/>
  <c r="X43" i="1"/>
  <c r="W43" i="1"/>
  <c r="S43" i="1"/>
  <c r="R43" i="1"/>
  <c r="Q43" i="1"/>
  <c r="P43" i="1"/>
  <c r="N43" i="1"/>
  <c r="M43" i="1"/>
  <c r="J43" i="1"/>
  <c r="I43" i="1"/>
  <c r="H43" i="1"/>
  <c r="G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M42" i="1"/>
  <c r="AK42" i="1"/>
  <c r="AI42" i="1"/>
  <c r="AA42" i="1"/>
  <c r="Z42" i="1"/>
  <c r="Y42" i="1"/>
  <c r="X42" i="1"/>
  <c r="W42" i="1"/>
  <c r="S42" i="1"/>
  <c r="Q42" i="1"/>
  <c r="J42" i="1"/>
  <c r="I42" i="1"/>
  <c r="H42" i="1"/>
  <c r="G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I41" i="1"/>
  <c r="AA41" i="1"/>
  <c r="Z41" i="1"/>
  <c r="Y41" i="1"/>
  <c r="X41" i="1"/>
  <c r="W41" i="1"/>
  <c r="S41" i="1"/>
  <c r="R41" i="1"/>
  <c r="Q41" i="1"/>
  <c r="P41" i="1"/>
  <c r="N41" i="1"/>
  <c r="M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B40" i="1"/>
  <c r="AA40" i="1"/>
  <c r="Z40" i="1"/>
  <c r="Y40" i="1"/>
  <c r="X40" i="1"/>
  <c r="W40" i="1"/>
  <c r="S40" i="1"/>
  <c r="R40" i="1"/>
  <c r="Q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A37" i="1"/>
  <c r="Z37" i="1"/>
  <c r="Y37" i="1"/>
  <c r="X37" i="1"/>
  <c r="W37" i="1"/>
  <c r="T37" i="1"/>
  <c r="S37" i="1"/>
  <c r="R37" i="1"/>
  <c r="Q37" i="1"/>
  <c r="P37" i="1"/>
  <c r="O37" i="1"/>
  <c r="N37" i="1"/>
  <c r="M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A35" i="1"/>
  <c r="Z35" i="1"/>
  <c r="Y35" i="1"/>
  <c r="X35" i="1"/>
  <c r="W35" i="1"/>
  <c r="L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A34" i="1"/>
  <c r="Z34" i="1"/>
  <c r="Y34" i="1"/>
  <c r="X34" i="1"/>
  <c r="W34" i="1"/>
  <c r="S34" i="1"/>
  <c r="R34" i="1"/>
  <c r="Q34" i="1"/>
  <c r="P34" i="1"/>
  <c r="N34" i="1"/>
  <c r="M34" i="1"/>
  <c r="J34" i="1"/>
  <c r="I34" i="1"/>
  <c r="H34" i="1"/>
  <c r="G34" i="1"/>
  <c r="F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A32" i="1"/>
  <c r="Z32" i="1"/>
  <c r="Y32" i="1"/>
  <c r="X32" i="1"/>
  <c r="W32" i="1"/>
  <c r="T32" i="1"/>
  <c r="S32" i="1"/>
  <c r="R32" i="1"/>
  <c r="Q32" i="1"/>
  <c r="P32" i="1"/>
  <c r="N32" i="1"/>
  <c r="M32" i="1"/>
  <c r="J32" i="1"/>
  <c r="I32" i="1"/>
  <c r="H32" i="1"/>
  <c r="G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L29" i="1"/>
  <c r="AI29" i="1"/>
  <c r="AA29" i="1"/>
  <c r="Z29" i="1"/>
  <c r="Y29" i="1"/>
  <c r="X29" i="1"/>
  <c r="W29" i="1"/>
  <c r="N29" i="1"/>
  <c r="M29" i="1"/>
  <c r="J29" i="1"/>
  <c r="I29" i="1"/>
  <c r="H29" i="1"/>
  <c r="G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L27" i="1"/>
  <c r="AI27" i="1"/>
  <c r="AB27" i="1"/>
  <c r="AA27" i="1"/>
  <c r="Z27" i="1"/>
  <c r="Y27" i="1"/>
  <c r="X27" i="1"/>
  <c r="W27" i="1"/>
  <c r="T27" i="1"/>
  <c r="N27" i="1"/>
  <c r="M27" i="1"/>
  <c r="L27" i="1"/>
  <c r="J27" i="1"/>
  <c r="I27" i="1"/>
  <c r="H27" i="1"/>
  <c r="G27" i="1"/>
  <c r="F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B25" i="1"/>
  <c r="AA25" i="1"/>
  <c r="Z25" i="1"/>
  <c r="Y25" i="1"/>
  <c r="X25" i="1"/>
  <c r="W25" i="1"/>
  <c r="T25" i="1"/>
  <c r="L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S16" i="1"/>
  <c r="R16" i="1"/>
  <c r="Q16" i="1"/>
  <c r="O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L42" i="1" l="1"/>
  <c r="F29" i="1"/>
  <c r="F40" i="1"/>
  <c r="AL38" i="1"/>
  <c r="AB24" i="1"/>
  <c r="AM32" i="1"/>
  <c r="AB33" i="1"/>
  <c r="AB35" i="1"/>
  <c r="AM37" i="1"/>
  <c r="AB8" i="1"/>
  <c r="AB9" i="1"/>
  <c r="AB11" i="1"/>
  <c r="AB6" i="1"/>
  <c r="AM33" i="1"/>
  <c r="AB34" i="1"/>
  <c r="AB38" i="1"/>
  <c r="F41" i="1"/>
  <c r="AT41" i="1"/>
  <c r="AM38" i="1"/>
  <c r="AB19" i="1"/>
  <c r="AB31" i="1"/>
  <c r="AM36" i="1"/>
  <c r="AT38" i="1"/>
  <c r="AB17" i="1"/>
  <c r="AB20" i="1"/>
  <c r="AB39" i="1"/>
  <c r="AM26" i="1"/>
  <c r="AM29" i="1"/>
  <c r="AK36" i="1"/>
  <c r="AB12" i="1"/>
  <c r="AB13" i="1"/>
  <c r="F31" i="1"/>
  <c r="AL40" i="1"/>
  <c r="AJ36" i="1"/>
  <c r="AL28" i="1"/>
  <c r="AJ32" i="1"/>
  <c r="F32" i="1"/>
  <c r="AK32" i="1"/>
  <c r="AK37" i="1"/>
  <c r="AJ42" i="1"/>
  <c r="AL32" i="1"/>
  <c r="AK25" i="1"/>
  <c r="AK27" i="1"/>
  <c r="AK40" i="1"/>
  <c r="AL31" i="1"/>
  <c r="AT42" i="1"/>
  <c r="AB15" i="1"/>
  <c r="AB22" i="1"/>
  <c r="AB26" i="1"/>
  <c r="AJ28" i="1"/>
  <c r="AB29" i="1"/>
  <c r="F30" i="1"/>
  <c r="AL30" i="1"/>
  <c r="AT31" i="1"/>
  <c r="AM34" i="1"/>
  <c r="AK39" i="1"/>
  <c r="AT40" i="1"/>
  <c r="AB41" i="1"/>
  <c r="AJ25" i="1"/>
  <c r="AJ27" i="1"/>
  <c r="AI23" i="1"/>
  <c r="AJ30" i="1"/>
  <c r="AJ35" i="1"/>
  <c r="AK35" i="1"/>
  <c r="F39" i="1"/>
  <c r="AJ39" i="1"/>
  <c r="AM40" i="1"/>
  <c r="AB7" i="1"/>
  <c r="AB10" i="1"/>
  <c r="AI22" i="1"/>
  <c r="AK28" i="1"/>
  <c r="AM30" i="1"/>
  <c r="AJ33" i="1"/>
  <c r="AM35" i="1"/>
  <c r="AB37" i="1"/>
  <c r="F38" i="1"/>
  <c r="AJ38" i="1"/>
  <c r="AL39" i="1"/>
  <c r="F42" i="1"/>
  <c r="AJ43" i="1"/>
  <c r="AT33" i="1"/>
  <c r="AI6" i="1"/>
  <c r="AJ31" i="1"/>
  <c r="AK31" i="1"/>
  <c r="AK34" i="1"/>
  <c r="AM25" i="1"/>
  <c r="AB5" i="1"/>
  <c r="AJ10" i="1"/>
  <c r="AB18" i="1"/>
  <c r="AB21" i="1"/>
  <c r="AJ26" i="1"/>
  <c r="AJ29" i="1"/>
  <c r="AB32" i="1"/>
  <c r="AK33" i="1"/>
  <c r="AK38" i="1"/>
  <c r="AM39" i="1"/>
  <c r="AJ41" i="1"/>
  <c r="AK43" i="1"/>
  <c r="AT43" i="1"/>
  <c r="AJ40" i="1"/>
  <c r="AJ34" i="1"/>
  <c r="AM27" i="1"/>
  <c r="AK30" i="1"/>
  <c r="AM31" i="1"/>
  <c r="AJ21" i="1"/>
  <c r="AK26" i="1"/>
  <c r="AM28" i="1"/>
  <c r="AK29" i="1"/>
  <c r="F33" i="1"/>
  <c r="AB36" i="1"/>
  <c r="AJ37" i="1"/>
  <c r="AK41" i="1"/>
  <c r="AB42" i="1"/>
  <c r="F43"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<sst xmlns="http://schemas.openxmlformats.org/spreadsheetml/2006/main" count="927" uniqueCount="758">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</sst>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7" fillId="0" borderId="0" xfId="0" applyFont="1" applyAlignment="1">
      <alignment wrapText="1"/>
    </xf>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I2" zoomScale="130" zoomScaleNormal="13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T440 parent</v>
      </c>
      <c r="C4" s="29" t="s">
        <v>345</v>
      </c>
      <c r="D4" s="30">
        <f>Values!B14</f>
        <v>5714401440994</v>
      </c>
      <c r="E4" s="31" t="s">
        <v>346</v>
      </c>
      <c r="F4" s="28" t="str">
        <f>SUBSTITUTE(Values!B1, "{language}", "") &amp; " " &amp; Values!B3</f>
        <v>ersättningsbakgrundsbelyst  tangentbord för Lenovo Thinkpad T431 T431S E431 T440 T440P T440S E440 L440 T450 T450S T460 L450 T440E</v>
      </c>
      <c r="G4" s="29" t="s">
        <v>345</v>
      </c>
      <c r="H4" s="27" t="str">
        <f>Values!B16</f>
        <v>computer-keyboards</v>
      </c>
      <c r="I4" s="27" t="str">
        <f>IF(ISBLANK(Values!E3),"","4730574031")</f>
        <v>4730574031</v>
      </c>
      <c r="J4" s="32" t="str">
        <f>Values!B13</f>
        <v>Lenovo T440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T440 BL - DE V2</v>
      </c>
      <c r="C5" s="32" t="str">
        <f>IF(ISBLANK(Values!E4),"","TellusRem")</f>
        <v>TellusRem</v>
      </c>
      <c r="D5" s="30">
        <f>IF(ISBLANK(Values!E4),"",Values!E4)</f>
        <v>5714401440307</v>
      </c>
      <c r="E5" s="31" t="str">
        <f>IF(ISBLANK(Values!E4),"","EAN")</f>
        <v>EAN</v>
      </c>
      <c r="F5" s="28" t="str">
        <f>IF(ISBLANK(Values!E4),"",IF(Values!J4, SUBSTITUTE(Values!$B$1, "{language}", Values!H4) &amp; " " &amp;Values!$B$3, SUBSTITUTE(Values!$B$2, "{language}", Values!$H4) &amp; " " &amp;Values!$B$3))</f>
        <v>ersättningsbakgrundsbelyst Tysk tangentbord för Lenovo Thinkpad T431 T431S E431 T440 T440P T440S E440 L440 T450 T450S T460 L450 T440E</v>
      </c>
      <c r="G5" s="32" t="str">
        <f>IF(ISBLANK(Values!E4),"","TellusRem")</f>
        <v>TellusRem</v>
      </c>
      <c r="H5" s="27" t="str">
        <f>IF(ISBLANK(Values!E4),"",Values!$B$16)</f>
        <v>computer-keyboards</v>
      </c>
      <c r="I5" s="27" t="str">
        <f>IF(ISBLANK(Values!E4),"","4730574031")</f>
        <v>4730574031</v>
      </c>
      <c r="J5" s="39" t="str">
        <f>IF(ISBLANK(Values!E4),"",Values!F4 )</f>
        <v>Lenovo T440 BL - DE V2</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https://raw.githubusercontent.com/PatrickVibild/TellusAmazonPictures/master/pictures/Lenovo/T440/BL/DE/1.jpg</v>
      </c>
      <c r="N5" s="28" t="str">
        <f>IF(ISBLANK(Values!$F4),"",Values!N4)</f>
        <v>https://raw.githubusercontent.com/PatrickVibild/TellusAmazonPictures/master/pictures/Lenovo/T440/BL/DE/2.jpg</v>
      </c>
      <c r="O5" s="28" t="str">
        <f>IF(ISBLANK(Values!$F4),"",Values!O4)</f>
        <v>https://raw.githubusercontent.com/PatrickVibild/TellusAmazonPictures/master/pictures/Lenovo/T440/BL/DE/3.jpg</v>
      </c>
      <c r="P5" s="28" t="str">
        <f>IF(ISBLANK(Values!$F4),"",Values!P4)</f>
        <v>https://raw.githubusercontent.com/PatrickVibild/TellusAmazonPictures/master/pictures/Lenovo/T440/BL/DE/4.jpg</v>
      </c>
      <c r="Q5" s="28" t="str">
        <f>IF(ISBLANK(Values!$F4),"",Values!Q4)</f>
        <v>https://raw.githubusercontent.com/PatrickVibild/TellusAmazonPictures/master/pictures/Lenovo/T440/BL/DE/5.jpg</v>
      </c>
      <c r="R5" s="28" t="str">
        <f>IF(ISBLANK(Values!$F4),"",Values!R4)</f>
        <v>https://raw.githubusercontent.com/PatrickVibild/TellusAmazonPictures/master/pictures/Lenovo/T440/BL/DE/6.jpg</v>
      </c>
      <c r="S5" s="28" t="str">
        <f>IF(ISBLANK(Values!$F4),"",Values!S4)</f>
        <v>https://raw.githubusercontent.com/PatrickVibild/TellusAmazonPictures/master/pictures/Lenovo/T440/BL/DE/7.jpg</v>
      </c>
      <c r="T5" s="28" t="str">
        <f>IF(ISBLANK(Values!$F4),"",Values!T4)</f>
        <v>https://raw.githubusercontent.com/PatrickVibild/TellusAmazonPictures/master/pictures/Lenovo/T440/BL/DE/8.jpg</v>
      </c>
      <c r="U5" s="28" t="str">
        <f>IF(ISBLANK(Values!$F4),"",Values!U4)</f>
        <v>https://raw.githubusercontent.com/PatrickVibild/TellusAmazonPictures/master/pictures/Lenovo/T440/BL/DE/9.jpg</v>
      </c>
      <c r="W5" s="32" t="str">
        <f>IF(ISBLANK(Values!E4),"","Child")</f>
        <v>Child</v>
      </c>
      <c r="X5" s="32" t="str">
        <f>IF(ISBLANK(Values!E4),"",Values!$B$13)</f>
        <v>Lenovo T440 parent</v>
      </c>
      <c r="Y5" s="39" t="str">
        <f>IF(ISBLANK(Values!E4),"","Size-Color")</f>
        <v>Size-Color</v>
      </c>
      <c r="Z5" s="32" t="str">
        <f>IF(ISBLANK(Values!E4),"","variation")</f>
        <v>variation</v>
      </c>
      <c r="AA5" s="36"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1"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4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5" s="28" t="str">
        <f>IF(ISBLANK(Values!E4),"",Values!H4)</f>
        <v>Tysk</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27" t="str">
        <f>IF(ISBLANK(Values!E4),"","Parts")</f>
        <v>Parts</v>
      </c>
      <c r="DP5" s="27" t="str">
        <f>IF(ISBLANK(Values!E4),"",Values!$B$31)</f>
        <v>6 månaders garanti efter leveransdatum. I händelse av fel på tangentbordet kommer en ny enhet eller en reservdel till produktens tangentbord att skickas. Vid brist på lager ges full återbetalning.</v>
      </c>
      <c r="DS5" s="31"/>
      <c r="DY5" t="str">
        <f>IF(ISBLANK(Values!$E4), "", "not_applicable")</f>
        <v>not_applicable</v>
      </c>
      <c r="DZ5" s="31"/>
      <c r="EA5" s="31"/>
      <c r="EB5" s="31"/>
      <c r="EC5" s="31"/>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T440 - FR FBA</v>
      </c>
      <c r="C6" s="32" t="str">
        <f>IF(ISBLANK(Values!E5),"","TellusRem")</f>
        <v>TellusRem</v>
      </c>
      <c r="D6" s="30">
        <f>IF(ISBLANK(Values!E5),"",Values!E5)</f>
        <v>5714401440024</v>
      </c>
      <c r="E6" s="31" t="str">
        <f>IF(ISBLANK(Values!E5),"","EAN")</f>
        <v>EAN</v>
      </c>
      <c r="F6" s="28" t="str">
        <f>IF(ISBLANK(Values!E5),"",IF(Values!J5, SUBSTITUTE(Values!$B$1, "{language}", Values!H5) &amp; " " &amp;Values!$B$3, SUBSTITUTE(Values!$B$2, "{language}", Values!$H5) &amp; " " &amp;Values!$B$3))</f>
        <v>ersättningsbakgrundsbelyst Franska tangentbord för Lenovo Thinkpad T431 T431S E431 T440 T440P T440S E440 L440 T450 T450S T460 L450 T440E</v>
      </c>
      <c r="G6" s="32" t="str">
        <f>IF(ISBLANK(Values!E5),"","TellusRem")</f>
        <v>TellusRem</v>
      </c>
      <c r="H6" s="27" t="str">
        <f>IF(ISBLANK(Values!E5),"",Values!$B$16)</f>
        <v>computer-keyboards</v>
      </c>
      <c r="I6" s="27" t="str">
        <f>IF(ISBLANK(Values!E5),"","4730574031")</f>
        <v>4730574031</v>
      </c>
      <c r="J6" s="39" t="str">
        <f>IF(ISBLANK(Values!E5),"",Values!F5 )</f>
        <v>Lenovo T440 -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https://raw.githubusercontent.com/PatrickVibild/TellusAmazonPictures/master/pictures/Lenovo/T440/BL/FR/1.jpg</v>
      </c>
      <c r="N6" s="28" t="str">
        <f>IF(ISBLANK(Values!$F5),"",Values!N5)</f>
        <v>https://raw.githubusercontent.com/PatrickVibild/TellusAmazonPictures/master/pictures/Lenovo/T440/BL/FR/2.jpg</v>
      </c>
      <c r="O6" s="28" t="str">
        <f>IF(ISBLANK(Values!$F5),"",Values!O5)</f>
        <v>https://raw.githubusercontent.com/PatrickVibild/TellusAmazonPictures/master/pictures/Lenovo/T440/BL/FR/3.jpg</v>
      </c>
      <c r="P6" s="28" t="str">
        <f>IF(ISBLANK(Values!$F5),"",Values!P5)</f>
        <v>https://raw.githubusercontent.com/PatrickVibild/TellusAmazonPictures/master/pictures/Lenovo/T440/BL/FR/4.jpg</v>
      </c>
      <c r="Q6" s="28" t="str">
        <f>IF(ISBLANK(Values!$F5),"",Values!Q5)</f>
        <v>https://raw.githubusercontent.com/PatrickVibild/TellusAmazonPictures/master/pictures/Lenovo/T440/BL/FR/5.jpg</v>
      </c>
      <c r="R6" s="28" t="str">
        <f>IF(ISBLANK(Values!$F5),"",Values!R5)</f>
        <v>https://raw.githubusercontent.com/PatrickVibild/TellusAmazonPictures/master/pictures/Lenovo/T440/BL/FR/6.jpg</v>
      </c>
      <c r="S6" s="28" t="str">
        <f>IF(ISBLANK(Values!$F5),"",Values!S5)</f>
        <v>https://raw.githubusercontent.com/PatrickVibild/TellusAmazonPictures/master/pictures/Lenovo/T440/BL/FR/7.jpg</v>
      </c>
      <c r="T6" s="28" t="str">
        <f>IF(ISBLANK(Values!$F5),"",Values!T5)</f>
        <v>https://raw.githubusercontent.com/PatrickVibild/TellusAmazonPictures/master/pictures/Lenovo/T440/BL/FR/8.jpg</v>
      </c>
      <c r="U6" s="28" t="str">
        <f>IF(ISBLANK(Values!$F5),"",Values!U5)</f>
        <v>https://raw.githubusercontent.com/PatrickVibild/TellusAmazonPictures/master/pictures/Lenovo/T440/BL/FR/9.jpg</v>
      </c>
      <c r="W6" s="32" t="str">
        <f>IF(ISBLANK(Values!E5),"","Child")</f>
        <v>Child</v>
      </c>
      <c r="X6" s="32" t="str">
        <f>IF(ISBLANK(Values!E5),"",Values!$B$13)</f>
        <v>Lenovo T440 parent</v>
      </c>
      <c r="Y6" s="39" t="str">
        <f>IF(ISBLANK(Values!E5),"","Size-Color")</f>
        <v>Size-Color</v>
      </c>
      <c r="Z6" s="32" t="str">
        <f>IF(ISBLANK(Values!E5),"","variation")</f>
        <v>variation</v>
      </c>
      <c r="AA6" s="36"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1"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4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6" s="28" t="str">
        <f>IF(ISBLANK(Values!E5),"",Values!H5)</f>
        <v>Franska</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27" t="str">
        <f>IF(ISBLANK(Values!E5),"","Parts")</f>
        <v>Parts</v>
      </c>
      <c r="DP6" s="27" t="str">
        <f>IF(ISBLANK(Values!E5),"",Values!$B$31)</f>
        <v>6 månaders garanti efter leveransdatum. I händelse av fel på tangentbordet kommer en ny enhet eller en reservdel till produktens tangentbord att skickas. Vid brist på lager ges full återbetalning.</v>
      </c>
      <c r="DS6" s="31"/>
      <c r="DY6" t="str">
        <f>IF(ISBLANK(Values!$E5), "", "not_applicable")</f>
        <v>not_applicable</v>
      </c>
      <c r="DZ6" s="31"/>
      <c r="EA6" s="31"/>
      <c r="EB6" s="31"/>
      <c r="EC6" s="31"/>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T440 BL - IT</v>
      </c>
      <c r="C7" s="32" t="str">
        <f>IF(ISBLANK(Values!E6),"","TellusRem")</f>
        <v>TellusRem</v>
      </c>
      <c r="D7" s="30">
        <f>IF(ISBLANK(Values!E6),"",Values!E6)</f>
        <v>5714401440031</v>
      </c>
      <c r="E7" s="31" t="str">
        <f>IF(ISBLANK(Values!E6),"","EAN")</f>
        <v>EAN</v>
      </c>
      <c r="F7" s="28" t="str">
        <f>IF(ISBLANK(Values!E6),"",IF(Values!J6, SUBSTITUTE(Values!$B$1, "{language}", Values!H6) &amp; " " &amp;Values!$B$3, SUBSTITUTE(Values!$B$2, "{language}", Values!$H6) &amp; " " &amp;Values!$B$3))</f>
        <v>ersättningsbakgrundsbelyst Italienska tangentbord för Lenovo Thinkpad T431 T431S E431 T440 T440P T440S E440 L440 T450 T450S T460 L450 T440E</v>
      </c>
      <c r="G7" s="32" t="str">
        <f>IF(ISBLANK(Values!E6),"","TellusRem")</f>
        <v>TellusRem</v>
      </c>
      <c r="H7" s="27" t="str">
        <f>IF(ISBLANK(Values!E6),"",Values!$B$16)</f>
        <v>computer-keyboards</v>
      </c>
      <c r="I7" s="27" t="str">
        <f>IF(ISBLANK(Values!E6),"","4730574031")</f>
        <v>4730574031</v>
      </c>
      <c r="J7" s="39" t="str">
        <f>IF(ISBLANK(Values!E6),"",Values!F6 )</f>
        <v>Lenovo T440 BL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https://raw.githubusercontent.com/PatrickVibild/TellusAmazonPictures/master/pictures/Lenovo/T440/BL/IT/1.jpg</v>
      </c>
      <c r="N7" s="28" t="str">
        <f>IF(ISBLANK(Values!$F6),"",Values!N6)</f>
        <v>https://raw.githubusercontent.com/PatrickVibild/TellusAmazonPictures/master/pictures/Lenovo/T440/BL/IT/2.jpg</v>
      </c>
      <c r="O7" s="28" t="str">
        <f>IF(ISBLANK(Values!$F6),"",Values!O6)</f>
        <v>https://raw.githubusercontent.com/PatrickVibild/TellusAmazonPictures/master/pictures/Lenovo/T440/BL/IT/3.jpg</v>
      </c>
      <c r="P7" s="28" t="str">
        <f>IF(ISBLANK(Values!$F6),"",Values!P6)</f>
        <v>https://raw.githubusercontent.com/PatrickVibild/TellusAmazonPictures/master/pictures/Lenovo/T440/BL/IT/4.jpg</v>
      </c>
      <c r="Q7" s="28" t="str">
        <f>IF(ISBLANK(Values!$F6),"",Values!Q6)</f>
        <v>https://raw.githubusercontent.com/PatrickVibild/TellusAmazonPictures/master/pictures/Lenovo/T440/BL/IT/5.jpg</v>
      </c>
      <c r="R7" s="28" t="str">
        <f>IF(ISBLANK(Values!$F6),"",Values!R6)</f>
        <v>https://raw.githubusercontent.com/PatrickVibild/TellusAmazonPictures/master/pictures/Lenovo/T440/BL/IT/6.jpg</v>
      </c>
      <c r="S7" s="28" t="str">
        <f>IF(ISBLANK(Values!$F6),"",Values!S6)</f>
        <v>https://raw.githubusercontent.com/PatrickVibild/TellusAmazonPictures/master/pictures/Lenovo/T440/BL/IT/7.jpg</v>
      </c>
      <c r="T7" s="28" t="str">
        <f>IF(ISBLANK(Values!$F6),"",Values!T6)</f>
        <v>https://raw.githubusercontent.com/PatrickVibild/TellusAmazonPictures/master/pictures/Lenovo/T440/BL/IT/8.jpg</v>
      </c>
      <c r="U7" s="28" t="str">
        <f>IF(ISBLANK(Values!$F6),"",Values!U6)</f>
        <v>https://raw.githubusercontent.com/PatrickVibild/TellusAmazonPictures/master/pictures/Lenovo/T440/BL/IT/9.jpg</v>
      </c>
      <c r="W7" s="32" t="str">
        <f>IF(ISBLANK(Values!E6),"","Child")</f>
        <v>Child</v>
      </c>
      <c r="X7" s="32" t="str">
        <f>IF(ISBLANK(Values!E6),"",Values!$B$13)</f>
        <v>Lenovo T440 parent</v>
      </c>
      <c r="Y7" s="39" t="str">
        <f>IF(ISBLANK(Values!E6),"","Size-Color")</f>
        <v>Size-Color</v>
      </c>
      <c r="Z7" s="32" t="str">
        <f>IF(ISBLANK(Values!E6),"","variation")</f>
        <v>variation</v>
      </c>
      <c r="AA7" s="36"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1"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4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7" s="28" t="str">
        <f>IF(ISBLANK(Values!E6),"",Values!H6)</f>
        <v>Italienska</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27" t="str">
        <f>IF(ISBLANK(Values!E6),"","Parts")</f>
        <v>Parts</v>
      </c>
      <c r="DP7" s="27" t="str">
        <f>IF(ISBLANK(Values!E6),"",Values!$B$31)</f>
        <v>6 månaders garanti efter leveransdatum. I händelse av fel på tangentbordet kommer en ny enhet eller en reservdel till produktens tangentbord att skickas. Vid brist på lager ges full återbetalning.</v>
      </c>
      <c r="DS7" s="31"/>
      <c r="DY7" t="str">
        <f>IF(ISBLANK(Values!$E6), "", "not_applicable")</f>
        <v>not_applicable</v>
      </c>
      <c r="DZ7" s="31"/>
      <c r="EA7" s="31"/>
      <c r="EB7" s="31"/>
      <c r="EC7" s="31"/>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T440 - FBA ES</v>
      </c>
      <c r="C8" s="32" t="str">
        <f>IF(ISBLANK(Values!E7),"","TellusRem")</f>
        <v>TellusRem</v>
      </c>
      <c r="D8" s="30">
        <f>IF(ISBLANK(Values!E7),"",Values!E7)</f>
        <v>5714401440048</v>
      </c>
      <c r="E8" s="31" t="str">
        <f>IF(ISBLANK(Values!E7),"","EAN")</f>
        <v>EAN</v>
      </c>
      <c r="F8" s="28" t="str">
        <f>IF(ISBLANK(Values!E7),"",IF(Values!J7, SUBSTITUTE(Values!$B$1, "{language}", Values!H7) &amp; " " &amp;Values!$B$3, SUBSTITUTE(Values!$B$2, "{language}", Values!$H7) &amp; " " &amp;Values!$B$3))</f>
        <v>ersättningsbakgrundsbelyst Spanska tangentbord för Lenovo Thinkpad T431 T431S E431 T440 T440P T440S E440 L440 T450 T450S T460 L450 T440E</v>
      </c>
      <c r="G8" s="32" t="str">
        <f>IF(ISBLANK(Values!E7),"","TellusRem")</f>
        <v>TellusRem</v>
      </c>
      <c r="H8" s="27" t="str">
        <f>IF(ISBLANK(Values!E7),"",Values!$B$16)</f>
        <v>computer-keyboards</v>
      </c>
      <c r="I8" s="27" t="str">
        <f>IF(ISBLANK(Values!E7),"","4730574031")</f>
        <v>4730574031</v>
      </c>
      <c r="J8" s="39" t="str">
        <f>IF(ISBLANK(Values!E7),"",Values!F7 )</f>
        <v>Lenovo T440 - FBA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https://raw.githubusercontent.com/PatrickVibild/TellusAmazonPictures/master/pictures/Lenovo/T440/BL/ES/1.jpg</v>
      </c>
      <c r="N8" s="28" t="str">
        <f>IF(ISBLANK(Values!$F7),"",Values!N7)</f>
        <v>https://raw.githubusercontent.com/PatrickVibild/TellusAmazonPictures/master/pictures/Lenovo/T440/BL/ES/2.jpg</v>
      </c>
      <c r="O8" s="28" t="str">
        <f>IF(ISBLANK(Values!$F7),"",Values!O7)</f>
        <v>https://raw.githubusercontent.com/PatrickVibild/TellusAmazonPictures/master/pictures/Lenovo/T440/BL/ES/3.jpg</v>
      </c>
      <c r="P8" s="28" t="str">
        <f>IF(ISBLANK(Values!$F7),"",Values!P7)</f>
        <v>https://raw.githubusercontent.com/PatrickVibild/TellusAmazonPictures/master/pictures/Lenovo/T440/BL/ES/4.jpg</v>
      </c>
      <c r="Q8" s="28" t="str">
        <f>IF(ISBLANK(Values!$F7),"",Values!Q7)</f>
        <v>https://raw.githubusercontent.com/PatrickVibild/TellusAmazonPictures/master/pictures/Lenovo/T440/BL/ES/5.jpg</v>
      </c>
      <c r="R8" s="28" t="str">
        <f>IF(ISBLANK(Values!$F7),"",Values!R7)</f>
        <v>https://raw.githubusercontent.com/PatrickVibild/TellusAmazonPictures/master/pictures/Lenovo/T440/BL/ES/6.jpg</v>
      </c>
      <c r="S8" s="28" t="str">
        <f>IF(ISBLANK(Values!$F7),"",Values!S7)</f>
        <v>https://raw.githubusercontent.com/PatrickVibild/TellusAmazonPictures/master/pictures/Lenovo/T440/BL/ES/7.jpg</v>
      </c>
      <c r="T8" s="28" t="str">
        <f>IF(ISBLANK(Values!$F7),"",Values!T7)</f>
        <v>https://raw.githubusercontent.com/PatrickVibild/TellusAmazonPictures/master/pictures/Lenovo/T440/BL/ES/8.jpg</v>
      </c>
      <c r="U8" s="28" t="str">
        <f>IF(ISBLANK(Values!$F7),"",Values!U7)</f>
        <v>https://raw.githubusercontent.com/PatrickVibild/TellusAmazonPictures/master/pictures/Lenovo/T440/BL/ES/9.jpg</v>
      </c>
      <c r="W8" s="32" t="str">
        <f>IF(ISBLANK(Values!E7),"","Child")</f>
        <v>Child</v>
      </c>
      <c r="X8" s="32" t="str">
        <f>IF(ISBLANK(Values!E7),"",Values!$B$13)</f>
        <v>Lenovo T440 parent</v>
      </c>
      <c r="Y8" s="39" t="str">
        <f>IF(ISBLANK(Values!E7),"","Size-Color")</f>
        <v>Size-Color</v>
      </c>
      <c r="Z8" s="32" t="str">
        <f>IF(ISBLANK(Values!E7),"","variation")</f>
        <v>variation</v>
      </c>
      <c r="AA8" s="36"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1"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4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8" s="28" t="str">
        <f>IF(ISBLANK(Values!E7),"",Values!H7)</f>
        <v>Spanska</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27" t="str">
        <f>IF(ISBLANK(Values!E7),"","Parts")</f>
        <v>Parts</v>
      </c>
      <c r="DP8" s="27" t="str">
        <f>IF(ISBLANK(Values!E7),"",Values!$B$31)</f>
        <v>6 månaders garanti efter leveransdatum. I händelse av fel på tangentbordet kommer en ny enhet eller en reservdel till produktens tangentbord att skickas. Vid brist på lager ges full återbetalning.</v>
      </c>
      <c r="DS8" s="31"/>
      <c r="DY8" t="str">
        <f>IF(ISBLANK(Values!$E7), "", "not_applicable")</f>
        <v>not_applicable</v>
      </c>
      <c r="DZ8" s="31"/>
      <c r="EA8" s="31"/>
      <c r="EB8" s="31"/>
      <c r="EC8" s="31"/>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T440 BL - UK</v>
      </c>
      <c r="C9" s="32" t="str">
        <f>IF(ISBLANK(Values!E8),"","TellusRem")</f>
        <v>TellusRem</v>
      </c>
      <c r="D9" s="30">
        <f>IF(ISBLANK(Values!E8),"",Values!E8)</f>
        <v>5714401440055</v>
      </c>
      <c r="E9" s="31" t="str">
        <f>IF(ISBLANK(Values!E8),"","EAN")</f>
        <v>EAN</v>
      </c>
      <c r="F9" s="28" t="str">
        <f>IF(ISBLANK(Values!E8),"",IF(Values!J8, SUBSTITUTE(Values!$B$1, "{language}", Values!H8) &amp; " " &amp;Values!$B$3, SUBSTITUTE(Values!$B$2, "{language}", Values!$H8) &amp; " " &amp;Values!$B$3))</f>
        <v>ersättningsbakgrundsbelyst Storbritannien tangentbord för Lenovo Thinkpad T431 T431S E431 T440 T440P T440S E440 L440 T450 T450S T460 L450 T440E</v>
      </c>
      <c r="G9" s="32" t="str">
        <f>IF(ISBLANK(Values!E8),"","TellusRem")</f>
        <v>TellusRem</v>
      </c>
      <c r="H9" s="27" t="str">
        <f>IF(ISBLANK(Values!E8),"",Values!$B$16)</f>
        <v>computer-keyboards</v>
      </c>
      <c r="I9" s="27" t="str">
        <f>IF(ISBLANK(Values!E8),"","4730574031")</f>
        <v>4730574031</v>
      </c>
      <c r="J9" s="39" t="str">
        <f>IF(ISBLANK(Values!E8),"",Values!F8 )</f>
        <v>Lenovo T440 BL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https://raw.githubusercontent.com/PatrickVibild/TellusAmazonPictures/master/pictures/Lenovo/T440/BL/UK/1.jpg</v>
      </c>
      <c r="N9" s="28" t="str">
        <f>IF(ISBLANK(Values!$F8),"",Values!N8)</f>
        <v>https://raw.githubusercontent.com/PatrickVibild/TellusAmazonPictures/master/pictures/Lenovo/T440/BL/UK/2.jpg</v>
      </c>
      <c r="O9" s="28" t="str">
        <f>IF(ISBLANK(Values!$F8),"",Values!O8)</f>
        <v>https://raw.githubusercontent.com/PatrickVibild/TellusAmazonPictures/master/pictures/Lenovo/T440/BL/UK/3.jpg</v>
      </c>
      <c r="P9" s="28" t="str">
        <f>IF(ISBLANK(Values!$F8),"",Values!P8)</f>
        <v>https://raw.githubusercontent.com/PatrickVibild/TellusAmazonPictures/master/pictures/Lenovo/T440/BL/UK/4.jpg</v>
      </c>
      <c r="Q9" s="28" t="str">
        <f>IF(ISBLANK(Values!$F8),"",Values!Q8)</f>
        <v>https://raw.githubusercontent.com/PatrickVibild/TellusAmazonPictures/master/pictures/Lenovo/T440/BL/UK/5.jpg</v>
      </c>
      <c r="R9" s="28" t="str">
        <f>IF(ISBLANK(Values!$F8),"",Values!R8)</f>
        <v>https://raw.githubusercontent.com/PatrickVibild/TellusAmazonPictures/master/pictures/Lenovo/T440/BL/UK/6.jpg</v>
      </c>
      <c r="S9" s="28" t="str">
        <f>IF(ISBLANK(Values!$F8),"",Values!S8)</f>
        <v>https://raw.githubusercontent.com/PatrickVibild/TellusAmazonPictures/master/pictures/Lenovo/T440/BL/UK/7.jpg</v>
      </c>
      <c r="T9" s="28" t="str">
        <f>IF(ISBLANK(Values!$F8),"",Values!T8)</f>
        <v>https://raw.githubusercontent.com/PatrickVibild/TellusAmazonPictures/master/pictures/Lenovo/T440/BL/UK/8.jpg</v>
      </c>
      <c r="U9" s="28" t="str">
        <f>IF(ISBLANK(Values!$F8),"",Values!U8)</f>
        <v>https://raw.githubusercontent.com/PatrickVibild/TellusAmazonPictures/master/pictures/Lenovo/T440/BL/UK/9.jpg</v>
      </c>
      <c r="W9" s="32" t="str">
        <f>IF(ISBLANK(Values!E8),"","Child")</f>
        <v>Child</v>
      </c>
      <c r="X9" s="32" t="str">
        <f>IF(ISBLANK(Values!E8),"",Values!$B$13)</f>
        <v>Lenovo T440 parent</v>
      </c>
      <c r="Y9" s="39" t="str">
        <f>IF(ISBLANK(Values!E8),"","Size-Color")</f>
        <v>Size-Color</v>
      </c>
      <c r="Z9" s="32" t="str">
        <f>IF(ISBLANK(Values!E8),"","variation")</f>
        <v>variation</v>
      </c>
      <c r="AA9" s="36"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1"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4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9" s="28" t="str">
        <f>IF(ISBLANK(Values!E8),"",Values!H8)</f>
        <v>Storbritannien</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27" t="str">
        <f>IF(ISBLANK(Values!E8),"","Parts")</f>
        <v>Parts</v>
      </c>
      <c r="DP9" s="27" t="str">
        <f>IF(ISBLANK(Values!E8),"",Values!$B$31)</f>
        <v>6 månaders garanti efter leveransdatum. I händelse av fel på tangentbordet kommer en ny enhet eller en reservdel till produktens tangentbord att skickas. Vid brist på lager ges full återbetalning.</v>
      </c>
      <c r="DS9" s="31"/>
      <c r="DY9" t="str">
        <f>IF(ISBLANK(Values!$E8), "", "not_applicable")</f>
        <v>not_applicable</v>
      </c>
      <c r="DZ9" s="31"/>
      <c r="EA9" s="31"/>
      <c r="EB9" s="31"/>
      <c r="EC9" s="31"/>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T440 BL - NOR</v>
      </c>
      <c r="C10" s="32" t="str">
        <f>IF(ISBLANK(Values!E9),"","TellusRem")</f>
        <v>TellusRem</v>
      </c>
      <c r="D10" s="30">
        <f>IF(ISBLANK(Values!E9),"",Values!E9)</f>
        <v>5714401440062</v>
      </c>
      <c r="E10" s="31" t="str">
        <f>IF(ISBLANK(Values!E9),"","EAN")</f>
        <v>EAN</v>
      </c>
      <c r="F10" s="28" t="str">
        <f>IF(ISBLANK(Values!E9),"",IF(Values!J9, SUBSTITUTE(Values!$B$1, "{language}", Values!H9) &amp; " " &amp;Values!$B$3, SUBSTITUTE(Values!$B$2, "{language}", Values!$H9) &amp; " " &amp;Values!$B$3))</f>
        <v>ersättningsbakgrundsbelyst Skandinavisk – nordisk tangentbord för Lenovo Thinkpad T431 T431S E431 T440 T440P T440S E440 L440 T450 T450S T460 L450 T440E</v>
      </c>
      <c r="G10" s="32" t="str">
        <f>IF(ISBLANK(Values!E9),"","TellusRem")</f>
        <v>TellusRem</v>
      </c>
      <c r="H10" s="27" t="str">
        <f>IF(ISBLANK(Values!E9),"",Values!$B$16)</f>
        <v>computer-keyboards</v>
      </c>
      <c r="I10" s="27" t="str">
        <f>IF(ISBLANK(Values!E9),"","4730574031")</f>
        <v>4730574031</v>
      </c>
      <c r="J10" s="39" t="str">
        <f>IF(ISBLANK(Values!E9),"",Values!F9 )</f>
        <v>Lenovo T440 BL - NOR</v>
      </c>
      <c r="K10" s="29" t="str">
        <f>IF(IF(ISBLANK(Values!E9),"",IF(Values!J9, Values!$B$4, Values!$B$5))=0,"",IF(ISBLANK(Values!E9),"",IF(Values!J9, Values!$B$4, Values!$B$5)))</f>
        <v/>
      </c>
      <c r="L10" s="40" t="str">
        <f>IF(ISBLANK(Values!E9),"",IF($CO10="DEFAULT", Values!$B$18, ""))</f>
        <v/>
      </c>
      <c r="M10" s="28" t="str">
        <f>IF(ISBLANK(Values!E9),"",Values!$M9)</f>
        <v>https://raw.githubusercontent.com/PatrickVibild/TellusAmazonPictures/master/pictures/Lenovo/T440/BL/NOR/1.jpg</v>
      </c>
      <c r="N10" s="28" t="str">
        <f>IF(ISBLANK(Values!$F9),"",Values!N9)</f>
        <v>https://raw.githubusercontent.com/PatrickVibild/TellusAmazonPictures/master/pictures/Lenovo/T440/BL/NOR/2.jpg</v>
      </c>
      <c r="O10" s="28" t="str">
        <f>IF(ISBLANK(Values!$F9),"",Values!O9)</f>
        <v>https://raw.githubusercontent.com/PatrickVibild/TellusAmazonPictures/master/pictures/Lenovo/T440/BL/NOR/3.jpg</v>
      </c>
      <c r="P10" s="28" t="str">
        <f>IF(ISBLANK(Values!$F9),"",Values!P9)</f>
        <v>https://raw.githubusercontent.com/PatrickVibild/TellusAmazonPictures/master/pictures/Lenovo/T440/BL/NOR/4.jpg</v>
      </c>
      <c r="Q10" s="28" t="str">
        <f>IF(ISBLANK(Values!$F9),"",Values!Q9)</f>
        <v>https://raw.githubusercontent.com/PatrickVibild/TellusAmazonPictures/master/pictures/Lenovo/T440/BL/NOR/5.jpg</v>
      </c>
      <c r="R10" s="28" t="str">
        <f>IF(ISBLANK(Values!$F9),"",Values!R9)</f>
        <v>https://raw.githubusercontent.com/PatrickVibild/TellusAmazonPictures/master/pictures/Lenovo/T440/BL/NOR/6.jpg</v>
      </c>
      <c r="S10" s="28" t="str">
        <f>IF(ISBLANK(Values!$F9),"",Values!S9)</f>
        <v>https://raw.githubusercontent.com/PatrickVibild/TellusAmazonPictures/master/pictures/Lenovo/T440/BL/NOR/7.jpg</v>
      </c>
      <c r="T10" s="28" t="str">
        <f>IF(ISBLANK(Values!$F9),"",Values!T9)</f>
        <v>https://raw.githubusercontent.com/PatrickVibild/TellusAmazonPictures/master/pictures/Lenovo/T440/BL/NOR/8.jpg</v>
      </c>
      <c r="U10" s="28" t="str">
        <f>IF(ISBLANK(Values!$F9),"",Values!U9)</f>
        <v>https://raw.githubusercontent.com/PatrickVibild/TellusAmazonPictures/master/pictures/Lenovo/T440/BL/NOR/9.jpg</v>
      </c>
      <c r="W10" s="32" t="str">
        <f>IF(ISBLANK(Values!E9),"","Child")</f>
        <v>Child</v>
      </c>
      <c r="X10" s="32" t="str">
        <f>IF(ISBLANK(Values!E9),"",Values!$B$13)</f>
        <v>Lenovo T440 parent</v>
      </c>
      <c r="Y10" s="39" t="str">
        <f>IF(ISBLANK(Values!E9),"","Size-Color")</f>
        <v>Size-Color</v>
      </c>
      <c r="Z10" s="32" t="str">
        <f>IF(ISBLANK(Values!E9),"","variation")</f>
        <v>variation</v>
      </c>
      <c r="AA10" s="36"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1"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4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0" s="28" t="str">
        <f>IF(ISBLANK(Values!E9),"",Values!H9)</f>
        <v>Skandinavisk – nordisk</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27" t="str">
        <f>IF(ISBLANK(Values!E9),"","Parts")</f>
        <v>Parts</v>
      </c>
      <c r="DP10" s="27" t="str">
        <f>IF(ISBLANK(Values!E9),"",Values!$B$31)</f>
        <v>6 månaders garanti efter leveransdatum. I händelse av fel på tangentbordet kommer en ny enhet eller en reservdel till produktens tangentbord att skickas. Vid brist på lager ges full återbetalning.</v>
      </c>
      <c r="DS10" s="31"/>
      <c r="DY10" t="str">
        <f>IF(ISBLANK(Values!$E9), "", "not_applicable")</f>
        <v>not_applicable</v>
      </c>
      <c r="DZ10" s="31"/>
      <c r="EA10" s="31"/>
      <c r="EB10" s="31"/>
      <c r="EC10" s="31"/>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T440 BL - BE</v>
      </c>
      <c r="C11" s="32" t="str">
        <f>IF(ISBLANK(Values!E10),"","TellusRem")</f>
        <v>TellusRem</v>
      </c>
      <c r="D11" s="30">
        <f>IF(ISBLANK(Values!E10),"",Values!E10)</f>
        <v>5714401440079</v>
      </c>
      <c r="E11" s="31" t="str">
        <f>IF(ISBLANK(Values!E10),"","EAN")</f>
        <v>EAN</v>
      </c>
      <c r="F11" s="28" t="str">
        <f>IF(ISBLANK(Values!E10),"",IF(Values!J10, SUBSTITUTE(Values!$B$1, "{language}", Values!H10) &amp; " " &amp;Values!$B$3, SUBSTITUTE(Values!$B$2, "{language}", Values!$H10) &amp; " " &amp;Values!$B$3))</f>
        <v>ersättningsbakgrundsbelyst Belgiska tangentbord för Lenovo Thinkpad T431 T431S E431 T440 T440P T440S E440 L440 T450 T450S T460 L450 T440E</v>
      </c>
      <c r="G11" s="32" t="str">
        <f>IF(ISBLANK(Values!E10),"","TellusRem")</f>
        <v>TellusRem</v>
      </c>
      <c r="H11" s="27" t="str">
        <f>IF(ISBLANK(Values!E10),"",Values!$B$16)</f>
        <v>computer-keyboards</v>
      </c>
      <c r="I11" s="27" t="str">
        <f>IF(ISBLANK(Values!E10),"","4730574031")</f>
        <v>4730574031</v>
      </c>
      <c r="J11" s="39" t="str">
        <f>IF(ISBLANK(Values!E10),"",Values!F10 )</f>
        <v>Lenovo T440 BL - BE</v>
      </c>
      <c r="K11" s="29" t="str">
        <f>IF(IF(ISBLANK(Values!E10),"",IF(Values!J10, Values!$B$4, Values!$B$5))=0,"",IF(ISBLANK(Values!E10),"",IF(Values!J10, Values!$B$4, Values!$B$5)))</f>
        <v/>
      </c>
      <c r="L11" s="40">
        <f>IF(ISBLANK(Values!E10),"",IF($CO11="DEFAULT", Values!$B$18, ""))</f>
        <v>5</v>
      </c>
      <c r="M11" s="28" t="str">
        <f>IF(ISBLANK(Values!E10),"",Values!$M10)</f>
        <v>https://download.lenovo.com/Images/Parts/04X0107/04X0107_A.jpg</v>
      </c>
      <c r="N11" s="28" t="str">
        <f>IF(ISBLANK(Values!$F10),"",Values!N10)</f>
        <v>https://download.lenovo.com/Images/Parts/04X0107/04X0107_B.jpg</v>
      </c>
      <c r="O11" s="28" t="str">
        <f>IF(ISBLANK(Values!$F10),"",Values!O10)</f>
        <v>https://download.lenovo.com/Images/Parts/04X0107/04X0107_details.jpg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T440 parent</v>
      </c>
      <c r="Y11" s="39" t="str">
        <f>IF(ISBLANK(Values!E10),"","Size-Color")</f>
        <v>Size-Color</v>
      </c>
      <c r="Z11" s="32" t="str">
        <f>IF(ISBLANK(Values!E10),"","variation")</f>
        <v>variation</v>
      </c>
      <c r="AA11" s="36" t="str">
        <f>IF(ISBLANK(Values!E10),"",Values!$B$20)</f>
        <v>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41"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4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Belgiska bakgrundsbelyst.</v>
      </c>
      <c r="AM11" s="1" t="str">
        <f>SUBSTITUTE(IF(ISBLANK(Values!E10),"",Values!$B$27),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1" s="28" t="str">
        <f>IF(ISBLANK(Values!E10),"",Values!H10)</f>
        <v>Belgiska</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1" s="1" t="str">
        <f>IF(ISBLANK(Values!E10),"","No")</f>
        <v>No</v>
      </c>
      <c r="DA11" s="1" t="str">
        <f>IF(ISBLANK(Values!E10),"","No")</f>
        <v>No</v>
      </c>
      <c r="DO11" s="27" t="str">
        <f>IF(ISBLANK(Values!E10),"","Parts")</f>
        <v>Parts</v>
      </c>
      <c r="DP11" s="27" t="str">
        <f>IF(ISBLANK(Values!E10),"",Values!$B$31)</f>
        <v>6 månaders garanti efter leveransdatum. I händelse av fel på tangentbordet kommer en ny enhet eller en reservdel till produktens tangentbord att skickas. Vid brist på lager ges full återbetalning.</v>
      </c>
      <c r="DS11" s="31"/>
      <c r="DY11" t="str">
        <f>IF(ISBLANK(Values!$E10), "", "not_applicable")</f>
        <v>not_applicable</v>
      </c>
      <c r="DZ11" s="31"/>
      <c r="EA11" s="31"/>
      <c r="EB11" s="31"/>
      <c r="EC11" s="31"/>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T440 BL - BG</v>
      </c>
      <c r="C12" s="32" t="str">
        <f>IF(ISBLANK(Values!E11),"","TellusRem")</f>
        <v>TellusRem</v>
      </c>
      <c r="D12" s="30">
        <f>IF(ISBLANK(Values!E11),"",Values!E11)</f>
        <v>5714401440086</v>
      </c>
      <c r="E12" s="31" t="str">
        <f>IF(ISBLANK(Values!E11),"","EAN")</f>
        <v>EAN</v>
      </c>
      <c r="F12" s="28" t="str">
        <f>IF(ISBLANK(Values!E11),"",IF(Values!J11, SUBSTITUTE(Values!$B$1, "{language}", Values!H11) &amp; " " &amp;Values!$B$3, SUBSTITUTE(Values!$B$2, "{language}", Values!$H11) &amp; " " &amp;Values!$B$3))</f>
        <v>ersättningsbakgrundsbelyst Bulgariska tangentbord för Lenovo Thinkpad T431 T431S E431 T440 T440P T440S E440 L440 T450 T450S T460 L450 T440E</v>
      </c>
      <c r="G12" s="32" t="str">
        <f>IF(ISBLANK(Values!E11),"","TellusRem")</f>
        <v>TellusRem</v>
      </c>
      <c r="H12" s="27" t="str">
        <f>IF(ISBLANK(Values!E11),"",Values!$B$16)</f>
        <v>computer-keyboards</v>
      </c>
      <c r="I12" s="27" t="str">
        <f>IF(ISBLANK(Values!E11),"","4730574031")</f>
        <v>4730574031</v>
      </c>
      <c r="J12" s="39" t="str">
        <f>IF(ISBLANK(Values!E11),"",Values!F11 )</f>
        <v>Lenovo T440 BL - BG</v>
      </c>
      <c r="K12" s="29" t="str">
        <f>IF(IF(ISBLANK(Values!E11),"",IF(Values!J11, Values!$B$4, Values!$B$5))=0,"",IF(ISBLANK(Values!E11),"",IF(Values!J11, Values!$B$4, Values!$B$5)))</f>
        <v/>
      </c>
      <c r="L12" s="40">
        <f>IF(ISBLANK(Values!E11),"",IF($CO12="DEFAULT", Values!$B$18, ""))</f>
        <v>5</v>
      </c>
      <c r="M12" s="28" t="str">
        <f>IF(ISBLANK(Values!E11),"",Values!$M11)</f>
        <v>https://download.lenovo.com/Images/Parts/01AX317/01AX317_A.jpg</v>
      </c>
      <c r="N12" s="28" t="str">
        <f>IF(ISBLANK(Values!$F11),"",Values!N11)</f>
        <v>https://download.lenovo.com/Images/Parts/01AX317/01AX317_B.jpg</v>
      </c>
      <c r="O12" s="28" t="str">
        <f>IF(ISBLANK(Values!$F11),"",Values!O11)</f>
        <v>https://download.lenovo.com/Images/Parts/01AX317/01AX317_details.jpg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T440 parent</v>
      </c>
      <c r="Y12" s="39" t="str">
        <f>IF(ISBLANK(Values!E11),"","Size-Color")</f>
        <v>Size-Color</v>
      </c>
      <c r="Z12" s="32" t="str">
        <f>IF(ISBLANK(Values!E11),"","variation")</f>
        <v>variation</v>
      </c>
      <c r="AA12" s="36" t="str">
        <f>IF(ISBLANK(Values!E11),"",Values!$B$20)</f>
        <v>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41"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4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Bulgariska bakgrundsbelyst.</v>
      </c>
      <c r="AM12" s="1" t="str">
        <f>SUBSTITUTE(IF(ISBLANK(Values!E11),"",Values!$B$27),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2" s="28" t="str">
        <f>IF(ISBLANK(Values!E11),"",Values!H11)</f>
        <v>Bulgariska</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2" s="1" t="str">
        <f>IF(ISBLANK(Values!E11),"","No")</f>
        <v>No</v>
      </c>
      <c r="DA12" s="1" t="str">
        <f>IF(ISBLANK(Values!E11),"","No")</f>
        <v>No</v>
      </c>
      <c r="DO12" s="27" t="str">
        <f>IF(ISBLANK(Values!E11),"","Parts")</f>
        <v>Parts</v>
      </c>
      <c r="DP12" s="27" t="str">
        <f>IF(ISBLANK(Values!E11),"",Values!$B$31)</f>
        <v>6 månaders garanti efter leveransdatum. I händelse av fel på tangentbordet kommer en ny enhet eller en reservdel till produktens tangentbord att skickas. Vid brist på lager ges full återbetalning.</v>
      </c>
      <c r="DS12" s="31"/>
      <c r="DY12" t="str">
        <f>IF(ISBLANK(Values!$E11), "", "not_applicable")</f>
        <v>not_applicable</v>
      </c>
      <c r="DZ12" s="31"/>
      <c r="EA12" s="31"/>
      <c r="EB12" s="31"/>
      <c r="EC12" s="31"/>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T440 BL - DK</v>
      </c>
      <c r="C13" s="32" t="str">
        <f>IF(ISBLANK(Values!E12),"","TellusRem")</f>
        <v>TellusRem</v>
      </c>
      <c r="D13" s="30">
        <f>IF(ISBLANK(Values!E12),"",Values!E12)</f>
        <v>5714401440109</v>
      </c>
      <c r="E13" s="31" t="str">
        <f>IF(ISBLANK(Values!E12),"","EAN")</f>
        <v>EAN</v>
      </c>
      <c r="F13" s="28" t="str">
        <f>IF(ISBLANK(Values!E12),"",IF(Values!J12, SUBSTITUTE(Values!$B$1, "{language}", Values!H12) &amp; " " &amp;Values!$B$3, SUBSTITUTE(Values!$B$2, "{language}", Values!$H12) &amp; " " &amp;Values!$B$3))</f>
        <v>ersättningsbakgrundsbelyst Danska tangentbord för Lenovo Thinkpad T431 T431S E431 T440 T440P T440S E440 L440 T450 T450S T460 L450 T440E</v>
      </c>
      <c r="G13" s="32" t="str">
        <f>IF(ISBLANK(Values!E12),"","TellusRem")</f>
        <v>TellusRem</v>
      </c>
      <c r="H13" s="27" t="str">
        <f>IF(ISBLANK(Values!E12),"",Values!$B$16)</f>
        <v>computer-keyboards</v>
      </c>
      <c r="I13" s="27" t="str">
        <f>IF(ISBLANK(Values!E12),"","4730574031")</f>
        <v>4730574031</v>
      </c>
      <c r="J13" s="39" t="str">
        <f>IF(ISBLANK(Values!E12),"",Values!F12 )</f>
        <v>Lenovo T440 BL - DK</v>
      </c>
      <c r="K13" s="29" t="str">
        <f>IF(IF(ISBLANK(Values!E12),"",IF(Values!J12, Values!$B$4, Values!$B$5))=0,"",IF(ISBLANK(Values!E12),"",IF(Values!J12, Values!$B$4, Values!$B$5)))</f>
        <v/>
      </c>
      <c r="L13" s="40">
        <f>IF(ISBLANK(Values!E12),"",IF($CO13="DEFAULT", Values!$B$18, ""))</f>
        <v>5</v>
      </c>
      <c r="M13" s="28" t="str">
        <f>IF(ISBLANK(Values!E12),"",Values!$M12)</f>
        <v>https://download.lenovo.com/Images/Parts/04X0110/04X0110_A.jpg</v>
      </c>
      <c r="N13" s="28" t="str">
        <f>IF(ISBLANK(Values!$F12),"",Values!N12)</f>
        <v>https://download.lenovo.com/Images/Parts/04X0110/04X0110_B.jpg</v>
      </c>
      <c r="O13" s="28" t="str">
        <f>IF(ISBLANK(Values!$F12),"",Values!O12)</f>
        <v>https://download.lenovo.com/Images/Parts/04X0110/04X0110_details.jpg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T440 parent</v>
      </c>
      <c r="Y13" s="39" t="str">
        <f>IF(ISBLANK(Values!E12),"","Size-Color")</f>
        <v>Size-Color</v>
      </c>
      <c r="Z13" s="32" t="str">
        <f>IF(ISBLANK(Values!E12),"","variation")</f>
        <v>variation</v>
      </c>
      <c r="AA13" s="36"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1"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4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Danska bakgrundsbelyst.</v>
      </c>
      <c r="AM13" s="1" t="str">
        <f>SUBSTITUTE(IF(ISBLANK(Values!E12),"",Values!$B$27),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3" s="28" t="str">
        <f>IF(ISBLANK(Values!E12),"",Values!H12)</f>
        <v>Danska</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27" t="str">
        <f>IF(ISBLANK(Values!E12),"","Parts")</f>
        <v>Parts</v>
      </c>
      <c r="DP13" s="27" t="str">
        <f>IF(ISBLANK(Values!E12),"",Values!$B$31)</f>
        <v>6 månaders garanti efter leveransdatum. I händelse av fel på tangentbordet kommer en ny enhet eller en reservdel till produktens tangentbord att skickas. Vid brist på lager ges full återbetalning.</v>
      </c>
      <c r="DS13" s="31"/>
      <c r="DY13" t="str">
        <f>IF(ISBLANK(Values!$E12), "", "not_applicable")</f>
        <v>not_applicable</v>
      </c>
      <c r="DZ13" s="31"/>
      <c r="EA13" s="31"/>
      <c r="EB13" s="31"/>
      <c r="EC13" s="31"/>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T440 BL - NL</v>
      </c>
      <c r="C14" s="32" t="str">
        <f>IF(ISBLANK(Values!E13),"","TellusRem")</f>
        <v>TellusRem</v>
      </c>
      <c r="D14" s="30">
        <f>IF(ISBLANK(Values!E13),"",Values!E13)</f>
        <v>5714401440123</v>
      </c>
      <c r="E14" s="31" t="str">
        <f>IF(ISBLANK(Values!E13),"","EAN")</f>
        <v>EAN</v>
      </c>
      <c r="F14" s="28" t="str">
        <f>IF(ISBLANK(Values!E13),"",IF(Values!J13, SUBSTITUTE(Values!$B$1, "{language}", Values!H13) &amp; " " &amp;Values!$B$3, SUBSTITUTE(Values!$B$2, "{language}", Values!$H13) &amp; " " &amp;Values!$B$3))</f>
        <v>ersättningsbakgrundsbelyst Holländska tangentbord för Lenovo Thinkpad T431 T431S E431 T440 T440P T440S E440 L440 T450 T450S T460 L450 T440E</v>
      </c>
      <c r="G14" s="32" t="str">
        <f>IF(ISBLANK(Values!E13),"","TellusRem")</f>
        <v>TellusRem</v>
      </c>
      <c r="H14" s="27" t="str">
        <f>IF(ISBLANK(Values!E13),"",Values!$B$16)</f>
        <v>computer-keyboards</v>
      </c>
      <c r="I14" s="27" t="str">
        <f>IF(ISBLANK(Values!E13),"","4730574031")</f>
        <v>4730574031</v>
      </c>
      <c r="J14" s="39" t="str">
        <f>IF(ISBLANK(Values!E13),"",Values!F13 )</f>
        <v>Lenovo T440 BL - NL</v>
      </c>
      <c r="K14" s="29" t="str">
        <f>IF(IF(ISBLANK(Values!E13),"",IF(Values!J13, Values!$B$4, Values!$B$5))=0,"",IF(ISBLANK(Values!E13),"",IF(Values!J13, Values!$B$4, Values!$B$5)))</f>
        <v/>
      </c>
      <c r="L14" s="40">
        <f>IF(ISBLANK(Values!E13),"",IF($CO14="DEFAULT", Values!$B$18, ""))</f>
        <v>5</v>
      </c>
      <c r="M14" s="28" t="str">
        <f>IF(ISBLANK(Values!E13),"",Values!$M13)</f>
        <v>https://download.lenovo.com/Images/Parts/04X0120/04X0120_A.jpg</v>
      </c>
      <c r="N14" s="28" t="str">
        <f>IF(ISBLANK(Values!$F13),"",Values!N13)</f>
        <v>https://download.lenovo.com/Images/Parts/04X0120/04X0120_B.jpg</v>
      </c>
      <c r="O14" s="28" t="str">
        <f>IF(ISBLANK(Values!$F13),"",Values!O13)</f>
        <v>https://download.lenovo.com/Images/Parts/04X0120/04X0120_details.jpg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T440 parent</v>
      </c>
      <c r="Y14" s="39" t="str">
        <f>IF(ISBLANK(Values!E13),"","Size-Color")</f>
        <v>Size-Color</v>
      </c>
      <c r="Z14" s="32" t="str">
        <f>IF(ISBLANK(Values!E13),"","variation")</f>
        <v>variation</v>
      </c>
      <c r="AA14" s="36"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1"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4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Holländska bakgrundsbelyst.</v>
      </c>
      <c r="AM14" s="1" t="str">
        <f>SUBSTITUTE(IF(ISBLANK(Values!E13),"",Values!$B$27),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4" s="28" t="str">
        <f>IF(ISBLANK(Values!E13),"",Values!H13)</f>
        <v>Holländska</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27" t="str">
        <f>IF(ISBLANK(Values!E13),"","Parts")</f>
        <v>Parts</v>
      </c>
      <c r="DP14" s="27" t="str">
        <f>IF(ISBLANK(Values!E13),"",Values!$B$31)</f>
        <v>6 månaders garanti efter leveransdatum. I händelse av fel på tangentbordet kommer en ny enhet eller en reservdel till produktens tangentbord att skickas. Vid brist på lager ges full återbetalning.</v>
      </c>
      <c r="DS14" s="31"/>
      <c r="DY14" t="str">
        <f>IF(ISBLANK(Values!$E13), "", "not_applicable")</f>
        <v>not_applicable</v>
      </c>
      <c r="DZ14" s="31"/>
      <c r="EA14" s="31"/>
      <c r="EB14" s="31"/>
      <c r="EC14" s="31"/>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T440 BL - NO</v>
      </c>
      <c r="C15" s="32" t="str">
        <f>IF(ISBLANK(Values!E14),"","TellusRem")</f>
        <v>TellusRem</v>
      </c>
      <c r="D15" s="30">
        <f>IF(ISBLANK(Values!E14),"",Values!E14)</f>
        <v>5714401440130</v>
      </c>
      <c r="E15" s="31" t="str">
        <f>IF(ISBLANK(Values!E14),"","EAN")</f>
        <v>EAN</v>
      </c>
      <c r="F15" s="28" t="str">
        <f>IF(ISBLANK(Values!E14),"",IF(Values!J14, SUBSTITUTE(Values!$B$1, "{language}", Values!H14) &amp; " " &amp;Values!$B$3, SUBSTITUTE(Values!$B$2, "{language}", Values!$H14) &amp; " " &amp;Values!$B$3))</f>
        <v>ersättningsbakgrundsbelyst Norska tangentbord för Lenovo Thinkpad T431 T431S E431 T440 T440P T440S E440 L440 T450 T450S T460 L450 T440E</v>
      </c>
      <c r="G15" s="32" t="str">
        <f>IF(ISBLANK(Values!E14),"","TellusRem")</f>
        <v>TellusRem</v>
      </c>
      <c r="H15" s="27" t="str">
        <f>IF(ISBLANK(Values!E14),"",Values!$B$16)</f>
        <v>computer-keyboards</v>
      </c>
      <c r="I15" s="27" t="str">
        <f>IF(ISBLANK(Values!E14),"","4730574031")</f>
        <v>4730574031</v>
      </c>
      <c r="J15" s="39" t="str">
        <f>IF(ISBLANK(Values!E14),"",Values!F14 )</f>
        <v>Lenovo T440 BL - NO</v>
      </c>
      <c r="K15" s="29" t="str">
        <f>IF(IF(ISBLANK(Values!E14),"",IF(Values!J14, Values!$B$4, Values!$B$5))=0,"",IF(ISBLANK(Values!E14),"",IF(Values!J14, Values!$B$4, Values!$B$5)))</f>
        <v/>
      </c>
      <c r="L15" s="40">
        <f>IF(ISBLANK(Values!E14),"",IF($CO15="DEFAULT", Values!$B$18, ""))</f>
        <v>5</v>
      </c>
      <c r="M15" s="28" t="str">
        <f>IF(ISBLANK(Values!E14),"",Values!$M14)</f>
        <v>https://download.lenovo.com/Images/Parts/04Y0882/04Y0882_A.jpg</v>
      </c>
      <c r="N15" s="28" t="str">
        <f>IF(ISBLANK(Values!$F14),"",Values!N14)</f>
        <v>https://download.lenovo.com/Images/Parts/04Y0882/04Y0882_B.jpg</v>
      </c>
      <c r="O15" s="28" t="str">
        <f>IF(ISBLANK(Values!$F14),"",Values!O14)</f>
        <v>https://download.lenovo.com/Images/Parts/04Y0882/04Y0882_details.jpg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T440 parent</v>
      </c>
      <c r="Y15" s="39" t="str">
        <f>IF(ISBLANK(Values!E14),"","Size-Color")</f>
        <v>Size-Color</v>
      </c>
      <c r="Z15" s="32" t="str">
        <f>IF(ISBLANK(Values!E14),"","variation")</f>
        <v>variation</v>
      </c>
      <c r="AA15" s="36" t="str">
        <f>IF(ISBLANK(Values!E14),"",Values!$B$20)</f>
        <v>Update</v>
      </c>
      <c r="AB15" s="1" t="str">
        <f>IF(ISBLANK(Values!E14),"",Values!$B$29)</f>
        <v>Tangentbord distribueras av Tellus Remarketing, ledande europeiskt företag för bärbara tangentbord. Tangentbord har rengjorts, packats och testats i vår produktionslinje i Danmark. För eventuella kompatibilitetsfrågor kontakta oss via Amazons webbplats.</v>
      </c>
      <c r="AI15" s="41" t="str">
        <f>IF(ISBLANK(Values!E14),"",IF(Values!I14,Values!$B$23,Values!$B$33))</f>
        <v>👉 RENOVERAT: SPARA PENGAR - Ersättande Lenovo-tangentbord för laptop, samma kvalitet som OEM-tangentbord. TellusRem är den ledande tangentbordsdistributören i världen sedan 2011. Perfekt ersättningstangentbord, lätt att byta ut och installera.</v>
      </c>
      <c r="AJ15" s="42" t="str">
        <f>IF(ISBLANK(Values!E14),"",Values!$B$24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5" s="1" t="str">
        <f>IF(ISBLANK(Values!E14),"",Values!$B$25)</f>
        <v>♻️ MILJÖVÄNLIG PRODUKT - Köp renoverad, KÖP GRÖNT! Minska mer än 80 % koldioxid genom att köpa våra renoverade tangentbord, jämfört med att skaffa ett nytt tangentbord! Perfekt OEM-ersättningsdel för ditt tangentbord.</v>
      </c>
      <c r="AL15" s="1" t="str">
        <f>IF(ISBLANK(Values!E14),"",SUBSTITUTE(SUBSTITUTE(IF(Values!$J14, Values!$B$26, Values!$B$33), "{language}", Values!$H14), "{flag}", INDEX(options!$E$1:$E$20, Values!$V14)))</f>
        <v>👉 LAYOUT – 🇳🇴 Norska bakgrundsbelyst.</v>
      </c>
      <c r="AM15" s="1" t="str">
        <f>SUBSTITUTE(IF(ISBLANK(Values!E14),"",Values!$B$27),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5" s="28" t="str">
        <f>IF(ISBLANK(Values!E14),"",Values!H14)</f>
        <v>Norska</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5" s="1" t="str">
        <f>IF(ISBLANK(Values!E14),"","No")</f>
        <v>No</v>
      </c>
      <c r="DA15" s="1" t="str">
        <f>IF(ISBLANK(Values!E14),"","No")</f>
        <v>No</v>
      </c>
      <c r="DO15" s="27" t="str">
        <f>IF(ISBLANK(Values!E14),"","Parts")</f>
        <v>Parts</v>
      </c>
      <c r="DP15" s="27" t="str">
        <f>IF(ISBLANK(Values!E14),"",Values!$B$31)</f>
        <v>6 månaders garanti efter leveransdatum. I händelse av fel på tangentbordet kommer en ny enhet eller en reservdel till produktens tangentbord att skickas. Vid brist på lager ges full återbetalning.</v>
      </c>
      <c r="DS15" s="31"/>
      <c r="DY15" t="str">
        <f>IF(ISBLANK(Values!$E14), "", "not_applicable")</f>
        <v>not_applicable</v>
      </c>
      <c r="DZ15" s="31"/>
      <c r="EA15" s="31"/>
      <c r="EB15" s="31"/>
      <c r="EC15" s="31"/>
      <c r="EI15" s="1" t="str">
        <f>IF(ISBLANK(Values!E14),"",Values!$B$31)</f>
        <v>6 månaders garanti efter leveransdatum. I händelse av fel på tangentbordet kommer en ny enhet eller en reservdel till produktens tangentbord att skickas. Vid brist på lager ges full återbetalning.</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T440 BL - PL</v>
      </c>
      <c r="C16" s="32" t="str">
        <f>IF(ISBLANK(Values!E15),"","TellusRem")</f>
        <v>TellusRem</v>
      </c>
      <c r="D16" s="30">
        <f>IF(ISBLANK(Values!E15),"",Values!E15)</f>
        <v>5714401440147</v>
      </c>
      <c r="E16" s="31" t="str">
        <f>IF(ISBLANK(Values!E15),"","EAN")</f>
        <v>EAN</v>
      </c>
      <c r="F16" s="28" t="str">
        <f>IF(ISBLANK(Values!E15),"",IF(Values!J15, SUBSTITUTE(Values!$B$1, "{language}", Values!H15) &amp; " " &amp;Values!$B$3, SUBSTITUTE(Values!$B$2, "{language}", Values!$H15) &amp; " " &amp;Values!$B$3))</f>
        <v>ersättningsbakgrundsbelyst Putsa tangentbord för Lenovo Thinkpad T431 T431S E431 T440 T440P T440S E440 L440 T450 T450S T460 L450 T440E</v>
      </c>
      <c r="G16" s="32" t="str">
        <f>IF(ISBLANK(Values!E15),"","TellusRem")</f>
        <v>TellusRem</v>
      </c>
      <c r="H16" s="27" t="str">
        <f>IF(ISBLANK(Values!E15),"",Values!$B$16)</f>
        <v>computer-keyboards</v>
      </c>
      <c r="I16" s="27" t="str">
        <f>IF(ISBLANK(Values!E15),"","4730574031")</f>
        <v>4730574031</v>
      </c>
      <c r="J16" s="39" t="str">
        <f>IF(ISBLANK(Values!E15),"",Values!F15 )</f>
        <v>Lenovo T440 BL - PL</v>
      </c>
      <c r="K16" s="29" t="str">
        <f>IF(IF(ISBLANK(Values!E15),"",IF(Values!J15, Values!$B$4, Values!$B$5))=0,"",IF(ISBLANK(Values!E15),"",IF(Values!J15, Values!$B$4, Values!$B$5)))</f>
        <v/>
      </c>
      <c r="L16" s="40">
        <f>IF(ISBLANK(Values!E15),"",IF($CO16="DEFAULT", Values!$B$18, ""))</f>
        <v>5</v>
      </c>
      <c r="M16" s="28" t="str">
        <f>IF(ISBLANK(Values!E15),"",Values!$M15)</f>
        <v>https://download.lenovo.com/Images/Parts/04X0122/04X0122_A.jpg</v>
      </c>
      <c r="N16" s="28" t="str">
        <f>IF(ISBLANK(Values!$F15),"",Values!N15)</f>
        <v>https://download.lenovo.com/Images/Parts/04X0122/04X0122_B.jpg</v>
      </c>
      <c r="O16" s="28" t="str">
        <f>IF(ISBLANK(Values!$F15),"",Values!O15)</f>
        <v>https://download.lenovo.com/Images/Parts/04X0122/04X0122_details.jpg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T440 parent</v>
      </c>
      <c r="Y16" s="39" t="str">
        <f>IF(ISBLANK(Values!E15),"","Size-Color")</f>
        <v>Size-Color</v>
      </c>
      <c r="Z16" s="32" t="str">
        <f>IF(ISBLANK(Values!E15),"","variation")</f>
        <v>variation</v>
      </c>
      <c r="AA16" s="36" t="str">
        <f>IF(ISBLANK(Values!E15),"",Values!$B$20)</f>
        <v>Update</v>
      </c>
      <c r="AB16" s="1" t="str">
        <f>IF(ISBLANK(Values!E15),"",Values!$B$29)</f>
        <v>Tangentbord distribueras av Tellus Remarketing, ledande europeiskt företag för bärbara tangentbord. Tangentbord har rengjorts, packats och testats i vår produktionslinje i Danmark. För eventuella kompatibilitetsfrågor kontakta oss via Amazons webbplats.</v>
      </c>
      <c r="AI16" s="41" t="str">
        <f>IF(ISBLANK(Values!E15),"",IF(Values!I15,Values!$B$23,Values!$B$33))</f>
        <v>👉 RENOVERAT: SPARA PENGAR - Ersättande Lenovo-tangentbord för laptop, samma kvalitet som OEM-tangentbord. TellusRem är den ledande tangentbordsdistributören i världen sedan 2011. Perfekt ersättningstangentbord, lätt att byta ut och installera.</v>
      </c>
      <c r="AJ16" s="42" t="str">
        <f>IF(ISBLANK(Values!E15),"",Values!$B$24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6" s="1" t="str">
        <f>IF(ISBLANK(Values!E15),"",Values!$B$25)</f>
        <v>♻️ MILJÖVÄNLIG PRODUKT - Köp renoverad, KÖP GRÖNT! Minska mer än 80 % koldioxid genom att köpa våra renoverade tangentbord, jämfört med att skaffa ett nytt tangentbord! Perfekt OEM-ersättningsdel för ditt tangentbord.</v>
      </c>
      <c r="AL16" s="1" t="str">
        <f>IF(ISBLANK(Values!E15),"",SUBSTITUTE(SUBSTITUTE(IF(Values!$J15, Values!$B$26, Values!$B$33), "{language}", Values!$H15), "{flag}", INDEX(options!$E$1:$E$20, Values!$V15)))</f>
        <v>👉 LAYOUT – 🇵🇱 Putsa bakgrundsbelyst.</v>
      </c>
      <c r="AM16" s="1" t="str">
        <f>SUBSTITUTE(IF(ISBLANK(Values!E15),"",Values!$B$27),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6" s="28" t="str">
        <f>IF(ISBLANK(Values!E15),"",Values!H15)</f>
        <v>Putsa</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6" s="1" t="str">
        <f>IF(ISBLANK(Values!E15),"","No")</f>
        <v>No</v>
      </c>
      <c r="DA16" s="1" t="str">
        <f>IF(ISBLANK(Values!E15),"","No")</f>
        <v>No</v>
      </c>
      <c r="DO16" s="27" t="str">
        <f>IF(ISBLANK(Values!E15),"","Parts")</f>
        <v>Parts</v>
      </c>
      <c r="DP16" s="27" t="str">
        <f>IF(ISBLANK(Values!E15),"",Values!$B$31)</f>
        <v>6 månaders garanti efter leveransdatum. I händelse av fel på tangentbordet kommer en ny enhet eller en reservdel till produktens tangentbord att skickas. Vid brist på lager ges full återbetalning.</v>
      </c>
      <c r="DS16" s="31"/>
      <c r="DY16" t="str">
        <f>IF(ISBLANK(Values!$E15), "", "not_applicable")</f>
        <v>not_applicable</v>
      </c>
      <c r="DZ16" s="31"/>
      <c r="EA16" s="31"/>
      <c r="EB16" s="31"/>
      <c r="EC16" s="31"/>
      <c r="EI16" s="1" t="str">
        <f>IF(ISBLANK(Values!E15),"",Values!$B$31)</f>
        <v>6 månaders garanti efter leveransdatum. I händelse av fel på tangentbordet kommer en ny enhet eller en reservdel till produktens tangentbord att skickas. Vid brist på lager ges full återbetalning.</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T440 BL - PT</v>
      </c>
      <c r="C17" s="32" t="str">
        <f>IF(ISBLANK(Values!E16),"","TellusRem")</f>
        <v>TellusRem</v>
      </c>
      <c r="D17" s="30">
        <f>IF(ISBLANK(Values!E16),"",Values!E16)</f>
        <v>5714401440154</v>
      </c>
      <c r="E17" s="31" t="str">
        <f>IF(ISBLANK(Values!E16),"","EAN")</f>
        <v>EAN</v>
      </c>
      <c r="F17" s="28" t="str">
        <f>IF(ISBLANK(Values!E16),"",IF(Values!J16, SUBSTITUTE(Values!$B$1, "{language}", Values!H16) &amp; " " &amp;Values!$B$3, SUBSTITUTE(Values!$B$2, "{language}", Values!$H16) &amp; " " &amp;Values!$B$3))</f>
        <v>ersättningsbakgrundsbelyst Portugisiska tangentbord för Lenovo Thinkpad T431 T431S E431 T440 T440P T440S E440 L440 T450 T450S T460 L450 T440E</v>
      </c>
      <c r="G17" s="32" t="str">
        <f>IF(ISBLANK(Values!E16),"","TellusRem")</f>
        <v>TellusRem</v>
      </c>
      <c r="H17" s="27" t="str">
        <f>IF(ISBLANK(Values!E16),"",Values!$B$16)</f>
        <v>computer-keyboards</v>
      </c>
      <c r="I17" s="27" t="str">
        <f>IF(ISBLANK(Values!E16),"","4730574031")</f>
        <v>4730574031</v>
      </c>
      <c r="J17" s="39" t="str">
        <f>IF(ISBLANK(Values!E16),"",Values!F16 )</f>
        <v>Lenovo T440 BL - PT</v>
      </c>
      <c r="K17" s="29" t="str">
        <f>IF(IF(ISBLANK(Values!E16),"",IF(Values!J16, Values!$B$4, Values!$B$5))=0,"",IF(ISBLANK(Values!E16),"",IF(Values!J16, Values!$B$4, Values!$B$5)))</f>
        <v/>
      </c>
      <c r="L17" s="40">
        <f>IF(ISBLANK(Values!E16),"",IF($CO17="DEFAULT", Values!$B$18, ""))</f>
        <v>5</v>
      </c>
      <c r="M17" s="28" t="str">
        <f>IF(ISBLANK(Values!E16),"",Values!$M16)</f>
        <v>https://download.lenovo.com/Images/Parts/04X0123/04X0123_A.jpg</v>
      </c>
      <c r="N17" s="28" t="str">
        <f>IF(ISBLANK(Values!$F16),"",Values!N16)</f>
        <v>https://download.lenovo.com/Images/Parts/04X0123/04X0123_B.jpg</v>
      </c>
      <c r="O17" s="28" t="str">
        <f>IF(ISBLANK(Values!$F16),"",Values!O16)</f>
        <v>https://download.lenovo.com/Images/Parts/04X0123/04X0123_details.jpg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T440 parent</v>
      </c>
      <c r="Y17" s="39" t="str">
        <f>IF(ISBLANK(Values!E16),"","Size-Color")</f>
        <v>Size-Color</v>
      </c>
      <c r="Z17" s="32" t="str">
        <f>IF(ISBLANK(Values!E16),"","variation")</f>
        <v>variation</v>
      </c>
      <c r="AA17" s="36" t="str">
        <f>IF(ISBLANK(Values!E16),"",Values!$B$20)</f>
        <v>Update</v>
      </c>
      <c r="AB17" s="1" t="str">
        <f>IF(ISBLANK(Values!E16),"",Values!$B$29)</f>
        <v>Tangentbord distribueras av Tellus Remarketing, ledande europeiskt företag för bärbara tangentbord. Tangentbord har rengjorts, packats och testats i vår produktionslinje i Danmark. För eventuella kompatibilitetsfrågor kontakta oss via Amazons webbplats.</v>
      </c>
      <c r="AI17" s="41" t="str">
        <f>IF(ISBLANK(Values!E16),"",IF(Values!I16,Values!$B$23,Values!$B$33))</f>
        <v>👉 RENOVERAT: SPARA PENGAR - Ersättande Lenovo-tangentbord för laptop, samma kvalitet som OEM-tangentbord. TellusRem är den ledande tangentbordsdistributören i världen sedan 2011. Perfekt ersättningstangentbord, lätt att byta ut och installera.</v>
      </c>
      <c r="AJ17" s="42" t="str">
        <f>IF(ISBLANK(Values!E16),"",Values!$B$24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7" s="1" t="str">
        <f>IF(ISBLANK(Values!E16),"",Values!$B$25)</f>
        <v>♻️ MILJÖVÄNLIG PRODUKT - Köp renoverad, KÖP GRÖNT! Minska mer än 80 % koldioxid genom att köpa våra renoverade tangentbord, jämfört med att skaffa ett nytt tangentbord! Perfekt OEM-ersättningsdel för ditt tangentbord.</v>
      </c>
      <c r="AL17" s="1" t="str">
        <f>IF(ISBLANK(Values!E16),"",SUBSTITUTE(SUBSTITUTE(IF(Values!$J16, Values!$B$26, Values!$B$33), "{language}", Values!$H16), "{flag}", INDEX(options!$E$1:$E$20, Values!$V16)))</f>
        <v>👉 LAYOUT – 🇵🇹 Portugisiska bakgrundsbelyst.</v>
      </c>
      <c r="AM17" s="1" t="str">
        <f>SUBSTITUTE(IF(ISBLANK(Values!E16),"",Values!$B$27),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7" s="28" t="str">
        <f>IF(ISBLANK(Values!E16),"",Values!H16)</f>
        <v>Portugisiska</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7" s="1" t="str">
        <f>IF(ISBLANK(Values!E16),"","No")</f>
        <v>No</v>
      </c>
      <c r="DA17" s="1" t="str">
        <f>IF(ISBLANK(Values!E16),"","No")</f>
        <v>No</v>
      </c>
      <c r="DO17" s="27" t="str">
        <f>IF(ISBLANK(Values!E16),"","Parts")</f>
        <v>Parts</v>
      </c>
      <c r="DP17" s="27" t="str">
        <f>IF(ISBLANK(Values!E16),"",Values!$B$31)</f>
        <v>6 månaders garanti efter leveransdatum. I händelse av fel på tangentbordet kommer en ny enhet eller en reservdel till produktens tangentbord att skickas. Vid brist på lager ges full återbetalning.</v>
      </c>
      <c r="DS17" s="31"/>
      <c r="DY17" t="str">
        <f>IF(ISBLANK(Values!$E16), "", "not_applicable")</f>
        <v>not_applicable</v>
      </c>
      <c r="DZ17" s="31"/>
      <c r="EA17" s="31"/>
      <c r="EB17" s="31"/>
      <c r="EC17" s="31"/>
      <c r="EI17" s="1" t="str">
        <f>IF(ISBLANK(Values!E16),"",Values!$B$31)</f>
        <v>6 månaders garanti efter leveransdatum. I händelse av fel på tangentbordet kommer en ny enhet eller en reservdel till produktens tangentbord att skickas. Vid brist på lager ges full återbetalning.</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T440 BL - SE/FI</v>
      </c>
      <c r="C18" s="32" t="str">
        <f>IF(ISBLANK(Values!E17),"","TellusRem")</f>
        <v>TellusRem</v>
      </c>
      <c r="D18" s="30">
        <f>IF(ISBLANK(Values!E17),"",Values!E17)</f>
        <v>5714401440161</v>
      </c>
      <c r="E18" s="31" t="str">
        <f>IF(ISBLANK(Values!E17),"","EAN")</f>
        <v>EAN</v>
      </c>
      <c r="F18" s="28" t="str">
        <f>IF(ISBLANK(Values!E17),"",IF(Values!J17, SUBSTITUTE(Values!$B$1, "{language}", Values!H17) &amp; " " &amp;Values!$B$3, SUBSTITUTE(Values!$B$2, "{language}", Values!$H17) &amp; " " &amp;Values!$B$3))</f>
        <v>ersättningsbakgrundsbelyst Svenska – finska tangentbord för Lenovo Thinkpad T431 T431S E431 T440 T440P T440S E440 L440 T450 T450S T460 L450 T440E</v>
      </c>
      <c r="G18" s="32" t="str">
        <f>IF(ISBLANK(Values!E17),"","TellusRem")</f>
        <v>TellusRem</v>
      </c>
      <c r="H18" s="27" t="str">
        <f>IF(ISBLANK(Values!E17),"",Values!$B$16)</f>
        <v>computer-keyboards</v>
      </c>
      <c r="I18" s="27" t="str">
        <f>IF(ISBLANK(Values!E17),"","4730574031")</f>
        <v>4730574031</v>
      </c>
      <c r="J18" s="39" t="str">
        <f>IF(ISBLANK(Values!E17),"",Values!F17 )</f>
        <v>Lenovo T440 BL - SE/FI</v>
      </c>
      <c r="K18" s="29" t="str">
        <f>IF(IF(ISBLANK(Values!E17),"",IF(Values!J17, Values!$B$4, Values!$B$5))=0,"",IF(ISBLANK(Values!E17),"",IF(Values!J17, Values!$B$4, Values!$B$5)))</f>
        <v/>
      </c>
      <c r="L18" s="40">
        <f>IF(ISBLANK(Values!E17),"",IF($CO18="DEFAULT", Values!$B$18, ""))</f>
        <v>5</v>
      </c>
      <c r="M18" s="28" t="str">
        <f>IF(ISBLANK(Values!E17),"",Values!$M17)</f>
        <v>https://download.lenovo.com/Images/Parts/04X0127/04X0127_A.jpg</v>
      </c>
      <c r="N18" s="28" t="str">
        <f>IF(ISBLANK(Values!$F17),"",Values!N17)</f>
        <v>https://download.lenovo.com/Images/Parts/04X0127/04X0127_B.jpg</v>
      </c>
      <c r="O18" s="28" t="str">
        <f>IF(ISBLANK(Values!$F17),"",Values!O17)</f>
        <v>https://download.lenovo.com/Images/Parts/04X0127/04X0127_details.jpg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T440 parent</v>
      </c>
      <c r="Y18" s="39" t="str">
        <f>IF(ISBLANK(Values!E17),"","Size-Color")</f>
        <v>Size-Color</v>
      </c>
      <c r="Z18" s="32" t="str">
        <f>IF(ISBLANK(Values!E17),"","variation")</f>
        <v>variation</v>
      </c>
      <c r="AA18" s="36" t="str">
        <f>IF(ISBLANK(Values!E17),"",Values!$B$20)</f>
        <v>Update</v>
      </c>
      <c r="AB18" s="1" t="str">
        <f>IF(ISBLANK(Values!E17),"",Values!$B$29)</f>
        <v>Tangentbord distribueras av Tellus Remarketing, ledande europeiskt företag för bärbara tangentbord. Tangentbord har rengjorts, packats och testats i vår produktionslinje i Danmark. För eventuella kompatibilitetsfrågor kontakta oss via Amazons webbplats.</v>
      </c>
      <c r="AI18" s="41" t="str">
        <f>IF(ISBLANK(Values!E17),"",IF(Values!I17,Values!$B$23,Values!$B$33))</f>
        <v>👉 RENOVERAT: SPARA PENGAR - Ersättande Lenovo-tangentbord för laptop, samma kvalitet som OEM-tangentbord. TellusRem är den ledande tangentbordsdistributören i världen sedan 2011. Perfekt ersättningstangentbord, lätt att byta ut och installera.</v>
      </c>
      <c r="AJ18" s="42" t="str">
        <f>IF(ISBLANK(Values!E17),"",Values!$B$24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8" s="1" t="str">
        <f>IF(ISBLANK(Values!E17),"",Values!$B$25)</f>
        <v>♻️ MILJÖVÄNLIG PRODUKT - Köp renoverad, KÖP GRÖNT! Minska mer än 80 % koldioxid genom att köpa våra renoverade tangentbord, jämfört med att skaffa ett nytt tangentbord! Perfekt OEM-ersättningsdel för ditt tangentbord.</v>
      </c>
      <c r="AL18" s="1" t="str">
        <f>IF(ISBLANK(Values!E17),"",SUBSTITUTE(SUBSTITUTE(IF(Values!$J17, Values!$B$26, Values!$B$33), "{language}", Values!$H17), "{flag}", INDEX(options!$E$1:$E$20, Values!$V17)))</f>
        <v>👉 LAYOUT – 🇸🇪 🇫🇮 Svenska – finska bakgrundsbelyst.</v>
      </c>
      <c r="AM18" s="1" t="str">
        <f>SUBSTITUTE(IF(ISBLANK(Values!E17),"",Values!$B$27),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8" s="28" t="str">
        <f>IF(ISBLANK(Values!E17),"",Values!H17)</f>
        <v>Svenska – finska</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8" s="1" t="str">
        <f>IF(ISBLANK(Values!E17),"","No")</f>
        <v>No</v>
      </c>
      <c r="DA18" s="1" t="str">
        <f>IF(ISBLANK(Values!E17),"","No")</f>
        <v>No</v>
      </c>
      <c r="DO18" s="27" t="str">
        <f>IF(ISBLANK(Values!E17),"","Parts")</f>
        <v>Parts</v>
      </c>
      <c r="DP18" s="27" t="str">
        <f>IF(ISBLANK(Values!E17),"",Values!$B$31)</f>
        <v>6 månaders garanti efter leveransdatum. I händelse av fel på tangentbordet kommer en ny enhet eller en reservdel till produktens tangentbord att skickas. Vid brist på lager ges full återbetalning.</v>
      </c>
      <c r="DS18" s="31"/>
      <c r="DY18" t="str">
        <f>IF(ISBLANK(Values!$E17), "", "not_applicable")</f>
        <v>not_applicable</v>
      </c>
      <c r="DZ18" s="31"/>
      <c r="EA18" s="31"/>
      <c r="EB18" s="31"/>
      <c r="EC18" s="31"/>
      <c r="EI18" s="1" t="str">
        <f>IF(ISBLANK(Values!E17),"",Values!$B$31)</f>
        <v>6 månaders garanti efter leveransdatum. I händelse av fel på tangentbordet kommer en ny enhet eller en reservdel till produktens tangentbord att skickas. Vid brist på lager ges full återbetalning.</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T440 BL - CH</v>
      </c>
      <c r="C19" s="32" t="str">
        <f>IF(ISBLANK(Values!E18),"","TellusRem")</f>
        <v>TellusRem</v>
      </c>
      <c r="D19" s="30">
        <f>IF(ISBLANK(Values!E18),"",Values!E18)</f>
        <v>5714401440178</v>
      </c>
      <c r="E19" s="31" t="str">
        <f>IF(ISBLANK(Values!E18),"","EAN")</f>
        <v>EAN</v>
      </c>
      <c r="F19" s="28" t="str">
        <f>IF(ISBLANK(Values!E18),"",IF(Values!J18, SUBSTITUTE(Values!$B$1, "{language}", Values!H18) &amp; " " &amp;Values!$B$3, SUBSTITUTE(Values!$B$2, "{language}", Values!$H18) &amp; " " &amp;Values!$B$3))</f>
        <v>ersättningsbakgrundsbelyst Schweiziska tangentbord för Lenovo Thinkpad T431 T431S E431 T440 T440P T440S E440 L440 T450 T450S T460 L450 T440E</v>
      </c>
      <c r="G19" s="32" t="str">
        <f>IF(ISBLANK(Values!E18),"","TellusRem")</f>
        <v>TellusRem</v>
      </c>
      <c r="H19" s="27" t="str">
        <f>IF(ISBLANK(Values!E18),"",Values!$B$16)</f>
        <v>computer-keyboards</v>
      </c>
      <c r="I19" s="27" t="str">
        <f>IF(ISBLANK(Values!E18),"","4730574031")</f>
        <v>4730574031</v>
      </c>
      <c r="J19" s="39" t="str">
        <f>IF(ISBLANK(Values!E18),"",Values!F18 )</f>
        <v>Lenovo T440 BL - CH</v>
      </c>
      <c r="K19" s="29" t="str">
        <f>IF(IF(ISBLANK(Values!E18),"",IF(Values!J18, Values!$B$4, Values!$B$5))=0,"",IF(ISBLANK(Values!E18),"",IF(Values!J18, Values!$B$4, Values!$B$5)))</f>
        <v/>
      </c>
      <c r="L19" s="40">
        <f>IF(ISBLANK(Values!E18),"",IF($CO19="DEFAULT", Values!$B$18, ""))</f>
        <v>5</v>
      </c>
      <c r="M19" s="28" t="str">
        <f>IF(ISBLANK(Values!E18),"",Values!$M18)</f>
        <v>https://download.lenovo.com/Images/Parts/04X0128/04X0128_A.jpg</v>
      </c>
      <c r="N19" s="28" t="str">
        <f>IF(ISBLANK(Values!$F18),"",Values!N18)</f>
        <v>https://download.lenovo.com/Images/Parts/04X0128/04X0128_B.jpg</v>
      </c>
      <c r="O19" s="28" t="str">
        <f>IF(ISBLANK(Values!$F18),"",Values!O18)</f>
        <v>https://download.lenovo.com/Images/Parts/04X0128/04X0128_details.jpg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T440 parent</v>
      </c>
      <c r="Y19" s="39" t="str">
        <f>IF(ISBLANK(Values!E18),"","Size-Color")</f>
        <v>Size-Color</v>
      </c>
      <c r="Z19" s="32" t="str">
        <f>IF(ISBLANK(Values!E18),"","variation")</f>
        <v>variation</v>
      </c>
      <c r="AA19" s="36" t="str">
        <f>IF(ISBLANK(Values!E18),"",Values!$B$20)</f>
        <v>Update</v>
      </c>
      <c r="AB19" s="1" t="str">
        <f>IF(ISBLANK(Values!E18),"",Values!$B$29)</f>
        <v>Tangentbord distribueras av Tellus Remarketing, ledande europeiskt företag för bärbara tangentbord. Tangentbord har rengjorts, packats och testats i vår produktionslinje i Danmark. För eventuella kompatibilitetsfrågor kontakta oss via Amazons webbplats.</v>
      </c>
      <c r="AI19" s="41" t="str">
        <f>IF(ISBLANK(Values!E18),"",IF(Values!I18,Values!$B$23,Values!$B$33))</f>
        <v>👉 RENOVERAT: SPARA PENGAR - Ersättande Lenovo-tangentbord för laptop, samma kvalitet som OEM-tangentbord. TellusRem är den ledande tangentbordsdistributören i världen sedan 2011. Perfekt ersättningstangentbord, lätt att byta ut och installera.</v>
      </c>
      <c r="AJ19" s="42" t="str">
        <f>IF(ISBLANK(Values!E18),"",Values!$B$24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9" s="1" t="str">
        <f>IF(ISBLANK(Values!E18),"",Values!$B$25)</f>
        <v>♻️ MILJÖVÄNLIG PRODUKT - Köp renoverad, KÖP GRÖNT! Minska mer än 80 % koldioxid genom att köpa våra renoverade tangentbord, jämfört med att skaffa ett nytt tangentbord! Perfekt OEM-ersättningsdel för ditt tangentbord.</v>
      </c>
      <c r="AL19" s="1" t="str">
        <f>IF(ISBLANK(Values!E18),"",SUBSTITUTE(SUBSTITUTE(IF(Values!$J18, Values!$B$26, Values!$B$33), "{language}", Values!$H18), "{flag}", INDEX(options!$E$1:$E$20, Values!$V18)))</f>
        <v>👉 LAYOUT – 🇨🇭 Schweiziska bakgrundsbelyst.</v>
      </c>
      <c r="AM19" s="1" t="str">
        <f>SUBSTITUTE(IF(ISBLANK(Values!E18),"",Values!$B$27),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9" s="28" t="str">
        <f>IF(ISBLANK(Values!E18),"",Values!H18)</f>
        <v>Schweiziska</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9" s="1" t="str">
        <f>IF(ISBLANK(Values!E18),"","No")</f>
        <v>No</v>
      </c>
      <c r="DA19" s="1" t="str">
        <f>IF(ISBLANK(Values!E18),"","No")</f>
        <v>No</v>
      </c>
      <c r="DO19" s="27" t="str">
        <f>IF(ISBLANK(Values!E18),"","Parts")</f>
        <v>Parts</v>
      </c>
      <c r="DP19" s="27" t="str">
        <f>IF(ISBLANK(Values!E18),"",Values!$B$31)</f>
        <v>6 månaders garanti efter leveransdatum. I händelse av fel på tangentbordet kommer en ny enhet eller en reservdel till produktens tangentbord att skickas. Vid brist på lager ges full återbetalning.</v>
      </c>
      <c r="DS19" s="31"/>
      <c r="DY19" t="str">
        <f>IF(ISBLANK(Values!$E18), "", "not_applicable")</f>
        <v>not_applicable</v>
      </c>
      <c r="DZ19" s="31"/>
      <c r="EA19" s="31"/>
      <c r="EB19" s="31"/>
      <c r="EC19" s="31"/>
      <c r="EI19" s="1" t="str">
        <f>IF(ISBLANK(Values!E18),"",Values!$B$31)</f>
        <v>6 månaders garanti efter leveransdatum. I händelse av fel på tangentbordet kommer en ny enhet eller en reservdel till produktens tangentbord att skickas. Vid brist på lager ges full återbetalning.</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T440 BL - US INT</v>
      </c>
      <c r="C20" s="32" t="str">
        <f>IF(ISBLANK(Values!E19),"","TellusRem")</f>
        <v>TellusRem</v>
      </c>
      <c r="D20" s="30">
        <f>IF(ISBLANK(Values!E19),"",Values!E19)</f>
        <v>5714401440185</v>
      </c>
      <c r="E20" s="31" t="str">
        <f>IF(ISBLANK(Values!E19),"","EAN")</f>
        <v>EAN</v>
      </c>
      <c r="F20" s="28" t="str">
        <f>IF(ISBLANK(Values!E19),"",IF(Values!J19, SUBSTITUTE(Values!$B$1, "{language}", Values!H19) &amp; " " &amp;Values!$B$3, SUBSTITUTE(Values!$B$2, "{language}", Values!$H19) &amp; " " &amp;Values!$B$3))</f>
        <v>ersättningsbakgrundsbelyst US International tangentbord för Lenovo Thinkpad T431 T431S E431 T440 T440P T440S E440 L440 T450 T450S T460 L450 T440E</v>
      </c>
      <c r="G20" s="32" t="str">
        <f>IF(ISBLANK(Values!E19),"","TellusRem")</f>
        <v>TellusRem</v>
      </c>
      <c r="H20" s="27" t="str">
        <f>IF(ISBLANK(Values!E19),"",Values!$B$16)</f>
        <v>computer-keyboards</v>
      </c>
      <c r="I20" s="27" t="str">
        <f>IF(ISBLANK(Values!E19),"","4730574031")</f>
        <v>4730574031</v>
      </c>
      <c r="J20" s="39" t="str">
        <f>IF(ISBLANK(Values!E19),"",Values!F19 )</f>
        <v>Lenovo T440 BL - US INT</v>
      </c>
      <c r="K20" s="29" t="str">
        <f>IF(IF(ISBLANK(Values!E19),"",IF(Values!J19, Values!$B$4, Values!$B$5))=0,"",IF(ISBLANK(Values!E19),"",IF(Values!J19, Values!$B$4, Values!$B$5)))</f>
        <v/>
      </c>
      <c r="L20" s="40">
        <f>IF(ISBLANK(Values!E19),"",IF($CO20="DEFAULT", Values!$B$18, ""))</f>
        <v>5</v>
      </c>
      <c r="M20" s="28" t="str">
        <f>IF(ISBLANK(Values!E19),"",Values!$M19)</f>
        <v>https://raw.githubusercontent.com/PatrickVibild/TellusAmazonPictures/master/pictures/Lenovo/T440/BL/USI/1.jpg</v>
      </c>
      <c r="N20" s="28" t="str">
        <f>IF(ISBLANK(Values!$F19),"",Values!N19)</f>
        <v>https://raw.githubusercontent.com/PatrickVibild/TellusAmazonPictures/master/pictures/Lenovo/T440/BL/USI/2.jpg</v>
      </c>
      <c r="O20" s="28" t="str">
        <f>IF(ISBLANK(Values!$F19),"",Values!O19)</f>
        <v>https://raw.githubusercontent.com/PatrickVibild/TellusAmazonPictures/master/pictures/Lenovo/T440/BL/USI/3.jpg</v>
      </c>
      <c r="P20" s="28" t="str">
        <f>IF(ISBLANK(Values!$F19),"",Values!P19)</f>
        <v>https://raw.githubusercontent.com/PatrickVibild/TellusAmazonPictures/master/pictures/Lenovo/T440/BL/USI/4.jpg</v>
      </c>
      <c r="Q20" s="28" t="str">
        <f>IF(ISBLANK(Values!$F19),"",Values!Q19)</f>
        <v>https://raw.githubusercontent.com/PatrickVibild/TellusAmazonPictures/master/pictures/Lenovo/T440/BL/USI/5.jpg</v>
      </c>
      <c r="R20" s="28" t="str">
        <f>IF(ISBLANK(Values!$F19),"",Values!R19)</f>
        <v>https://raw.githubusercontent.com/PatrickVibild/TellusAmazonPictures/master/pictures/Lenovo/T440/BL/USI/6.jpg</v>
      </c>
      <c r="S20" s="28" t="str">
        <f>IF(ISBLANK(Values!$F19),"",Values!S19)</f>
        <v>https://raw.githubusercontent.com/PatrickVibild/TellusAmazonPictures/master/pictures/Lenovo/T440/BL/USI/7.jpg</v>
      </c>
      <c r="T20" s="28" t="str">
        <f>IF(ISBLANK(Values!$F19),"",Values!T19)</f>
        <v>https://raw.githubusercontent.com/PatrickVibild/TellusAmazonPictures/master/pictures/Lenovo/T440/BL/USI/8.jpg</v>
      </c>
      <c r="U20" s="28" t="str">
        <f>IF(ISBLANK(Values!$F19),"",Values!U19)</f>
        <v>https://raw.githubusercontent.com/PatrickVibild/TellusAmazonPictures/master/pictures/Lenovo/T440/BL/USI/9.jpg</v>
      </c>
      <c r="W20" s="32" t="str">
        <f>IF(ISBLANK(Values!E19),"","Child")</f>
        <v>Child</v>
      </c>
      <c r="X20" s="32" t="str">
        <f>IF(ISBLANK(Values!E19),"",Values!$B$13)</f>
        <v>Lenovo T440 parent</v>
      </c>
      <c r="Y20" s="39" t="str">
        <f>IF(ISBLANK(Values!E19),"","Size-Color")</f>
        <v>Size-Color</v>
      </c>
      <c r="Z20" s="32" t="str">
        <f>IF(ISBLANK(Values!E19),"","variation")</f>
        <v>variation</v>
      </c>
      <c r="AA20" s="36" t="str">
        <f>IF(ISBLANK(Values!E19),"",Values!$B$20)</f>
        <v>Update</v>
      </c>
      <c r="AB20" s="1" t="str">
        <f>IF(ISBLANK(Values!E19),"",Values!$B$29)</f>
        <v>Tangentbord distribueras av Tellus Remarketing, ledande europeiskt företag för bärbara tangentbord. Tangentbord har rengjorts, packats och testats i vår produktionslinje i Danmark. För eventuella kompatibilitetsfrågor kontakta oss via Amazons webbplats.</v>
      </c>
      <c r="AI20" s="41" t="str">
        <f>IF(ISBLANK(Values!E19),"",IF(Values!I19,Values!$B$23,Values!$B$33))</f>
        <v>👉 RENOVERAT: SPARA PENGAR - Ersättande Lenovo-tangentbord för laptop, samma kvalitet som OEM-tangentbord. TellusRem är den ledande tangentbordsdistributören i världen sedan 2011. Perfekt ersättningstangentbord, lätt att byta ut och installera.</v>
      </c>
      <c r="AJ20" s="42" t="str">
        <f>IF(ISBLANK(Values!E19),"",Values!$B$24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0" s="1" t="str">
        <f>IF(ISBLANK(Values!E19),"",Values!$B$25)</f>
        <v>♻️ MILJÖVÄNLIG PRODUKT - Köp renoverad, KÖP GRÖNT! Minska mer än 80 % koldioxid genom att köpa våra renoverade tangentbord, jämfört med att skaffa ett nytt tangentbord! Perfekt OEM-ersättningsdel för ditt tangentbord.</v>
      </c>
      <c r="AL20" s="1" t="str">
        <f>IF(ISBLANK(Values!E19),"",SUBSTITUTE(SUBSTITUTE(IF(Values!$J19, Values!$B$26, Values!$B$33), "{language}", Values!$H19), "{flag}", INDEX(options!$E$1:$E$20, Values!$V19)))</f>
        <v>👉 LAYOUT – 🇺🇸 with € symbol US International bakgrundsbelyst.</v>
      </c>
      <c r="AM20" s="1" t="str">
        <f>SUBSTITUTE(IF(ISBLANK(Values!E19),"",Values!$B$27),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20" s="28" t="str">
        <f>IF(ISBLANK(Values!E19),"",Values!H19)</f>
        <v>US International</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0" s="1" t="str">
        <f>IF(ISBLANK(Values!E19),"","No")</f>
        <v>No</v>
      </c>
      <c r="DA20" s="1" t="str">
        <f>IF(ISBLANK(Values!E19),"","No")</f>
        <v>No</v>
      </c>
      <c r="DO20" s="27" t="str">
        <f>IF(ISBLANK(Values!E19),"","Parts")</f>
        <v>Parts</v>
      </c>
      <c r="DP20" s="27" t="str">
        <f>IF(ISBLANK(Values!E19),"",Values!$B$31)</f>
        <v>6 månaders garanti efter leveransdatum. I händelse av fel på tangentbordet kommer en ny enhet eller en reservdel till produktens tangentbord att skickas. Vid brist på lager ges full återbetalning.</v>
      </c>
      <c r="DS20" s="31"/>
      <c r="DY20" t="str">
        <f>IF(ISBLANK(Values!$E19), "", "not_applicable")</f>
        <v>not_applicable</v>
      </c>
      <c r="DZ20" s="31"/>
      <c r="EA20" s="31"/>
      <c r="EB20" s="31"/>
      <c r="EC20" s="31"/>
      <c r="EI20" s="1" t="str">
        <f>IF(ISBLANK(Values!E19),"",Values!$B$31)</f>
        <v>6 månaders garanti efter leveransdatum. I händelse av fel på tangentbordet kommer en ny enhet eller en reservdel till produktens tangentbord att skickas. Vid brist på lager ges full återbetalning.</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T440 BL - RUS</v>
      </c>
      <c r="C21" s="32" t="str">
        <f>IF(ISBLANK(Values!E20),"","TellusRem")</f>
        <v>TellusRem</v>
      </c>
      <c r="D21" s="30">
        <f>IF(ISBLANK(Values!E20),"",Values!E20)</f>
        <v>5714401440192</v>
      </c>
      <c r="E21" s="31" t="str">
        <f>IF(ISBLANK(Values!E20),"","EAN")</f>
        <v>EAN</v>
      </c>
      <c r="F21" s="28" t="str">
        <f>IF(ISBLANK(Values!E20),"",IF(Values!J20, SUBSTITUTE(Values!$B$1, "{language}", Values!H20) &amp; " " &amp;Values!$B$3, SUBSTITUTE(Values!$B$2, "{language}", Values!$H20) &amp; " " &amp;Values!$B$3))</f>
        <v>ersättningsbakgrundsbelyst Ryska tangentbord för Lenovo Thinkpad T431 T431S E431 T440 T440P T440S E440 L440 T450 T450S T460 L450 T440E</v>
      </c>
      <c r="G21" s="32" t="str">
        <f>IF(ISBLANK(Values!E20),"","TellusRem")</f>
        <v>TellusRem</v>
      </c>
      <c r="H21" s="27" t="str">
        <f>IF(ISBLANK(Values!E20),"",Values!$B$16)</f>
        <v>computer-keyboards</v>
      </c>
      <c r="I21" s="27" t="str">
        <f>IF(ISBLANK(Values!E20),"","4730574031")</f>
        <v>4730574031</v>
      </c>
      <c r="J21" s="39" t="str">
        <f>IF(ISBLANK(Values!E20),"",Values!F20 )</f>
        <v>Lenovo T440 BL - RUS</v>
      </c>
      <c r="K21" s="29" t="str">
        <f>IF(IF(ISBLANK(Values!E20),"",IF(Values!J20, Values!$B$4, Values!$B$5))=0,"",IF(ISBLANK(Values!E20),"",IF(Values!J20, Values!$B$4, Values!$B$5)))</f>
        <v/>
      </c>
      <c r="L21" s="40">
        <f>IF(ISBLANK(Values!E20),"",IF($CO21="DEFAULT", Values!$B$18, ""))</f>
        <v>5</v>
      </c>
      <c r="M21" s="28" t="str">
        <f>IF(ISBLANK(Values!E20),"",Values!$M20)</f>
        <v>https://download.lenovo.com/Images/Parts/01AX333/01AX333_A.jpg</v>
      </c>
      <c r="N21" s="28" t="str">
        <f>IF(ISBLANK(Values!$F20),"",Values!N20)</f>
        <v>https://download.lenovo.com/Images/Parts/01AX333/01AX333_B.jpg</v>
      </c>
      <c r="O21" s="28" t="str">
        <f>IF(ISBLANK(Values!$F20),"",Values!O20)</f>
        <v>https://download.lenovo.com/Images/Parts/01AX333/01AX333_details.jpg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T440 parent</v>
      </c>
      <c r="Y21" s="39" t="str">
        <f>IF(ISBLANK(Values!E20),"","Size-Color")</f>
        <v>Size-Color</v>
      </c>
      <c r="Z21" s="32" t="str">
        <f>IF(ISBLANK(Values!E20),"","variation")</f>
        <v>variation</v>
      </c>
      <c r="AA21" s="36" t="str">
        <f>IF(ISBLANK(Values!E20),"",Values!$B$20)</f>
        <v>Update</v>
      </c>
      <c r="AB21" s="1" t="str">
        <f>IF(ISBLANK(Values!E20),"",Values!$B$29)</f>
        <v>Tangentbord distribueras av Tellus Remarketing, ledande europeiskt företag för bärbara tangentbord. Tangentbord har rengjorts, packats och testats i vår produktionslinje i Danmark. För eventuella kompatibilitetsfrågor kontakta oss via Amazons webbplats.</v>
      </c>
      <c r="AI21" s="41" t="str">
        <f>IF(ISBLANK(Values!E20),"",IF(Values!I20,Values!$B$23,Values!$B$33))</f>
        <v>👉 RENOVERAT: SPARA PENGAR - Ersättande Lenovo-tangentbord för laptop, samma kvalitet som OEM-tangentbord. TellusRem är den ledande tangentbordsdistributören i världen sedan 2011. Perfekt ersättningstangentbord, lätt att byta ut och installera.</v>
      </c>
      <c r="AJ21" s="42" t="str">
        <f>IF(ISBLANK(Values!E20),"",Values!$B$24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1" s="1" t="str">
        <f>IF(ISBLANK(Values!E20),"",Values!$B$25)</f>
        <v>♻️ MILJÖVÄNLIG PRODUKT - Köp renoverad, KÖP GRÖNT! Minska mer än 80 % koldioxid genom att köpa våra renoverade tangentbord, jämfört med att skaffa ett nytt tangentbord! Perfekt OEM-ersättningsdel för ditt tangentbord.</v>
      </c>
      <c r="AL21" s="1" t="str">
        <f>IF(ISBLANK(Values!E20),"",SUBSTITUTE(SUBSTITUTE(IF(Values!$J20, Values!$B$26, Values!$B$33), "{language}", Values!$H20), "{flag}", INDEX(options!$E$1:$E$20, Values!$V20)))</f>
        <v>👉 LAYOUT – 🇷🇺 Ryska bakgrundsbelyst.</v>
      </c>
      <c r="AM21" s="1" t="str">
        <f>SUBSTITUTE(IF(ISBLANK(Values!E20),"",Values!$B$27),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21" s="28" t="str">
        <f>IF(ISBLANK(Values!E20),"",Values!H20)</f>
        <v>Ryska</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1" s="1" t="str">
        <f>IF(ISBLANK(Values!E20),"","No")</f>
        <v>No</v>
      </c>
      <c r="DA21" s="1" t="str">
        <f>IF(ISBLANK(Values!E20),"","No")</f>
        <v>No</v>
      </c>
      <c r="DO21" s="27" t="str">
        <f>IF(ISBLANK(Values!E20),"","Parts")</f>
        <v>Parts</v>
      </c>
      <c r="DP21" s="27" t="str">
        <f>IF(ISBLANK(Values!E20),"",Values!$B$31)</f>
        <v>6 månaders garanti efter leveransdatum. I händelse av fel på tangentbordet kommer en ny enhet eller en reservdel till produktens tangentbord att skickas. Vid brist på lager ges full återbetalning.</v>
      </c>
      <c r="DS21" s="31"/>
      <c r="DY21" t="str">
        <f>IF(ISBLANK(Values!$E20), "", "not_applicable")</f>
        <v>not_applicable</v>
      </c>
      <c r="DZ21" s="31"/>
      <c r="EA21" s="31"/>
      <c r="EB21" s="31"/>
      <c r="EC21" s="31"/>
      <c r="EI21" s="1" t="str">
        <f>IF(ISBLANK(Values!E20),"",Values!$B$31)</f>
        <v>6 månaders garanti efter leveransdatum. I händelse av fel på tangentbordet kommer en ny enhet eller en reservdel till produktens tangentbord att skickas. Vid brist på lager ges full återbetalning.</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T440 BL - US</v>
      </c>
      <c r="C22" s="32" t="str">
        <f>IF(ISBLANK(Values!E21),"","TellusRem")</f>
        <v>TellusRem</v>
      </c>
      <c r="D22" s="30">
        <f>IF(ISBLANK(Values!E21),"",Values!E21)</f>
        <v>5714401440208</v>
      </c>
      <c r="E22" s="31" t="str">
        <f>IF(ISBLANK(Values!E21),"","EAN")</f>
        <v>EAN</v>
      </c>
      <c r="F22" s="28" t="str">
        <f>IF(ISBLANK(Values!E21),"",IF(Values!J21, SUBSTITUTE(Values!$B$1, "{language}", Values!H21) &amp; " " &amp;Values!$B$3, SUBSTITUTE(Values!$B$2, "{language}", Values!$H21) &amp; " " &amp;Values!$B$3))</f>
        <v>ersättningsbakgrundsbelyst USA tangentbord för Lenovo Thinkpad T431 T431S E431 T440 T440P T440S E440 L440 T450 T450S T460 L450 T440E</v>
      </c>
      <c r="G22" s="32" t="str">
        <f>IF(ISBLANK(Values!E21),"","TellusRem")</f>
        <v>TellusRem</v>
      </c>
      <c r="H22" s="27" t="str">
        <f>IF(ISBLANK(Values!E21),"",Values!$B$16)</f>
        <v>computer-keyboards</v>
      </c>
      <c r="I22" s="27" t="str">
        <f>IF(ISBLANK(Values!E21),"","4730574031")</f>
        <v>4730574031</v>
      </c>
      <c r="J22" s="39" t="str">
        <f>IF(ISBLANK(Values!E21),"",Values!F21 )</f>
        <v>Lenovo T440 BL - US</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https://raw.githubusercontent.com/PatrickVibild/TellusAmazonPictures/master/pictures/Lenovo/T440/BL/US/1.jpg</v>
      </c>
      <c r="N22" s="28" t="str">
        <f>IF(ISBLANK(Values!$F21),"",Values!N21)</f>
        <v>https://raw.githubusercontent.com/PatrickVibild/TellusAmazonPictures/master/pictures/Lenovo/T440/BL/US/2.jpg</v>
      </c>
      <c r="O22" s="28" t="str">
        <f>IF(ISBLANK(Values!$F21),"",Values!O21)</f>
        <v>https://raw.githubusercontent.com/PatrickVibild/TellusAmazonPictures/master/pictures/Lenovo/T440/BL/US/3.jpg</v>
      </c>
      <c r="P22" s="28" t="str">
        <f>IF(ISBLANK(Values!$F21),"",Values!P21)</f>
        <v>https://raw.githubusercontent.com/PatrickVibild/TellusAmazonPictures/master/pictures/Lenovo/T440/BL/US/4.jpg</v>
      </c>
      <c r="Q22" s="28" t="str">
        <f>IF(ISBLANK(Values!$F21),"",Values!Q21)</f>
        <v>https://raw.githubusercontent.com/PatrickVibild/TellusAmazonPictures/master/pictures/Lenovo/T440/BL/US/5.jpg</v>
      </c>
      <c r="R22" s="28" t="str">
        <f>IF(ISBLANK(Values!$F21),"",Values!R21)</f>
        <v>https://raw.githubusercontent.com/PatrickVibild/TellusAmazonPictures/master/pictures/Lenovo/T440/BL/US/6.jpg</v>
      </c>
      <c r="S22" s="28" t="str">
        <f>IF(ISBLANK(Values!$F21),"",Values!S21)</f>
        <v>https://raw.githubusercontent.com/PatrickVibild/TellusAmazonPictures/master/pictures/Lenovo/T440/BL/US/7.jpg</v>
      </c>
      <c r="T22" s="28" t="str">
        <f>IF(ISBLANK(Values!$F21),"",Values!T21)</f>
        <v>https://raw.githubusercontent.com/PatrickVibild/TellusAmazonPictures/master/pictures/Lenovo/T440/BL/US/8.jpg</v>
      </c>
      <c r="U22" s="28" t="str">
        <f>IF(ISBLANK(Values!$F21),"",Values!U21)</f>
        <v>https://raw.githubusercontent.com/PatrickVibild/TellusAmazonPictures/master/pictures/Lenovo/T440/BL/US/9.jpg</v>
      </c>
      <c r="W22" s="32" t="str">
        <f>IF(ISBLANK(Values!E21),"","Child")</f>
        <v>Child</v>
      </c>
      <c r="X22" s="32" t="str">
        <f>IF(ISBLANK(Values!E21),"",Values!$B$13)</f>
        <v>Lenovo T440 parent</v>
      </c>
      <c r="Y22" s="39" t="str">
        <f>IF(ISBLANK(Values!E21),"","Size-Color")</f>
        <v>Size-Color</v>
      </c>
      <c r="Z22" s="32" t="str">
        <f>IF(ISBLANK(Values!E21),"","variation")</f>
        <v>variation</v>
      </c>
      <c r="AA22" s="36" t="str">
        <f>IF(ISBLANK(Values!E21),"",Values!$B$20)</f>
        <v>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41"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4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USA bakgrundsbelyst.</v>
      </c>
      <c r="AM22" s="1" t="str">
        <f>SUBSTITUTE(IF(ISBLANK(Values!E21),"",Values!$B$27),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22" s="28" t="str">
        <f>IF(ISBLANK(Values!E21),"",Values!H21)</f>
        <v>USA</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27" t="str">
        <f>IF(ISBLANK(Values!E21),"","Parts")</f>
        <v>Parts</v>
      </c>
      <c r="DP22" s="27" t="str">
        <f>IF(ISBLANK(Values!E21),"",Values!$B$31)</f>
        <v>6 månaders garanti efter leveransdatum. I händelse av fel på tangentbordet kommer en ny enhet eller en reservdel till produktens tangentbord att skickas. Vid brist på lager ges full återbetalning.</v>
      </c>
      <c r="DS22" s="31"/>
      <c r="DY22" t="str">
        <f>IF(ISBLANK(Values!$E21), "", "not_applicable")</f>
        <v>not_applicable</v>
      </c>
      <c r="DZ22" s="31"/>
      <c r="EA22" s="31"/>
      <c r="EB22" s="31"/>
      <c r="EC22" s="31"/>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T440 BL - HU</v>
      </c>
      <c r="C23" s="32" t="str">
        <f>IF(ISBLANK(Values!E22),"","TellusRem")</f>
        <v>TellusRem</v>
      </c>
      <c r="D23" s="30">
        <f>IF(ISBLANK(Values!E22),"",Values!E22)</f>
        <v>5714401440116</v>
      </c>
      <c r="E23" s="31" t="str">
        <f>IF(ISBLANK(Values!E22),"","EAN")</f>
        <v>EAN</v>
      </c>
      <c r="F23" s="28" t="str">
        <f>IF(ISBLANK(Values!E22),"",IF(Values!J22, SUBSTITUTE(Values!$B$1, "{language}", Values!H22) &amp; " " &amp;Values!$B$3, SUBSTITUTE(Values!$B$2, "{language}", Values!$H22) &amp; " " &amp;Values!$B$3))</f>
        <v>ersättningsbakgrundsbelyst Ungerska tangentbord för Lenovo Thinkpad T431 T431S E431 T440 T440P T440S E440 L440 T450 T450S T460 L450 T440E</v>
      </c>
      <c r="G23" s="32" t="str">
        <f>IF(ISBLANK(Values!E22),"","TellusRem")</f>
        <v>TellusRem</v>
      </c>
      <c r="H23" s="27" t="str">
        <f>IF(ISBLANK(Values!E22),"",Values!$B$16)</f>
        <v>computer-keyboards</v>
      </c>
      <c r="I23" s="27" t="str">
        <f>IF(ISBLANK(Values!E22),"","4730574031")</f>
        <v>4730574031</v>
      </c>
      <c r="J23" s="39" t="str">
        <f>IF(ISBLANK(Values!E22),"",Values!F22 )</f>
        <v>Lenovo T440 BL - HU</v>
      </c>
      <c r="K23" s="29" t="str">
        <f>IF(IF(ISBLANK(Values!E22),"",IF(Values!J22, Values!$B$4, Values!$B$5))=0,"",IF(ISBLANK(Values!E22),"",IF(Values!J22, Values!$B$4, Values!$B$5)))</f>
        <v/>
      </c>
      <c r="L23" s="40">
        <f>IF(ISBLANK(Values!E22),"",IF($CO23="DEFAULT", Values!$B$18, ""))</f>
        <v>5</v>
      </c>
      <c r="M23" s="28" t="str">
        <f>IF(ISBLANK(Values!E22),"",Values!$M22)</f>
        <v>https://download.lenovo.com/Images/Parts/01AX325/01AX325_A.jpg</v>
      </c>
      <c r="N23" s="28" t="str">
        <f>IF(ISBLANK(Values!$F22),"",Values!N22)</f>
        <v>https://download.lenovo.com/Images/Parts/01AX325/01AX325_B.jpg</v>
      </c>
      <c r="O23" s="28" t="str">
        <f>IF(ISBLANK(Values!$F22),"",Values!O22)</f>
        <v>https://download.lenovo.com/Images/Parts/01AX325/01AX325_details.jpg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T440 parent</v>
      </c>
      <c r="Y23" s="39" t="str">
        <f>IF(ISBLANK(Values!E22),"","Size-Color")</f>
        <v>Size-Color</v>
      </c>
      <c r="Z23" s="32" t="str">
        <f>IF(ISBLANK(Values!E22),"","variation")</f>
        <v>variation</v>
      </c>
      <c r="AA23" s="36" t="str">
        <f>IF(ISBLANK(Values!E22),"",Values!$B$20)</f>
        <v>Update</v>
      </c>
      <c r="AB23" s="1" t="str">
        <f>IF(ISBLANK(Values!E22),"",Values!$B$29)</f>
        <v>Tangentbord distribueras av Tellus Remarketing, ledande europeiskt företag för bärbara tangentbord. Tangentbord har rengjorts, packats och testats i vår produktionslinje i Danmark. För eventuella kompatibilitetsfrågor kontakta oss via Amazons webbplats.</v>
      </c>
      <c r="AC23" s="1"/>
      <c r="AD23" s="1"/>
      <c r="AE23" s="1"/>
      <c r="AF23" s="1"/>
      <c r="AG23" s="1"/>
      <c r="AH23" s="1"/>
      <c r="AI23" s="41" t="str">
        <f>IF(ISBLANK(Values!E22),"",IF(Values!I22,Values!$B$23,Values!$B$33))</f>
        <v>👉 RENOVERAT: SPARA PENGAR - Ersättande Lenovo-tangentbord för laptop, samma kvalitet som OEM-tangentbord. TellusRem är den ledande tangentbordsdistributören i världen sedan 2011. Perfekt ersättningstangentbord, lätt att byta ut och installera.</v>
      </c>
      <c r="AJ23" s="42" t="str">
        <f>IF(ISBLANK(Values!E22),"",Values!$B$24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3" s="1" t="str">
        <f>IF(ISBLANK(Values!E22),"",Values!$B$25)</f>
        <v>♻️ MILJÖVÄNLIG PRODUKT - Köp renoverad, KÖP GRÖNT! Minska mer än 80 % koldioxid genom att köpa våra renoverade tangentbord, jämfört med att skaffa ett nytt tangentbord! Perfekt OEM-ersättningsdel för ditt tangentbord.</v>
      </c>
      <c r="AL23" s="1" t="str">
        <f>IF(ISBLANK(Values!E22),"",SUBSTITUTE(SUBSTITUTE(IF(Values!$J22, Values!$B$26, Values!$B$33), "{language}", Values!$H22), "{flag}", INDEX(options!$E$1:$E$20, Values!$V22)))</f>
        <v>👉 LAYOUT – 🇭🇺 Ungerska bakgrundsbelyst.</v>
      </c>
      <c r="AM23" s="1" t="str">
        <f>SUBSTITUTE(IF(ISBLANK(Values!E22),"",Values!$B$27),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3" s="1"/>
      <c r="AO23" s="1"/>
      <c r="AP23" s="1"/>
      <c r="AQ23" s="1"/>
      <c r="AR23" s="1"/>
      <c r="AS23" s="1"/>
      <c r="AT23" s="28" t="str">
        <f>IF(ISBLANK(Values!E22),"",Values!H22)</f>
        <v>Ungerska</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månaders garanti efter leveransdatum. I händelse av fel på tangentbordet kommer en ny enhet eller en reservdel till produktens tangentbord att skickas. Vid brist på lager ges full återbetalning.</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månaders garanti efter leveransdatum. I händelse av fel på tangentbordet kommer en ny enhet eller en reservdel till produktens tangentbord att skickas. Vid brist på lager ges full återbetalning.</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T440 BL - CZ</v>
      </c>
      <c r="C24" s="32" t="str">
        <f>IF(ISBLANK(Values!E23),"","TellusRem")</f>
        <v>TellusRem</v>
      </c>
      <c r="D24" s="30">
        <f>IF(ISBLANK(Values!E23),"",Values!E23)</f>
        <v>5714401440093</v>
      </c>
      <c r="E24" s="31" t="str">
        <f>IF(ISBLANK(Values!E23),"","EAN")</f>
        <v>EAN</v>
      </c>
      <c r="F24" s="28" t="str">
        <f>IF(ISBLANK(Values!E23),"",IF(Values!J23, SUBSTITUTE(Values!$B$1, "{language}", Values!H23) &amp; " " &amp;Values!$B$3, SUBSTITUTE(Values!$B$2, "{language}", Values!$H23) &amp; " " &amp;Values!$B$3))</f>
        <v>ersättningsbakgrundsbelyst Tjeckiska tangentbord för Lenovo Thinkpad T431 T431S E431 T440 T440P T440S E440 L440 T450 T450S T460 L450 T440E</v>
      </c>
      <c r="G24" s="32" t="str">
        <f>IF(ISBLANK(Values!E23),"","TellusRem")</f>
        <v>TellusRem</v>
      </c>
      <c r="H24" s="27" t="str">
        <f>IF(ISBLANK(Values!E23),"",Values!$B$16)</f>
        <v>computer-keyboards</v>
      </c>
      <c r="I24" s="27" t="str">
        <f>IF(ISBLANK(Values!E23),"","4730574031")</f>
        <v>4730574031</v>
      </c>
      <c r="J24" s="39" t="str">
        <f>IF(ISBLANK(Values!E23),"",Values!F23 )</f>
        <v>Lenovo T440 BL - CZ</v>
      </c>
      <c r="K24" s="29" t="str">
        <f>IF(IF(ISBLANK(Values!E23),"",IF(Values!J23, Values!$B$4, Values!$B$5))=0,"",IF(ISBLANK(Values!E23),"",IF(Values!J23, Values!$B$4, Values!$B$5)))</f>
        <v/>
      </c>
      <c r="L24" s="40">
        <f>IF(ISBLANK(Values!E23),"",IF($CO24="DEFAULT", Values!$B$18, ""))</f>
        <v>5</v>
      </c>
      <c r="M24" s="28" t="str">
        <f>IF(ISBLANK(Values!E23),"",Values!$M23)</f>
        <v>https://download.lenovo.com/Images/Parts/01AX318/01AX318_A.jpg</v>
      </c>
      <c r="N24" s="28" t="str">
        <f>IF(ISBLANK(Values!$F23),"",Values!N23)</f>
        <v>https://download.lenovo.com/Images/Parts/01AX318/01AX318_B.jpg</v>
      </c>
      <c r="O24" s="28" t="str">
        <f>IF(ISBLANK(Values!$F23),"",Values!O23)</f>
        <v>https://download.lenovo.com/Images/Parts/01AX318/01AX318_details.jpg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T440 parent</v>
      </c>
      <c r="Y24" s="39" t="str">
        <f>IF(ISBLANK(Values!E23),"","Size-Color")</f>
        <v>Size-Color</v>
      </c>
      <c r="Z24" s="32" t="str">
        <f>IF(ISBLANK(Values!E23),"","variation")</f>
        <v>variation</v>
      </c>
      <c r="AA24" s="36" t="str">
        <f>IF(ISBLANK(Values!E23),"",Values!$B$20)</f>
        <v>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41"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4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Tjeckiska bakgrundsbelyst.</v>
      </c>
      <c r="AM24" s="1" t="str">
        <f>SUBSTITUTE(IF(ISBLANK(Values!E23),"",Values!$B$27),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4" s="1"/>
      <c r="AO24" s="1"/>
      <c r="AP24" s="1"/>
      <c r="AQ24" s="1"/>
      <c r="AR24" s="1"/>
      <c r="AS24" s="1"/>
      <c r="AT24" s="28" t="str">
        <f>IF(ISBLANK(Values!E23),"",Values!H23)</f>
        <v>Tjeckiska</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månaders garanti efter leveransdatum. I händelse av fel på tangentbordet kommer en ny enhet eller en reservdel till produktens tangentbord att skickas. Vid brist på lager ges full återbetalning.</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T440 RG - DE</v>
      </c>
      <c r="C25" s="32" t="str">
        <f>IF(ISBLANK(Values!E24),"","TellusRem")</f>
        <v>TellusRem</v>
      </c>
      <c r="D25" s="30">
        <f>IF(ISBLANK(Values!E24),"",Values!E24)</f>
        <v>5714401441014</v>
      </c>
      <c r="E25" s="31" t="str">
        <f>IF(ISBLANK(Values!E24),"","EAN")</f>
        <v>EAN</v>
      </c>
      <c r="F25" s="28" t="str">
        <f>IF(ISBLANK(Values!E24),"",IF(Values!J24, SUBSTITUTE(Values!$B$1, "{language}", Values!H24) &amp; " " &amp;Values!$B$3, SUBSTITUTE(Values!$B$2, "{language}", Values!$H24) &amp; " " &amp;Values!$B$3))</f>
        <v>ersätter Tysk icke-bakgrundsbelyst tangentbord för Lenovo Thinkpad T431 T431S E431 T440 T440P T440S E440 L440 T450 T450S T460 L450 T440E</v>
      </c>
      <c r="G25" s="32" t="str">
        <f>IF(ISBLANK(Values!E24),"","TellusRem")</f>
        <v>TellusRem</v>
      </c>
      <c r="H25" s="27" t="str">
        <f>IF(ISBLANK(Values!E24),"",Values!$B$16)</f>
        <v>computer-keyboards</v>
      </c>
      <c r="I25" s="27" t="str">
        <f>IF(ISBLANK(Values!E24),"","4730574031")</f>
        <v>4730574031</v>
      </c>
      <c r="J25" s="39" t="str">
        <f>IF(ISBLANK(Values!E24),"",Values!F24 )</f>
        <v>Lenovo T440 RG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https://raw.githubusercontent.com/PatrickVibild/TellusAmazonPictures/master/pictures/Lenovo/T440/RG/DE/1.jpg</v>
      </c>
      <c r="N25" s="28" t="str">
        <f>IF(ISBLANK(Values!$F24),"",Values!N24)</f>
        <v>https://raw.githubusercontent.com/PatrickVibild/TellusAmazonPictures/master/pictures/Lenovo/T440/RG/DE/2.jpg</v>
      </c>
      <c r="O25" s="28" t="str">
        <f>IF(ISBLANK(Values!$F24),"",Values!O24)</f>
        <v>https://raw.githubusercontent.com/PatrickVibild/TellusAmazonPictures/master/pictures/Lenovo/T440/RG/DE/3.jpg</v>
      </c>
      <c r="P25" s="28" t="str">
        <f>IF(ISBLANK(Values!$F24),"",Values!P24)</f>
        <v>https://raw.githubusercontent.com/PatrickVibild/TellusAmazonPictures/master/pictures/Lenovo/T440/RG/DE/4.jpg</v>
      </c>
      <c r="Q25" s="28" t="str">
        <f>IF(ISBLANK(Values!$F24),"",Values!Q24)</f>
        <v>https://raw.githubusercontent.com/PatrickVibild/TellusAmazonPictures/master/pictures/Lenovo/T440/RG/DE/5.jpg</v>
      </c>
      <c r="R25" s="28" t="str">
        <f>IF(ISBLANK(Values!$F24),"",Values!R24)</f>
        <v>https://raw.githubusercontent.com/PatrickVibild/TellusAmazonPictures/master/pictures/Lenovo/T440/RG/DE/6.jpg</v>
      </c>
      <c r="S25" s="28" t="str">
        <f>IF(ISBLANK(Values!$F24),"",Values!S24)</f>
        <v>https://raw.githubusercontent.com/PatrickVibild/TellusAmazonPictures/master/pictures/Lenovo/T440/RG/DE/7.jpg</v>
      </c>
      <c r="T25" s="28" t="str">
        <f>IF(ISBLANK(Values!$F24),"",Values!T24)</f>
        <v>https://raw.githubusercontent.com/PatrickVibild/TellusAmazonPictures/master/pictures/Lenovo/T440/RG/DE/8.jpg</v>
      </c>
      <c r="U25" s="28" t="str">
        <f>IF(ISBLANK(Values!$F24),"",Values!U24)</f>
        <v>https://raw.githubusercontent.com/PatrickVibild/TellusAmazonPictures/master/pictures/Lenovo/T440/RG/DE/9.jpg</v>
      </c>
      <c r="V25" s="1"/>
      <c r="W25" s="32" t="str">
        <f>IF(ISBLANK(Values!E24),"","Child")</f>
        <v>Child</v>
      </c>
      <c r="X25" s="32" t="str">
        <f>IF(ISBLANK(Values!E24),"",Values!$B$13)</f>
        <v>Lenovo T440 parent</v>
      </c>
      <c r="Y25" s="39" t="str">
        <f>IF(ISBLANK(Values!E24),"","Size-Color")</f>
        <v>Size-Color</v>
      </c>
      <c r="Z25" s="32" t="str">
        <f>IF(ISBLANK(Values!E24),"","variation")</f>
        <v>variation</v>
      </c>
      <c r="AA25" s="36" t="str">
        <f>IF(ISBLANK(Values!E24),"",Values!$B$20)</f>
        <v>Update</v>
      </c>
      <c r="AB25" s="1" t="str">
        <f>IF(ISBLANK(Values!E24),"",Values!$B$29)</f>
        <v>Tangentbord distribueras av Tellus Remarketing, ledande europeiskt företag för bärbara tangentbord. Tangentbord har rengjorts, packats och testats i vår produktionslinje i Danmark. För eventuella kompatibilitetsfrågor kontakta oss via Amazons webbplats.</v>
      </c>
      <c r="AC25" s="1"/>
      <c r="AD25" s="1"/>
      <c r="AE25" s="1"/>
      <c r="AF25" s="1"/>
      <c r="AG25" s="1"/>
      <c r="AH25" s="1"/>
      <c r="AI25" s="41" t="str">
        <f>IF(ISBLANK(Values!E24),"",IF(Values!I24,Values!$B$23,Values!$B$33))</f>
        <v>👉 LAYOUT - {flag} {language} INGEN bakgrundsbelysning.</v>
      </c>
      <c r="AJ25" s="42" t="str">
        <f>IF(ISBLANK(Values!E24),"",Values!$B$24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5" s="1" t="str">
        <f>IF(ISBLANK(Values!E24),"",Values!$B$25)</f>
        <v>♻️ MILJÖVÄNLIG PRODUKT - Köp renoverad, KÖP GRÖNT! Minska mer än 80 % koldioxid genom att köpa våra renoverade tangentbord, jämfört med att skaffa ett nytt tangentbord! Perfekt OEM-ersättningsdel för ditt tangentbord.</v>
      </c>
      <c r="AL25" s="1" t="str">
        <f>IF(ISBLANK(Values!E24),"",SUBSTITUTE(SUBSTITUTE(IF(Values!$J24, Values!$B$26, Values!$B$33), "{language}", Values!$H24), "{flag}", INDEX(options!$E$1:$E$20, Values!$V24)))</f>
        <v>👉 LAYOUT - 🇩🇪 Tysk INGEN bakgrundsbelysning.</v>
      </c>
      <c r="AM25" s="1" t="str">
        <f>SUBSTITUTE(IF(ISBLANK(Values!E24),"",Values!$B$27),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5" s="1"/>
      <c r="AO25" s="1"/>
      <c r="AP25" s="1"/>
      <c r="AQ25" s="1"/>
      <c r="AR25" s="1"/>
      <c r="AS25" s="1"/>
      <c r="AT25" s="28" t="str">
        <f>IF(ISBLANK(Values!E24),"",Values!H24)</f>
        <v>Tysk</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månaders garanti efter leveransdatum. I händelse av fel på tangentbordet kommer en ny enhet eller en reservdel till produktens tangentbord att skickas. Vid brist på lager ges full återbetalning.</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månaders garanti efter leveransdatum. I händelse av fel på tangentbordet kommer en ny enhet eller en reservdel till produktens tangentbord att skickas. Vid brist på lager ges full återbetalning.</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T440 RG - FR</v>
      </c>
      <c r="C26" s="32" t="str">
        <f>IF(ISBLANK(Values!E25),"","TellusRem")</f>
        <v>TellusRem</v>
      </c>
      <c r="D26" s="30">
        <f>IF(ISBLANK(Values!E25),"",Values!E25)</f>
        <v>5714401441021</v>
      </c>
      <c r="E26" s="31" t="str">
        <f>IF(ISBLANK(Values!E25),"","EAN")</f>
        <v>EAN</v>
      </c>
      <c r="F26" s="28" t="str">
        <f>IF(ISBLANK(Values!E25),"",IF(Values!J25, SUBSTITUTE(Values!$B$1, "{language}", Values!H25) &amp; " " &amp;Values!$B$3, SUBSTITUTE(Values!$B$2, "{language}", Values!$H25) &amp; " " &amp;Values!$B$3))</f>
        <v>ersätter Franska icke-bakgrundsbelyst tangentbord för Lenovo Thinkpad T431 T431S E431 T440 T440P T440S E440 L440 T450 T450S T460 L450 T440E</v>
      </c>
      <c r="G26" s="32" t="str">
        <f>IF(ISBLANK(Values!E25),"","TellusRem")</f>
        <v>TellusRem</v>
      </c>
      <c r="H26" s="27" t="str">
        <f>IF(ISBLANK(Values!E25),"",Values!$B$16)</f>
        <v>computer-keyboards</v>
      </c>
      <c r="I26" s="27" t="str">
        <f>IF(ISBLANK(Values!E25),"","4730574031")</f>
        <v>4730574031</v>
      </c>
      <c r="J26" s="39" t="str">
        <f>IF(ISBLANK(Values!E25),"",Values!F25 )</f>
        <v>Lenovo T440 RG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https://raw.githubusercontent.com/PatrickVibild/TellusAmazonPictures/master/pictures/Lenovo/T440/RG/FR/1.jpg</v>
      </c>
      <c r="N26" s="28" t="str">
        <f>IF(ISBLANK(Values!$F25),"",Values!N25)</f>
        <v>https://raw.githubusercontent.com/PatrickVibild/TellusAmazonPictures/master/pictures/Lenovo/T440/RG/FR/2.jpg</v>
      </c>
      <c r="O26" s="28" t="str">
        <f>IF(ISBLANK(Values!$F25),"",Values!O25)</f>
        <v>https://raw.githubusercontent.com/PatrickVibild/TellusAmazonPictures/master/pictures/Lenovo/T440/RG/FR/3.jpg</v>
      </c>
      <c r="P26" s="28" t="str">
        <f>IF(ISBLANK(Values!$F25),"",Values!P25)</f>
        <v>https://raw.githubusercontent.com/PatrickVibild/TellusAmazonPictures/master/pictures/Lenovo/T440/RG/FR/4.jpg</v>
      </c>
      <c r="Q26" s="28" t="str">
        <f>IF(ISBLANK(Values!$F25),"",Values!Q25)</f>
        <v>https://raw.githubusercontent.com/PatrickVibild/TellusAmazonPictures/master/pictures/Lenovo/T440/RG/FR/5.jpg</v>
      </c>
      <c r="R26" s="28" t="str">
        <f>IF(ISBLANK(Values!$F25),"",Values!R25)</f>
        <v>https://raw.githubusercontent.com/PatrickVibild/TellusAmazonPictures/master/pictures/Lenovo/T440/RG/FR/6.jpg</v>
      </c>
      <c r="S26" s="28" t="str">
        <f>IF(ISBLANK(Values!$F25),"",Values!S25)</f>
        <v>https://raw.githubusercontent.com/PatrickVibild/TellusAmazonPictures/master/pictures/Lenovo/T440/RG/FR/7.jpg</v>
      </c>
      <c r="T26" s="28" t="str">
        <f>IF(ISBLANK(Values!$F25),"",Values!T25)</f>
        <v>https://raw.githubusercontent.com/PatrickVibild/TellusAmazonPictures/master/pictures/Lenovo/T440/RG/FR/8.jpg</v>
      </c>
      <c r="U26" s="28" t="str">
        <f>IF(ISBLANK(Values!$F25),"",Values!U25)</f>
        <v>https://raw.githubusercontent.com/PatrickVibild/TellusAmazonPictures/master/pictures/Lenovo/T440/RG/FR/9.jpg</v>
      </c>
      <c r="V26" s="1"/>
      <c r="W26" s="32" t="str">
        <f>IF(ISBLANK(Values!E25),"","Child")</f>
        <v>Child</v>
      </c>
      <c r="X26" s="32" t="str">
        <f>IF(ISBLANK(Values!E25),"",Values!$B$13)</f>
        <v>Lenovo T440 parent</v>
      </c>
      <c r="Y26" s="39" t="str">
        <f>IF(ISBLANK(Values!E25),"","Size-Color")</f>
        <v>Size-Color</v>
      </c>
      <c r="Z26" s="32" t="str">
        <f>IF(ISBLANK(Values!E25),"","variation")</f>
        <v>variation</v>
      </c>
      <c r="AA26" s="36" t="str">
        <f>IF(ISBLANK(Values!E25),"",Values!$B$20)</f>
        <v>Update</v>
      </c>
      <c r="AB26" s="1" t="str">
        <f>IF(ISBLANK(Values!E25),"",Values!$B$29)</f>
        <v>Tangentbord distribueras av Tellus Remarketing, ledande europeiskt företag för bärbara tangentbord. Tangentbord har rengjorts, packats och testats i vår produktionslinje i Danmark. För eventuella kompatibilitetsfrågor kontakta oss via Amazons webbplats.</v>
      </c>
      <c r="AC26" s="1"/>
      <c r="AD26" s="1"/>
      <c r="AE26" s="1"/>
      <c r="AF26" s="1"/>
      <c r="AG26" s="1"/>
      <c r="AH26" s="1"/>
      <c r="AI26" s="41" t="str">
        <f>IF(ISBLANK(Values!E25),"",IF(Values!I25,Values!$B$23,Values!$B$33))</f>
        <v>👉 LAYOUT - {flag} {language} INGEN bakgrundsbelysning.</v>
      </c>
      <c r="AJ26" s="42" t="str">
        <f>IF(ISBLANK(Values!E25),"",Values!$B$24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6" s="1" t="str">
        <f>IF(ISBLANK(Values!E25),"",Values!$B$25)</f>
        <v>♻️ MILJÖVÄNLIG PRODUKT - Köp renoverad, KÖP GRÖNT! Minska mer än 80 % koldioxid genom att köpa våra renoverade tangentbord, jämfört med att skaffa ett nytt tangentbord! Perfekt OEM-ersättningsdel för ditt tangentbord.</v>
      </c>
      <c r="AL26" s="1" t="str">
        <f>IF(ISBLANK(Values!E25),"",SUBSTITUTE(SUBSTITUTE(IF(Values!$J25, Values!$B$26, Values!$B$33), "{language}", Values!$H25), "{flag}", INDEX(options!$E$1:$E$20, Values!$V25)))</f>
        <v>👉 LAYOUT - 🇫🇷 Franska INGEN bakgrundsbelysning.</v>
      </c>
      <c r="AM26" s="1" t="str">
        <f>SUBSTITUTE(IF(ISBLANK(Values!E25),"",Values!$B$27),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6" s="1"/>
      <c r="AO26" s="1"/>
      <c r="AP26" s="1"/>
      <c r="AQ26" s="1"/>
      <c r="AR26" s="1"/>
      <c r="AS26" s="1"/>
      <c r="AT26" s="28" t="str">
        <f>IF(ISBLANK(Values!E25),"",Values!H25)</f>
        <v>Franska</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månaders garanti efter leveransdatum. I händelse av fel på tangentbordet kommer en ny enhet eller en reservdel till produktens tangentbord att skickas. Vid brist på lager ges full återbetalning.</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månaders garanti efter leveransdatum. I händelse av fel på tangentbordet kommer en ny enhet eller en reservdel till produktens tangentbord att skickas. Vid brist på lager ges full återbetalning.</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T440 RG - IT</v>
      </c>
      <c r="C27" s="32" t="str">
        <f>IF(ISBLANK(Values!E26),"","TellusRem")</f>
        <v>TellusRem</v>
      </c>
      <c r="D27" s="30">
        <f>IF(ISBLANK(Values!E26),"",Values!E26)</f>
        <v>5714401441038</v>
      </c>
      <c r="E27" s="31" t="str">
        <f>IF(ISBLANK(Values!E26),"","EAN")</f>
        <v>EAN</v>
      </c>
      <c r="F27" s="28" t="str">
        <f>IF(ISBLANK(Values!E26),"",IF(Values!J26, SUBSTITUTE(Values!$B$1, "{language}", Values!H26) &amp; " " &amp;Values!$B$3, SUBSTITUTE(Values!$B$2, "{language}", Values!$H26) &amp; " " &amp;Values!$B$3))</f>
        <v>ersätter Italienska icke-bakgrundsbelyst tangentbord för Lenovo Thinkpad T431 T431S E431 T440 T440P T440S E440 L440 T450 T450S T460 L450 T440E</v>
      </c>
      <c r="G27" s="32" t="str">
        <f>IF(ISBLANK(Values!E26),"","TellusRem")</f>
        <v>TellusRem</v>
      </c>
      <c r="H27" s="27" t="str">
        <f>IF(ISBLANK(Values!E26),"",Values!$B$16)</f>
        <v>computer-keyboards</v>
      </c>
      <c r="I27" s="27" t="str">
        <f>IF(ISBLANK(Values!E26),"","4730574031")</f>
        <v>4730574031</v>
      </c>
      <c r="J27" s="39" t="str">
        <f>IF(ISBLANK(Values!E26),"",Values!F26 )</f>
        <v>Lenovo T440 RG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https://raw.githubusercontent.com/PatrickVibild/TellusAmazonPictures/master/pictures/Lenovo/T440/RG/IT/1.jpg</v>
      </c>
      <c r="N27" s="28" t="str">
        <f>IF(ISBLANK(Values!$F26),"",Values!N26)</f>
        <v>https://raw.githubusercontent.com/PatrickVibild/TellusAmazonPictures/master/pictures/Lenovo/T440/RG/IT/2.jpg</v>
      </c>
      <c r="O27" s="28" t="str">
        <f>IF(ISBLANK(Values!$F26),"",Values!O26)</f>
        <v>https://raw.githubusercontent.com/PatrickVibild/TellusAmazonPictures/master/pictures/Lenovo/T440/RG/IT/3.jpg</v>
      </c>
      <c r="P27" s="28" t="str">
        <f>IF(ISBLANK(Values!$F26),"",Values!P26)</f>
        <v>https://raw.githubusercontent.com/PatrickVibild/TellusAmazonPictures/master/pictures/Lenovo/T440/RG/IT/4.jpg</v>
      </c>
      <c r="Q27" s="28" t="str">
        <f>IF(ISBLANK(Values!$F26),"",Values!Q26)</f>
        <v>https://raw.githubusercontent.com/PatrickVibild/TellusAmazonPictures/master/pictures/Lenovo/T440/RG/IT/5.jpg</v>
      </c>
      <c r="R27" s="28" t="str">
        <f>IF(ISBLANK(Values!$F26),"",Values!R26)</f>
        <v>https://raw.githubusercontent.com/PatrickVibild/TellusAmazonPictures/master/pictures/Lenovo/T440/RG/IT/6.jpg</v>
      </c>
      <c r="S27" s="28" t="str">
        <f>IF(ISBLANK(Values!$F26),"",Values!S26)</f>
        <v>https://raw.githubusercontent.com/PatrickVibild/TellusAmazonPictures/master/pictures/Lenovo/T440/RG/IT/7.jpg</v>
      </c>
      <c r="T27" s="28" t="str">
        <f>IF(ISBLANK(Values!$F26),"",Values!T26)</f>
        <v>https://raw.githubusercontent.com/PatrickVibild/TellusAmazonPictures/master/pictures/Lenovo/T440/RG/IT/8.jpg</v>
      </c>
      <c r="U27" s="28" t="str">
        <f>IF(ISBLANK(Values!$F26),"",Values!U26)</f>
        <v>https://raw.githubusercontent.com/PatrickVibild/TellusAmazonPictures/master/pictures/Lenovo/T440/RG/IT/9.jpg</v>
      </c>
      <c r="V27" s="1"/>
      <c r="W27" s="32" t="str">
        <f>IF(ISBLANK(Values!E26),"","Child")</f>
        <v>Child</v>
      </c>
      <c r="X27" s="32" t="str">
        <f>IF(ISBLANK(Values!E26),"",Values!$B$13)</f>
        <v>Lenovo T440 parent</v>
      </c>
      <c r="Y27" s="39" t="str">
        <f>IF(ISBLANK(Values!E26),"","Size-Color")</f>
        <v>Size-Color</v>
      </c>
      <c r="Z27" s="32" t="str">
        <f>IF(ISBLANK(Values!E26),"","variation")</f>
        <v>variation</v>
      </c>
      <c r="AA27" s="36" t="str">
        <f>IF(ISBLANK(Values!E26),"",Values!$B$20)</f>
        <v>Update</v>
      </c>
      <c r="AB27" s="1" t="str">
        <f>IF(ISBLANK(Values!E26),"",Values!$B$29)</f>
        <v>Tangentbord distribueras av Tellus Remarketing, ledande europeiskt företag för bärbara tangentbord. Tangentbord har rengjorts, packats och testats i vår produktionslinje i Danmark. För eventuella kompatibilitetsfrågor kontakta oss via Amazons webbplats.</v>
      </c>
      <c r="AC27" s="1"/>
      <c r="AD27" s="1"/>
      <c r="AE27" s="1"/>
      <c r="AF27" s="1"/>
      <c r="AG27" s="1"/>
      <c r="AH27" s="1"/>
      <c r="AI27" s="41" t="str">
        <f>IF(ISBLANK(Values!E26),"",IF(Values!I26,Values!$B$23,Values!$B$33))</f>
        <v>👉 LAYOUT - {flag} {language} INGEN bakgrundsbelysning.</v>
      </c>
      <c r="AJ27" s="42" t="str">
        <f>IF(ISBLANK(Values!E26),"",Values!$B$24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7" s="1" t="str">
        <f>IF(ISBLANK(Values!E26),"",Values!$B$25)</f>
        <v>♻️ MILJÖVÄNLIG PRODUKT - Köp renoverad, KÖP GRÖNT! Minska mer än 80 % koldioxid genom att köpa våra renoverade tangentbord, jämfört med att skaffa ett nytt tangentbord! Perfekt OEM-ersättningsdel för ditt tangentbord.</v>
      </c>
      <c r="AL27" s="1" t="str">
        <f>IF(ISBLANK(Values!E26),"",SUBSTITUTE(SUBSTITUTE(IF(Values!$J26, Values!$B$26, Values!$B$33), "{language}", Values!$H26), "{flag}", INDEX(options!$E$1:$E$20, Values!$V26)))</f>
        <v>👉 LAYOUT - 🇮🇹 Italienska INGEN bakgrundsbelysning.</v>
      </c>
      <c r="AM27" s="1" t="str">
        <f>SUBSTITUTE(IF(ISBLANK(Values!E26),"",Values!$B$27),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7" s="1"/>
      <c r="AO27" s="1"/>
      <c r="AP27" s="1"/>
      <c r="AQ27" s="1"/>
      <c r="AR27" s="1"/>
      <c r="AS27" s="1"/>
      <c r="AT27" s="28" t="str">
        <f>IF(ISBLANK(Values!E26),"",Values!H26)</f>
        <v>Italienska</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månaders garanti efter leveransdatum. I händelse av fel på tangentbordet kommer en ny enhet eller en reservdel till produktens tangentbord att skickas. Vid brist på lager ges full återbetalning.</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månaders garanti efter leveransdatum. I händelse av fel på tangentbordet kommer en ny enhet eller en reservdel till produktens tangentbord att skickas. Vid brist på lager ges full återbetalning.</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T440 RG - ES</v>
      </c>
      <c r="C28" s="32" t="str">
        <f>IF(ISBLANK(Values!E27),"","TellusRem")</f>
        <v>TellusRem</v>
      </c>
      <c r="D28" s="30">
        <f>IF(ISBLANK(Values!E27),"",Values!E27)</f>
        <v>5714401441045</v>
      </c>
      <c r="E28" s="31" t="str">
        <f>IF(ISBLANK(Values!E27),"","EAN")</f>
        <v>EAN</v>
      </c>
      <c r="F28" s="28" t="str">
        <f>IF(ISBLANK(Values!E27),"",IF(Values!J27, SUBSTITUTE(Values!$B$1, "{language}", Values!H27) &amp; " " &amp;Values!$B$3, SUBSTITUTE(Values!$B$2, "{language}", Values!$H27) &amp; " " &amp;Values!$B$3))</f>
        <v>ersätter Spanska icke-bakgrundsbelyst tangentbord för Lenovo Thinkpad T431 T431S E431 T440 T440P T440S E440 L440 T450 T450S T460 L450 T440E</v>
      </c>
      <c r="G28" s="32" t="str">
        <f>IF(ISBLANK(Values!E27),"","TellusRem")</f>
        <v>TellusRem</v>
      </c>
      <c r="H28" s="27" t="str">
        <f>IF(ISBLANK(Values!E27),"",Values!$B$16)</f>
        <v>computer-keyboards</v>
      </c>
      <c r="I28" s="27" t="str">
        <f>IF(ISBLANK(Values!E27),"","4730574031")</f>
        <v>4730574031</v>
      </c>
      <c r="J28" s="39" t="str">
        <f>IF(ISBLANK(Values!E27),"",Values!F27 )</f>
        <v>Lenovo T440 RG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https://raw.githubusercontent.com/PatrickVibild/TellusAmazonPictures/master/pictures/Lenovo/T440/RG/ES/1.jpg</v>
      </c>
      <c r="N28" s="28" t="str">
        <f>IF(ISBLANK(Values!$F27),"",Values!N27)</f>
        <v>https://raw.githubusercontent.com/PatrickVibild/TellusAmazonPictures/master/pictures/Lenovo/T440/RG/ES/2.jpg</v>
      </c>
      <c r="O28" s="28" t="str">
        <f>IF(ISBLANK(Values!$F27),"",Values!O27)</f>
        <v>https://raw.githubusercontent.com/PatrickVibild/TellusAmazonPictures/master/pictures/Lenovo/T440/RG/ES/3.jpg</v>
      </c>
      <c r="P28" s="28" t="str">
        <f>IF(ISBLANK(Values!$F27),"",Values!P27)</f>
        <v>https://raw.githubusercontent.com/PatrickVibild/TellusAmazonPictures/master/pictures/Lenovo/T440/RG/ES/4.jpg</v>
      </c>
      <c r="Q28" s="28" t="str">
        <f>IF(ISBLANK(Values!$F27),"",Values!Q27)</f>
        <v>https://raw.githubusercontent.com/PatrickVibild/TellusAmazonPictures/master/pictures/Lenovo/T440/RG/ES/5.jpg</v>
      </c>
      <c r="R28" s="28" t="str">
        <f>IF(ISBLANK(Values!$F27),"",Values!R27)</f>
        <v>https://raw.githubusercontent.com/PatrickVibild/TellusAmazonPictures/master/pictures/Lenovo/T440/RG/ES/6.jpg</v>
      </c>
      <c r="S28" s="28" t="str">
        <f>IF(ISBLANK(Values!$F27),"",Values!S27)</f>
        <v>https://raw.githubusercontent.com/PatrickVibild/TellusAmazonPictures/master/pictures/Lenovo/T440/RG/ES/7.jpg</v>
      </c>
      <c r="T28" s="28" t="str">
        <f>IF(ISBLANK(Values!$F27),"",Values!T27)</f>
        <v>https://raw.githubusercontent.com/PatrickVibild/TellusAmazonPictures/master/pictures/Lenovo/T440/RG/ES/8.jpg</v>
      </c>
      <c r="U28" s="28" t="str">
        <f>IF(ISBLANK(Values!$F27),"",Values!U27)</f>
        <v>https://raw.githubusercontent.com/PatrickVibild/TellusAmazonPictures/master/pictures/Lenovo/T440/RG/ES/9.jpg</v>
      </c>
      <c r="V28" s="1"/>
      <c r="W28" s="32" t="str">
        <f>IF(ISBLANK(Values!E27),"","Child")</f>
        <v>Child</v>
      </c>
      <c r="X28" s="32" t="str">
        <f>IF(ISBLANK(Values!E27),"",Values!$B$13)</f>
        <v>Lenovo T440 parent</v>
      </c>
      <c r="Y28" s="39" t="str">
        <f>IF(ISBLANK(Values!E27),"","Size-Color")</f>
        <v>Size-Color</v>
      </c>
      <c r="Z28" s="32" t="str">
        <f>IF(ISBLANK(Values!E27),"","variation")</f>
        <v>variation</v>
      </c>
      <c r="AA28" s="36" t="str">
        <f>IF(ISBLANK(Values!E27),"",Values!$B$20)</f>
        <v>Update</v>
      </c>
      <c r="AB28" s="1" t="str">
        <f>IF(ISBLANK(Values!E27),"",Values!$B$29)</f>
        <v>Tangentbord distribueras av Tellus Remarketing, ledande europeiskt företag för bärbara tangentbord. Tangentbord har rengjorts, packats och testats i vår produktionslinje i Danmark. För eventuella kompatibilitetsfrågor kontakta oss via Amazons webbplats.</v>
      </c>
      <c r="AC28" s="1"/>
      <c r="AD28" s="1"/>
      <c r="AE28" s="1"/>
      <c r="AF28" s="1"/>
      <c r="AG28" s="1"/>
      <c r="AH28" s="1"/>
      <c r="AI28" s="41" t="str">
        <f>IF(ISBLANK(Values!E27),"",IF(Values!I27,Values!$B$23,Values!$B$33))</f>
        <v>👉 LAYOUT - {flag} {language} INGEN bakgrundsbelysning.</v>
      </c>
      <c r="AJ28" s="42" t="str">
        <f>IF(ISBLANK(Values!E27),"",Values!$B$24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8" s="1" t="str">
        <f>IF(ISBLANK(Values!E27),"",Values!$B$25)</f>
        <v>♻️ MILJÖVÄNLIG PRODUKT - Köp renoverad, KÖP GRÖNT! Minska mer än 80 % koldioxid genom att köpa våra renoverade tangentbord, jämfört med att skaffa ett nytt tangentbord! Perfekt OEM-ersättningsdel för ditt tangentbord.</v>
      </c>
      <c r="AL28" s="1" t="str">
        <f>IF(ISBLANK(Values!E27),"",SUBSTITUTE(SUBSTITUTE(IF(Values!$J27, Values!$B$26, Values!$B$33), "{language}", Values!$H27), "{flag}", INDEX(options!$E$1:$E$20, Values!$V27)))</f>
        <v>👉 LAYOUT - 🇪🇸 Spanska INGEN bakgrundsbelysning.</v>
      </c>
      <c r="AM28" s="1" t="str">
        <f>SUBSTITUTE(IF(ISBLANK(Values!E27),"",Values!$B$27),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8" s="1"/>
      <c r="AO28" s="1"/>
      <c r="AP28" s="1"/>
      <c r="AQ28" s="1"/>
      <c r="AR28" s="1"/>
      <c r="AS28" s="1"/>
      <c r="AT28" s="28" t="str">
        <f>IF(ISBLANK(Values!E27),"",Values!H27)</f>
        <v>Spanska</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månaders garanti efter leveransdatum. I händelse av fel på tangentbordet kommer en ny enhet eller en reservdel till produktens tangentbord att skickas. Vid brist på lager ges full återbetalning.</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månaders garanti efter leveransdatum. I händelse av fel på tangentbordet kommer en ny enhet eller en reservdel till produktens tangentbord att skickas. Vid brist på lager ges full återbetalning.</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T440 RG - UK</v>
      </c>
      <c r="C29" s="32" t="str">
        <f>IF(ISBLANK(Values!E28),"","TellusRem")</f>
        <v>TellusRem</v>
      </c>
      <c r="D29" s="30">
        <f>IF(ISBLANK(Values!E28),"",Values!E28)</f>
        <v>5714401441052</v>
      </c>
      <c r="E29" s="31" t="str">
        <f>IF(ISBLANK(Values!E28),"","EAN")</f>
        <v>EAN</v>
      </c>
      <c r="F29" s="28" t="str">
        <f>IF(ISBLANK(Values!E28),"",IF(Values!J28, SUBSTITUTE(Values!$B$1, "{language}", Values!H28) &amp; " " &amp;Values!$B$3, SUBSTITUTE(Values!$B$2, "{language}", Values!$H28) &amp; " " &amp;Values!$B$3))</f>
        <v>ersätter Storbritannien icke-bakgrundsbelyst tangentbord för Lenovo Thinkpad T431 T431S E431 T440 T440P T440S E440 L440 T450 T450S T460 L450 T440E</v>
      </c>
      <c r="G29" s="32" t="str">
        <f>IF(ISBLANK(Values!E28),"","TellusRem")</f>
        <v>TellusRem</v>
      </c>
      <c r="H29" s="27" t="str">
        <f>IF(ISBLANK(Values!E28),"",Values!$B$16)</f>
        <v>computer-keyboards</v>
      </c>
      <c r="I29" s="27" t="str">
        <f>IF(ISBLANK(Values!E28),"","4730574031")</f>
        <v>4730574031</v>
      </c>
      <c r="J29" s="39" t="str">
        <f>IF(ISBLANK(Values!E28),"",Values!F28 )</f>
        <v>Lenovo T440 RG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https://raw.githubusercontent.com/PatrickVibild/TellusAmazonPictures/master/pictures/Lenovo/T440/RG/UK/1.jpg</v>
      </c>
      <c r="N29" s="28" t="str">
        <f>IF(ISBLANK(Values!$F28),"",Values!N28)</f>
        <v>https://raw.githubusercontent.com/PatrickVibild/TellusAmazonPictures/master/pictures/Lenovo/T440/RG/UK/2.jpg</v>
      </c>
      <c r="O29" s="28" t="str">
        <f>IF(ISBLANK(Values!$F28),"",Values!O28)</f>
        <v>https://raw.githubusercontent.com/PatrickVibild/TellusAmazonPictures/master/pictures/Lenovo/T440/RG/UK/3.jpg</v>
      </c>
      <c r="P29" s="28" t="str">
        <f>IF(ISBLANK(Values!$F28),"",Values!P28)</f>
        <v>https://raw.githubusercontent.com/PatrickVibild/TellusAmazonPictures/master/pictures/Lenovo/T440/RG/UK/4.jpg</v>
      </c>
      <c r="Q29" s="28" t="str">
        <f>IF(ISBLANK(Values!$F28),"",Values!Q28)</f>
        <v>https://raw.githubusercontent.com/PatrickVibild/TellusAmazonPictures/master/pictures/Lenovo/T440/RG/UK/5.jpg</v>
      </c>
      <c r="R29" s="28" t="str">
        <f>IF(ISBLANK(Values!$F28),"",Values!R28)</f>
        <v>https://raw.githubusercontent.com/PatrickVibild/TellusAmazonPictures/master/pictures/Lenovo/T440/RG/UK/6.jpg</v>
      </c>
      <c r="S29" s="28" t="str">
        <f>IF(ISBLANK(Values!$F28),"",Values!S28)</f>
        <v>https://raw.githubusercontent.com/PatrickVibild/TellusAmazonPictures/master/pictures/Lenovo/T440/RG/UK/7.jpg</v>
      </c>
      <c r="T29" s="28" t="str">
        <f>IF(ISBLANK(Values!$F28),"",Values!T28)</f>
        <v>https://raw.githubusercontent.com/PatrickVibild/TellusAmazonPictures/master/pictures/Lenovo/T440/RG/UK/8.jpg</v>
      </c>
      <c r="U29" s="28" t="str">
        <f>IF(ISBLANK(Values!$F28),"",Values!U28)</f>
        <v>https://raw.githubusercontent.com/PatrickVibild/TellusAmazonPictures/master/pictures/Lenovo/T440/RG/UK/9.jpg</v>
      </c>
      <c r="V29" s="1"/>
      <c r="W29" s="32" t="str">
        <f>IF(ISBLANK(Values!E28),"","Child")</f>
        <v>Child</v>
      </c>
      <c r="X29" s="32" t="str">
        <f>IF(ISBLANK(Values!E28),"",Values!$B$13)</f>
        <v>Lenovo T440 parent</v>
      </c>
      <c r="Y29" s="39" t="str">
        <f>IF(ISBLANK(Values!E28),"","Size-Color")</f>
        <v>Size-Color</v>
      </c>
      <c r="Z29" s="32" t="str">
        <f>IF(ISBLANK(Values!E28),"","variation")</f>
        <v>variation</v>
      </c>
      <c r="AA29" s="36" t="str">
        <f>IF(ISBLANK(Values!E28),"",Values!$B$20)</f>
        <v>Update</v>
      </c>
      <c r="AB29" s="1" t="str">
        <f>IF(ISBLANK(Values!E28),"",Values!$B$29)</f>
        <v>Tangentbord distribueras av Tellus Remarketing, ledande europeiskt företag för bärbara tangentbord. Tangentbord har rengjorts, packats och testats i vår produktionslinje i Danmark. För eventuella kompatibilitetsfrågor kontakta oss via Amazons webbplats.</v>
      </c>
      <c r="AC29" s="1"/>
      <c r="AD29" s="1"/>
      <c r="AE29" s="1"/>
      <c r="AF29" s="1"/>
      <c r="AG29" s="1"/>
      <c r="AH29" s="1"/>
      <c r="AI29" s="41" t="str">
        <f>IF(ISBLANK(Values!E28),"",IF(Values!I28,Values!$B$23,Values!$B$33))</f>
        <v>👉 LAYOUT - {flag} {language} INGEN bakgrundsbelysning.</v>
      </c>
      <c r="AJ29" s="42" t="str">
        <f>IF(ISBLANK(Values!E28),"",Values!$B$24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9" s="1" t="str">
        <f>IF(ISBLANK(Values!E28),"",Values!$B$25)</f>
        <v>♻️ MILJÖVÄNLIG PRODUKT - Köp renoverad, KÖP GRÖNT! Minska mer än 80 % koldioxid genom att köpa våra renoverade tangentbord, jämfört med att skaffa ett nytt tangentbord! Perfekt OEM-ersättningsdel för ditt tangentbord.</v>
      </c>
      <c r="AL29" s="1" t="str">
        <f>IF(ISBLANK(Values!E28),"",SUBSTITUTE(SUBSTITUTE(IF(Values!$J28, Values!$B$26, Values!$B$33), "{language}", Values!$H28), "{flag}", INDEX(options!$E$1:$E$20, Values!$V28)))</f>
        <v>👉 LAYOUT - 🇬🇧 Storbritannien INGEN bakgrundsbelysning.</v>
      </c>
      <c r="AM29" s="1" t="str">
        <f>SUBSTITUTE(IF(ISBLANK(Values!E28),"",Values!$B$27),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9" s="1"/>
      <c r="AO29" s="1"/>
      <c r="AP29" s="1"/>
      <c r="AQ29" s="1"/>
      <c r="AR29" s="1"/>
      <c r="AS29" s="1"/>
      <c r="AT29" s="28" t="str">
        <f>IF(ISBLANK(Values!E28),"",Values!H28)</f>
        <v>Storbritannien</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månaders garanti efter leveransdatum. I händelse av fel på tangentbordet kommer en ny enhet eller en reservdel till produktens tangentbord att skickas. Vid brist på lager ges full återbetalning.</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månaders garanti efter leveransdatum. I händelse av fel på tangentbordet kommer en ny enhet eller en reservdel till produktens tangentbord att skickas. Vid brist på lager ges full återbetalning.</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T440 RG - NOR</v>
      </c>
      <c r="C30" s="32" t="str">
        <f>IF(ISBLANK(Values!E29),"","TellusRem")</f>
        <v>TellusRem</v>
      </c>
      <c r="D30" s="30">
        <f>IF(ISBLANK(Values!E29),"",Values!E29)</f>
        <v>5714401441069</v>
      </c>
      <c r="E30" s="31" t="str">
        <f>IF(ISBLANK(Values!E29),"","EAN")</f>
        <v>EAN</v>
      </c>
      <c r="F30" s="28" t="str">
        <f>IF(ISBLANK(Values!E29),"",IF(Values!J29, SUBSTITUTE(Values!$B$1, "{language}", Values!H29) &amp; " " &amp;Values!$B$3, SUBSTITUTE(Values!$B$2, "{language}", Values!$H29) &amp; " " &amp;Values!$B$3))</f>
        <v>ersätter Skandinavisk – nordisk icke-bakgrundsbelyst tangentbord för Lenovo Thinkpad T431 T431S E431 T440 T440P T440S E440 L440 T450 T450S T460 L450 T440E</v>
      </c>
      <c r="G30" s="32" t="str">
        <f>IF(ISBLANK(Values!E29),"","TellusRem")</f>
        <v>TellusRem</v>
      </c>
      <c r="H30" s="27" t="str">
        <f>IF(ISBLANK(Values!E29),"",Values!$B$16)</f>
        <v>computer-keyboards</v>
      </c>
      <c r="I30" s="27" t="str">
        <f>IF(ISBLANK(Values!E29),"","4730574031")</f>
        <v>4730574031</v>
      </c>
      <c r="J30" s="39" t="str">
        <f>IF(ISBLANK(Values!E29),"",Values!F29 )</f>
        <v>Lenovo T440 RG - NOR</v>
      </c>
      <c r="K30" s="29" t="str">
        <f>IF(IF(ISBLANK(Values!E29),"",IF(Values!J29, Values!$B$4, Values!$B$5))=0,"",IF(ISBLANK(Values!E29),"",IF(Values!J29, Values!$B$4, Values!$B$5)))</f>
        <v/>
      </c>
      <c r="L30" s="40" t="str">
        <f>IF(ISBLANK(Values!E29),"",IF($CO30="DEFAULT", Values!$B$18, ""))</f>
        <v/>
      </c>
      <c r="M30" s="28" t="str">
        <f>IF(ISBLANK(Values!E29),"",Values!$M29)</f>
        <v>https://raw.githubusercontent.com/PatrickVibild/TellusAmazonPictures/master/pictures/Lenovo/T440/RG/NOR/1.jpg</v>
      </c>
      <c r="N30" s="28" t="str">
        <f>IF(ISBLANK(Values!$F29),"",Values!N29)</f>
        <v>https://raw.githubusercontent.com/PatrickVibild/TellusAmazonPictures/master/pictures/Lenovo/T440/RG/NOR/2.jpg</v>
      </c>
      <c r="O30" s="28" t="str">
        <f>IF(ISBLANK(Values!$F29),"",Values!O29)</f>
        <v>https://raw.githubusercontent.com/PatrickVibild/TellusAmazonPictures/master/pictures/Lenovo/T440/RG/NOR/3.jpg</v>
      </c>
      <c r="P30" s="28" t="str">
        <f>IF(ISBLANK(Values!$F29),"",Values!P29)</f>
        <v>https://raw.githubusercontent.com/PatrickVibild/TellusAmazonPictures/master/pictures/Lenovo/T440/RG/NOR/4.jpg</v>
      </c>
      <c r="Q30" s="28" t="str">
        <f>IF(ISBLANK(Values!$F29),"",Values!Q29)</f>
        <v>https://raw.githubusercontent.com/PatrickVibild/TellusAmazonPictures/master/pictures/Lenovo/T440/RG/NOR/5.jpg</v>
      </c>
      <c r="R30" s="28" t="str">
        <f>IF(ISBLANK(Values!$F29),"",Values!R29)</f>
        <v>https://raw.githubusercontent.com/PatrickVibild/TellusAmazonPictures/master/pictures/Lenovo/T440/RG/NOR/6.jpg</v>
      </c>
      <c r="S30" s="28" t="str">
        <f>IF(ISBLANK(Values!$F29),"",Values!S29)</f>
        <v>https://raw.githubusercontent.com/PatrickVibild/TellusAmazonPictures/master/pictures/Lenovo/T440/RG/NOR/7.jpg</v>
      </c>
      <c r="T30" s="28" t="str">
        <f>IF(ISBLANK(Values!$F29),"",Values!T29)</f>
        <v>https://raw.githubusercontent.com/PatrickVibild/TellusAmazonPictures/master/pictures/Lenovo/T440/RG/NOR/8.jpg</v>
      </c>
      <c r="U30" s="28" t="str">
        <f>IF(ISBLANK(Values!$F29),"",Values!U29)</f>
        <v>https://raw.githubusercontent.com/PatrickVibild/TellusAmazonPictures/master/pictures/Lenovo/T440/RG/NOR/9.jpg</v>
      </c>
      <c r="V30" s="1"/>
      <c r="W30" s="32" t="str">
        <f>IF(ISBLANK(Values!E29),"","Child")</f>
        <v>Child</v>
      </c>
      <c r="X30" s="32" t="str">
        <f>IF(ISBLANK(Values!E29),"",Values!$B$13)</f>
        <v>Lenovo T440 parent</v>
      </c>
      <c r="Y30" s="39" t="str">
        <f>IF(ISBLANK(Values!E29),"","Size-Color")</f>
        <v>Size-Color</v>
      </c>
      <c r="Z30" s="32" t="str">
        <f>IF(ISBLANK(Values!E29),"","variation")</f>
        <v>variation</v>
      </c>
      <c r="AA30" s="36" t="str">
        <f>IF(ISBLANK(Values!E29),"",Values!$B$20)</f>
        <v>Update</v>
      </c>
      <c r="AB30" s="1" t="str">
        <f>IF(ISBLANK(Values!E29),"",Values!$B$29)</f>
        <v>Tangentbord distribueras av Tellus Remarketing, ledande europeiskt företag för bärbara tangentbord. Tangentbord har rengjorts, packats och testats i vår produktionslinje i Danmark. För eventuella kompatibilitetsfrågor kontakta oss via Amazons webbplats.</v>
      </c>
      <c r="AC30" s="1"/>
      <c r="AD30" s="1"/>
      <c r="AE30" s="1"/>
      <c r="AF30" s="1"/>
      <c r="AG30" s="1"/>
      <c r="AH30" s="1"/>
      <c r="AI30" s="41" t="str">
        <f>IF(ISBLANK(Values!E29),"",IF(Values!I29,Values!$B$23,Values!$B$33))</f>
        <v>👉 LAYOUT - {flag} {language} INGEN bakgrundsbelysning.</v>
      </c>
      <c r="AJ30" s="42" t="str">
        <f>IF(ISBLANK(Values!E29),"",Values!$B$24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0" s="1" t="str">
        <f>IF(ISBLANK(Values!E29),"",Values!$B$25)</f>
        <v>♻️ MILJÖVÄNLIG PRODUKT - Köp renoverad, KÖP GRÖNT! Minska mer än 80 % koldioxid genom att köpa våra renoverade tangentbord, jämfört med att skaffa ett nytt tangentbord! Perfekt OEM-ersättningsdel för ditt tangentbord.</v>
      </c>
      <c r="AL30" s="1" t="str">
        <f>IF(ISBLANK(Values!E29),"",SUBSTITUTE(SUBSTITUTE(IF(Values!$J29, Values!$B$26, Values!$B$33), "{language}", Values!$H29), "{flag}", INDEX(options!$E$1:$E$20, Values!$V29)))</f>
        <v>👉 LAYOUT - 🇸🇪 🇫🇮 🇳🇴 🇩🇰 Skandinavisk – nordisk INGEN bakgrundsbelysning.</v>
      </c>
      <c r="AM30" s="1" t="str">
        <f>SUBSTITUTE(IF(ISBLANK(Values!E29),"",Values!$B$27),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0" s="1"/>
      <c r="AO30" s="1"/>
      <c r="AP30" s="1"/>
      <c r="AQ30" s="1"/>
      <c r="AR30" s="1"/>
      <c r="AS30" s="1"/>
      <c r="AT30" s="28" t="str">
        <f>IF(ISBLANK(Values!E29),"",Values!H29)</f>
        <v>Skandinavisk – nordisk</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månaders garanti efter leveransdatum. I händelse av fel på tangentbordet kommer en ny enhet eller en reservdel till produktens tangentbord att skickas. Vid brist på lager ges full återbetalning.</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månaders garanti efter leveransdatum. I händelse av fel på tangentbordet kommer en ny enhet eller en reservdel till produktens tangentbord att skickas. Vid brist på lager ges full återbetalning.</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T440 RG - BE</v>
      </c>
      <c r="C31" s="32" t="str">
        <f>IF(ISBLANK(Values!E30),"","TellusRem")</f>
        <v>TellusRem</v>
      </c>
      <c r="D31" s="30">
        <f>IF(ISBLANK(Values!E30),"",Values!E30)</f>
        <v>5714401441076</v>
      </c>
      <c r="E31" s="31" t="str">
        <f>IF(ISBLANK(Values!E30),"","EAN")</f>
        <v>EAN</v>
      </c>
      <c r="F31" s="28" t="str">
        <f>IF(ISBLANK(Values!E30),"",IF(Values!J30, SUBSTITUTE(Values!$B$1, "{language}", Values!H30) &amp; " " &amp;Values!$B$3, SUBSTITUTE(Values!$B$2, "{language}", Values!$H30) &amp; " " &amp;Values!$B$3))</f>
        <v>ersätter Belgiska icke-bakgrundsbelyst tangentbord för Lenovo Thinkpad T431 T431S E431 T440 T440P T440S E440 L440 T450 T450S T460 L450 T440E</v>
      </c>
      <c r="G31" s="32" t="str">
        <f>IF(ISBLANK(Values!E30),"","TellusRem")</f>
        <v>TellusRem</v>
      </c>
      <c r="H31" s="27" t="str">
        <f>IF(ISBLANK(Values!E30),"",Values!$B$16)</f>
        <v>computer-keyboards</v>
      </c>
      <c r="I31" s="27" t="str">
        <f>IF(ISBLANK(Values!E30),"","4730574031")</f>
        <v>4730574031</v>
      </c>
      <c r="J31" s="39" t="str">
        <f>IF(ISBLANK(Values!E30),"",Values!F30 )</f>
        <v>Lenovo T440 RG - BE</v>
      </c>
      <c r="K31" s="29" t="str">
        <f>IF(IF(ISBLANK(Values!E30),"",IF(Values!J30, Values!$B$4, Values!$B$5))=0,"",IF(ISBLANK(Values!E30),"",IF(Values!J30, Values!$B$4, Values!$B$5)))</f>
        <v/>
      </c>
      <c r="L31" s="40">
        <f>IF(ISBLANK(Values!E30),"",IF($CO31="DEFAULT", Values!$B$18, ""))</f>
        <v>5</v>
      </c>
      <c r="M31" s="28" t="str">
        <f>IF(ISBLANK(Values!E30),"",Values!$M30)</f>
        <v>https://download.lenovo.com/Images/Parts/04Y0830/04Y0830_A.jpg</v>
      </c>
      <c r="N31" s="28" t="str">
        <f>IF(ISBLANK(Values!$F30),"",Values!N30)</f>
        <v>https://download.lenovo.com/Images/Parts/04Y0830/04Y0830_B.jpg</v>
      </c>
      <c r="O31" s="28" t="str">
        <f>IF(ISBLANK(Values!$F30),"",Values!O30)</f>
        <v>https://download.lenovo.com/Images/Parts/04Y0830/04Y0830_details.jpg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T440 parent</v>
      </c>
      <c r="Y31" s="39" t="str">
        <f>IF(ISBLANK(Values!E30),"","Size-Color")</f>
        <v>Size-Color</v>
      </c>
      <c r="Z31" s="32" t="str">
        <f>IF(ISBLANK(Values!E30),"","variation")</f>
        <v>variation</v>
      </c>
      <c r="AA31" s="36" t="str">
        <f>IF(ISBLANK(Values!E30),"",Values!$B$20)</f>
        <v>Update</v>
      </c>
      <c r="AB31" s="1" t="str">
        <f>IF(ISBLANK(Values!E30),"",Values!$B$29)</f>
        <v>Tangentbord distribueras av Tellus Remarketing, ledande europeiskt företag för bärbara tangentbord. Tangentbord har rengjorts, packats och testats i vår produktionslinje i Danmark. För eventuella kompatibilitetsfrågor kontakta oss via Amazons webbplats.</v>
      </c>
      <c r="AC31" s="1"/>
      <c r="AD31" s="1"/>
      <c r="AE31" s="1"/>
      <c r="AF31" s="1"/>
      <c r="AG31" s="1"/>
      <c r="AH31" s="1"/>
      <c r="AI31" s="41" t="str">
        <f>IF(ISBLANK(Values!E30),"",IF(Values!I30,Values!$B$23,Values!$B$33))</f>
        <v>👉 LAYOUT - {flag} {language} INGEN bakgrundsbelysning.</v>
      </c>
      <c r="AJ31" s="42" t="str">
        <f>IF(ISBLANK(Values!E30),"",Values!$B$24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1" s="1" t="str">
        <f>IF(ISBLANK(Values!E30),"",Values!$B$25)</f>
        <v>♻️ MILJÖVÄNLIG PRODUKT - Köp renoverad, KÖP GRÖNT! Minska mer än 80 % koldioxid genom att köpa våra renoverade tangentbord, jämfört med att skaffa ett nytt tangentbord! Perfekt OEM-ersättningsdel för ditt tangentbord.</v>
      </c>
      <c r="AL31" s="1" t="str">
        <f>IF(ISBLANK(Values!E30),"",SUBSTITUTE(SUBSTITUTE(IF(Values!$J30, Values!$B$26, Values!$B$33), "{language}", Values!$H30), "{flag}", INDEX(options!$E$1:$E$20, Values!$V30)))</f>
        <v>👉 LAYOUT - 🇧🇪 Belgiska INGEN bakgrundsbelysning.</v>
      </c>
      <c r="AM31" s="1" t="str">
        <f>SUBSTITUTE(IF(ISBLANK(Values!E30),"",Values!$B$27),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1" s="1"/>
      <c r="AO31" s="1"/>
      <c r="AP31" s="1"/>
      <c r="AQ31" s="1"/>
      <c r="AR31" s="1"/>
      <c r="AS31" s="1"/>
      <c r="AT31" s="28" t="str">
        <f>IF(ISBLANK(Values!E30),"",Values!H30)</f>
        <v>Belgiska</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månaders garanti efter leveransdatum. I händelse av fel på tangentbordet kommer en ny enhet eller en reservdel till produktens tangentbord att skickas. Vid brist på lager ges full återbetalning.</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månaders garanti efter leveransdatum. I händelse av fel på tangentbordet kommer en ny enhet eller en reservdel till produktens tangentbord att skickas. Vid brist på lager ges full återbetalning.</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T440 RG - BG</v>
      </c>
      <c r="C32" s="32" t="str">
        <f>IF(ISBLANK(Values!E31),"","TellusRem")</f>
        <v>TellusRem</v>
      </c>
      <c r="D32" s="30">
        <f>IF(ISBLANK(Values!E31),"",Values!E31)</f>
        <v>5714401441083</v>
      </c>
      <c r="E32" s="31" t="str">
        <f>IF(ISBLANK(Values!E31),"","EAN")</f>
        <v>EAN</v>
      </c>
      <c r="F32" s="28" t="str">
        <f>IF(ISBLANK(Values!E31),"",IF(Values!J31, SUBSTITUTE(Values!$B$1, "{language}", Values!H31) &amp; " " &amp;Values!$B$3, SUBSTITUTE(Values!$B$2, "{language}", Values!$H31) &amp; " " &amp;Values!$B$3))</f>
        <v>ersätter Bulgariska icke-bakgrundsbelyst tangentbord för Lenovo Thinkpad T431 T431S E431 T440 T440P T440S E440 L440 T450 T450S T460 L450 T440E</v>
      </c>
      <c r="G32" s="32" t="str">
        <f>IF(ISBLANK(Values!E31),"","TellusRem")</f>
        <v>TellusRem</v>
      </c>
      <c r="H32" s="27" t="str">
        <f>IF(ISBLANK(Values!E31),"",Values!$B$16)</f>
        <v>computer-keyboards</v>
      </c>
      <c r="I32" s="27" t="str">
        <f>IF(ISBLANK(Values!E31),"","4730574031")</f>
        <v>4730574031</v>
      </c>
      <c r="J32" s="39" t="str">
        <f>IF(ISBLANK(Values!E31),"",Values!F31 )</f>
        <v>Lenovo T440 RG - BG</v>
      </c>
      <c r="K32" s="29" t="str">
        <f>IF(IF(ISBLANK(Values!E31),"",IF(Values!J31, Values!$B$4, Values!$B$5))=0,"",IF(ISBLANK(Values!E31),"",IF(Values!J31, Values!$B$4, Values!$B$5)))</f>
        <v/>
      </c>
      <c r="L32" s="40">
        <f>IF(ISBLANK(Values!E31),"",IF($CO32="DEFAULT", Values!$B$18, ""))</f>
        <v>5</v>
      </c>
      <c r="M32" s="28" t="str">
        <f>IF(ISBLANK(Values!E31),"",Values!$M31)</f>
        <v>https://download.lenovo.com/Images/Parts/04Y0831/04Y0831_A.jpg</v>
      </c>
      <c r="N32" s="28" t="str">
        <f>IF(ISBLANK(Values!$F31),"",Values!N31)</f>
        <v>https://download.lenovo.com/Images/Parts/04Y0831/04Y0831_B.jpg</v>
      </c>
      <c r="O32" s="28" t="str">
        <f>IF(ISBLANK(Values!$F31),"",Values!O31)</f>
        <v>https://download.lenovo.com/Images/Parts/04Y0831/04Y0831_details.jpg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T440 parent</v>
      </c>
      <c r="Y32" s="39" t="str">
        <f>IF(ISBLANK(Values!E31),"","Size-Color")</f>
        <v>Size-Color</v>
      </c>
      <c r="Z32" s="32" t="str">
        <f>IF(ISBLANK(Values!E31),"","variation")</f>
        <v>variation</v>
      </c>
      <c r="AA32" s="36" t="str">
        <f>IF(ISBLANK(Values!E31),"",Values!$B$20)</f>
        <v>Update</v>
      </c>
      <c r="AB32" s="1" t="str">
        <f>IF(ISBLANK(Values!E31),"",Values!$B$29)</f>
        <v>Tangentbord distribueras av Tellus Remarketing, ledande europeiskt företag för bärbara tangentbord. Tangentbord har rengjorts, packats och testats i vår produktionslinje i Danmark. För eventuella kompatibilitetsfrågor kontakta oss via Amazons webbplats.</v>
      </c>
      <c r="AC32" s="1"/>
      <c r="AD32" s="1"/>
      <c r="AE32" s="1"/>
      <c r="AF32" s="1"/>
      <c r="AG32" s="1"/>
      <c r="AH32" s="1"/>
      <c r="AI32" s="41" t="str">
        <f>IF(ISBLANK(Values!E31),"",IF(Values!I31,Values!$B$23,Values!$B$33))</f>
        <v>👉 LAYOUT - {flag} {language} INGEN bakgrundsbelysning.</v>
      </c>
      <c r="AJ32" s="42" t="str">
        <f>IF(ISBLANK(Values!E31),"",Values!$B$24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2" s="1" t="str">
        <f>IF(ISBLANK(Values!E31),"",Values!$B$25)</f>
        <v>♻️ MILJÖVÄNLIG PRODUKT - Köp renoverad, KÖP GRÖNT! Minska mer än 80 % koldioxid genom att köpa våra renoverade tangentbord, jämfört med att skaffa ett nytt tangentbord! Perfekt OEM-ersättningsdel för ditt tangentbord.</v>
      </c>
      <c r="AL32" s="1" t="str">
        <f>IF(ISBLANK(Values!E31),"",SUBSTITUTE(SUBSTITUTE(IF(Values!$J31, Values!$B$26, Values!$B$33), "{language}", Values!$H31), "{flag}", INDEX(options!$E$1:$E$20, Values!$V31)))</f>
        <v>👉 LAYOUT - 🇧🇬 Bulgariska INGEN bakgrundsbelysning.</v>
      </c>
      <c r="AM32" s="1" t="str">
        <f>SUBSTITUTE(IF(ISBLANK(Values!E31),"",Values!$B$27),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2" s="1"/>
      <c r="AO32" s="1"/>
      <c r="AP32" s="1"/>
      <c r="AQ32" s="1"/>
      <c r="AR32" s="1"/>
      <c r="AS32" s="1"/>
      <c r="AT32" s="28" t="str">
        <f>IF(ISBLANK(Values!E31),"",Values!H31)</f>
        <v>Bulgariska</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månaders garanti efter leveransdatum. I händelse av fel på tangentbordet kommer en ny enhet eller en reservdel till produktens tangentbord att skickas. Vid brist på lager ges full återbetalning.</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månaders garanti efter leveransdatum. I händelse av fel på tangentbordet kommer en ny enhet eller en reservdel till produktens tangentbord att skickas. Vid brist på lager ges full återbetalning.</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T440 RG - CZ</v>
      </c>
      <c r="C33" s="32" t="str">
        <f>IF(ISBLANK(Values!E32),"","TellusRem")</f>
        <v>TellusRem</v>
      </c>
      <c r="D33" s="30">
        <f>IF(ISBLANK(Values!E32),"",Values!E32)</f>
        <v>5714401441090</v>
      </c>
      <c r="E33" s="31" t="str">
        <f>IF(ISBLANK(Values!E32),"","EAN")</f>
        <v>EAN</v>
      </c>
      <c r="F33" s="28" t="str">
        <f>IF(ISBLANK(Values!E32),"",IF(Values!J32, SUBSTITUTE(Values!$B$1, "{language}", Values!H32) &amp; " " &amp;Values!$B$3, SUBSTITUTE(Values!$B$2, "{language}", Values!$H32) &amp; " " &amp;Values!$B$3))</f>
        <v>ersätter Tjeckiska icke-bakgrundsbelyst tangentbord för Lenovo Thinkpad T431 T431S E431 T440 T440P T440S E440 L440 T450 T450S T460 L450 T440E</v>
      </c>
      <c r="G33" s="32" t="str">
        <f>IF(ISBLANK(Values!E32),"","TellusRem")</f>
        <v>TellusRem</v>
      </c>
      <c r="H33" s="27" t="str">
        <f>IF(ISBLANK(Values!E32),"",Values!$B$16)</f>
        <v>computer-keyboards</v>
      </c>
      <c r="I33" s="27" t="str">
        <f>IF(ISBLANK(Values!E32),"","4730574031")</f>
        <v>4730574031</v>
      </c>
      <c r="J33" s="39" t="str">
        <f>IF(ISBLANK(Values!E32),"",Values!F32 )</f>
        <v>Lenovo T440 RG - CZ</v>
      </c>
      <c r="K33" s="29" t="str">
        <f>IF(IF(ISBLANK(Values!E32),"",IF(Values!J32, Values!$B$4, Values!$B$5))=0,"",IF(ISBLANK(Values!E32),"",IF(Values!J32, Values!$B$4, Values!$B$5)))</f>
        <v/>
      </c>
      <c r="L33" s="40">
        <f>IF(ISBLANK(Values!E32),"",IF($CO33="DEFAULT", Values!$B$18, ""))</f>
        <v>5</v>
      </c>
      <c r="M33" s="28" t="str">
        <f>IF(ISBLANK(Values!E32),"",Values!$M32)</f>
        <v>https://download.lenovo.com/Images/Parts/04Y0832/04Y0832_A.jpg</v>
      </c>
      <c r="N33" s="28" t="str">
        <f>IF(ISBLANK(Values!$F32),"",Values!N32)</f>
        <v>https://download.lenovo.com/Images/Parts/04Y0832/04Y0832_B.jpg</v>
      </c>
      <c r="O33" s="28" t="str">
        <f>IF(ISBLANK(Values!$F32),"",Values!O32)</f>
        <v>https://download.lenovo.com/Images/Parts/04Y0832/04Y0832_details.jpg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T440 parent</v>
      </c>
      <c r="Y33" s="39" t="str">
        <f>IF(ISBLANK(Values!E32),"","Size-Color")</f>
        <v>Size-Color</v>
      </c>
      <c r="Z33" s="32" t="str">
        <f>IF(ISBLANK(Values!E32),"","variation")</f>
        <v>variation</v>
      </c>
      <c r="AA33" s="36" t="str">
        <f>IF(ISBLANK(Values!E32),"",Values!$B$20)</f>
        <v>Update</v>
      </c>
      <c r="AB33" s="1" t="str">
        <f>IF(ISBLANK(Values!E32),"",Values!$B$29)</f>
        <v>Tangentbord distribueras av Tellus Remarketing, ledande europeiskt företag för bärbara tangentbord. Tangentbord har rengjorts, packats och testats i vår produktionslinje i Danmark. För eventuella kompatibilitetsfrågor kontakta oss via Amazons webbplats.</v>
      </c>
      <c r="AC33" s="1"/>
      <c r="AD33" s="1"/>
      <c r="AE33" s="1"/>
      <c r="AF33" s="1"/>
      <c r="AG33" s="1"/>
      <c r="AH33" s="1"/>
      <c r="AI33" s="41" t="str">
        <f>IF(ISBLANK(Values!E32),"",IF(Values!I32,Values!$B$23,Values!$B$33))</f>
        <v>👉 LAYOUT - {flag} {language} INGEN bakgrundsbelysning.</v>
      </c>
      <c r="AJ33" s="42" t="str">
        <f>IF(ISBLANK(Values!E32),"",Values!$B$24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3" s="1" t="str">
        <f>IF(ISBLANK(Values!E32),"",Values!$B$25)</f>
        <v>♻️ MILJÖVÄNLIG PRODUKT - Köp renoverad, KÖP GRÖNT! Minska mer än 80 % koldioxid genom att köpa våra renoverade tangentbord, jämfört med att skaffa ett nytt tangentbord! Perfekt OEM-ersättningsdel för ditt tangentbord.</v>
      </c>
      <c r="AL33" s="1" t="str">
        <f>IF(ISBLANK(Values!E32),"",SUBSTITUTE(SUBSTITUTE(IF(Values!$J32, Values!$B$26, Values!$B$33), "{language}", Values!$H32), "{flag}", INDEX(options!$E$1:$E$20, Values!$V32)))</f>
        <v>👉 LAYOUT - 🇨🇿 Tjeckiska INGEN bakgrundsbelysning.</v>
      </c>
      <c r="AM33" s="1" t="str">
        <f>SUBSTITUTE(IF(ISBLANK(Values!E32),"",Values!$B$27),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3" s="1"/>
      <c r="AO33" s="1"/>
      <c r="AP33" s="1"/>
      <c r="AQ33" s="1"/>
      <c r="AR33" s="1"/>
      <c r="AS33" s="1"/>
      <c r="AT33" s="28" t="str">
        <f>IF(ISBLANK(Values!E32),"",Values!H32)</f>
        <v>Tjeckiska</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månaders garanti efter leveransdatum. I händelse av fel på tangentbordet kommer en ny enhet eller en reservdel till produktens tangentbord att skickas. Vid brist på lager ges full återbetalning.</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månaders garanti efter leveransdatum. I händelse av fel på tangentbordet kommer en ny enhet eller en reservdel till produktens tangentbord att skickas. Vid brist på lager ges full återbetalning.</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T440 RG - DK</v>
      </c>
      <c r="C34" s="32" t="str">
        <f>IF(ISBLANK(Values!E33),"","TellusRem")</f>
        <v>TellusRem</v>
      </c>
      <c r="D34" s="30">
        <f>IF(ISBLANK(Values!E33),"",Values!E33)</f>
        <v>5714401441106</v>
      </c>
      <c r="E34" s="31" t="str">
        <f>IF(ISBLANK(Values!E33),"","EAN")</f>
        <v>EAN</v>
      </c>
      <c r="F34" s="28" t="str">
        <f>IF(ISBLANK(Values!E33),"",IF(Values!J33, SUBSTITUTE(Values!$B$1, "{language}", Values!H33) &amp; " " &amp;Values!$B$3, SUBSTITUTE(Values!$B$2, "{language}", Values!$H33) &amp; " " &amp;Values!$B$3))</f>
        <v>ersätter Danska icke-bakgrundsbelyst tangentbord för Lenovo Thinkpad T431 T431S E431 T440 T440P T440S E440 L440 T450 T450S T460 L450 T440E</v>
      </c>
      <c r="G34" s="32" t="str">
        <f>IF(ISBLANK(Values!E33),"","TellusRem")</f>
        <v>TellusRem</v>
      </c>
      <c r="H34" s="27" t="str">
        <f>IF(ISBLANK(Values!E33),"",Values!$B$16)</f>
        <v>computer-keyboards</v>
      </c>
      <c r="I34" s="27" t="str">
        <f>IF(ISBLANK(Values!E33),"","4730574031")</f>
        <v>4730574031</v>
      </c>
      <c r="J34" s="39" t="str">
        <f>IF(ISBLANK(Values!E33),"",Values!F33 )</f>
        <v>Lenovo T440 RG - DK</v>
      </c>
      <c r="K34" s="29" t="str">
        <f>IF(IF(ISBLANK(Values!E33),"",IF(Values!J33, Values!$B$4, Values!$B$5))=0,"",IF(ISBLANK(Values!E33),"",IF(Values!J33, Values!$B$4, Values!$B$5)))</f>
        <v/>
      </c>
      <c r="L34" s="40">
        <f>IF(ISBLANK(Values!E33),"",IF($CO34="DEFAULT", Values!$B$18, ""))</f>
        <v>5</v>
      </c>
      <c r="M34" s="28" t="str">
        <f>IF(ISBLANK(Values!E33),"",Values!$M33)</f>
        <v>https://download.lenovo.com/Images/Parts/04Y0833/04Y0833_A.jpg</v>
      </c>
      <c r="N34" s="28" t="str">
        <f>IF(ISBLANK(Values!$F33),"",Values!N33)</f>
        <v>https://download.lenovo.com/Images/Parts/04Y0833/04Y0833_B.jpg</v>
      </c>
      <c r="O34" s="28" t="str">
        <f>IF(ISBLANK(Values!$F33),"",Values!O33)</f>
        <v>https://download.lenovo.com/Images/Parts/04Y0833/04Y0833_details.jpg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T440 parent</v>
      </c>
      <c r="Y34" s="39" t="str">
        <f>IF(ISBLANK(Values!E33),"","Size-Color")</f>
        <v>Size-Color</v>
      </c>
      <c r="Z34" s="32" t="str">
        <f>IF(ISBLANK(Values!E33),"","variation")</f>
        <v>variation</v>
      </c>
      <c r="AA34" s="36" t="str">
        <f>IF(ISBLANK(Values!E33),"",Values!$B$20)</f>
        <v>Update</v>
      </c>
      <c r="AB34" s="1" t="str">
        <f>IF(ISBLANK(Values!E33),"",Values!$B$29)</f>
        <v>Tangentbord distribueras av Tellus Remarketing, ledande europeiskt företag för bärbara tangentbord. Tangentbord har rengjorts, packats och testats i vår produktionslinje i Danmark. För eventuella kompatibilitetsfrågor kontakta oss via Amazons webbplats.</v>
      </c>
      <c r="AC34" s="1"/>
      <c r="AD34" s="1"/>
      <c r="AE34" s="1"/>
      <c r="AF34" s="1"/>
      <c r="AG34" s="1"/>
      <c r="AH34" s="1"/>
      <c r="AI34" s="41" t="str">
        <f>IF(ISBLANK(Values!E33),"",IF(Values!I33,Values!$B$23,Values!$B$33))</f>
        <v>👉 LAYOUT - {flag} {language} INGEN bakgrundsbelysning.</v>
      </c>
      <c r="AJ34" s="42" t="str">
        <f>IF(ISBLANK(Values!E33),"",Values!$B$24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4" s="1" t="str">
        <f>IF(ISBLANK(Values!E33),"",Values!$B$25)</f>
        <v>♻️ MILJÖVÄNLIG PRODUKT - Köp renoverad, KÖP GRÖNT! Minska mer än 80 % koldioxid genom att köpa våra renoverade tangentbord, jämfört med att skaffa ett nytt tangentbord! Perfekt OEM-ersättningsdel för ditt tangentbord.</v>
      </c>
      <c r="AL34" s="1" t="str">
        <f>IF(ISBLANK(Values!E33),"",SUBSTITUTE(SUBSTITUTE(IF(Values!$J33, Values!$B$26, Values!$B$33), "{language}", Values!$H33), "{flag}", INDEX(options!$E$1:$E$20, Values!$V33)))</f>
        <v>👉 LAYOUT - 🇩🇰 Danska INGEN bakgrundsbelysning.</v>
      </c>
      <c r="AM34" s="1" t="str">
        <f>SUBSTITUTE(IF(ISBLANK(Values!E33),"",Values!$B$27),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4" s="1"/>
      <c r="AO34" s="1"/>
      <c r="AP34" s="1"/>
      <c r="AQ34" s="1"/>
      <c r="AR34" s="1"/>
      <c r="AS34" s="1"/>
      <c r="AT34" s="28" t="str">
        <f>IF(ISBLANK(Values!E33),"",Values!H33)</f>
        <v>Danska</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månaders garanti efter leveransdatum. I händelse av fel på tangentbordet kommer en ny enhet eller en reservdel till produktens tangentbord att skickas. Vid brist på lager ges full återbetalning.</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månaders garanti efter leveransdatum. I händelse av fel på tangentbordet kommer en ny enhet eller en reservdel till produktens tangentbord att skickas. Vid brist på lager ges full återbetalning.</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T440 RG - HU</v>
      </c>
      <c r="C35" s="32" t="str">
        <f>IF(ISBLANK(Values!E34),"","TellusRem")</f>
        <v>TellusRem</v>
      </c>
      <c r="D35" s="30">
        <f>IF(ISBLANK(Values!E34),"",Values!E34)</f>
        <v>5714401441113</v>
      </c>
      <c r="E35" s="31" t="str">
        <f>IF(ISBLANK(Values!E34),"","EAN")</f>
        <v>EAN</v>
      </c>
      <c r="F35" s="28" t="str">
        <f>IF(ISBLANK(Values!E34),"",IF(Values!J34, SUBSTITUTE(Values!$B$1, "{language}", Values!H34) &amp; " " &amp;Values!$B$3, SUBSTITUTE(Values!$B$2, "{language}", Values!$H34) &amp; " " &amp;Values!$B$3))</f>
        <v>ersätter Ungerska icke-bakgrundsbelyst tangentbord för Lenovo Thinkpad T431 T431S E431 T440 T440P T440S E440 L440 T450 T450S T460 L450 T440E</v>
      </c>
      <c r="G35" s="32" t="str">
        <f>IF(ISBLANK(Values!E34),"","TellusRem")</f>
        <v>TellusRem</v>
      </c>
      <c r="H35" s="27" t="str">
        <f>IF(ISBLANK(Values!E34),"",Values!$B$16)</f>
        <v>computer-keyboards</v>
      </c>
      <c r="I35" s="27" t="str">
        <f>IF(ISBLANK(Values!E34),"","4730574031")</f>
        <v>4730574031</v>
      </c>
      <c r="J35" s="39" t="str">
        <f>IF(ISBLANK(Values!E34),"",Values!F34 )</f>
        <v>Lenovo T440 RG - HU</v>
      </c>
      <c r="K35" s="29" t="str">
        <f>IF(IF(ISBLANK(Values!E34),"",IF(Values!J34, Values!$B$4, Values!$B$5))=0,"",IF(ISBLANK(Values!E34),"",IF(Values!J34, Values!$B$4, Values!$B$5)))</f>
        <v/>
      </c>
      <c r="L35" s="40">
        <f>IF(ISBLANK(Values!E34),"",IF($CO35="DEFAULT", Values!$B$18, ""))</f>
        <v>5</v>
      </c>
      <c r="M35" s="28" t="str">
        <f>IF(ISBLANK(Values!E34),"",Values!$M34)</f>
        <v>https://download.lenovo.com/Images/Parts/04Y0839/04Y0839_A.jpg</v>
      </c>
      <c r="N35" s="28" t="str">
        <f>IF(ISBLANK(Values!$F34),"",Values!N34)</f>
        <v>https://download.lenovo.com/Images/Parts/04Y0839/04Y0839_B.jpg</v>
      </c>
      <c r="O35" s="28" t="str">
        <f>IF(ISBLANK(Values!$F34),"",Values!O34)</f>
        <v>https://download.lenovo.com/Images/Parts/04Y0839/04Y0839_details.jpg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T440 parent</v>
      </c>
      <c r="Y35" s="39" t="str">
        <f>IF(ISBLANK(Values!E34),"","Size-Color")</f>
        <v>Size-Color</v>
      </c>
      <c r="Z35" s="32" t="str">
        <f>IF(ISBLANK(Values!E34),"","variation")</f>
        <v>variation</v>
      </c>
      <c r="AA35" s="36" t="str">
        <f>IF(ISBLANK(Values!E34),"",Values!$B$20)</f>
        <v>Update</v>
      </c>
      <c r="AB35" s="1" t="str">
        <f>IF(ISBLANK(Values!E34),"",Values!$B$29)</f>
        <v>Tangentbord distribueras av Tellus Remarketing, ledande europeiskt företag för bärbara tangentbord. Tangentbord har rengjorts, packats och testats i vår produktionslinje i Danmark. För eventuella kompatibilitetsfrågor kontakta oss via Amazons webbplats.</v>
      </c>
      <c r="AC35" s="1"/>
      <c r="AD35" s="1"/>
      <c r="AE35" s="1"/>
      <c r="AF35" s="1"/>
      <c r="AG35" s="1"/>
      <c r="AH35" s="1"/>
      <c r="AI35" s="41" t="str">
        <f>IF(ISBLANK(Values!E34),"",IF(Values!I34,Values!$B$23,Values!$B$33))</f>
        <v>👉 LAYOUT - {flag} {language} INGEN bakgrundsbelysning.</v>
      </c>
      <c r="AJ35" s="42" t="str">
        <f>IF(ISBLANK(Values!E34),"",Values!$B$24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5" s="1" t="str">
        <f>IF(ISBLANK(Values!E34),"",Values!$B$25)</f>
        <v>♻️ MILJÖVÄNLIG PRODUKT - Köp renoverad, KÖP GRÖNT! Minska mer än 80 % koldioxid genom att köpa våra renoverade tangentbord, jämfört med att skaffa ett nytt tangentbord! Perfekt OEM-ersättningsdel för ditt tangentbord.</v>
      </c>
      <c r="AL35" s="1" t="str">
        <f>IF(ISBLANK(Values!E34),"",SUBSTITUTE(SUBSTITUTE(IF(Values!$J34, Values!$B$26, Values!$B$33), "{language}", Values!$H34), "{flag}", INDEX(options!$E$1:$E$20, Values!$V34)))</f>
        <v>👉 LAYOUT - 🇭🇺 Ungerska INGEN bakgrundsbelysning.</v>
      </c>
      <c r="AM35" s="1" t="str">
        <f>SUBSTITUTE(IF(ISBLANK(Values!E34),"",Values!$B$27),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5" s="1"/>
      <c r="AO35" s="1"/>
      <c r="AP35" s="1"/>
      <c r="AQ35" s="1"/>
      <c r="AR35" s="1"/>
      <c r="AS35" s="1"/>
      <c r="AT35" s="28" t="str">
        <f>IF(ISBLANK(Values!E34),"",Values!H34)</f>
        <v>Ungerska</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månaders garanti efter leveransdatum. I händelse av fel på tangentbordet kommer en ny enhet eller en reservdel till produktens tangentbord att skickas. Vid brist på lager ges full återbetalning.</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månaders garanti efter leveransdatum. I händelse av fel på tangentbordet kommer en ny enhet eller en reservdel till produktens tangentbord att skickas. Vid brist på lager ges full återbetalning.</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T440 RG - NL</v>
      </c>
      <c r="C36" s="32" t="str">
        <f>IF(ISBLANK(Values!E35),"","TellusRem")</f>
        <v>TellusRem</v>
      </c>
      <c r="D36" s="30">
        <f>IF(ISBLANK(Values!E35),"",Values!E35)</f>
        <v>5714401441120</v>
      </c>
      <c r="E36" s="31" t="str">
        <f>IF(ISBLANK(Values!E35),"","EAN")</f>
        <v>EAN</v>
      </c>
      <c r="F36" s="28" t="str">
        <f>IF(ISBLANK(Values!E35),"",IF(Values!J35, SUBSTITUTE(Values!$B$1, "{language}", Values!H35) &amp; " " &amp;Values!$B$3, SUBSTITUTE(Values!$B$2, "{language}", Values!$H35) &amp; " " &amp;Values!$B$3))</f>
        <v>ersätter Holländska icke-bakgrundsbelyst tangentbord för Lenovo Thinkpad T431 T431S E431 T440 T440P T440S E440 L440 T450 T450S T460 L450 T440E</v>
      </c>
      <c r="G36" s="32" t="str">
        <f>IF(ISBLANK(Values!E35),"","TellusRem")</f>
        <v>TellusRem</v>
      </c>
      <c r="H36" s="27" t="str">
        <f>IF(ISBLANK(Values!E35),"",Values!$B$16)</f>
        <v>computer-keyboards</v>
      </c>
      <c r="I36" s="27" t="str">
        <f>IF(ISBLANK(Values!E35),"","4730574031")</f>
        <v>4730574031</v>
      </c>
      <c r="J36" s="39" t="str">
        <f>IF(ISBLANK(Values!E35),"",Values!F35 )</f>
        <v>Lenovo T440 RG - NL</v>
      </c>
      <c r="K36" s="29" t="str">
        <f>IF(IF(ISBLANK(Values!E35),"",IF(Values!J35, Values!$B$4, Values!$B$5))=0,"",IF(ISBLANK(Values!E35),"",IF(Values!J35, Values!$B$4, Values!$B$5)))</f>
        <v/>
      </c>
      <c r="L36" s="40">
        <f>IF(ISBLANK(Values!E35),"",IF($CO36="DEFAULT", Values!$B$18, ""))</f>
        <v>5</v>
      </c>
      <c r="M36" s="28" t="str">
        <f>IF(ISBLANK(Values!E35),"",Values!$M35)</f>
        <v>https://download.lenovo.com/Images/Parts/04Y0881/04Y0881_A.jpg</v>
      </c>
      <c r="N36" s="28" t="str">
        <f>IF(ISBLANK(Values!$F35),"",Values!N35)</f>
        <v>https://download.lenovo.com/Images/Parts/04Y0881/04Y0881_B.jpg</v>
      </c>
      <c r="O36" s="28" t="str">
        <f>IF(ISBLANK(Values!$F35),"",Values!O35)</f>
        <v>https://download.lenovo.com/Images/Parts/04Y0881/04Y0881_details.jpg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T440 parent</v>
      </c>
      <c r="Y36" s="39" t="str">
        <f>IF(ISBLANK(Values!E35),"","Size-Color")</f>
        <v>Size-Color</v>
      </c>
      <c r="Z36" s="32" t="str">
        <f>IF(ISBLANK(Values!E35),"","variation")</f>
        <v>variation</v>
      </c>
      <c r="AA36" s="36" t="str">
        <f>IF(ISBLANK(Values!E35),"",Values!$B$20)</f>
        <v>Update</v>
      </c>
      <c r="AB36" s="1" t="str">
        <f>IF(ISBLANK(Values!E35),"",Values!$B$29)</f>
        <v>Tangentbord distribueras av Tellus Remarketing, ledande europeiskt företag för bärbara tangentbord. Tangentbord har rengjorts, packats och testats i vår produktionslinje i Danmark. För eventuella kompatibilitetsfrågor kontakta oss via Amazons webbplats.</v>
      </c>
      <c r="AC36" s="1"/>
      <c r="AD36" s="1"/>
      <c r="AE36" s="1"/>
      <c r="AF36" s="1"/>
      <c r="AG36" s="1"/>
      <c r="AH36" s="1"/>
      <c r="AI36" s="41" t="str">
        <f>IF(ISBLANK(Values!E35),"",IF(Values!I35,Values!$B$23,Values!$B$33))</f>
        <v>👉 LAYOUT - {flag} {language} INGEN bakgrundsbelysning.</v>
      </c>
      <c r="AJ36" s="42" t="str">
        <f>IF(ISBLANK(Values!E35),"",Values!$B$24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6" s="1" t="str">
        <f>IF(ISBLANK(Values!E35),"",Values!$B$25)</f>
        <v>♻️ MILJÖVÄNLIG PRODUKT - Köp renoverad, KÖP GRÖNT! Minska mer än 80 % koldioxid genom att köpa våra renoverade tangentbord, jämfört med att skaffa ett nytt tangentbord! Perfekt OEM-ersättningsdel för ditt tangentbord.</v>
      </c>
      <c r="AL36" s="1" t="str">
        <f>IF(ISBLANK(Values!E35),"",SUBSTITUTE(SUBSTITUTE(IF(Values!$J35, Values!$B$26, Values!$B$33), "{language}", Values!$H35), "{flag}", INDEX(options!$E$1:$E$20, Values!$V35)))</f>
        <v>👉 LAYOUT - 🇳🇱 Holländska INGEN bakgrundsbelysning.</v>
      </c>
      <c r="AM36" s="1" t="str">
        <f>SUBSTITUTE(IF(ISBLANK(Values!E35),"",Values!$B$27),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6" s="1"/>
      <c r="AO36" s="1"/>
      <c r="AP36" s="1"/>
      <c r="AQ36" s="1"/>
      <c r="AR36" s="1"/>
      <c r="AS36" s="1"/>
      <c r="AT36" s="28" t="str">
        <f>IF(ISBLANK(Values!E35),"",Values!H35)</f>
        <v>Holländska</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månaders garanti efter leveransdatum. I händelse av fel på tangentbordet kommer en ny enhet eller en reservdel till produktens tangentbord att skickas. Vid brist på lager ges full återbetalning.</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månaders garanti efter leveransdatum. I händelse av fel på tangentbordet kommer en ny enhet eller en reservdel till produktens tangentbord att skickas. Vid brist på lager ges full återbetalning.</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T440 RG - NO</v>
      </c>
      <c r="C37" s="32" t="str">
        <f>IF(ISBLANK(Values!E36),"","TellusRem")</f>
        <v>TellusRem</v>
      </c>
      <c r="D37" s="30">
        <f>IF(ISBLANK(Values!E36),"",Values!E36)</f>
        <v>5714401441137</v>
      </c>
      <c r="E37" s="31" t="str">
        <f>IF(ISBLANK(Values!E36),"","EAN")</f>
        <v>EAN</v>
      </c>
      <c r="F37" s="28" t="str">
        <f>IF(ISBLANK(Values!E36),"",IF(Values!J36, SUBSTITUTE(Values!$B$1, "{language}", Values!H36) &amp; " " &amp;Values!$B$3, SUBSTITUTE(Values!$B$2, "{language}", Values!$H36) &amp; " " &amp;Values!$B$3))</f>
        <v>ersätter Norska icke-bakgrundsbelyst tangentbord för Lenovo Thinkpad T431 T431S E431 T440 T440P T440S E440 L440 T450 T450S T460 L450 T440E</v>
      </c>
      <c r="G37" s="32" t="str">
        <f>IF(ISBLANK(Values!E36),"","TellusRem")</f>
        <v>TellusRem</v>
      </c>
      <c r="H37" s="27" t="str">
        <f>IF(ISBLANK(Values!E36),"",Values!$B$16)</f>
        <v>computer-keyboards</v>
      </c>
      <c r="I37" s="27" t="str">
        <f>IF(ISBLANK(Values!E36),"","4730574031")</f>
        <v>4730574031</v>
      </c>
      <c r="J37" s="39" t="str">
        <f>IF(ISBLANK(Values!E36),"",Values!F36 )</f>
        <v>Lenovo T440 RG - NO</v>
      </c>
      <c r="K37" s="29" t="str">
        <f>IF(IF(ISBLANK(Values!E36),"",IF(Values!J36, Values!$B$4, Values!$B$5))=0,"",IF(ISBLANK(Values!E36),"",IF(Values!J36, Values!$B$4, Values!$B$5)))</f>
        <v/>
      </c>
      <c r="L37" s="40">
        <f>IF(ISBLANK(Values!E36),"",IF($CO37="DEFAULT", Values!$B$18, ""))</f>
        <v>5</v>
      </c>
      <c r="M37" s="28" t="str">
        <f>IF(ISBLANK(Values!E36),"",Values!$M36)</f>
        <v>https://download.lenovo.com/Images/Parts/04Y0844/04Y0844_A.jpg</v>
      </c>
      <c r="N37" s="28" t="str">
        <f>IF(ISBLANK(Values!$F36),"",Values!N36)</f>
        <v>https://download.lenovo.com/Images/Parts/04Y0844/04Y0844_B.jpg</v>
      </c>
      <c r="O37" s="28" t="str">
        <f>IF(ISBLANK(Values!$F36),"",Values!O36)</f>
        <v>https://download.lenovo.com/Images/Parts/04Y0844/04Y0844_details.jpg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T440 parent</v>
      </c>
      <c r="Y37" s="39" t="str">
        <f>IF(ISBLANK(Values!E36),"","Size-Color")</f>
        <v>Size-Color</v>
      </c>
      <c r="Z37" s="32" t="str">
        <f>IF(ISBLANK(Values!E36),"","variation")</f>
        <v>variation</v>
      </c>
      <c r="AA37" s="36" t="str">
        <f>IF(ISBLANK(Values!E36),"",Values!$B$20)</f>
        <v>Update</v>
      </c>
      <c r="AB37" s="1" t="str">
        <f>IF(ISBLANK(Values!E36),"",Values!$B$29)</f>
        <v>Tangentbord distribueras av Tellus Remarketing, ledande europeiskt företag för bärbara tangentbord. Tangentbord har rengjorts, packats och testats i vår produktionslinje i Danmark. För eventuella kompatibilitetsfrågor kontakta oss via Amazons webbplats.</v>
      </c>
      <c r="AC37" s="1"/>
      <c r="AD37" s="1"/>
      <c r="AE37" s="1"/>
      <c r="AF37" s="1"/>
      <c r="AG37" s="1"/>
      <c r="AH37" s="1"/>
      <c r="AI37" s="41" t="str">
        <f>IF(ISBLANK(Values!E36),"",IF(Values!I36,Values!$B$23,Values!$B$33))</f>
        <v>👉 LAYOUT - {flag} {language} INGEN bakgrundsbelysning.</v>
      </c>
      <c r="AJ37" s="42" t="str">
        <f>IF(ISBLANK(Values!E36),"",Values!$B$24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7" s="1" t="str">
        <f>IF(ISBLANK(Values!E36),"",Values!$B$25)</f>
        <v>♻️ MILJÖVÄNLIG PRODUKT - Köp renoverad, KÖP GRÖNT! Minska mer än 80 % koldioxid genom att köpa våra renoverade tangentbord, jämfört med att skaffa ett nytt tangentbord! Perfekt OEM-ersättningsdel för ditt tangentbord.</v>
      </c>
      <c r="AL37" s="1" t="str">
        <f>IF(ISBLANK(Values!E36),"",SUBSTITUTE(SUBSTITUTE(IF(Values!$J36, Values!$B$26, Values!$B$33), "{language}", Values!$H36), "{flag}", INDEX(options!$E$1:$E$20, Values!$V36)))</f>
        <v>👉 LAYOUT - 🇳🇴 Norska INGEN bakgrundsbelysning.</v>
      </c>
      <c r="AM37" s="1" t="str">
        <f>SUBSTITUTE(IF(ISBLANK(Values!E36),"",Values!$B$27),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7" s="1"/>
      <c r="AO37" s="1"/>
      <c r="AP37" s="1"/>
      <c r="AQ37" s="1"/>
      <c r="AR37" s="1"/>
      <c r="AS37" s="1"/>
      <c r="AT37" s="28" t="str">
        <f>IF(ISBLANK(Values!E36),"",Values!H36)</f>
        <v>Norska</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månaders garanti efter leveransdatum. I händelse av fel på tangentbordet kommer en ny enhet eller en reservdel till produktens tangentbord att skickas. Vid brist på lager ges full återbetalning.</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månaders garanti efter leveransdatum. I händelse av fel på tangentbordet kommer en ny enhet eller en reservdel till produktens tangentbord att skickas. Vid brist på lager ges full återbetalning.</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T440 RG - PL</v>
      </c>
      <c r="C38" s="32" t="str">
        <f>IF(ISBLANK(Values!E37),"","TellusRem")</f>
        <v>TellusRem</v>
      </c>
      <c r="D38" s="30">
        <f>IF(ISBLANK(Values!E37),"",Values!E37)</f>
        <v>5714401441144</v>
      </c>
      <c r="E38" s="31" t="str">
        <f>IF(ISBLANK(Values!E37),"","EAN")</f>
        <v>EAN</v>
      </c>
      <c r="F38" s="28" t="str">
        <f>IF(ISBLANK(Values!E37),"",IF(Values!J37, SUBSTITUTE(Values!$B$1, "{language}", Values!H37) &amp; " " &amp;Values!$B$3, SUBSTITUTE(Values!$B$2, "{language}", Values!$H37) &amp; " " &amp;Values!$B$3))</f>
        <v>ersätter Putsa icke-bakgrundsbelyst tangentbord för Lenovo Thinkpad T431 T431S E431 T440 T440P T440S E440 L440 T450 T450S T460 L450 T440E</v>
      </c>
      <c r="G38" s="32" t="str">
        <f>IF(ISBLANK(Values!E37),"","TellusRem")</f>
        <v>TellusRem</v>
      </c>
      <c r="H38" s="27" t="str">
        <f>IF(ISBLANK(Values!E37),"",Values!$B$16)</f>
        <v>computer-keyboards</v>
      </c>
      <c r="I38" s="27" t="str">
        <f>IF(ISBLANK(Values!E37),"","4730574031")</f>
        <v>4730574031</v>
      </c>
      <c r="J38" s="39" t="str">
        <f>IF(ISBLANK(Values!E37),"",Values!F37 )</f>
        <v>Lenovo T440 RG - PL</v>
      </c>
      <c r="K38" s="29" t="str">
        <f>IF(IF(ISBLANK(Values!E37),"",IF(Values!J37, Values!$B$4, Values!$B$5))=0,"",IF(ISBLANK(Values!E37),"",IF(Values!J37, Values!$B$4, Values!$B$5)))</f>
        <v/>
      </c>
      <c r="L38" s="40">
        <f>IF(ISBLANK(Values!E37),"",IF($CO38="DEFAULT", Values!$B$18, ""))</f>
        <v>5</v>
      </c>
      <c r="M38" s="28" t="str">
        <f>IF(ISBLANK(Values!E37),"",Values!$M37)</f>
        <v>https://download.lenovo.com/Images/Parts/04Y0845/04Y0845_A.jpg</v>
      </c>
      <c r="N38" s="28" t="str">
        <f>IF(ISBLANK(Values!$F37),"",Values!N37)</f>
        <v>https://download.lenovo.com/Images/Parts/04Y0845/04Y0845_B.jpg</v>
      </c>
      <c r="O38" s="28" t="str">
        <f>IF(ISBLANK(Values!$F37),"",Values!O37)</f>
        <v>https://download.lenovo.com/Images/Parts/04Y0845/04Y0845_details.jpg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T440 parent</v>
      </c>
      <c r="Y38" s="39" t="str">
        <f>IF(ISBLANK(Values!E37),"","Size-Color")</f>
        <v>Size-Color</v>
      </c>
      <c r="Z38" s="32" t="str">
        <f>IF(ISBLANK(Values!E37),"","variation")</f>
        <v>variation</v>
      </c>
      <c r="AA38" s="36" t="str">
        <f>IF(ISBLANK(Values!E37),"",Values!$B$20)</f>
        <v>Update</v>
      </c>
      <c r="AB38" s="1" t="str">
        <f>IF(ISBLANK(Values!E37),"",Values!$B$29)</f>
        <v>Tangentbord distribueras av Tellus Remarketing, ledande europeiskt företag för bärbara tangentbord. Tangentbord har rengjorts, packats och testats i vår produktionslinje i Danmark. För eventuella kompatibilitetsfrågor kontakta oss via Amazons webbplats.</v>
      </c>
      <c r="AC38" s="1"/>
      <c r="AD38" s="1"/>
      <c r="AE38" s="1"/>
      <c r="AF38" s="1"/>
      <c r="AG38" s="1"/>
      <c r="AH38" s="1"/>
      <c r="AI38" s="41" t="str">
        <f>IF(ISBLANK(Values!E37),"",IF(Values!I37,Values!$B$23,Values!$B$33))</f>
        <v>👉 LAYOUT - {flag} {language} INGEN bakgrundsbelysning.</v>
      </c>
      <c r="AJ38" s="42" t="str">
        <f>IF(ISBLANK(Values!E37),"",Values!$B$24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8" s="1" t="str">
        <f>IF(ISBLANK(Values!E37),"",Values!$B$25)</f>
        <v>♻️ MILJÖVÄNLIG PRODUKT - Köp renoverad, KÖP GRÖNT! Minska mer än 80 % koldioxid genom att köpa våra renoverade tangentbord, jämfört med att skaffa ett nytt tangentbord! Perfekt OEM-ersättningsdel för ditt tangentbord.</v>
      </c>
      <c r="AL38" s="1" t="str">
        <f>IF(ISBLANK(Values!E37),"",SUBSTITUTE(SUBSTITUTE(IF(Values!$J37, Values!$B$26, Values!$B$33), "{language}", Values!$H37), "{flag}", INDEX(options!$E$1:$E$20, Values!$V37)))</f>
        <v>👉 LAYOUT - 🇵🇱 Putsa INGEN bakgrundsbelysning.</v>
      </c>
      <c r="AM38" s="1" t="str">
        <f>SUBSTITUTE(IF(ISBLANK(Values!E37),"",Values!$B$27),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8" s="1"/>
      <c r="AO38" s="1"/>
      <c r="AP38" s="1"/>
      <c r="AQ38" s="1"/>
      <c r="AR38" s="1"/>
      <c r="AS38" s="1"/>
      <c r="AT38" s="28" t="str">
        <f>IF(ISBLANK(Values!E37),"",Values!H37)</f>
        <v>Putsa</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månaders garanti efter leveransdatum. I händelse av fel på tangentbordet kommer en ny enhet eller en reservdel till produktens tangentbord att skickas. Vid brist på lager ges full återbetalning.</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månaders garanti efter leveransdatum. I händelse av fel på tangentbordet kommer en ny enhet eller en reservdel till produktens tangentbord att skickas. Vid brist på lager ges full återbetalning.</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T440 RG - PT</v>
      </c>
      <c r="C39" s="32" t="str">
        <f>IF(ISBLANK(Values!E38),"","TellusRem")</f>
        <v>TellusRem</v>
      </c>
      <c r="D39" s="30">
        <f>IF(ISBLANK(Values!E38),"",Values!E38)</f>
        <v>5714401441151</v>
      </c>
      <c r="E39" s="31" t="str">
        <f>IF(ISBLANK(Values!E38),"","EAN")</f>
        <v>EAN</v>
      </c>
      <c r="F39" s="28" t="str">
        <f>IF(ISBLANK(Values!E38),"",IF(Values!J38, SUBSTITUTE(Values!$B$1, "{language}", Values!H38) &amp; " " &amp;Values!$B$3, SUBSTITUTE(Values!$B$2, "{language}", Values!$H38) &amp; " " &amp;Values!$B$3))</f>
        <v>ersätter Portugisiska icke-bakgrundsbelyst tangentbord för Lenovo Thinkpad T431 T431S E431 T440 T440P T440S E440 L440 T450 T450S T460 L450 T440E</v>
      </c>
      <c r="G39" s="32" t="str">
        <f>IF(ISBLANK(Values!E38),"","TellusRem")</f>
        <v>TellusRem</v>
      </c>
      <c r="H39" s="27" t="str">
        <f>IF(ISBLANK(Values!E38),"",Values!$B$16)</f>
        <v>computer-keyboards</v>
      </c>
      <c r="I39" s="27" t="str">
        <f>IF(ISBLANK(Values!E38),"","4730574031")</f>
        <v>4730574031</v>
      </c>
      <c r="J39" s="39" t="str">
        <f>IF(ISBLANK(Values!E38),"",Values!F38 )</f>
        <v>Lenovo T440 RG - PT</v>
      </c>
      <c r="K39" s="29" t="str">
        <f>IF(IF(ISBLANK(Values!E38),"",IF(Values!J38, Values!$B$4, Values!$B$5))=0,"",IF(ISBLANK(Values!E38),"",IF(Values!J38, Values!$B$4, Values!$B$5)))</f>
        <v/>
      </c>
      <c r="L39" s="40">
        <f>IF(ISBLANK(Values!E38),"",IF($CO39="DEFAULT", Values!$B$18, ""))</f>
        <v>5</v>
      </c>
      <c r="M39" s="28" t="str">
        <f>IF(ISBLANK(Values!E38),"",Values!$M38)</f>
        <v>https://download.lenovo.com/Images/Parts/04Y0846/04Y0846_A.jpg</v>
      </c>
      <c r="N39" s="28" t="str">
        <f>IF(ISBLANK(Values!$F38),"",Values!N38)</f>
        <v>https://download.lenovo.com/Images/Parts/04Y0846/04Y0846_B.jpg</v>
      </c>
      <c r="O39" s="28" t="str">
        <f>IF(ISBLANK(Values!$F38),"",Values!O38)</f>
        <v>https://download.lenovo.com/Images/Parts/04Y0846/04Y0846_details.jpg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T440 parent</v>
      </c>
      <c r="Y39" s="39" t="str">
        <f>IF(ISBLANK(Values!E38),"","Size-Color")</f>
        <v>Size-Color</v>
      </c>
      <c r="Z39" s="32" t="str">
        <f>IF(ISBLANK(Values!E38),"","variation")</f>
        <v>variation</v>
      </c>
      <c r="AA39" s="36" t="str">
        <f>IF(ISBLANK(Values!E38),"",Values!$B$20)</f>
        <v>Update</v>
      </c>
      <c r="AB39" s="1" t="str">
        <f>IF(ISBLANK(Values!E38),"",Values!$B$29)</f>
        <v>Tangentbord distribueras av Tellus Remarketing, ledande europeiskt företag för bärbara tangentbord. Tangentbord har rengjorts, packats och testats i vår produktionslinje i Danmark. För eventuella kompatibilitetsfrågor kontakta oss via Amazons webbplats.</v>
      </c>
      <c r="AC39" s="1"/>
      <c r="AD39" s="1"/>
      <c r="AE39" s="1"/>
      <c r="AF39" s="1"/>
      <c r="AG39" s="1"/>
      <c r="AH39" s="1"/>
      <c r="AI39" s="41" t="str">
        <f>IF(ISBLANK(Values!E38),"",IF(Values!I38,Values!$B$23,Values!$B$33))</f>
        <v>👉 LAYOUT - {flag} {language} INGEN bakgrundsbelysning.</v>
      </c>
      <c r="AJ39" s="42" t="str">
        <f>IF(ISBLANK(Values!E38),"",Values!$B$24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9" s="1" t="str">
        <f>IF(ISBLANK(Values!E38),"",Values!$B$25)</f>
        <v>♻️ MILJÖVÄNLIG PRODUKT - Köp renoverad, KÖP GRÖNT! Minska mer än 80 % koldioxid genom att köpa våra renoverade tangentbord, jämfört med att skaffa ett nytt tangentbord! Perfekt OEM-ersättningsdel för ditt tangentbord.</v>
      </c>
      <c r="AL39" s="1" t="str">
        <f>IF(ISBLANK(Values!E38),"",SUBSTITUTE(SUBSTITUTE(IF(Values!$J38, Values!$B$26, Values!$B$33), "{language}", Values!$H38), "{flag}", INDEX(options!$E$1:$E$20, Values!$V38)))</f>
        <v>👉 LAYOUT - 🇵🇹 Portugisiska INGEN bakgrundsbelysning.</v>
      </c>
      <c r="AM39" s="1" t="str">
        <f>SUBSTITUTE(IF(ISBLANK(Values!E38),"",Values!$B$27),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9" s="1"/>
      <c r="AO39" s="1"/>
      <c r="AP39" s="1"/>
      <c r="AQ39" s="1"/>
      <c r="AR39" s="1"/>
      <c r="AS39" s="1"/>
      <c r="AT39" s="28" t="str">
        <f>IF(ISBLANK(Values!E38),"",Values!H38)</f>
        <v>Portugisiska</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månaders garanti efter leveransdatum. I händelse av fel på tangentbordet kommer en ny enhet eller en reservdel till produktens tangentbord att skickas. Vid brist på lager ges full återbetalning.</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månaders garanti efter leveransdatum. I händelse av fel på tangentbordet kommer en ny enhet eller en reservdel till produktens tangentbord att skickas. Vid brist på lager ges full återbetalning.</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T440 RG - SE/FI</v>
      </c>
      <c r="C40" s="32" t="str">
        <f>IF(ISBLANK(Values!E39),"","TellusRem")</f>
        <v>TellusRem</v>
      </c>
      <c r="D40" s="30">
        <f>IF(ISBLANK(Values!E39),"",Values!E39)</f>
        <v>5714401441168</v>
      </c>
      <c r="E40" s="31" t="str">
        <f>IF(ISBLANK(Values!E39),"","EAN")</f>
        <v>EAN</v>
      </c>
      <c r="F40" s="28" t="str">
        <f>IF(ISBLANK(Values!E39),"",IF(Values!J39, SUBSTITUTE(Values!$B$1, "{language}", Values!H39) &amp; " " &amp;Values!$B$3, SUBSTITUTE(Values!$B$2, "{language}", Values!$H39) &amp; " " &amp;Values!$B$3))</f>
        <v>ersätter Svenska – finska icke-bakgrundsbelyst tangentbord för Lenovo Thinkpad T431 T431S E431 T440 T440P T440S E440 L440 T450 T450S T460 L450 T440E</v>
      </c>
      <c r="G40" s="32" t="str">
        <f>IF(ISBLANK(Values!E39),"","TellusRem")</f>
        <v>TellusRem</v>
      </c>
      <c r="H40" s="27" t="str">
        <f>IF(ISBLANK(Values!E39),"",Values!$B$16)</f>
        <v>computer-keyboards</v>
      </c>
      <c r="I40" s="27" t="str">
        <f>IF(ISBLANK(Values!E39),"","4730574031")</f>
        <v>4730574031</v>
      </c>
      <c r="J40" s="39" t="str">
        <f>IF(ISBLANK(Values!E39),"",Values!F39 )</f>
        <v>Lenovo T440 RG - SE/FI</v>
      </c>
      <c r="K40" s="29" t="str">
        <f>IF(IF(ISBLANK(Values!E39),"",IF(Values!J39, Values!$B$4, Values!$B$5))=0,"",IF(ISBLANK(Values!E39),"",IF(Values!J39, Values!$B$4, Values!$B$5)))</f>
        <v/>
      </c>
      <c r="L40" s="40">
        <f>IF(ISBLANK(Values!E39),"",IF($CO40="DEFAULT", Values!$B$18, ""))</f>
        <v>5</v>
      </c>
      <c r="M40" s="28" t="str">
        <f>IF(ISBLANK(Values!E39),"",Values!$M39)</f>
        <v>https://download.lenovo.com/Images/Parts/04Y0850/04Y0850_A.jpg</v>
      </c>
      <c r="N40" s="28" t="str">
        <f>IF(ISBLANK(Values!$F39),"",Values!N39)</f>
        <v>https://download.lenovo.com/Images/Parts/04Y0850/04Y0850_B.jpg</v>
      </c>
      <c r="O40" s="28" t="str">
        <f>IF(ISBLANK(Values!$F39),"",Values!O39)</f>
        <v>https://download.lenovo.com/Images/Parts/04Y0850/04Y0850_details.jpg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T440 parent</v>
      </c>
      <c r="Y40" s="39" t="str">
        <f>IF(ISBLANK(Values!E39),"","Size-Color")</f>
        <v>Size-Color</v>
      </c>
      <c r="Z40" s="32" t="str">
        <f>IF(ISBLANK(Values!E39),"","variation")</f>
        <v>variation</v>
      </c>
      <c r="AA40" s="36" t="str">
        <f>IF(ISBLANK(Values!E39),"",Values!$B$20)</f>
        <v>Update</v>
      </c>
      <c r="AB40" s="1" t="str">
        <f>IF(ISBLANK(Values!E39),"",Values!$B$29)</f>
        <v>Tangentbord distribueras av Tellus Remarketing, ledande europeiskt företag för bärbara tangentbord. Tangentbord har rengjorts, packats och testats i vår produktionslinje i Danmark. För eventuella kompatibilitetsfrågor kontakta oss via Amazons webbplats.</v>
      </c>
      <c r="AC40" s="1"/>
      <c r="AD40" s="1"/>
      <c r="AE40" s="1"/>
      <c r="AF40" s="1"/>
      <c r="AG40" s="1"/>
      <c r="AH40" s="1"/>
      <c r="AI40" s="41" t="str">
        <f>IF(ISBLANK(Values!E39),"",IF(Values!I39,Values!$B$23,Values!$B$33))</f>
        <v>👉 LAYOUT - {flag} {language} INGEN bakgrundsbelysning.</v>
      </c>
      <c r="AJ40" s="42" t="str">
        <f>IF(ISBLANK(Values!E39),"",Values!$B$24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40" s="1" t="str">
        <f>IF(ISBLANK(Values!E39),"",Values!$B$25)</f>
        <v>♻️ MILJÖVÄNLIG PRODUKT - Köp renoverad, KÖP GRÖNT! Minska mer än 80 % koldioxid genom att köpa våra renoverade tangentbord, jämfört med att skaffa ett nytt tangentbord! Perfekt OEM-ersättningsdel för ditt tangentbord.</v>
      </c>
      <c r="AL40" s="1" t="str">
        <f>IF(ISBLANK(Values!E39),"",SUBSTITUTE(SUBSTITUTE(IF(Values!$J39, Values!$B$26, Values!$B$33), "{language}", Values!$H39), "{flag}", INDEX(options!$E$1:$E$20, Values!$V39)))</f>
        <v>👉 LAYOUT - 🇸🇪 🇫🇮 Svenska – finska INGEN bakgrundsbelysning.</v>
      </c>
      <c r="AM40" s="1" t="str">
        <f>SUBSTITUTE(IF(ISBLANK(Values!E39),"",Values!$B$27),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40" s="1"/>
      <c r="AO40" s="1"/>
      <c r="AP40" s="1"/>
      <c r="AQ40" s="1"/>
      <c r="AR40" s="1"/>
      <c r="AS40" s="1"/>
      <c r="AT40" s="28" t="str">
        <f>IF(ISBLANK(Values!E39),"",Values!H39)</f>
        <v>Svenska – finska</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månaders garanti efter leveransdatum. I händelse av fel på tangentbordet kommer en ny enhet eller en reservdel till produktens tangentbord att skickas. Vid brist på lager ges full återbetalning.</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månaders garanti efter leveransdatum. I händelse av fel på tangentbordet kommer en ny enhet eller en reservdel till produktens tangentbord att skickas. Vid brist på lager ges full återbetalning.</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T440 RG - CH</v>
      </c>
      <c r="C41" s="32" t="str">
        <f>IF(ISBLANK(Values!E40),"","TellusRem")</f>
        <v>TellusRem</v>
      </c>
      <c r="D41" s="30">
        <f>IF(ISBLANK(Values!E40),"",Values!E40)</f>
        <v>5714401441175</v>
      </c>
      <c r="E41" s="31" t="str">
        <f>IF(ISBLANK(Values!E40),"","EAN")</f>
        <v>EAN</v>
      </c>
      <c r="F41" s="28" t="str">
        <f>IF(ISBLANK(Values!E40),"",IF(Values!J40, SUBSTITUTE(Values!$B$1, "{language}", Values!H40) &amp; " " &amp;Values!$B$3, SUBSTITUTE(Values!$B$2, "{language}", Values!$H40) &amp; " " &amp;Values!$B$3))</f>
        <v>ersätter Schweiziska icke-bakgrundsbelyst tangentbord för Lenovo Thinkpad T431 T431S E431 T440 T440P T440S E440 L440 T450 T450S T460 L450 T440E</v>
      </c>
      <c r="G41" s="32" t="str">
        <f>IF(ISBLANK(Values!E40),"","TellusRem")</f>
        <v>TellusRem</v>
      </c>
      <c r="H41" s="27" t="str">
        <f>IF(ISBLANK(Values!E40),"",Values!$B$16)</f>
        <v>computer-keyboards</v>
      </c>
      <c r="I41" s="27" t="str">
        <f>IF(ISBLANK(Values!E40),"","4730574031")</f>
        <v>4730574031</v>
      </c>
      <c r="J41" s="39" t="str">
        <f>IF(ISBLANK(Values!E40),"",Values!F40 )</f>
        <v>Lenovo T440 RG - CH</v>
      </c>
      <c r="K41" s="29" t="str">
        <f>IF(IF(ISBLANK(Values!E40),"",IF(Values!J40, Values!$B$4, Values!$B$5))=0,"",IF(ISBLANK(Values!E40),"",IF(Values!J40, Values!$B$4, Values!$B$5)))</f>
        <v/>
      </c>
      <c r="L41" s="40">
        <f>IF(ISBLANK(Values!E40),"",IF($CO41="DEFAULT", Values!$B$18, ""))</f>
        <v>5</v>
      </c>
      <c r="M41" s="28" t="str">
        <f>IF(ISBLANK(Values!E40),"",Values!$M40)</f>
        <v>https://download.lenovo.com/Images/Parts/04Y0851/04Y0851_A.jpg</v>
      </c>
      <c r="N41" s="28" t="str">
        <f>IF(ISBLANK(Values!$F40),"",Values!N40)</f>
        <v>https://download.lenovo.com/Images/Parts/04Y0851/04Y0851_B.jpg</v>
      </c>
      <c r="O41" s="28" t="str">
        <f>IF(ISBLANK(Values!$F40),"",Values!O40)</f>
        <v>https://download.lenovo.com/Images/Parts/04Y0851/04Y0851_details.jpg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T440 parent</v>
      </c>
      <c r="Y41" s="39" t="str">
        <f>IF(ISBLANK(Values!E40),"","Size-Color")</f>
        <v>Size-Color</v>
      </c>
      <c r="Z41" s="32" t="str">
        <f>IF(ISBLANK(Values!E40),"","variation")</f>
        <v>variation</v>
      </c>
      <c r="AA41" s="36" t="str">
        <f>IF(ISBLANK(Values!E40),"",Values!$B$20)</f>
        <v>Update</v>
      </c>
      <c r="AB41" s="1" t="str">
        <f>IF(ISBLANK(Values!E40),"",Values!$B$29)</f>
        <v>Tangentbord distribueras av Tellus Remarketing, ledande europeiskt företag för bärbara tangentbord. Tangentbord har rengjorts, packats och testats i vår produktionslinje i Danmark. För eventuella kompatibilitetsfrågor kontakta oss via Amazons webbplats.</v>
      </c>
      <c r="AC41" s="1"/>
      <c r="AD41" s="1"/>
      <c r="AE41" s="1"/>
      <c r="AF41" s="1"/>
      <c r="AG41" s="1"/>
      <c r="AH41" s="1"/>
      <c r="AI41" s="41" t="str">
        <f>IF(ISBLANK(Values!E40),"",IF(Values!I40,Values!$B$23,Values!$B$33))</f>
        <v>👉 LAYOUT - {flag} {language} INGEN bakgrundsbelysning.</v>
      </c>
      <c r="AJ41" s="42" t="str">
        <f>IF(ISBLANK(Values!E40),"",Values!$B$24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41" s="1" t="str">
        <f>IF(ISBLANK(Values!E40),"",Values!$B$25)</f>
        <v>♻️ MILJÖVÄNLIG PRODUKT - Köp renoverad, KÖP GRÖNT! Minska mer än 80 % koldioxid genom att köpa våra renoverade tangentbord, jämfört med att skaffa ett nytt tangentbord! Perfekt OEM-ersättningsdel för ditt tangentbord.</v>
      </c>
      <c r="AL41" s="1" t="str">
        <f>IF(ISBLANK(Values!E40),"",SUBSTITUTE(SUBSTITUTE(IF(Values!$J40, Values!$B$26, Values!$B$33), "{language}", Values!$H40), "{flag}", INDEX(options!$E$1:$E$20, Values!$V40)))</f>
        <v>👉 LAYOUT - 🇨🇭 Schweiziska INGEN bakgrundsbelysning.</v>
      </c>
      <c r="AM41" s="1" t="str">
        <f>SUBSTITUTE(IF(ISBLANK(Values!E40),"",Values!$B$27),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41" s="1"/>
      <c r="AO41" s="1"/>
      <c r="AP41" s="1"/>
      <c r="AQ41" s="1"/>
      <c r="AR41" s="1"/>
      <c r="AS41" s="1"/>
      <c r="AT41" s="28" t="str">
        <f>IF(ISBLANK(Values!E40),"",Values!H40)</f>
        <v>Schweiziska</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månaders garanti efter leveransdatum. I händelse av fel på tangentbordet kommer en ny enhet eller en reservdel till produktens tangentbord att skickas. Vid brist på lager ges full återbetalning.</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månaders garanti efter leveransdatum. I händelse av fel på tangentbordet kommer en ny enhet eller en reservdel till produktens tangentbord att skickas. Vid brist på lager ges full återbetalning.</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T440 RG - US INT</v>
      </c>
      <c r="C42" s="32" t="str">
        <f>IF(ISBLANK(Values!E41),"","TellusRem")</f>
        <v>TellusRem</v>
      </c>
      <c r="D42" s="30">
        <f>IF(ISBLANK(Values!E41),"",Values!E41)</f>
        <v>5714401441182</v>
      </c>
      <c r="E42" s="31" t="str">
        <f>IF(ISBLANK(Values!E41),"","EAN")</f>
        <v>EAN</v>
      </c>
      <c r="F42" s="28" t="str">
        <f>IF(ISBLANK(Values!E41),"",IF(Values!J41, SUBSTITUTE(Values!$B$1, "{language}", Values!H41) &amp; " " &amp;Values!$B$3, SUBSTITUTE(Values!$B$2, "{language}", Values!$H41) &amp; " " &amp;Values!$B$3))</f>
        <v>ersätter US International icke-bakgrundsbelyst tangentbord för Lenovo Thinkpad T431 T431S E431 T440 T440P T440S E440 L440 T450 T450S T460 L450 T440E</v>
      </c>
      <c r="G42" s="32" t="str">
        <f>IF(ISBLANK(Values!E41),"","TellusRem")</f>
        <v>TellusRem</v>
      </c>
      <c r="H42" s="27" t="str">
        <f>IF(ISBLANK(Values!E41),"",Values!$B$16)</f>
        <v>computer-keyboards</v>
      </c>
      <c r="I42" s="27" t="str">
        <f>IF(ISBLANK(Values!E41),"","4730574031")</f>
        <v>4730574031</v>
      </c>
      <c r="J42" s="39" t="str">
        <f>IF(ISBLANK(Values!E41),"",Values!F41 )</f>
        <v>Lenovo T440 RG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https://raw.githubusercontent.com/PatrickVibild/TellusAmazonPictures/master/pictures/Lenovo/T440/RG/USI/1.jpg</v>
      </c>
      <c r="N42" s="28" t="str">
        <f>IF(ISBLANK(Values!$F41),"",Values!N41)</f>
        <v>https://raw.githubusercontent.com/PatrickVibild/TellusAmazonPictures/master/pictures/Lenovo/T440/RG/USI/2.jpg</v>
      </c>
      <c r="O42" s="28" t="str">
        <f>IF(ISBLANK(Values!$F41),"",Values!O41)</f>
        <v>https://raw.githubusercontent.com/PatrickVibild/TellusAmazonPictures/master/pictures/Lenovo/T440/RG/USI/3.jpg</v>
      </c>
      <c r="P42" s="28" t="str">
        <f>IF(ISBLANK(Values!$F41),"",Values!P41)</f>
        <v>https://raw.githubusercontent.com/PatrickVibild/TellusAmazonPictures/master/pictures/Lenovo/T440/RG/USI/4.jpg</v>
      </c>
      <c r="Q42" s="28" t="str">
        <f>IF(ISBLANK(Values!$F41),"",Values!Q41)</f>
        <v>https://raw.githubusercontent.com/PatrickVibild/TellusAmazonPictures/master/pictures/Lenovo/T440/RG/USI/5.jpg</v>
      </c>
      <c r="R42" s="28" t="str">
        <f>IF(ISBLANK(Values!$F41),"",Values!R41)</f>
        <v>https://raw.githubusercontent.com/PatrickVibild/TellusAmazonPictures/master/pictures/Lenovo/T440/RG/USI/6.jpg</v>
      </c>
      <c r="S42" s="28" t="str">
        <f>IF(ISBLANK(Values!$F41),"",Values!S41)</f>
        <v>https://raw.githubusercontent.com/PatrickVibild/TellusAmazonPictures/master/pictures/Lenovo/T440/RG/USI/7.jpg</v>
      </c>
      <c r="T42" s="28" t="str">
        <f>IF(ISBLANK(Values!$F41),"",Values!T41)</f>
        <v>https://raw.githubusercontent.com/PatrickVibild/TellusAmazonPictures/master/pictures/Lenovo/T440/RG/USI/8.jpg</v>
      </c>
      <c r="U42" s="28" t="str">
        <f>IF(ISBLANK(Values!$F41),"",Values!U41)</f>
        <v>https://raw.githubusercontent.com/PatrickVibild/TellusAmazonPictures/master/pictures/Lenovo/T440/RG/USI/9.jpg</v>
      </c>
      <c r="W42" s="32" t="str">
        <f>IF(ISBLANK(Values!E41),"","Child")</f>
        <v>Child</v>
      </c>
      <c r="X42" s="32" t="str">
        <f>IF(ISBLANK(Values!E41),"",Values!$B$13)</f>
        <v>Lenovo T440 parent</v>
      </c>
      <c r="Y42" s="39" t="str">
        <f>IF(ISBLANK(Values!E41),"","Size-Color")</f>
        <v>Size-Color</v>
      </c>
      <c r="Z42" s="32" t="str">
        <f>IF(ISBLANK(Values!E41),"","variation")</f>
        <v>variation</v>
      </c>
      <c r="AA42" s="36" t="str">
        <f>IF(ISBLANK(Values!E41),"",Values!$B$20)</f>
        <v>Update</v>
      </c>
      <c r="AB42" s="1" t="str">
        <f>IF(ISBLANK(Values!E41),"",Values!$B$29)</f>
        <v>Tangentbord distribueras av Tellus Remarketing, ledande europeiskt företag för bärbara tangentbord. Tangentbord har rengjorts, packats och testats i vår produktionslinje i Danmark. För eventuella kompatibilitetsfrågor kontakta oss via Amazons webbplats.</v>
      </c>
      <c r="AI42" s="41" t="str">
        <f>IF(ISBLANK(Values!E41),"",IF(Values!I41,Values!$B$23,Values!$B$33))</f>
        <v>👉 LAYOUT - {flag} {language} INGEN bakgrundsbelysning.</v>
      </c>
      <c r="AJ42" s="42" t="str">
        <f>IF(ISBLANK(Values!E41),"",Values!$B$24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42" s="1" t="str">
        <f>IF(ISBLANK(Values!E41),"",Values!$B$25)</f>
        <v>♻️ MILJÖVÄNLIG PRODUKT - Köp renoverad, KÖP GRÖNT! Minska mer än 80 % koldioxid genom att köpa våra renoverade tangentbord, jämfört med att skaffa ett nytt tangentbord! Perfekt OEM-ersättningsdel för ditt tangentbord.</v>
      </c>
      <c r="AL42" s="1" t="str">
        <f>IF(ISBLANK(Values!E41),"",SUBSTITUTE(SUBSTITUTE(IF(Values!$J41, Values!$B$26, Values!$B$33), "{language}", Values!$H41), "{flag}", INDEX(options!$E$1:$E$20, Values!$V41)))</f>
        <v>👉 LAYOUT - 🇺🇸 with € symbol US International INGEN bakgrundsbelysning.</v>
      </c>
      <c r="AM42" s="1" t="str">
        <f>SUBSTITUTE(IF(ISBLANK(Values!E41),"",Values!$B$27),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2" s="1" t="str">
        <f>IF(ISBLANK(Values!E41),"","No")</f>
        <v>No</v>
      </c>
      <c r="DA42" s="1" t="str">
        <f>IF(ISBLANK(Values!E41),"","No")</f>
        <v>No</v>
      </c>
      <c r="DO42" s="27" t="str">
        <f>IF(ISBLANK(Values!E41),"","Parts")</f>
        <v>Parts</v>
      </c>
      <c r="DP42" s="27" t="str">
        <f>IF(ISBLANK(Values!E41),"",Values!$B$31)</f>
        <v>6 månaders garanti efter leveransdatum. I händelse av fel på tangentbordet kommer en ny enhet eller en reservdel till produktens tangentbord att skickas. Vid brist på lager ges full återbetalning.</v>
      </c>
      <c r="DS42" s="31"/>
      <c r="DY42" t="str">
        <f>IF(ISBLANK(Values!$E41), "", "not_applicable")</f>
        <v>not_applicable</v>
      </c>
      <c r="DZ42" s="31"/>
      <c r="EA42" s="31"/>
      <c r="EB42" s="31"/>
      <c r="EC42" s="31"/>
      <c r="EI42" s="1" t="str">
        <f>IF(ISBLANK(Values!E41),"",Values!$B$31)</f>
        <v>6 månaders garanti efter leveransdatum. I händelse av fel på tangentbordet kommer en ny enhet eller en reservdel till produktens tangentbord att skickas. Vid brist på lager ges full återbetalning.</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6" x14ac:dyDescent="0.2">
      <c r="A43" s="27" t="str">
        <f>IF(ISBLANK(Values!E42),"",IF(Values!$B$37="EU","computercomponent","computer"))</f>
        <v>computercomponent</v>
      </c>
      <c r="B43" s="38" t="str">
        <f>IF(ISBLANK(Values!E42),"",Values!F42)</f>
        <v>Lenovo T440 RG - RUS</v>
      </c>
      <c r="C43" s="32" t="str">
        <f>IF(ISBLANK(Values!E42),"","TellusRem")</f>
        <v>TellusRem</v>
      </c>
      <c r="D43" s="30">
        <f>IF(ISBLANK(Values!E42),"",Values!E42)</f>
        <v>5714401441199</v>
      </c>
      <c r="E43" s="31" t="str">
        <f>IF(ISBLANK(Values!E42),"","EAN")</f>
        <v>EAN</v>
      </c>
      <c r="F43" s="28" t="str">
        <f>IF(ISBLANK(Values!E42),"",IF(Values!J42, SUBSTITUTE(Values!$B$1, "{language}", Values!H42) &amp; " " &amp;Values!$B$3, SUBSTITUTE(Values!$B$2, "{language}", Values!$H42) &amp; " " &amp;Values!$B$3))</f>
        <v>ersätter Ryska icke-bakgrundsbelyst tangentbord för Lenovo Thinkpad T431 T431S E431 T440 T440P T440S E440 L440 T450 T450S T460 L450 T440E</v>
      </c>
      <c r="G43" s="32" t="str">
        <f>IF(ISBLANK(Values!E42),"","TellusRem")</f>
        <v>TellusRem</v>
      </c>
      <c r="H43" s="27" t="str">
        <f>IF(ISBLANK(Values!E42),"",Values!$B$16)</f>
        <v>computer-keyboards</v>
      </c>
      <c r="I43" s="27" t="str">
        <f>IF(ISBLANK(Values!E42),"","4730574031")</f>
        <v>4730574031</v>
      </c>
      <c r="J43" s="39" t="str">
        <f>IF(ISBLANK(Values!E42),"",Values!F42 )</f>
        <v>Lenovo T440 RG - RUS</v>
      </c>
      <c r="K43" s="29" t="str">
        <f>IF(IF(ISBLANK(Values!E42),"",IF(Values!J42, Values!$B$4, Values!$B$5))=0,"",IF(ISBLANK(Values!E42),"",IF(Values!J42, Values!$B$4, Values!$B$5)))</f>
        <v/>
      </c>
      <c r="L43" s="40">
        <f>IF(ISBLANK(Values!E42),"",IF($CO43="DEFAULT", Values!$B$18, ""))</f>
        <v>5</v>
      </c>
      <c r="M43" s="28" t="str">
        <f>IF(ISBLANK(Values!E42),"",Values!$M42)</f>
        <v>https://download.lenovo.com/Images/Parts/04Y0847/04Y0847_A.jpg</v>
      </c>
      <c r="N43" s="28" t="str">
        <f>IF(ISBLANK(Values!$F42),"",Values!N42)</f>
        <v>https://download.lenovo.com/Images/Parts/04Y0847/04Y0847_B.jpg</v>
      </c>
      <c r="O43" s="28" t="str">
        <f>IF(ISBLANK(Values!$F42),"",Values!O42)</f>
        <v>https://download.lenovo.com/Images/Parts/04Y0847/04Y0847_details.jpg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T440 parent</v>
      </c>
      <c r="Y43" s="39" t="str">
        <f>IF(ISBLANK(Values!E42),"","Size-Color")</f>
        <v>Size-Color</v>
      </c>
      <c r="Z43" s="32" t="str">
        <f>IF(ISBLANK(Values!E42),"","variation")</f>
        <v>variation</v>
      </c>
      <c r="AA43" s="36" t="str">
        <f>IF(ISBLANK(Values!E42),"",Values!$B$20)</f>
        <v>Update</v>
      </c>
      <c r="AB43" s="1" t="str">
        <f>IF(ISBLANK(Values!E42),"",Values!$B$29)</f>
        <v>Tangentbord distribueras av Tellus Remarketing, ledande europeiskt företag för bärbara tangentbord. Tangentbord har rengjorts, packats och testats i vår produktionslinje i Danmark. För eventuella kompatibilitetsfrågor kontakta oss via Amazons webbplats.</v>
      </c>
      <c r="AI43" s="41" t="str">
        <f>IF(ISBLANK(Values!E42),"",IF(Values!I42,Values!$B$23,Values!$B$33))</f>
        <v>👉 LAYOUT - {flag} {language} INGEN bakgrundsbelysning.</v>
      </c>
      <c r="AJ43" s="42" t="str">
        <f>IF(ISBLANK(Values!E42),"",Values!$B$24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43" s="1" t="str">
        <f>IF(ISBLANK(Values!E42),"",Values!$B$25)</f>
        <v>♻️ MILJÖVÄNLIG PRODUKT - Köp renoverad, KÖP GRÖNT! Minska mer än 80 % koldioxid genom att köpa våra renoverade tangentbord, jämfört med att skaffa ett nytt tangentbord! Perfekt OEM-ersättningsdel för ditt tangentbord.</v>
      </c>
      <c r="AL43" s="1" t="str">
        <f>IF(ISBLANK(Values!E42),"",SUBSTITUTE(SUBSTITUTE(IF(Values!$J42, Values!$B$26, Values!$B$33), "{language}", Values!$H42), "{flag}", INDEX(options!$E$1:$E$20, Values!$V42)))</f>
        <v>👉 LAYOUT - 🇷🇺 Ryska INGEN bakgrundsbelysning.</v>
      </c>
      <c r="AM43" s="1" t="str">
        <f>SUBSTITUTE(IF(ISBLANK(Values!E42),"",Values!$B$27),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43" s="28" t="str">
        <f>IF(ISBLANK(Values!E42),"",Values!H42)</f>
        <v>Ryska</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3" s="1" t="str">
        <f>IF(ISBLANK(Values!E42),"","No")</f>
        <v>No</v>
      </c>
      <c r="DA43" s="1" t="str">
        <f>IF(ISBLANK(Values!E42),"","No")</f>
        <v>No</v>
      </c>
      <c r="DO43" s="27" t="str">
        <f>IF(ISBLANK(Values!E42),"","Parts")</f>
        <v>Parts</v>
      </c>
      <c r="DP43" s="27" t="str">
        <f>IF(ISBLANK(Values!E42),"",Values!$B$31)</f>
        <v>6 månaders garanti efter leveransdatum. I händelse av fel på tangentbordet kommer en ny enhet eller en reservdel till produktens tangentbord att skickas. Vid brist på lager ges full återbetalning.</v>
      </c>
      <c r="DS43" s="31"/>
      <c r="DY43" t="str">
        <f>IF(ISBLANK(Values!$E42), "", "not_applicable")</f>
        <v>not_applicable</v>
      </c>
      <c r="DZ43" s="31"/>
      <c r="EA43" s="31"/>
      <c r="EB43" s="31"/>
      <c r="EC43" s="31"/>
      <c r="EI43" s="1" t="str">
        <f>IF(ISBLANK(Values!E42),"",Values!$B$31)</f>
        <v>6 månaders garanti efter leveransdatum. I händelse av fel på tangentbordet kommer en ny enhet eller en reservdel till produktens tangentbord att skickas. Vid brist på lager ges full återbetalning.</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6" x14ac:dyDescent="0.2">
      <c r="A44" s="27" t="str">
        <f>IF(ISBLANK(Values!E43),"",IF(Values!$B$37="EU","computercomponent","computer"))</f>
        <v>computercomponent</v>
      </c>
      <c r="B44" s="38" t="str">
        <f>IF(ISBLANK(Values!E43),"",Values!F43)</f>
        <v>Lenovo T440 RG - US</v>
      </c>
      <c r="C44" s="32" t="str">
        <f>IF(ISBLANK(Values!E43),"","TellusRem")</f>
        <v>TellusRem</v>
      </c>
      <c r="D44" s="30">
        <f>IF(ISBLANK(Values!E43),"",Values!E43)</f>
        <v>5714401441205</v>
      </c>
      <c r="E44" s="31" t="str">
        <f>IF(ISBLANK(Values!E43),"","EAN")</f>
        <v>EAN</v>
      </c>
      <c r="F44" s="28" t="str">
        <f>IF(ISBLANK(Values!E43),"",IF(Values!J43, SUBSTITUTE(Values!$B$1, "{language}", Values!H43) &amp; " " &amp;Values!$B$3, SUBSTITUTE(Values!$B$2, "{language}", Values!$H43) &amp; " " &amp;Values!$B$3))</f>
        <v>ersätter USA icke-bakgrundsbelyst tangentbord för Lenovo Thinkpad T431 T431S E431 T440 T440P T440S E440 L440 T450 T450S T460 L450 T440E</v>
      </c>
      <c r="G44" s="32" t="str">
        <f>IF(ISBLANK(Values!E43),"","TellusRem")</f>
        <v>TellusRem</v>
      </c>
      <c r="H44" s="27" t="str">
        <f>IF(ISBLANK(Values!E43),"",Values!$B$16)</f>
        <v>computer-keyboards</v>
      </c>
      <c r="I44" s="27" t="str">
        <f>IF(ISBLANK(Values!E43),"","4730574031")</f>
        <v>4730574031</v>
      </c>
      <c r="J44" s="39" t="str">
        <f>IF(ISBLANK(Values!E43),"",Values!F43 )</f>
        <v>Lenovo T440 RG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https://raw.githubusercontent.com/PatrickVibild/TellusAmazonPictures/master/pictures/Lenovo/T440/RG/US/1.jpg</v>
      </c>
      <c r="N44" s="28" t="str">
        <f>IF(ISBLANK(Values!$F43),"",Values!N43)</f>
        <v>https://raw.githubusercontent.com/PatrickVibild/TellusAmazonPictures/master/pictures/Lenovo/T440/RG/US/2.jpg</v>
      </c>
      <c r="O44" s="28" t="str">
        <f>IF(ISBLANK(Values!$F43),"",Values!O43)</f>
        <v>https://raw.githubusercontent.com/PatrickVibild/TellusAmazonPictures/master/pictures/Lenovo/T440/RG/US/3.jpg</v>
      </c>
      <c r="P44" s="28" t="str">
        <f>IF(ISBLANK(Values!$F43),"",Values!P43)</f>
        <v>https://raw.githubusercontent.com/PatrickVibild/TellusAmazonPictures/master/pictures/Lenovo/T440/RG/US/4.jpg</v>
      </c>
      <c r="Q44" s="28" t="str">
        <f>IF(ISBLANK(Values!$F43),"",Values!Q43)</f>
        <v>https://raw.githubusercontent.com/PatrickVibild/TellusAmazonPictures/master/pictures/Lenovo/T440/RG/US/5.jpg</v>
      </c>
      <c r="R44" s="28" t="str">
        <f>IF(ISBLANK(Values!$F43),"",Values!R43)</f>
        <v>https://raw.githubusercontent.com/PatrickVibild/TellusAmazonPictures/master/pictures/Lenovo/T440/RG/US/6.jpg</v>
      </c>
      <c r="S44" s="28" t="str">
        <f>IF(ISBLANK(Values!$F43),"",Values!S43)</f>
        <v>https://raw.githubusercontent.com/PatrickVibild/TellusAmazonPictures/master/pictures/Lenovo/T440/RG/US/7.jpg</v>
      </c>
      <c r="T44" s="28" t="str">
        <f>IF(ISBLANK(Values!$F43),"",Values!T43)</f>
        <v>https://raw.githubusercontent.com/PatrickVibild/TellusAmazonPictures/master/pictures/Lenovo/T440/RG/US/8.jpg</v>
      </c>
      <c r="U44" s="28" t="str">
        <f>IF(ISBLANK(Values!$F43),"",Values!U43)</f>
        <v>https://raw.githubusercontent.com/PatrickVibild/TellusAmazonPictures/master/pictures/Lenovo/T440/RG/US/9.jpg</v>
      </c>
      <c r="W44" s="32" t="str">
        <f>IF(ISBLANK(Values!E43),"","Child")</f>
        <v>Child</v>
      </c>
      <c r="X44" s="32" t="str">
        <f>IF(ISBLANK(Values!E43),"",Values!$B$13)</f>
        <v>Lenovo T440 parent</v>
      </c>
      <c r="Y44" s="39" t="str">
        <f>IF(ISBLANK(Values!E43),"","Size-Color")</f>
        <v>Size-Color</v>
      </c>
      <c r="Z44" s="32" t="str">
        <f>IF(ISBLANK(Values!E43),"","variation")</f>
        <v>variation</v>
      </c>
      <c r="AA44" s="36" t="str">
        <f>IF(ISBLANK(Values!E43),"",Values!$B$20)</f>
        <v>Update</v>
      </c>
      <c r="AB44" s="1" t="str">
        <f>IF(ISBLANK(Values!E43),"",Values!$B$29)</f>
        <v>Tangentbord distribueras av Tellus Remarketing, ledande europeiskt företag för bärbara tangentbord. Tangentbord har rengjorts, packats och testats i vår produktionslinje i Danmark. För eventuella kompatibilitetsfrågor kontakta oss via Amazons webbplats.</v>
      </c>
      <c r="AI44" s="41" t="str">
        <f>IF(ISBLANK(Values!E43),"",IF(Values!I43,Values!$B$23,Values!$B$33))</f>
        <v>👉 LAYOUT - {flag} {language} INGEN bakgrundsbelysning.</v>
      </c>
      <c r="AJ44" s="42" t="str">
        <f>IF(ISBLANK(Values!E43),"",Values!$B$24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44" s="1" t="str">
        <f>IF(ISBLANK(Values!E43),"",Values!$B$25)</f>
        <v>♻️ MILJÖVÄNLIG PRODUKT - Köp renoverad, KÖP GRÖNT! Minska mer än 80 % koldioxid genom att köpa våra renoverade tangentbord, jämfört med att skaffa ett nytt tangentbord! Perfekt OEM-ersättningsdel för ditt tangentbord.</v>
      </c>
      <c r="AL44" s="1" t="str">
        <f>IF(ISBLANK(Values!E43),"",SUBSTITUTE(SUBSTITUTE(IF(Values!$J43, Values!$B$26, Values!$B$33), "{language}", Values!$H43), "{flag}", INDEX(options!$E$1:$E$20, Values!$V43)))</f>
        <v>👉 LAYOUT - 🇺🇸 USA INGEN bakgrundsbelysning.</v>
      </c>
      <c r="AM44" s="1" t="str">
        <f>SUBSTITUTE(IF(ISBLANK(Values!E43),"",Values!$B$27),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44" s="28" t="str">
        <f>IF(ISBLANK(Values!E43),"",Values!H43)</f>
        <v>USA</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4" s="1" t="str">
        <f>IF(ISBLANK(Values!E43),"","No")</f>
        <v>No</v>
      </c>
      <c r="DA44" s="1" t="str">
        <f>IF(ISBLANK(Values!E43),"","No")</f>
        <v>No</v>
      </c>
      <c r="DO44" s="27" t="str">
        <f>IF(ISBLANK(Values!E43),"","Parts")</f>
        <v>Parts</v>
      </c>
      <c r="DP44" s="27" t="str">
        <f>IF(ISBLANK(Values!E43),"",Values!$B$31)</f>
        <v>6 månaders garanti efter leveransdatum. I händelse av fel på tangentbordet kommer en ny enhet eller en reservdel till produktens tangentbord att skickas. Vid brist på lager ges full återbetalning.</v>
      </c>
      <c r="DS44" s="31"/>
      <c r="DY44" t="str">
        <f>IF(ISBLANK(Values!$E43), "", "not_applicable")</f>
        <v>not_applicable</v>
      </c>
      <c r="DZ44" s="31"/>
      <c r="EA44" s="31"/>
      <c r="EB44" s="31"/>
      <c r="EC44" s="31"/>
      <c r="EI44" s="1" t="str">
        <f>IF(ISBLANK(Values!E43),"",Values!$B$31)</f>
        <v>6 månaders garanti efter leveransdatum. I händelse av fel på tangentbordet kommer en ny enhet eller en reservdel till produktens tangentbord att skickas. Vid brist på lager ges full återbetalning.</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K212" s="29" t="str">
        <f>IF(IF(ISBLANK(Values!E211),"",IF(Values!J211, Values!$B$4, Values!$B$5))=0,"",IF(ISBLANK(Values!E211),"",IF(Values!J211, Values!$B$4, Values!$B$5)))</f>
        <v/>
      </c>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K213" s="29" t="str">
        <f>IF(IF(ISBLANK(Values!E212),"",IF(Values!J212, Values!$B$4, Values!$B$5))=0,"",IF(ISBLANK(Values!E212),"",IF(Values!J212, Values!$B$4, Values!$B$5)))</f>
        <v/>
      </c>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K214" s="29" t="str">
        <f>IF(IF(ISBLANK(Values!E213),"",IF(Values!J213, Values!$B$4, Values!$B$5))=0,"",IF(ISBLANK(Values!E213),"",IF(Values!J213, Values!$B$4, Values!$B$5)))</f>
        <v/>
      </c>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FO5:FO204 K4:K21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AC205:AC1041 AV205:AV1041 FK205:FO1041 AJ222:AS1041 FE1042:FE1043 J205:J1041 K5:V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45" t="s">
        <v>354</v>
      </c>
      <c r="B3" s="72" t="s">
        <v>715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5714401440307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52" t="b">
        <f>TRUE()</f>
        <v>1</v>
      </c>
      <c r="J4" s="53" t="b">
        <v>1</v>
      </c>
      <c r="K4" s="44" t="s">
        <v>716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57">
        <f>MATCH(G4,options!$D$1:$D$20,0)</f>
        <v>1</v>
      </c>
    </row>
    <row r="5" spans="1:22" ht="28" x14ac:dyDescent="0.15">
      <c r="A5" s="45" t="s">
        <v>371</v>
      </c>
      <c r="B5" s="49"/>
      <c r="C5" s="50" t="b">
        <f>FALSE()</f>
        <v>0</v>
      </c>
      <c r="D5" s="50" t="b">
        <f>TRUE()</f>
        <v>1</v>
      </c>
      <c r="E5" s="44">
        <v>5714401440024</v>
      </c>
      <c r="F5" s="44" t="s">
        <v>756</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52" t="b">
        <f>TRUE()</f>
        <v>1</v>
      </c>
      <c r="J5" s="53" t="b">
        <v>1</v>
      </c>
      <c r="K5" s="44" t="s">
        <v>717</v>
      </c>
      <c r="L5" s="54" t="b">
        <f>TRUE()</f>
        <v>1</v>
      </c>
      <c r="M5" s="55" t="str">
        <f t="shared" si="0"/>
        <v>https://raw.githubusercontent.com/PatrickVibild/TellusAmazonPictures/master/pictures/Lenovo/T440/BL/FR/1.jpg</v>
      </c>
      <c r="N5" s="55" t="str">
        <f t="shared" si="1"/>
        <v>https://raw.githubusercontent.com/PatrickVibild/TellusAmazonPictures/master/pictures/Lenovo/T440/BL/FR/2.jpg</v>
      </c>
      <c r="O5" s="56"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57">
        <f>MATCH(G5,options!$D$1:$D$20,0)</f>
        <v>2</v>
      </c>
    </row>
    <row r="6" spans="1:22" ht="28" x14ac:dyDescent="0.15">
      <c r="A6" s="45" t="s">
        <v>373</v>
      </c>
      <c r="B6" s="58" t="s">
        <v>414</v>
      </c>
      <c r="C6" s="50" t="b">
        <f>FALSE()</f>
        <v>0</v>
      </c>
      <c r="D6" s="50" t="b">
        <f>TRUE()</f>
        <v>1</v>
      </c>
      <c r="E6" s="44">
        <v>5714401440031</v>
      </c>
      <c r="F6" s="44" t="s">
        <v>677</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52" t="b">
        <f>TRUE()</f>
        <v>1</v>
      </c>
      <c r="J6" s="53" t="b">
        <v>1</v>
      </c>
      <c r="K6" s="44" t="s">
        <v>718</v>
      </c>
      <c r="L6" s="54" t="b">
        <f>TRUE()</f>
        <v>1</v>
      </c>
      <c r="M6" s="55" t="str">
        <f t="shared" si="0"/>
        <v>https://raw.githubusercontent.com/PatrickVibild/TellusAmazonPictures/master/pictures/Lenovo/T440/BL/IT/1.jpg</v>
      </c>
      <c r="N6" s="55" t="str">
        <f t="shared" si="1"/>
        <v>https://raw.githubusercontent.com/PatrickVibild/TellusAmazonPictures/master/pictures/Lenovo/T440/BL/IT/2.jpg</v>
      </c>
      <c r="O6" s="56"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57">
        <f>MATCH(G6,options!$D$1:$D$20,0)</f>
        <v>3</v>
      </c>
    </row>
    <row r="7" spans="1:22" ht="28" x14ac:dyDescent="0.15">
      <c r="A7" s="45" t="s">
        <v>376</v>
      </c>
      <c r="B7" s="59" t="str">
        <f>IF(B6=options!C1,"32","41")</f>
        <v>32</v>
      </c>
      <c r="C7" s="50" t="b">
        <f>FALSE()</f>
        <v>0</v>
      </c>
      <c r="D7" s="50" t="b">
        <f>TRUE()</f>
        <v>1</v>
      </c>
      <c r="E7" s="44">
        <v>5714401440048</v>
      </c>
      <c r="F7" s="44" t="s">
        <v>757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52" t="b">
        <f>TRUE()</f>
        <v>1</v>
      </c>
      <c r="J7" s="53" t="b">
        <v>1</v>
      </c>
      <c r="K7" s="44" t="s">
        <v>719</v>
      </c>
      <c r="L7" s="54" t="b">
        <f>TRUE()</f>
        <v>1</v>
      </c>
      <c r="M7" s="55" t="str">
        <f t="shared" si="0"/>
        <v>https://raw.githubusercontent.com/PatrickVibild/TellusAmazonPictures/master/pictures/Lenovo/T440/BL/ES/1.jpg</v>
      </c>
      <c r="N7" s="55" t="str">
        <f t="shared" si="1"/>
        <v>https://raw.githubusercontent.com/PatrickVibild/TellusAmazonPictures/master/pictures/Lenovo/T440/BL/ES/2.jpg</v>
      </c>
      <c r="O7" s="56"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57">
        <f>MATCH(G7,options!$D$1:$D$20,0)</f>
        <v>4</v>
      </c>
    </row>
    <row r="8" spans="1:22" ht="28" x14ac:dyDescent="0.15">
      <c r="A8" s="45" t="s">
        <v>378</v>
      </c>
      <c r="B8" s="59" t="str">
        <f>IF(B6=options!C1,"18","17")</f>
        <v>18</v>
      </c>
      <c r="C8" s="50" t="b">
        <f>FALSE()</f>
        <v>0</v>
      </c>
      <c r="D8" s="50" t="b">
        <f>TRUE()</f>
        <v>1</v>
      </c>
      <c r="E8" s="44">
        <v>5714401440055</v>
      </c>
      <c r="F8" s="44" t="s">
        <v>678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52" t="b">
        <f>TRUE()</f>
        <v>1</v>
      </c>
      <c r="J8" s="53" t="b">
        <v>1</v>
      </c>
      <c r="K8" s="44" t="s">
        <v>720</v>
      </c>
      <c r="L8" s="54" t="b">
        <f>TRUE()</f>
        <v>1</v>
      </c>
      <c r="M8" s="55" t="str">
        <f t="shared" si="0"/>
        <v>https://raw.githubusercontent.com/PatrickVibild/TellusAmazonPictures/master/pictures/Lenovo/T440/BL/UK/1.jpg</v>
      </c>
      <c r="N8" s="55" t="str">
        <f t="shared" si="1"/>
        <v>https://raw.githubusercontent.com/PatrickVibild/TellusAmazonPictures/master/pictures/Lenovo/T440/BL/UK/2.jpg</v>
      </c>
      <c r="O8" s="56"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57">
        <f>MATCH(G8,options!$D$1:$D$20,0)</f>
        <v>5</v>
      </c>
    </row>
    <row r="9" spans="1:22" ht="28" x14ac:dyDescent="0.15">
      <c r="A9" s="45" t="s">
        <v>380</v>
      </c>
      <c r="B9" s="59" t="str">
        <f>IF(B6=options!C1,"2","5")</f>
        <v>2</v>
      </c>
      <c r="C9" s="50" t="b">
        <f>FALSE()</f>
        <v>0</v>
      </c>
      <c r="D9" s="50" t="b">
        <f>TRUE()</f>
        <v>1</v>
      </c>
      <c r="E9" s="44">
        <v>5714401440062</v>
      </c>
      <c r="F9" s="44" t="s">
        <v>679</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52" t="b">
        <f>TRUE()</f>
        <v>1</v>
      </c>
      <c r="J9" s="53" t="b">
        <v>1</v>
      </c>
      <c r="K9" s="44" t="s">
        <v>747</v>
      </c>
      <c r="L9" s="54" t="b">
        <v>1</v>
      </c>
      <c r="M9" s="55" t="str">
        <f t="shared" si="0"/>
        <v>https://raw.githubusercontent.com/PatrickVibild/TellusAmazonPictures/master/pictures/Lenovo/T440/BL/NOR/1.jpg</v>
      </c>
      <c r="N9" s="55" t="str">
        <f t="shared" si="1"/>
        <v>https://raw.githubusercontent.com/PatrickVibild/TellusAmazonPictures/master/pictures/Lenovo/T440/BL/NOR/2.jpg</v>
      </c>
      <c r="O9" s="56"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57">
        <f>MATCH(G9,options!$D$1:$D$20,0)</f>
        <v>6</v>
      </c>
    </row>
    <row r="10" spans="1:22" ht="14" x14ac:dyDescent="0.15">
      <c r="A10" t="s">
        <v>382</v>
      </c>
      <c r="B10" s="60"/>
      <c r="C10" s="50" t="b">
        <f>FALSE()</f>
        <v>0</v>
      </c>
      <c r="D10" s="50" t="b">
        <f>FALSE()</f>
        <v>0</v>
      </c>
      <c r="E10" s="44">
        <v>5714401440079</v>
      </c>
      <c r="F10" s="44" t="s">
        <v>680</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52" t="b">
        <f>TRUE()</f>
        <v>1</v>
      </c>
      <c r="J10" s="53" t="b">
        <v>1</v>
      </c>
      <c r="K10" s="44" t="s">
        <v>721</v>
      </c>
      <c r="L10" s="54" t="b">
        <f>FALSE()</f>
        <v>0</v>
      </c>
      <c r="M10" s="55" t="str">
        <f t="shared" si="0"/>
        <v>https://download.lenovo.com/Images/Parts/04X0107/04X0107_A.jpg</v>
      </c>
      <c r="N10" s="55" t="str">
        <f t="shared" si="1"/>
        <v>https://download.lenovo.com/Images/Parts/04X0107/04X0107_B.jpg</v>
      </c>
      <c r="O10" s="56" t="str">
        <f t="shared" si="2"/>
        <v>https://download.lenovo.com/Images/Parts/04X0107/04X0107_details.jpg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5714401440086</v>
      </c>
      <c r="F11" s="44" t="s">
        <v>681</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52" t="b">
        <f>TRUE()</f>
        <v>1</v>
      </c>
      <c r="J11" s="53" t="b">
        <v>1</v>
      </c>
      <c r="K11" s="73" t="s">
        <v>722</v>
      </c>
      <c r="L11" s="54" t="b">
        <f>FALSE()</f>
        <v>0</v>
      </c>
      <c r="M11" s="55" t="str">
        <f t="shared" si="0"/>
        <v>https://download.lenovo.com/Images/Parts/01AX317/01AX317_A.jpg</v>
      </c>
      <c r="N11" s="55" t="str">
        <f t="shared" si="1"/>
        <v>https://download.lenovo.com/Images/Parts/01AX317/01AX317_B.jpg</v>
      </c>
      <c r="O11" s="56" t="str">
        <f t="shared" si="2"/>
        <v>https://download.lenovo.com/Images/Parts/01AX317/01AX317_details.jpg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5714401440109</v>
      </c>
      <c r="F12" s="44" t="s">
        <v>682</v>
      </c>
      <c r="G12" s="51"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Danska</v>
      </c>
      <c r="I12" s="52" t="b">
        <f>TRUE()</f>
        <v>1</v>
      </c>
      <c r="J12" s="53" t="b">
        <v>1</v>
      </c>
      <c r="K12" s="44" t="s">
        <v>723</v>
      </c>
      <c r="L12" s="54" t="b">
        <f>FALSE()</f>
        <v>0</v>
      </c>
      <c r="M12" s="55" t="str">
        <f t="shared" si="0"/>
        <v>https://download.lenovo.com/Images/Parts/04X0110/04X0110_A.jpg</v>
      </c>
      <c r="N12" s="55" t="str">
        <f t="shared" si="1"/>
        <v>https://download.lenovo.com/Images/Parts/04X0110/04X0110_B.jpg</v>
      </c>
      <c r="O12" s="56" t="str">
        <f t="shared" si="2"/>
        <v>https://download.lenovo.com/Images/Parts/04X0110/04X0110_details.jpg</v>
      </c>
      <c r="P12" t="str">
        <f t="shared" si="3"/>
        <v/>
      </c>
      <c r="Q12" t="str">
        <f t="shared" si="4"/>
        <v/>
      </c>
      <c r="R12" t="str">
        <f t="shared" si="5"/>
        <v/>
      </c>
      <c r="S12" t="str">
        <f t="shared" si="6"/>
        <v/>
      </c>
      <c r="T12" t="str">
        <f t="shared" si="7"/>
        <v/>
      </c>
      <c r="U12" t="str">
        <f t="shared" si="8"/>
        <v/>
      </c>
      <c r="V12" s="57">
        <f>MATCH(G12,options!$D$1:$D$20,0)</f>
        <v>9</v>
      </c>
    </row>
    <row r="13" spans="1:22" ht="14" x14ac:dyDescent="0.15">
      <c r="A13" s="45" t="s">
        <v>387</v>
      </c>
      <c r="B13" s="44" t="s">
        <v>714</v>
      </c>
      <c r="C13" s="50" t="b">
        <f>FALSE()</f>
        <v>0</v>
      </c>
      <c r="D13" s="50" t="b">
        <f>FALSE()</f>
        <v>0</v>
      </c>
      <c r="E13" s="44">
        <v>5714401440123</v>
      </c>
      <c r="F13" s="44" t="s">
        <v>683</v>
      </c>
      <c r="G13" s="51"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Holländska</v>
      </c>
      <c r="I13" s="52" t="b">
        <f>TRUE()</f>
        <v>1</v>
      </c>
      <c r="J13" s="53" t="b">
        <v>1</v>
      </c>
      <c r="K13" s="44" t="s">
        <v>724</v>
      </c>
      <c r="L13" s="54" t="b">
        <f>FALSE()</f>
        <v>0</v>
      </c>
      <c r="M13" s="55" t="str">
        <f t="shared" si="0"/>
        <v>https://download.lenovo.com/Images/Parts/04X0120/04X0120_A.jpg</v>
      </c>
      <c r="N13" s="55" t="str">
        <f t="shared" si="1"/>
        <v>https://download.lenovo.com/Images/Parts/04X0120/04X0120_B.jpg</v>
      </c>
      <c r="O13" s="56" t="str">
        <f t="shared" si="2"/>
        <v>https://download.lenovo.com/Images/Parts/04X0120/04X0120_details.jpg</v>
      </c>
      <c r="P13" t="str">
        <f t="shared" si="3"/>
        <v/>
      </c>
      <c r="Q13" t="str">
        <f t="shared" si="4"/>
        <v/>
      </c>
      <c r="R13" t="str">
        <f t="shared" si="5"/>
        <v/>
      </c>
      <c r="S13" t="str">
        <f t="shared" si="6"/>
        <v/>
      </c>
      <c r="T13" t="str">
        <f t="shared" si="7"/>
        <v/>
      </c>
      <c r="U13" t="str">
        <f t="shared" si="8"/>
        <v/>
      </c>
      <c r="V13" s="57">
        <f>MATCH(G13,options!$D$1:$D$20,0)</f>
        <v>10</v>
      </c>
    </row>
    <row r="14" spans="1:22" ht="18" x14ac:dyDescent="0.2">
      <c r="A14" s="45" t="s">
        <v>389</v>
      </c>
      <c r="B14" s="44">
        <v>5714401440994</v>
      </c>
      <c r="C14" s="50" t="b">
        <f>FALSE()</f>
        <v>0</v>
      </c>
      <c r="D14" s="50" t="b">
        <f>FALSE()</f>
        <v>0</v>
      </c>
      <c r="E14" s="44">
        <v>5714401440130</v>
      </c>
      <c r="F14" s="44" t="s">
        <v>684</v>
      </c>
      <c r="G14" s="51"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Norska</v>
      </c>
      <c r="I14" s="52" t="b">
        <f>TRUE()</f>
        <v>1</v>
      </c>
      <c r="J14" s="53" t="b">
        <v>1</v>
      </c>
      <c r="K14" s="74" t="s">
        <v>725</v>
      </c>
      <c r="L14" s="54" t="b">
        <f>FALSE()</f>
        <v>0</v>
      </c>
      <c r="M14" s="55" t="str">
        <f t="shared" si="0"/>
        <v>https://download.lenovo.com/Images/Parts/04Y0882/04Y0882_A.jpg</v>
      </c>
      <c r="N14" s="55" t="str">
        <f t="shared" si="1"/>
        <v>https://download.lenovo.com/Images/Parts/04Y0882/04Y0882_B.jpg</v>
      </c>
      <c r="O14" s="56" t="str">
        <f t="shared" si="2"/>
        <v>https://download.lenovo.com/Images/Parts/04Y0882/04Y0882_details.jpg</v>
      </c>
      <c r="P14" t="str">
        <f t="shared" si="3"/>
        <v/>
      </c>
      <c r="Q14" t="str">
        <f t="shared" si="4"/>
        <v/>
      </c>
      <c r="R14" t="str">
        <f t="shared" si="5"/>
        <v/>
      </c>
      <c r="S14" t="str">
        <f t="shared" si="6"/>
        <v/>
      </c>
      <c r="T14" t="str">
        <f t="shared" si="7"/>
        <v/>
      </c>
      <c r="U14" t="str">
        <f t="shared" si="8"/>
        <v/>
      </c>
      <c r="V14" s="57">
        <f>MATCH(G14,options!$D$1:$D$20,0)</f>
        <v>11</v>
      </c>
    </row>
    <row r="15" spans="1:22" ht="18" x14ac:dyDescent="0.2">
      <c r="B15" s="60"/>
      <c r="C15" s="50" t="b">
        <f>FALSE()</f>
        <v>0</v>
      </c>
      <c r="D15" s="50" t="b">
        <f>FALSE()</f>
        <v>0</v>
      </c>
      <c r="E15" s="44">
        <v>5714401440147</v>
      </c>
      <c r="F15" s="44" t="s">
        <v>685</v>
      </c>
      <c r="G15" s="51"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Putsa</v>
      </c>
      <c r="I15" s="52" t="b">
        <f>TRUE()</f>
        <v>1</v>
      </c>
      <c r="J15" s="53" t="b">
        <v>1</v>
      </c>
      <c r="K15" s="74" t="s">
        <v>726</v>
      </c>
      <c r="L15" s="54" t="b">
        <f>FALSE()</f>
        <v>0</v>
      </c>
      <c r="M15" s="55" t="str">
        <f t="shared" si="0"/>
        <v>https://download.lenovo.com/Images/Parts/04X0122/04X0122_A.jpg</v>
      </c>
      <c r="N15" s="55" t="str">
        <f t="shared" si="1"/>
        <v>https://download.lenovo.com/Images/Parts/04X0122/04X0122_B.jpg</v>
      </c>
      <c r="O15" s="56" t="str">
        <f t="shared" si="2"/>
        <v>https://download.lenovo.com/Images/Parts/04X0122/04X0122_details.jpg</v>
      </c>
      <c r="P15" t="str">
        <f t="shared" si="3"/>
        <v/>
      </c>
      <c r="Q15" t="str">
        <f t="shared" si="4"/>
        <v/>
      </c>
      <c r="R15" t="str">
        <f t="shared" si="5"/>
        <v/>
      </c>
      <c r="S15" t="str">
        <f t="shared" si="6"/>
        <v/>
      </c>
      <c r="T15" t="str">
        <f t="shared" si="7"/>
        <v/>
      </c>
      <c r="U15" t="str">
        <f t="shared" si="8"/>
        <v/>
      </c>
      <c r="V15" s="57">
        <f>MATCH(G15,options!$D$1:$D$20,0)</f>
        <v>12</v>
      </c>
    </row>
    <row r="16" spans="1:22" ht="18" x14ac:dyDescent="0.2">
      <c r="A16" s="45" t="s">
        <v>392</v>
      </c>
      <c r="B16" s="70" t="s">
        <v>589</v>
      </c>
      <c r="C16" s="50" t="b">
        <f>FALSE()</f>
        <v>0</v>
      </c>
      <c r="D16" s="50" t="b">
        <f>FALSE()</f>
        <v>0</v>
      </c>
      <c r="E16" s="44">
        <v>5714401440154</v>
      </c>
      <c r="F16" s="44" t="s">
        <v>686</v>
      </c>
      <c r="G16" s="51"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Portugisiska</v>
      </c>
      <c r="I16" s="52" t="b">
        <f>TRUE()</f>
        <v>1</v>
      </c>
      <c r="J16" s="53" t="b">
        <v>1</v>
      </c>
      <c r="K16" s="74" t="s">
        <v>727</v>
      </c>
      <c r="L16" s="54" t="b">
        <f>FALSE()</f>
        <v>0</v>
      </c>
      <c r="M16" s="55" t="str">
        <f t="shared" si="0"/>
        <v>https://download.lenovo.com/Images/Parts/04X0123/04X0123_A.jpg</v>
      </c>
      <c r="N16" s="55" t="str">
        <f t="shared" si="1"/>
        <v>https://download.lenovo.com/Images/Parts/04X0123/04X0123_B.jpg</v>
      </c>
      <c r="O16" s="56" t="str">
        <f t="shared" si="2"/>
        <v>https://download.lenovo.com/Images/Parts/04X0123/04X0123_details.jpg</v>
      </c>
      <c r="P16" t="str">
        <f t="shared" si="3"/>
        <v/>
      </c>
      <c r="Q16" t="str">
        <f t="shared" si="4"/>
        <v/>
      </c>
      <c r="R16" t="str">
        <f t="shared" si="5"/>
        <v/>
      </c>
      <c r="S16" t="str">
        <f t="shared" si="6"/>
        <v/>
      </c>
      <c r="T16" t="str">
        <f t="shared" si="7"/>
        <v/>
      </c>
      <c r="U16" t="str">
        <f t="shared" si="8"/>
        <v/>
      </c>
      <c r="V16" s="57">
        <f>MATCH(G16,options!$D$1:$D$20,0)</f>
        <v>13</v>
      </c>
    </row>
    <row r="17" spans="1:22" ht="18" x14ac:dyDescent="0.2">
      <c r="B17" s="60"/>
      <c r="C17" s="50" t="b">
        <f>FALSE()</f>
        <v>0</v>
      </c>
      <c r="D17" s="50" t="b">
        <f>FALSE()</f>
        <v>0</v>
      </c>
      <c r="E17" s="44">
        <v>5714401440161</v>
      </c>
      <c r="F17" s="44" t="s">
        <v>687</v>
      </c>
      <c r="G17" s="51"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Svenska – finska</v>
      </c>
      <c r="I17" s="52" t="b">
        <f>TRUE()</f>
        <v>1</v>
      </c>
      <c r="J17" s="53" t="b">
        <v>1</v>
      </c>
      <c r="K17" s="74" t="s">
        <v>728</v>
      </c>
      <c r="L17" s="54" t="b">
        <f>FALSE()</f>
        <v>0</v>
      </c>
      <c r="M17" s="55" t="str">
        <f t="shared" si="0"/>
        <v>https://download.lenovo.com/Images/Parts/04X0127/04X0127_A.jpg</v>
      </c>
      <c r="N17" s="55" t="str">
        <f t="shared" si="1"/>
        <v>https://download.lenovo.com/Images/Parts/04X0127/04X0127_B.jpg</v>
      </c>
      <c r="O17" s="56" t="str">
        <f t="shared" si="2"/>
        <v>https://download.lenovo.com/Images/Parts/04X0127/04X0127_details.jpg</v>
      </c>
      <c r="P17" t="str">
        <f t="shared" si="3"/>
        <v/>
      </c>
      <c r="Q17" t="str">
        <f t="shared" si="4"/>
        <v/>
      </c>
      <c r="R17" t="str">
        <f t="shared" si="5"/>
        <v/>
      </c>
      <c r="S17" t="str">
        <f t="shared" si="6"/>
        <v/>
      </c>
      <c r="T17" t="str">
        <f t="shared" si="7"/>
        <v/>
      </c>
      <c r="U17" t="str">
        <f t="shared" si="8"/>
        <v/>
      </c>
      <c r="V17" s="57">
        <f>MATCH(G17,options!$D$1:$D$20,0)</f>
        <v>14</v>
      </c>
    </row>
    <row r="18" spans="1:22" ht="18" x14ac:dyDescent="0.2">
      <c r="A18" s="45" t="s">
        <v>395</v>
      </c>
      <c r="B18" s="61">
        <v>5</v>
      </c>
      <c r="C18" s="50" t="b">
        <f>FALSE()</f>
        <v>0</v>
      </c>
      <c r="D18" s="50" t="b">
        <f>FALSE()</f>
        <v>0</v>
      </c>
      <c r="E18" s="44">
        <v>5714401440178</v>
      </c>
      <c r="F18" s="44" t="s">
        <v>688</v>
      </c>
      <c r="G18" s="51"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Schweiziska</v>
      </c>
      <c r="I18" s="52" t="b">
        <f>TRUE()</f>
        <v>1</v>
      </c>
      <c r="J18" s="53" t="b">
        <v>1</v>
      </c>
      <c r="K18" s="74" t="s">
        <v>729</v>
      </c>
      <c r="L18" s="54" t="b">
        <f>FALSE()</f>
        <v>0</v>
      </c>
      <c r="M18" s="55" t="str">
        <f t="shared" si="0"/>
        <v>https://download.lenovo.com/Images/Parts/04X0128/04X0128_A.jpg</v>
      </c>
      <c r="N18" s="55" t="str">
        <f t="shared" si="1"/>
        <v>https://download.lenovo.com/Images/Parts/04X0128/04X0128_B.jpg</v>
      </c>
      <c r="O18" s="56" t="str">
        <f t="shared" si="2"/>
        <v>https://download.lenovo.com/Images/Parts/04X0128/04X0128_details.jpg</v>
      </c>
      <c r="P18" t="str">
        <f t="shared" si="3"/>
        <v/>
      </c>
      <c r="Q18" t="str">
        <f t="shared" si="4"/>
        <v/>
      </c>
      <c r="R18" t="str">
        <f t="shared" si="5"/>
        <v/>
      </c>
      <c r="S18" t="str">
        <f t="shared" si="6"/>
        <v/>
      </c>
      <c r="T18" t="str">
        <f t="shared" si="7"/>
        <v/>
      </c>
      <c r="U18" t="str">
        <f t="shared" si="8"/>
        <v/>
      </c>
      <c r="V18" s="57">
        <f>MATCH(G18,options!$D$1:$D$20,0)</f>
        <v>15</v>
      </c>
    </row>
    <row r="19" spans="1:22" ht="28" x14ac:dyDescent="0.15">
      <c r="B19" s="60"/>
      <c r="C19" s="50" t="b">
        <f>FALSE()</f>
        <v>0</v>
      </c>
      <c r="D19" s="50" t="b">
        <f>FALSE()</f>
        <v>0</v>
      </c>
      <c r="E19" s="44">
        <v>5714401440185</v>
      </c>
      <c r="F19" s="44" t="s">
        <v>689</v>
      </c>
      <c r="G19" s="51"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52" t="b">
        <f>TRUE()</f>
        <v>1</v>
      </c>
      <c r="J19" s="53" t="b">
        <v>1</v>
      </c>
      <c r="K19" s="44" t="s">
        <v>730</v>
      </c>
      <c r="L19" s="54" t="b">
        <f>TRUE()</f>
        <v>1</v>
      </c>
      <c r="M19" s="55" t="str">
        <f t="shared" si="0"/>
        <v>https://raw.githubusercontent.com/PatrickVibild/TellusAmazonPictures/master/pictures/Lenovo/T440/BL/USI/1.jpg</v>
      </c>
      <c r="N19" s="55" t="str">
        <f t="shared" si="1"/>
        <v>https://raw.githubusercontent.com/PatrickVibild/TellusAmazonPictures/master/pictures/Lenovo/T440/BL/USI/2.jpg</v>
      </c>
      <c r="O19" s="56"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57">
        <f>MATCH(G19,options!$D$1:$D$20,0)</f>
        <v>16</v>
      </c>
    </row>
    <row r="20" spans="1:22" ht="14" x14ac:dyDescent="0.15">
      <c r="A20" s="45" t="s">
        <v>398</v>
      </c>
      <c r="B20" s="62" t="s">
        <v>399</v>
      </c>
      <c r="C20" s="50" t="b">
        <f>FALSE()</f>
        <v>0</v>
      </c>
      <c r="D20" s="50" t="b">
        <f>FALSE()</f>
        <v>0</v>
      </c>
      <c r="E20" s="44">
        <v>5714401440192</v>
      </c>
      <c r="F20" s="44" t="s">
        <v>690</v>
      </c>
      <c r="G20" s="51"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Ryska</v>
      </c>
      <c r="I20" s="52" t="b">
        <f>TRUE()</f>
        <v>1</v>
      </c>
      <c r="J20" s="53" t="b">
        <v>1</v>
      </c>
      <c r="K20" s="44" t="s">
        <v>731</v>
      </c>
      <c r="L20" s="54" t="b">
        <f>FALSE()</f>
        <v>0</v>
      </c>
      <c r="M20" s="55" t="str">
        <f t="shared" si="0"/>
        <v>https://download.lenovo.com/Images/Parts/01AX333/01AX333_A.jpg</v>
      </c>
      <c r="N20" s="55" t="str">
        <f t="shared" si="1"/>
        <v>https://download.lenovo.com/Images/Parts/01AX333/01AX333_B.jpg</v>
      </c>
      <c r="O20" s="56" t="str">
        <f t="shared" si="2"/>
        <v>https://download.lenovo.com/Images/Parts/01AX333/01AX333_details.jpg</v>
      </c>
      <c r="P20" t="str">
        <f t="shared" si="3"/>
        <v/>
      </c>
      <c r="Q20" t="str">
        <f t="shared" si="4"/>
        <v/>
      </c>
      <c r="R20" t="str">
        <f t="shared" si="5"/>
        <v/>
      </c>
      <c r="S20" t="str">
        <f t="shared" si="6"/>
        <v/>
      </c>
      <c r="T20" t="str">
        <f t="shared" si="7"/>
        <v/>
      </c>
      <c r="U20" t="str">
        <f t="shared" si="8"/>
        <v/>
      </c>
      <c r="V20" s="57">
        <f>MATCH(G20,options!$D$1:$D$20,0)</f>
        <v>17</v>
      </c>
    </row>
    <row r="21" spans="1:22" ht="28" x14ac:dyDescent="0.15">
      <c r="B21" s="60"/>
      <c r="C21" s="50" t="b">
        <v>1</v>
      </c>
      <c r="D21" s="50" t="b">
        <f>FALSE()</f>
        <v>0</v>
      </c>
      <c r="E21" s="44">
        <v>5714401440208</v>
      </c>
      <c r="F21" s="44" t="s">
        <v>691</v>
      </c>
      <c r="G21" s="51"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USA</v>
      </c>
      <c r="I21" s="52" t="b">
        <f>TRUE()</f>
        <v>1</v>
      </c>
      <c r="J21" s="53" t="b">
        <v>1</v>
      </c>
      <c r="K21" s="44" t="s">
        <v>732</v>
      </c>
      <c r="L21" s="54" t="b">
        <f>TRUE()</f>
        <v>1</v>
      </c>
      <c r="M21" s="55" t="str">
        <f t="shared" si="0"/>
        <v>https://raw.githubusercontent.com/PatrickVibild/TellusAmazonPictures/master/pictures/Lenovo/T440/BL/US/1.jpg</v>
      </c>
      <c r="N21" s="55" t="str">
        <f t="shared" si="1"/>
        <v>https://raw.githubusercontent.com/PatrickVibild/TellusAmazonPictures/master/pictures/Lenovo/T440/BL/US/2.jpg</v>
      </c>
      <c r="O21" s="56"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57">
        <f>MATCH(G21,options!$D$1:$D$20,0)</f>
        <v>18</v>
      </c>
    </row>
    <row r="22" spans="1:22" ht="14" x14ac:dyDescent="0.15">
      <c r="B22" s="60"/>
      <c r="C22" s="50" t="b">
        <f>FALSE()</f>
        <v>0</v>
      </c>
      <c r="D22" s="50" t="b">
        <f>FALSE()</f>
        <v>0</v>
      </c>
      <c r="E22" s="44">
        <v>5714401440116</v>
      </c>
      <c r="F22" s="44" t="s">
        <v>692</v>
      </c>
      <c r="G22" s="51"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Ungerska</v>
      </c>
      <c r="I22" s="52" t="b">
        <f>TRUE()</f>
        <v>1</v>
      </c>
      <c r="J22" s="53" t="b">
        <v>1</v>
      </c>
      <c r="K22" s="44" t="s">
        <v>733</v>
      </c>
      <c r="L22" s="54" t="b">
        <f>FALSE()</f>
        <v>0</v>
      </c>
      <c r="M22" s="55" t="str">
        <f t="shared" si="0"/>
        <v>https://download.lenovo.com/Images/Parts/01AX325/01AX325_A.jpg</v>
      </c>
      <c r="N22" s="55" t="str">
        <f t="shared" si="1"/>
        <v>https://download.lenovo.com/Images/Parts/01AX325/01AX325_B.jpg</v>
      </c>
      <c r="O22" s="56" t="str">
        <f t="shared" si="2"/>
        <v>https://download.lenovo.com/Images/Parts/01AX325/01AX325_details.jpg</v>
      </c>
      <c r="P22" t="str">
        <f t="shared" si="3"/>
        <v/>
      </c>
      <c r="Q22" t="str">
        <f t="shared" si="4"/>
        <v/>
      </c>
      <c r="R22" t="str">
        <f t="shared" si="5"/>
        <v/>
      </c>
      <c r="S22" t="str">
        <f t="shared" si="6"/>
        <v/>
      </c>
      <c r="T22" t="str">
        <f t="shared" si="7"/>
        <v/>
      </c>
      <c r="U22" t="str">
        <f t="shared" si="8"/>
        <v/>
      </c>
      <c r="V22" s="57">
        <f>MATCH(G22,options!$D$1:$D$20,0)</f>
        <v>19</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50" t="b">
        <v>0</v>
      </c>
      <c r="D23" s="50" t="b">
        <f>FALSE()</f>
        <v>0</v>
      </c>
      <c r="E23" s="44">
        <v>5714401440093</v>
      </c>
      <c r="F23" s="44" t="s">
        <v>693</v>
      </c>
      <c r="G23" s="51"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Tjeckiska</v>
      </c>
      <c r="I23" s="52" t="b">
        <f>TRUE()</f>
        <v>1</v>
      </c>
      <c r="J23" s="53" t="b">
        <v>1</v>
      </c>
      <c r="K23" s="44" t="s">
        <v>734</v>
      </c>
      <c r="L23" s="54" t="b">
        <f>FALSE()</f>
        <v>0</v>
      </c>
      <c r="M23" s="55" t="str">
        <f t="shared" si="0"/>
        <v>https://download.lenovo.com/Images/Parts/01AX318/01AX318_A.jpg</v>
      </c>
      <c r="N23" s="55" t="str">
        <f t="shared" si="1"/>
        <v>https://download.lenovo.com/Images/Parts/01AX318/01AX318_B.jpg</v>
      </c>
      <c r="O23" s="56" t="str">
        <f t="shared" si="2"/>
        <v>https://download.lenovo.com/Images/Parts/01AX318/01AX318_details.jpg</v>
      </c>
      <c r="P23" t="str">
        <f t="shared" si="3"/>
        <v/>
      </c>
      <c r="Q23" t="str">
        <f t="shared" si="4"/>
        <v/>
      </c>
      <c r="R23" t="str">
        <f t="shared" si="5"/>
        <v/>
      </c>
      <c r="S23" t="str">
        <f t="shared" si="6"/>
        <v/>
      </c>
      <c r="T23" t="str">
        <f t="shared" si="7"/>
        <v/>
      </c>
      <c r="U23" t="str">
        <f t="shared" si="8"/>
        <v/>
      </c>
      <c r="V23" s="57">
        <f>MATCH(G23,options!$D$1:$D$20,0)</f>
        <v>20</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50" t="b">
        <f>FALSE()</f>
        <v>0</v>
      </c>
      <c r="D24" s="50" t="b">
        <f>TRUE()</f>
        <v>1</v>
      </c>
      <c r="E24" s="44">
        <v>5714401441014</v>
      </c>
      <c r="F24" s="44" t="s">
        <v>694</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52"/>
      <c r="J24" s="53" t="b">
        <v>0</v>
      </c>
      <c r="K24" s="44" t="s">
        <v>749</v>
      </c>
      <c r="L24" s="54" t="b">
        <v>1</v>
      </c>
      <c r="M24" s="55" t="str">
        <f t="shared" si="0"/>
        <v>https://raw.githubusercontent.com/PatrickVibild/TellusAmazonPictures/master/pictures/Lenovo/T440/RG/DE/1.jpg</v>
      </c>
      <c r="N24" s="55" t="str">
        <f t="shared" si="1"/>
        <v>https://raw.githubusercontent.com/PatrickVibild/TellusAmazonPictures/master/pictures/Lenovo/T440/RG/DE/2.jpg</v>
      </c>
      <c r="O24" s="56"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50" t="b">
        <f>FALSE()</f>
        <v>0</v>
      </c>
      <c r="D25" s="50" t="b">
        <f>TRUE()</f>
        <v>1</v>
      </c>
      <c r="E25" s="44">
        <v>5714401441021</v>
      </c>
      <c r="F25" s="44" t="s">
        <v>695</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52"/>
      <c r="J25" s="53" t="b">
        <v>0</v>
      </c>
      <c r="K25" s="44" t="s">
        <v>750</v>
      </c>
      <c r="L25" s="54" t="b">
        <v>1</v>
      </c>
      <c r="M25" s="55" t="str">
        <f t="shared" si="0"/>
        <v>https://raw.githubusercontent.com/PatrickVibild/TellusAmazonPictures/master/pictures/Lenovo/T440/RG/FR/1.jpg</v>
      </c>
      <c r="N25" s="55" t="str">
        <f t="shared" si="1"/>
        <v>https://raw.githubusercontent.com/PatrickVibild/TellusAmazonPictures/master/pictures/Lenovo/T440/RG/FR/2.jpg</v>
      </c>
      <c r="O25" s="56"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50" t="b">
        <f>FALSE()</f>
        <v>0</v>
      </c>
      <c r="D26" s="50" t="b">
        <f>TRUE()</f>
        <v>1</v>
      </c>
      <c r="E26" s="44">
        <v>5714401441038</v>
      </c>
      <c r="F26" s="44" t="s">
        <v>696</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52"/>
      <c r="J26" s="53" t="b">
        <v>0</v>
      </c>
      <c r="K26" s="44" t="s">
        <v>751</v>
      </c>
      <c r="L26" s="54" t="b">
        <v>1</v>
      </c>
      <c r="M26" s="55" t="str">
        <f t="shared" si="0"/>
        <v>https://raw.githubusercontent.com/PatrickVibild/TellusAmazonPictures/master/pictures/Lenovo/T440/RG/IT/1.jpg</v>
      </c>
      <c r="N26" s="55" t="str">
        <f t="shared" si="1"/>
        <v>https://raw.githubusercontent.com/PatrickVibild/TellusAmazonPictures/master/pictures/Lenovo/T440/RG/IT/2.jpg</v>
      </c>
      <c r="O26" s="56"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50" t="b">
        <f>FALSE()</f>
        <v>0</v>
      </c>
      <c r="D27" s="50" t="b">
        <f>TRUE()</f>
        <v>1</v>
      </c>
      <c r="E27" s="44">
        <v>5714401441045</v>
      </c>
      <c r="F27" s="44" t="s">
        <v>697</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52"/>
      <c r="J27" s="53" t="b">
        <v>0</v>
      </c>
      <c r="K27" s="44" t="s">
        <v>752</v>
      </c>
      <c r="L27" s="54" t="b">
        <v>1</v>
      </c>
      <c r="M27" s="55" t="str">
        <f t="shared" si="0"/>
        <v>https://raw.githubusercontent.com/PatrickVibild/TellusAmazonPictures/master/pictures/Lenovo/T440/RG/ES/1.jpg</v>
      </c>
      <c r="N27" s="55" t="str">
        <f t="shared" si="1"/>
        <v>https://raw.githubusercontent.com/PatrickVibild/TellusAmazonPictures/master/pictures/Lenovo/T440/RG/ES/2.jpg</v>
      </c>
      <c r="O27" s="56"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57">
        <f>MATCH(G27,options!$D$1:$D$20,0)</f>
        <v>4</v>
      </c>
    </row>
    <row r="28" spans="1:22" ht="28" x14ac:dyDescent="0.15">
      <c r="B28" s="63"/>
      <c r="C28" s="50" t="b">
        <f>FALSE()</f>
        <v>0</v>
      </c>
      <c r="D28" s="50" t="b">
        <f>TRUE()</f>
        <v>1</v>
      </c>
      <c r="E28" s="44">
        <v>5714401441052</v>
      </c>
      <c r="F28" s="44" t="s">
        <v>698</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52"/>
      <c r="J28" s="53" t="b">
        <v>0</v>
      </c>
      <c r="K28" s="44" t="s">
        <v>748</v>
      </c>
      <c r="L28" s="54" t="b">
        <v>1</v>
      </c>
      <c r="M28" s="55" t="str">
        <f t="shared" si="0"/>
        <v>https://raw.githubusercontent.com/PatrickVibild/TellusAmazonPictures/master/pictures/Lenovo/T440/RG/UK/1.jpg</v>
      </c>
      <c r="N28" s="55" t="str">
        <f t="shared" si="1"/>
        <v>https://raw.githubusercontent.com/PatrickVibild/TellusAmazonPictures/master/pictures/Lenovo/T440/RG/UK/2.jpg</v>
      </c>
      <c r="O28" s="56"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50" t="b">
        <f>FALSE()</f>
        <v>0</v>
      </c>
      <c r="D29" s="50" t="b">
        <f>TRUE()</f>
        <v>1</v>
      </c>
      <c r="E29" s="44">
        <v>5714401441069</v>
      </c>
      <c r="F29" s="44" t="s">
        <v>699</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52"/>
      <c r="J29" s="53" t="b">
        <v>0</v>
      </c>
      <c r="K29" s="44" t="s">
        <v>753</v>
      </c>
      <c r="L29" s="54" t="b">
        <v>1</v>
      </c>
      <c r="M29" s="55" t="str">
        <f t="shared" si="0"/>
        <v>https://raw.githubusercontent.com/PatrickVibild/TellusAmazonPictures/master/pictures/Lenovo/T440/RG/NOR/1.jpg</v>
      </c>
      <c r="N29" s="55" t="str">
        <f t="shared" si="1"/>
        <v>https://raw.githubusercontent.com/PatrickVibild/TellusAmazonPictures/master/pictures/Lenovo/T440/RG/NOR/2.jpg</v>
      </c>
      <c r="O29" s="56"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57">
        <f>MATCH(G29,options!$D$1:$D$20,0)</f>
        <v>6</v>
      </c>
    </row>
    <row r="30" spans="1:22" ht="14" x14ac:dyDescent="0.15">
      <c r="B30" s="63"/>
      <c r="C30" s="50" t="b">
        <f>FALSE()</f>
        <v>0</v>
      </c>
      <c r="D30" s="50" t="b">
        <f>FALSE()</f>
        <v>0</v>
      </c>
      <c r="E30" s="44">
        <v>5714401441076</v>
      </c>
      <c r="F30" s="44" t="s">
        <v>700</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52"/>
      <c r="J30" s="53" t="b">
        <v>0</v>
      </c>
      <c r="K30" s="44" t="s">
        <v>735</v>
      </c>
      <c r="L30" s="54" t="b">
        <f>FALSE()</f>
        <v>0</v>
      </c>
      <c r="M30" s="55" t="str">
        <f t="shared" si="0"/>
        <v>https://download.lenovo.com/Images/Parts/04Y0830/04Y0830_A.jpg</v>
      </c>
      <c r="N30" s="55" t="str">
        <f t="shared" si="1"/>
        <v>https://download.lenovo.com/Images/Parts/04Y0830/04Y0830_B.jpg</v>
      </c>
      <c r="O30" s="56" t="str">
        <f t="shared" si="2"/>
        <v>https://download.lenovo.com/Images/Parts/04Y0830/04Y0830_details.jpg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50" t="b">
        <f>FALSE()</f>
        <v>0</v>
      </c>
      <c r="D31" s="50" t="b">
        <f>FALSE()</f>
        <v>0</v>
      </c>
      <c r="E31" s="44">
        <v>5714401441083</v>
      </c>
      <c r="F31" s="44" t="s">
        <v>701</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52"/>
      <c r="J31" s="53" t="b">
        <v>0</v>
      </c>
      <c r="K31" s="44" t="s">
        <v>736</v>
      </c>
      <c r="L31" s="54" t="b">
        <f>FALSE()</f>
        <v>0</v>
      </c>
      <c r="M31" s="55" t="str">
        <f t="shared" si="0"/>
        <v>https://download.lenovo.com/Images/Parts/04Y0831/04Y0831_A.jpg</v>
      </c>
      <c r="N31" s="55" t="str">
        <f t="shared" si="1"/>
        <v>https://download.lenovo.com/Images/Parts/04Y0831/04Y0831_B.jpg</v>
      </c>
      <c r="O31" s="56" t="str">
        <f t="shared" si="2"/>
        <v>https://download.lenovo.com/Images/Parts/04Y0831/04Y0831_details.jpg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5714401441090</v>
      </c>
      <c r="F32" s="44" t="s">
        <v>702</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52"/>
      <c r="J32" s="53" t="b">
        <v>0</v>
      </c>
      <c r="K32" s="44" t="s">
        <v>737</v>
      </c>
      <c r="L32" s="54" t="b">
        <f>FALSE()</f>
        <v>0</v>
      </c>
      <c r="M32" s="55" t="str">
        <f t="shared" si="0"/>
        <v>https://download.lenovo.com/Images/Parts/04Y0832/04Y0832_A.jpg</v>
      </c>
      <c r="N32" s="55" t="str">
        <f t="shared" si="1"/>
        <v>https://download.lenovo.com/Images/Parts/04Y0832/04Y0832_B.jpg</v>
      </c>
      <c r="O32" s="56" t="str">
        <f t="shared" si="2"/>
        <v>https://download.lenovo.com/Images/Parts/04Y0832/04Y0832_details.jpg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50" t="b">
        <f>FALSE()</f>
        <v>0</v>
      </c>
      <c r="D33" s="50" t="b">
        <f>FALSE()</f>
        <v>0</v>
      </c>
      <c r="E33" s="44">
        <v>5714401441106</v>
      </c>
      <c r="F33" s="44" t="s">
        <v>703</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52"/>
      <c r="J33" s="53" t="b">
        <v>0</v>
      </c>
      <c r="K33" s="44" t="s">
        <v>738</v>
      </c>
      <c r="L33" s="54" t="b">
        <f>FALSE()</f>
        <v>0</v>
      </c>
      <c r="M33" s="55" t="str">
        <f t="shared" si="0"/>
        <v>https://download.lenovo.com/Images/Parts/04Y0833/04Y0833_A.jpg</v>
      </c>
      <c r="N33" s="55" t="str">
        <f t="shared" si="1"/>
        <v>https://download.lenovo.com/Images/Parts/04Y0833/04Y0833_B.jpg</v>
      </c>
      <c r="O33" s="56" t="str">
        <f t="shared" si="2"/>
        <v>https://download.lenovo.com/Images/Parts/04Y0833/04Y0833_details.jpg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5714401441113</v>
      </c>
      <c r="F34" s="44" t="s">
        <v>704</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52"/>
      <c r="J34" s="53" t="b">
        <v>0</v>
      </c>
      <c r="K34" s="44" t="s">
        <v>739</v>
      </c>
      <c r="L34" s="54" t="b">
        <f>FALSE()</f>
        <v>0</v>
      </c>
      <c r="M34" s="55" t="str">
        <f t="shared" si="0"/>
        <v>https://download.lenovo.com/Images/Parts/04Y0839/04Y0839_A.jpg</v>
      </c>
      <c r="N34" s="55" t="str">
        <f t="shared" si="1"/>
        <v>https://download.lenovo.com/Images/Parts/04Y0839/04Y0839_B.jpg</v>
      </c>
      <c r="O34" s="56" t="str">
        <f t="shared" si="2"/>
        <v>https://download.lenovo.com/Images/Parts/04Y0839/04Y0839_details.jpg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5714401441120</v>
      </c>
      <c r="F35" s="44" t="s">
        <v>705</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52"/>
      <c r="J35" s="53" t="b">
        <v>0</v>
      </c>
      <c r="K35" s="44" t="s">
        <v>740</v>
      </c>
      <c r="L35" s="54" t="b">
        <f>FALSE()</f>
        <v>0</v>
      </c>
      <c r="M35" s="55" t="str">
        <f t="shared" si="0"/>
        <v>https://download.lenovo.com/Images/Parts/04Y0881/04Y0881_A.jpg</v>
      </c>
      <c r="N35" s="55" t="str">
        <f t="shared" si="1"/>
        <v>https://download.lenovo.com/Images/Parts/04Y0881/04Y0881_B.jpg</v>
      </c>
      <c r="O35" s="56" t="str">
        <f t="shared" si="2"/>
        <v>https://download.lenovo.com/Images/Parts/04Y0881/04Y0881_details.jpg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590</v>
      </c>
      <c r="C36" s="50" t="b">
        <f>FALSE()</f>
        <v>0</v>
      </c>
      <c r="D36" s="50" t="b">
        <f>FALSE()</f>
        <v>0</v>
      </c>
      <c r="E36" s="44">
        <v>5714401441137</v>
      </c>
      <c r="F36" s="44" t="s">
        <v>706</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52"/>
      <c r="J36" s="53" t="b">
        <v>0</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https://download.lenovo.com/Images/Parts/04Y0844/04Y0844_A.jpg</v>
      </c>
      <c r="N36" s="55" t="str">
        <f t="shared" ref="N36:N67" si="10">IF(ISBLANK(K36),"",IF(L36, "https://raw.githubusercontent.com/PatrickVibild/TellusAmazonPictures/master/pictures/"&amp;K36&amp;"/2.jpg","https://download.lenovo.com/Images/Parts/"&amp;K36&amp;"/"&amp;K36&amp;"_B.jpg"))</f>
        <v>https://download.lenovo.com/Images/Parts/04Y0844/04Y0844_B.jpg</v>
      </c>
      <c r="O36" s="56"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5714401441144</v>
      </c>
      <c r="F37" s="44" t="s">
        <v>707</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52"/>
      <c r="J37" s="53" t="b">
        <v>0</v>
      </c>
      <c r="K37" s="44" t="s">
        <v>742</v>
      </c>
      <c r="L37" s="54" t="b">
        <f>FALSE()</f>
        <v>0</v>
      </c>
      <c r="M37" s="55" t="str">
        <f t="shared" si="9"/>
        <v>https://download.lenovo.com/Images/Parts/04Y0845/04Y0845_A.jpg</v>
      </c>
      <c r="N37" s="55" t="str">
        <f t="shared" si="10"/>
        <v>https://download.lenovo.com/Images/Parts/04Y0845/04Y0845_B.jpg</v>
      </c>
      <c r="O37" s="56" t="str">
        <f t="shared" si="11"/>
        <v>https://download.lenovo.com/Images/Parts/04Y0845/04Y0845_details.jpg</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5714401441151</v>
      </c>
      <c r="F38" s="44" t="s">
        <v>708</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52"/>
      <c r="J38" s="53" t="b">
        <v>0</v>
      </c>
      <c r="K38" s="44" t="s">
        <v>743</v>
      </c>
      <c r="L38" s="54" t="b">
        <f>FALSE()</f>
        <v>0</v>
      </c>
      <c r="M38" s="55" t="str">
        <f t="shared" si="9"/>
        <v>https://download.lenovo.com/Images/Parts/04Y0846/04Y0846_A.jpg</v>
      </c>
      <c r="N38" s="55" t="str">
        <f t="shared" si="10"/>
        <v>https://download.lenovo.com/Images/Parts/04Y0846/04Y0846_B.jpg</v>
      </c>
      <c r="O38" s="56" t="str">
        <f t="shared" si="11"/>
        <v>https://download.lenovo.com/Images/Parts/04Y0846/04Y0846_details.jpg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5714401441168</v>
      </c>
      <c r="F39" s="44" t="s">
        <v>709</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52"/>
      <c r="J39" s="53" t="b">
        <v>0</v>
      </c>
      <c r="K39" s="44" t="s">
        <v>744</v>
      </c>
      <c r="L39" s="54" t="b">
        <f>FALSE()</f>
        <v>0</v>
      </c>
      <c r="M39" s="55" t="str">
        <f t="shared" si="9"/>
        <v>https://download.lenovo.com/Images/Parts/04Y0850/04Y0850_A.jpg</v>
      </c>
      <c r="N39" s="55" t="str">
        <f t="shared" si="10"/>
        <v>https://download.lenovo.com/Images/Parts/04Y0850/04Y0850_B.jpg</v>
      </c>
      <c r="O39" s="56" t="str">
        <f t="shared" si="11"/>
        <v>https://download.lenovo.com/Images/Parts/04Y0850/04Y0850_details.jpg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5714401441175</v>
      </c>
      <c r="F40" s="44" t="s">
        <v>710</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52"/>
      <c r="J40" s="53" t="b">
        <v>0</v>
      </c>
      <c r="K40" s="44" t="s">
        <v>745</v>
      </c>
      <c r="L40" s="54" t="b">
        <f>FALSE()</f>
        <v>0</v>
      </c>
      <c r="M40" s="55" t="str">
        <f t="shared" si="9"/>
        <v>https://download.lenovo.com/Images/Parts/04Y0851/04Y0851_A.jpg</v>
      </c>
      <c r="N40" s="55" t="str">
        <f t="shared" si="10"/>
        <v>https://download.lenovo.com/Images/Parts/04Y0851/04Y0851_B.jpg</v>
      </c>
      <c r="O40" s="56" t="str">
        <f t="shared" si="11"/>
        <v>https://download.lenovo.com/Images/Parts/04Y0851/04Y0851_details.jpg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v>0</v>
      </c>
      <c r="D41" s="50" t="b">
        <f>FALSE()</f>
        <v>0</v>
      </c>
      <c r="E41" s="44">
        <v>5714401441182</v>
      </c>
      <c r="F41" s="44" t="s">
        <v>711</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v>0</v>
      </c>
      <c r="K41" s="44" t="s">
        <v>754</v>
      </c>
      <c r="L41" s="54" t="b">
        <v>1</v>
      </c>
      <c r="M41" s="55" t="str">
        <f t="shared" si="9"/>
        <v>https://raw.githubusercontent.com/PatrickVibild/TellusAmazonPictures/master/pictures/Lenovo/T440/RG/USI/1.jpg</v>
      </c>
      <c r="N41" s="55" t="str">
        <f t="shared" si="10"/>
        <v>https://raw.githubusercontent.com/PatrickVibild/TellusAmazonPictures/master/pictures/Lenovo/T440/RG/USI/2.jpg</v>
      </c>
      <c r="O41" s="56"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57">
        <f>MATCH(G41,options!$D$1:$D$20,0)</f>
        <v>16</v>
      </c>
    </row>
    <row r="42" spans="1:22" ht="14" x14ac:dyDescent="0.15">
      <c r="C42" s="50" t="b">
        <f>FALSE()</f>
        <v>0</v>
      </c>
      <c r="D42" s="50" t="b">
        <f>FALSE()</f>
        <v>0</v>
      </c>
      <c r="E42" s="44">
        <v>5714401441199</v>
      </c>
      <c r="F42" s="44" t="s">
        <v>712</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52"/>
      <c r="J42" s="53" t="b">
        <v>0</v>
      </c>
      <c r="K42" s="44" t="s">
        <v>746</v>
      </c>
      <c r="L42" s="54" t="b">
        <f>FALSE()</f>
        <v>0</v>
      </c>
      <c r="M42" s="55" t="str">
        <f t="shared" si="9"/>
        <v>https://download.lenovo.com/Images/Parts/04Y0847/04Y0847_A.jpg</v>
      </c>
      <c r="N42" s="55" t="str">
        <f t="shared" si="10"/>
        <v>https://download.lenovo.com/Images/Parts/04Y0847/04Y0847_B.jpg</v>
      </c>
      <c r="O42" s="56" t="str">
        <f t="shared" si="11"/>
        <v>https://download.lenovo.com/Images/Parts/04Y0847/04Y0847_details.jpg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v>1</v>
      </c>
      <c r="D43" s="50" t="b">
        <f>FALSE()</f>
        <v>0</v>
      </c>
      <c r="E43" s="44">
        <v>5714401441205</v>
      </c>
      <c r="F43" s="44" t="s">
        <v>713</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52"/>
      <c r="J43" s="53" t="b">
        <v>0</v>
      </c>
      <c r="K43" s="44" t="s">
        <v>755</v>
      </c>
      <c r="L43" s="54" t="b">
        <v>1</v>
      </c>
      <c r="M43" s="55" t="str">
        <f t="shared" si="9"/>
        <v>https://raw.githubusercontent.com/PatrickVibild/TellusAmazonPictures/master/pictures/Lenovo/T440/RG/US/1.jpg</v>
      </c>
      <c r="N43" s="55" t="str">
        <f t="shared" si="10"/>
        <v>https://raw.githubusercontent.com/PatrickVibild/TellusAmazonPictures/master/pictures/Lenovo/T440/RG/US/2.jpg</v>
      </c>
      <c r="O43" s="56"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57">
        <f>MATCH(G43,options!$D$1:$D$20,0)</f>
        <v>18</v>
      </c>
    </row>
    <row r="44" spans="1:22" x14ac:dyDescent="0.15">
      <c r="E44" s="64"/>
      <c r="F44" s="65"/>
      <c r="G44" s="6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2022-08-10T20:45:50Z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