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490s/"/>
    </mc:Choice>
  </mc:AlternateContent>
  <xr:revisionPtr revIDLastSave="0" documentId="13_ncr:1_{4B0AB458-8683-C546-B8BF-1FA1C54916DF}"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0" i="2"/>
  <c r="AT11" i="1" s="1"/>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4" i="1" s="1"/>
  <c r="B29" i="2"/>
  <c r="AB1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D23" i="2"/>
  <c r="C23" i="2"/>
  <c r="V22" i="2"/>
  <c r="T22" i="2"/>
  <c r="S22" i="2"/>
  <c r="R22" i="2"/>
  <c r="Q22" i="2"/>
  <c r="O22" i="2"/>
  <c r="N22" i="2"/>
  <c r="N23" i="1" s="1"/>
  <c r="M22" i="2"/>
  <c r="M23" i="1" s="1"/>
  <c r="J22" i="2"/>
  <c r="I22" i="2"/>
  <c r="D22" i="2"/>
  <c r="C22" i="2"/>
  <c r="V21" i="2"/>
  <c r="U21" i="2"/>
  <c r="T21" i="2"/>
  <c r="T22" i="1" s="1"/>
  <c r="S21" i="2"/>
  <c r="R21" i="2"/>
  <c r="Q21" i="2"/>
  <c r="P21" i="2"/>
  <c r="O21" i="2"/>
  <c r="N21" i="2"/>
  <c r="M21" i="2"/>
  <c r="J21" i="2"/>
  <c r="I21" i="2"/>
  <c r="D21" i="2"/>
  <c r="C21" i="2"/>
  <c r="V20" i="2"/>
  <c r="U20" i="2"/>
  <c r="T20" i="2"/>
  <c r="S20" i="2"/>
  <c r="R20" i="2"/>
  <c r="P20" i="2"/>
  <c r="O20" i="2"/>
  <c r="O21" i="1" s="1"/>
  <c r="N20" i="2"/>
  <c r="N21" i="1" s="1"/>
  <c r="J20" i="2"/>
  <c r="I20" i="2"/>
  <c r="D20" i="2"/>
  <c r="C20" i="2"/>
  <c r="V19" i="2"/>
  <c r="U19" i="2"/>
  <c r="U20" i="1" s="1"/>
  <c r="T19" i="2"/>
  <c r="T20" i="1" s="1"/>
  <c r="J19" i="2"/>
  <c r="FO20" i="1" s="1"/>
  <c r="I19" i="2"/>
  <c r="D19" i="2"/>
  <c r="C19" i="2"/>
  <c r="V18" i="2"/>
  <c r="R18" i="2"/>
  <c r="Q18" i="2"/>
  <c r="M18" i="2"/>
  <c r="P18" i="2"/>
  <c r="P19" i="1" s="1"/>
  <c r="J18" i="2"/>
  <c r="I18" i="2"/>
  <c r="D18" i="2"/>
  <c r="C18" i="2"/>
  <c r="CO19" i="1" s="1"/>
  <c r="V17" i="2"/>
  <c r="T17" i="2"/>
  <c r="S17" i="2"/>
  <c r="R17" i="2"/>
  <c r="Q17" i="2"/>
  <c r="P17" i="2"/>
  <c r="N17" i="2"/>
  <c r="M17" i="2"/>
  <c r="U17" i="2"/>
  <c r="U18" i="1" s="1"/>
  <c r="J17" i="2"/>
  <c r="I17" i="2"/>
  <c r="D17" i="2"/>
  <c r="C17" i="2"/>
  <c r="V16" i="2"/>
  <c r="U16" i="2"/>
  <c r="T16" i="2"/>
  <c r="S16" i="2"/>
  <c r="S17" i="1" s="1"/>
  <c r="R16" i="2"/>
  <c r="Q16" i="2"/>
  <c r="P16" i="2"/>
  <c r="O16" i="2"/>
  <c r="N16" i="2"/>
  <c r="M16" i="2"/>
  <c r="J16" i="2"/>
  <c r="I16" i="2"/>
  <c r="AT17" i="1"/>
  <c r="D16" i="2"/>
  <c r="CO17" i="1" s="1"/>
  <c r="C16" i="2"/>
  <c r="V15" i="2"/>
  <c r="U15" i="2"/>
  <c r="T15" i="2"/>
  <c r="S15" i="2"/>
  <c r="R15" i="2"/>
  <c r="Q15" i="2"/>
  <c r="P15" i="2"/>
  <c r="O15" i="2"/>
  <c r="N15" i="2"/>
  <c r="N16" i="1" s="1"/>
  <c r="M15" i="2"/>
  <c r="J15" i="2"/>
  <c r="I15" i="2"/>
  <c r="D15" i="2"/>
  <c r="C15" i="2"/>
  <c r="V14" i="2"/>
  <c r="U14" i="2"/>
  <c r="T14" i="2"/>
  <c r="T15" i="1" s="1"/>
  <c r="P14" i="2"/>
  <c r="O14" i="2"/>
  <c r="N14" i="2"/>
  <c r="M14" i="2"/>
  <c r="S14" i="2"/>
  <c r="S15" i="1" s="1"/>
  <c r="J14" i="2"/>
  <c r="I14" i="2"/>
  <c r="D14" i="2"/>
  <c r="C14" i="2"/>
  <c r="V13" i="2"/>
  <c r="H13" i="2" s="1"/>
  <c r="Q13" i="2"/>
  <c r="P13" i="2"/>
  <c r="P14" i="1" s="1"/>
  <c r="O13" i="2"/>
  <c r="O14" i="1" s="1"/>
  <c r="I13" i="2"/>
  <c r="D13" i="2"/>
  <c r="V12" i="2"/>
  <c r="H12" i="2" s="1"/>
  <c r="U12" i="2"/>
  <c r="U13" i="1" s="1"/>
  <c r="I12" i="2"/>
  <c r="D12" i="2"/>
  <c r="C12" i="2"/>
  <c r="V11" i="2"/>
  <c r="H11" i="2" s="1"/>
  <c r="AT12" i="1" s="1"/>
  <c r="U11" i="2"/>
  <c r="T11" i="2"/>
  <c r="T12" i="1" s="1"/>
  <c r="S11" i="2"/>
  <c r="R11" i="2"/>
  <c r="Q11" i="2"/>
  <c r="Q12" i="1" s="1"/>
  <c r="P11" i="2"/>
  <c r="O11" i="2"/>
  <c r="N11" i="2"/>
  <c r="M11" i="2"/>
  <c r="I11" i="2"/>
  <c r="D11" i="2"/>
  <c r="CO12" i="1" s="1"/>
  <c r="C11" i="2"/>
  <c r="V10" i="2"/>
  <c r="T10" i="2"/>
  <c r="S10" i="2"/>
  <c r="R10" i="2"/>
  <c r="Q10" i="2"/>
  <c r="O10" i="2"/>
  <c r="N10" i="2"/>
  <c r="M10" i="2"/>
  <c r="M11" i="1" s="1"/>
  <c r="I10" i="2"/>
  <c r="D10" i="2"/>
  <c r="C10" i="2"/>
  <c r="V9" i="2"/>
  <c r="U9" i="2"/>
  <c r="T9" i="2"/>
  <c r="T10" i="1" s="1"/>
  <c r="S9" i="2"/>
  <c r="R9" i="2"/>
  <c r="Q9" i="2"/>
  <c r="P9" i="2"/>
  <c r="P10" i="1" s="1"/>
  <c r="O9" i="2"/>
  <c r="O10" i="1" s="1"/>
  <c r="N9" i="2"/>
  <c r="N10" i="1" s="1"/>
  <c r="M9" i="2"/>
  <c r="I9" i="2"/>
  <c r="D9" i="2"/>
  <c r="C9" i="2"/>
  <c r="V8" i="2"/>
  <c r="Q8" i="2"/>
  <c r="Q9" i="1" s="1"/>
  <c r="P8" i="2"/>
  <c r="P9" i="1" s="1"/>
  <c r="O8" i="2"/>
  <c r="O9" i="1" s="1"/>
  <c r="I8" i="2"/>
  <c r="D8" i="2"/>
  <c r="C8" i="2"/>
  <c r="CQ23" i="1"/>
  <c r="V7" i="2"/>
  <c r="T7" i="2"/>
  <c r="S7" i="2"/>
  <c r="S8" i="1" s="1"/>
  <c r="R7" i="2"/>
  <c r="R8" i="1" s="1"/>
  <c r="Q7" i="2"/>
  <c r="P7" i="2"/>
  <c r="N7" i="2"/>
  <c r="M7" i="2"/>
  <c r="U7" i="2"/>
  <c r="U8" i="1" s="1"/>
  <c r="I7" i="2"/>
  <c r="D7" i="2"/>
  <c r="C7" i="2"/>
  <c r="V6" i="2"/>
  <c r="U6" i="2"/>
  <c r="T6" i="2"/>
  <c r="T7" i="1" s="1"/>
  <c r="Q6" i="2"/>
  <c r="P6" i="2"/>
  <c r="O6" i="2"/>
  <c r="O7" i="1" s="1"/>
  <c r="N6" i="2"/>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V14" i="1"/>
  <c r="CU14" i="1"/>
  <c r="CT14" i="1"/>
  <c r="CS14" i="1"/>
  <c r="CR14" i="1"/>
  <c r="CP14" i="1"/>
  <c r="CO14" i="1"/>
  <c r="L14" i="1" s="1"/>
  <c r="CL14" i="1"/>
  <c r="CK14" i="1"/>
  <c r="CJ14" i="1"/>
  <c r="CI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R13" i="1"/>
  <c r="CP13" i="1"/>
  <c r="CO13" i="1"/>
  <c r="L13" i="1" s="1"/>
  <c r="CL13" i="1"/>
  <c r="CK13" i="1"/>
  <c r="CI13" i="1"/>
  <c r="CH13" i="1"/>
  <c r="CG13" i="1"/>
  <c r="BH13" i="1"/>
  <c r="BG13" i="1"/>
  <c r="BF13" i="1"/>
  <c r="BE13" i="1"/>
  <c r="AV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DY12" i="1"/>
  <c r="DO12" i="1"/>
  <c r="DA12" i="1"/>
  <c r="CZ12" i="1"/>
  <c r="CV12" i="1"/>
  <c r="CU12" i="1"/>
  <c r="CT12" i="1"/>
  <c r="CS12" i="1"/>
  <c r="CR12" i="1"/>
  <c r="CP12" i="1"/>
  <c r="CL12" i="1"/>
  <c r="CK12" i="1"/>
  <c r="CI12" i="1"/>
  <c r="CH12" i="1"/>
  <c r="CG12" i="1"/>
  <c r="BH12" i="1"/>
  <c r="BG12" i="1"/>
  <c r="BF12" i="1"/>
  <c r="BE12" i="1"/>
  <c r="AV12" i="1"/>
  <c r="AA12" i="1"/>
  <c r="Z12" i="1"/>
  <c r="Y12" i="1"/>
  <c r="X12" i="1"/>
  <c r="W12" i="1"/>
  <c r="U12" i="1"/>
  <c r="S12" i="1"/>
  <c r="R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V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K10" i="1"/>
  <c r="CI10" i="1"/>
  <c r="CH10" i="1"/>
  <c r="CG10" i="1"/>
  <c r="BH10" i="1"/>
  <c r="BG10" i="1"/>
  <c r="BF10" i="1"/>
  <c r="BE10" i="1"/>
  <c r="AV10" i="1"/>
  <c r="AJ10" i="1"/>
  <c r="AA10" i="1"/>
  <c r="Z10" i="1"/>
  <c r="Y10" i="1"/>
  <c r="X10" i="1"/>
  <c r="W10" i="1"/>
  <c r="U10" i="1"/>
  <c r="S10" i="1"/>
  <c r="R10" i="1"/>
  <c r="Q10" i="1"/>
  <c r="M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I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R8" i="1"/>
  <c r="CP8" i="1"/>
  <c r="CO8" i="1"/>
  <c r="FE8" i="1" s="1"/>
  <c r="CL8" i="1"/>
  <c r="CK8" i="1"/>
  <c r="CI8" i="1"/>
  <c r="CH8" i="1"/>
  <c r="CG8" i="1"/>
  <c r="BH8" i="1"/>
  <c r="BG8" i="1"/>
  <c r="BF8" i="1"/>
  <c r="BE8" i="1"/>
  <c r="AV8" i="1"/>
  <c r="AA8" i="1"/>
  <c r="Z8" i="1"/>
  <c r="Y8" i="1"/>
  <c r="X8" i="1"/>
  <c r="W8" i="1"/>
  <c r="T8" i="1"/>
  <c r="Q8" i="1"/>
  <c r="P8" i="1"/>
  <c r="N8" i="1"/>
  <c r="M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R7" i="1"/>
  <c r="CP7" i="1"/>
  <c r="CL7" i="1"/>
  <c r="CK7" i="1"/>
  <c r="CI7" i="1"/>
  <c r="CH7" i="1"/>
  <c r="CG7" i="1"/>
  <c r="BH7" i="1"/>
  <c r="BG7" i="1"/>
  <c r="BF7" i="1"/>
  <c r="BE7" i="1"/>
  <c r="AV7" i="1"/>
  <c r="AT7" i="1"/>
  <c r="AA7" i="1"/>
  <c r="Z7" i="1"/>
  <c r="Y7" i="1"/>
  <c r="X7" i="1"/>
  <c r="W7" i="1"/>
  <c r="U7" i="1"/>
  <c r="Q7" i="1"/>
  <c r="P7" i="1"/>
  <c r="N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R6" i="1"/>
  <c r="CP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R5" i="1"/>
  <c r="CP5" i="1"/>
  <c r="CO5" i="1"/>
  <c r="FE5" i="1" s="1"/>
  <c r="CL5" i="1"/>
  <c r="CK5" i="1"/>
  <c r="CJ5" i="1"/>
  <c r="CI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6" i="1" l="1"/>
  <c r="DP11" i="1"/>
  <c r="DP6" i="1"/>
  <c r="EI11" i="1"/>
  <c r="DP13" i="1"/>
  <c r="EI7" i="1"/>
  <c r="DP9" i="1"/>
  <c r="DP10" i="1"/>
  <c r="EI12" i="1"/>
  <c r="EI10" i="1"/>
  <c r="AB5" i="1"/>
  <c r="EI6" i="1"/>
  <c r="EI13" i="1"/>
  <c r="EI9" i="1"/>
  <c r="AB14" i="1"/>
  <c r="DP5" i="1"/>
  <c r="AB8" i="1"/>
  <c r="DP8" i="1"/>
  <c r="DP14" i="1"/>
  <c r="EI5" i="1"/>
  <c r="AB7" i="1"/>
  <c r="AB10" i="1"/>
  <c r="DP7" i="1"/>
  <c r="EI8" i="1"/>
  <c r="AB9" i="1"/>
  <c r="AB11" i="1"/>
  <c r="DP12"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4" i="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<sst xmlns="http://schemas.openxmlformats.org/spreadsheetml/2006/main" count="863" uniqueCount="694">
  <si>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</si>
  <si>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</si>
  <si>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</si>
  <si>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</si>
  <si>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</si>
  <si>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</si>
  <si>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</si>
  <si>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</si>
  <si>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</si>
  <si>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</si>
  <si>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</si>
  <si>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</si>
  <si>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</si>
  <si>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</si>
  <si>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</si>
  <si>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</si>
  <si>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</si>
  <si>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</si>
  <si>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</si>
  <si>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</si>
  <si>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</si>
  <si>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</si>
  <si>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</si>
  <si>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</si>
  <si>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</si>
  <si>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</si>
  <si>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</si>
  <si>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</si>
  <si>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</si>
  <si>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</si>
  <si>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</si>
  <si>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</si>
  <si>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</si>
  <si>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</si>
  <si>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</si>
  <si>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</si>
  <si>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</si>
  <si>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</si>
  <si>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</si>
  <si>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</si>
  <si>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</si>
  <si>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</si>
  <si>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</si>
  <si>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</si>
  <si>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</si>
  <si>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</si>
  <si>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</si>
  <si>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</si>
  <si>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</si>
  <si>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</si>
  <si>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</si>
  <si>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</si>
  <si>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</si>
  <si>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</si>
  <si>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</si>
  <si>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</si>
  <si>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</si>
  <si>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</si>
  <si>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</si>
  <si>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</si>
  <si>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</si>
  <si>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</si>
  <si>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</si>
  <si>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</si>
  <si>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</si>
  <si>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</si>
  <si>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</si>
  <si>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</si>
  <si>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</si>
  <si>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</si>
  <si>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</si>
  <si>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</si>
  <si>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</si>
  <si>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</si>
  <si>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</si>
  <si>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</si>
  <si>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</si>
  <si>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</si>
  <si>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</si>
  <si>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</si>
  <si>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</si>
  <si>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</si>
  <si>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</si>
  <si>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</si>
  <si>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</si>
  <si>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</si>
  <si>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</si>
  <si>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</si>
  <si>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</si>
  <si>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</si>
  <si>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</si>
  <si>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</si>
  <si>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</si>
  <si>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</si>
  <si>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</si>
  <si>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</si>
  <si>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</si>
  <si>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</si>
  <si>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</si>
  <si>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</si>
  <si>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</si>
  <si>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</si>
  <si>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</si>
  <si>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</si>
  <si>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</si>
  <si>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</si>
  <si>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</si>
  <si>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</si>
  <si>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</si>
  <si>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</si>
  <si>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</si>
  <si>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</si>
  <si>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</si>
  <si>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</si>
  <si>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</si>
  <si>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</si>
  <si>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</si>
  <si>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</si>
  <si>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</si>
  <si>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</si>
  <si>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</si>
  <si>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</si>
  <si>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</si>
  <si>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</si>
  <si>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</si>
  <si>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</si>
  <si>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</si>
  <si>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</si>
  <si>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</si>
  <si>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</si>
  <si>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</si>
  <si>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</si>
  <si>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</si>
  <si>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</si>
  <si>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</si>
  <si>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</si>
  <si>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</si>
  <si>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</si>
  <si>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</si>
  <si>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</si>
  <si>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</si>
  <si>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</si>
  <si>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</si>
  <si>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</si>
  <si>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</si>
  <si>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</si>
  <si>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</si>
  <si>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</si>
  <si>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</si>
  <si>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</si>
  <si>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</si>
  <si>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</si>
  <si>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</si>
  <si>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</si>
  <si>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</si>
  <si>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</si>
  <si>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</si>
  <si>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</si>
  <si>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</si>
  <si>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</si>
  <si>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</si>
  <si>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</si>
  <si>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</si>
  <si>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</si>
  <si>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</si>
  <si>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</si>
  <si>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</si>
  <si>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</si>
  <si>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</si>
  <si>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</si>
  <si>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</si>
  <si>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</si>
  <si>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</si>
  <si>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</si>
  <si>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</si>
  <si>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</si>
  <si>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</si>
  <si>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</si>
  <si>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</si>
  <si>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</si>
  <si>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</si>
  <si>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</si>
  <si>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</si>
  <si>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</si>
  <si>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</si>
  <si>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</si>
  <si>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</si>
  <si>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</si>
  <si>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</si>
  <si>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</si>
  <si>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</si>
  <si>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</si>
  <si>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</si>
  <si>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</si>
  <si>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</si>
  <si>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</si>
  <si>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</si>
  <si>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</si>
  <si>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</si>
  <si>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</si>
  <si>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</si>
  <si>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</si>
  <si>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</si>
  <si>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</si>
  <si>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</si>
  <si>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</si>
  <si>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</si>
  <si>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</si>
  <si>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</si>
  <si>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</si>
  <si>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</si>
  <si>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</si>
  <si>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</si>
  <si>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</si>
  <si>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</si>
  <si>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</si>
  <si>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</si>
  <si>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</si>
  <si>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</si>
  <si>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</si>
  <si>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</si>
  <si>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</si>
  <si>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</si>
  <si>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</si>
  <si>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</si>
  <si>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</si>
  <si>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</si>
  <si>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</si>
  <si>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</si>
  <si>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</si>
  <si>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</si>
  <si>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</si>
  <si>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</si>
  <si>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</si>
  <si>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</si>
  <si>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</si>
  <si>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</si>
  <si>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</si>
  <si>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</si>
  <si>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</si>
  <si>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</si>
  <si>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</si>
  <si>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</si>
  <si>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</si>
  <si>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</si>
  <si>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</si>
  <si>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</si>
  <si>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</si>
  <si>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</si>
  <si>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</si>
  <si>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</si>
  <si>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</si>
  <si>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</si>
  <si>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</si>
  <si>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</si>
  <si>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</si>
  <si>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</si>
  <si>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</si>
  <si>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</si>
  <si>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</si>
  <si>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</si>
  <si>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</si>
  <si>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</si>
  <si>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</si>
  <si>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</si>
  <si>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</si>
  <si>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</si>
  <si>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</si>
  <si>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</si>
  <si>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</si>
  <si>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</si>
  <si>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</si>
  <si>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</si>
  <si>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</si>
  <si>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</si>
  <si>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</si>
  <si>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</si>
  <si>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</si>
  <si>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</si>
  <si>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</si>
  <si>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</si>
  <si>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</si>
  <si>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</si>
  <si>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</si>
  <si>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</si>
  <si>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</si>
  <si>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</si>
  <si>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</si>
  <si>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</si>
  <si>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</si>
  <si>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</si>
  <si>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</si>
  <si>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</si>
  <si>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</si>
  <si>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</si>
  <si>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</si>
  <si>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</si>
  <si>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</si>
  <si>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</si>
  <si>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</si>
  <si>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</si>
  <si>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</si>
  <si>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</si>
  <si>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</si>
  <si>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</si>
  <si>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</si>
  <si>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</si>
  <si>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</si>
  <si>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</si>
  <si>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</si>
  <si>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</si>
  <si>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</si>
  <si>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</si>
  <si>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</si>
  <si>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</si>
  <si>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</si>
  <si>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</si>
  <si>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</si>
  <si>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</si>
  <si>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</si>
  <si>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</si>
  <si>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</si>
  <si>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</si>
  <si>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</si>
  <si>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</si>
  <si>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</si>
  <si>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</si>
  <si>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</si>
  <si>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</si>
  <si>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</si>
  <si>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</si>
  <si>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</si>
  <si>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</si>
  <si>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</si>
  <si>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</si>
  <si>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</si>
  <si>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</si>
  <si>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</si>
  <si>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</si>
  <si>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</si>
  <si>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</si>
  <si>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</si>
  <si>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</si>
  <si>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</si>
  <si>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</si>
  <si>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</si>
  <si>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</si>
  <si>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</si>
  <si>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</si>
  <si>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</si>
  <si>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</si>
  <si>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</si>
  <si>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</si>
  <si>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</si>
  <si>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</si>
  <si>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</si>
  <si>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</si>
  <si>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</si>
  <si>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</si>
  <si>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</si>
  <si>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</si>
  <si>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</si>
  <si>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</si>
  <si>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</si>
  <si>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</si>
  <si>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</si>
  <si>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</si>
  <si>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</si>
  <si>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</si>
  <si>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</si>
  <si>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</si>
  <si>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</si>
  <si>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</si>
  <si>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</si>
  <si>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</si>
  <si>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</si>
  <si>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</si>
  <si>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</si>
  <si>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</si>
  <si>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</si>
  <si>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</si>
  <si>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</si>
  <si>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</si>
  <si>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</si>
  <si>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</si>
  <si>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</si>
  <si>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</si>
  <si>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</si>
  <si>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</si>
  <si>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</si>
  <si>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</si>
  <si>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</si>
  <si>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</si>
  <si>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</si>
  <si>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</si>
  <si>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</si>
  <si>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</si>
  <si>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</si>
  <si>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</si>
  <si>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</si>
  <si>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</si>
  <si>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</si>
  <si>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</si>
  <si>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</si>
  <si>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</si>
  <si>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</si>
  <si>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</si>
  <si>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</si>
  <si>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</si>
  <si>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</si>
  <si>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</si>
  <si>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</si>
  <si>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</si>
  <si>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</si>
  <si>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</si>
  <si>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</si>
  <si>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</si>
  <si>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</si>
  <si>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</si>
  <si>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</si>
  <si>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</si>
  <si>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</si>
  <si>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</si>
  <si>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</si>
  <si>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</si>
  <si>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</si>
  <si>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</si>
  <si>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</si>
  <si>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</si>
  <si>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</si>
  <si>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</si>
  <si>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</si>
  <si>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</si>
  <si>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</si>
  <si>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</si>
  <si>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</si>
  <si>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</si>
  <si>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</si>
  <si>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</si>
  <si>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</si>
  <si>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</si>
  <si>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</si>
  <si>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</si>
  <si>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</si>
  <si>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</si>
  <si>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</si>
  <si>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</si>
  <si>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</si>
  <si>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</si>
  <si>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</si>
  <si>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</si>
  <si>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</si>
  <si>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</si>
  <si>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</si>
  <si>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</si>
  <si>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</si>
  <si>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</si>
  <si>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</si>
  <si>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</si>
  <si>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</si>
  <si>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</si>
  <si>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</si>
  <si>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</si>
  <si>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</si>
  <si>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</si>
  <si>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</si>
  <si>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</si>
  <si>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</si>
  <si>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</si>
  <si>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</si>
  <si>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</si>
  <si>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</si>
  <si>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</si>
  <si>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</si>
  <si>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</si>
  <si>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</si>
  <si>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</si>
  <si>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</si>
  <si>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</si>
  <si>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</si>
  <si>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</si>
  <si>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</si>
  <si>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</si>
  <si>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</si>
  <si>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</si>
  <si>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</si>
  <si>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</si>
  <si>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</si>
  <si>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</si>
  <si>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</si>
  <si>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</si>
  <si>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</si>
  <si>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</si>
  <si>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</si>
  <si>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</si>
  <si>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</si>
  <si>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</si>
  <si>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</si>
  <si>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</si>
  <si>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</si>
  <si>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</si>
  <si>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</si>
  <si>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</si>
  <si>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</si>
  <si>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</si>
  <si>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</si>
  <si>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</si>
  <si>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</si>
  <si>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</si>
  <si>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</si>
  <si>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</si>
  <si>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</si>
  <si>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</si>
  <si>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</si>
  <si>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</si>
  <si>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</si>
  <si>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</si>
  <si>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</si>
  <si>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</si>
  <si>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</si>
  <si>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</si>
  <si>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</si>
  <si>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</si>
  <si>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</si>
  <si>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</si>
  <si>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</si>
  <si>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</si>
  <si>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</si>
  <si>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</si>
  <si>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</si>
  <si>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</si>
  <si>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</si>
  <si>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</si>
  <si>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</si>
  <si>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</si>
  <si>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</si>
  <si>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</si>
  <si>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</si>
  <si>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</si>
  <si>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</si>
  <si>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</si>
  <si>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</si>
  <si>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</si>
  <si>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</si>
  <si>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</si>
  <si>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</si>
  <si>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</si>
  <si>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</si>
  <si>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</si>
  <si>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</si>
  <si>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</si>
  <si>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</si>
  <si>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</si>
  <si>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</si>
  <si>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</si>
  <si>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</si>
  <si>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</si>
  <si>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</si>
  <si>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</si>
  <si>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</si>
  <si>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</si>
  <si>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</si>
  <si>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</si>
  <si>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</si>
  <si>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</si>
  <si>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</si>
  <si>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</si>
  <si>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</si>
  <si>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</si>
  <si>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</si>
  <si>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</si>
  <si>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</si>
  <si>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</si>
  <si>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</si>
  <si>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</si>
  <si>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</si>
  <si>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</si>
  <si>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</si>
  <si>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</si>
  <si>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</si>
  <si>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</si>
  <si>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</si>
  <si>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</si>
  <si>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</si>
  <si>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</si>
  <si>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</si>
  <si>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</si>
  <si>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</si>
  <si>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</si>
  <si>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</si>
  <si>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</si>
  <si>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</si>
  <si>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</si>
  <si>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</si>
  <si>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</si>
  <si>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</si>
  <si>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</si>
  <si>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</si>
  <si>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</si>
  <si>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</si>
  <si>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</si>
  <si>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</si>
  <si>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</si>
  <si>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</si>
  <si>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</si>
  <si>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</si>
  <si>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</si>
  <si>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</si>
  <si>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</si>
  <si>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</si>
  <si>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</si>
  <si>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</si>
  <si>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</si>
  <si>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</si>
  <si>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</si>
  <si>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</si>
  <si>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</si>
  <si>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</si>
  <si>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</si>
  <si>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</si>
  <si>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</si>
  <si>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</si>
  <si>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</si>
  <si>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</si>
  <si>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</si>
  <si>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</si>
  <si>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</si>
  <si>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</si>
  <si>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</si>
  <si>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</si>
  <si>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</si>
  <si>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</si>
  <si>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</si>
  <si>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</si>
  <si>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</si>
  <si>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</si>
  <si>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</si>
  <si>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</si>
  <si>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</si>
  <si>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</si>
  <si>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</si>
  <si>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</si>
  <si>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</si>
  <si>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</si>
  <si>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</si>
  <si>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</si>
  <si>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</si>
  <si>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</si>
  <si>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</si>
  <si>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</si>
  <si>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</si>
  <si>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</si>
  <si>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</si>
  <si>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</si>
  <si>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</si>
  <si>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</si>
  <si>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</si>
  <si>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</si>
  <si>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</si>
  <si>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</si>
  <si>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</si>
  <si>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</si>
  <si>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</si>
  <si>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</si>
  <si>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</si>
  <si>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</si>
  <si>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</si>
  <si>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</si>
  <si>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</si>
  <si>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</si>
  <si>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</si>
  <si>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</si>
  <si>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</si>
  <si>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</si>
  <si>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</si>
  <si>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</si>
  <si>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T490s parent</t>
  </si>
  <si>
    <t>Lenovo T490s BL - DE</t>
  </si>
  <si>
    <t>Lenovo T490s BL - FR</t>
  </si>
  <si>
    <t>Lenovo T490s BL - IT</t>
  </si>
  <si>
    <t>Lenovo T490s BL - ES</t>
  </si>
  <si>
    <t>Lenovo T490s BL - UK</t>
  </si>
  <si>
    <t>Lenovo T490s BL - NORDIC</t>
  </si>
  <si>
    <t>Lenovo T490s BL - BE</t>
  </si>
  <si>
    <t>Lenovo T490s BL - Swiss</t>
  </si>
  <si>
    <t>Lenovo T490s BL - US int</t>
  </si>
  <si>
    <t>Lenovo T490s BL - US</t>
  </si>
  <si>
    <t>T490s T495s</t>
  </si>
  <si>
    <t>Lenovo/T490S/BL/DE</t>
  </si>
  <si>
    <t>Lenovo/T490S/BL/FR</t>
  </si>
  <si>
    <t>Lenovo/T490S/BL/IT</t>
  </si>
  <si>
    <t>Lenovo/T490S/BL/ES</t>
  </si>
  <si>
    <t>Lenovo/T490S/BL/UK</t>
  </si>
  <si>
    <t>Lenovo/T490S/BL/NOR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</si>
</sst>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0" fillId="14" borderId="0" xfId="0" applyFill="1" applyAlignment="1">
      <alignment horizontal="left"/>
    </xf>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Lenovo T490s parent</v>
      </c>
      <c r="C4" s="29" t="s">
        <v>345</v>
      </c>
      <c r="D4" s="30">
        <f>Values!B14</f>
        <v>5714401490999</v>
      </c>
      <c r="E4" s="31" t="s">
        <v>346</v>
      </c>
      <c r="F4" s="28" t="str">
        <f>SUBSTITUTE(Values!B1, "{language}", "") &amp; " " &amp; Values!B3</f>
        <v>ersatztastatur  Hintergrundbeleuchtung für Lenovo Thinkpad T490s T495s</v>
      </c>
      <c r="G4" s="29" t="s">
        <v>345</v>
      </c>
      <c r="H4" s="27" t="str">
        <f>Values!B16</f>
        <v>computer-keyboards</v>
      </c>
      <c r="I4" s="27" t="str">
        <f>IF(ISBLANK(Values!E3),"","4730574031")</f>
        <v>4730574031</v>
      </c>
      <c r="J4" s="32" t="str">
        <f>Values!B13</f>
        <v>Lenovo T490s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Lenovo T490s BL - DE</v>
      </c>
      <c r="C5" s="32" t="str">
        <f>IF(ISBLANK(Values!E4),"","TellusRem")</f>
        <v>TellusRem</v>
      </c>
      <c r="D5" s="30">
        <f>IF(ISBLANK(Values!E4),"",Values!E4)</f>
        <v>5714401490012</v>
      </c>
      <c r="E5" s="31" t="str">
        <f>IF(ISBLANK(Values!E4),"","EAN")</f>
        <v>EAN</v>
      </c>
      <c r="F5" s="28" t="str">
        <f>IF(ISBLANK(Values!E4),"",IF(Values!J4, SUBSTITUTE(Values!$B$1, "{language}", Values!H4) &amp; " " &amp;Values!$B$3, SUBSTITUTE(Values!$B$2, "{language}", Values!$H4) &amp; " " &amp;Values!$B$3))</f>
        <v>ersatztastatur Deutsche Hintergrundbeleuchtung für Lenovo Thinkpad T490s T495s</v>
      </c>
      <c r="G5" s="32" t="str">
        <f>IF(ISBLANK(Values!E4),"","TellusRem")</f>
        <v>TellusRem</v>
      </c>
      <c r="H5" s="27" t="str">
        <f>IF(ISBLANK(Values!E4),"",Values!$B$16)</f>
        <v>computer-keyboards</v>
      </c>
      <c r="I5" s="27" t="str">
        <f>IF(ISBLANK(Values!E4),"","4730574031")</f>
        <v>4730574031</v>
      </c>
      <c r="J5" s="39" t="str">
        <f>IF(ISBLANK(Values!E4),"",Values!F4 )</f>
        <v>Lenovo T490s BL - DE</v>
      </c>
      <c r="K5" s="28">
        <f>IF(ISBLANK(Values!E4),"",IF(Values!J4, Values!$B$4, Values!$B$5))</f>
        <v>56.99</v>
      </c>
      <c r="L5" s="40" t="str">
        <f>IF(ISBLANK(Values!E4),"",IF($CO5="DEFAULT", Values!$B$18, ""))</f>
        <v/>
      </c>
      <c r="M5" s="28" t="str">
        <f>IF(ISBLANK(Values!E4),"",Values!$M4)</f>
        <v>https://raw.githubusercontent.com/PatrickVibild/TellusAmazonPictures/master/pictures/Lenovo/T490S/BL/DE/1.jpg</v>
      </c>
      <c r="N5" s="28" t="str">
        <f>IF(ISBLANK(Values!$F4),"",Values!N4)</f>
        <v>https://raw.githubusercontent.com/PatrickVibild/TellusAmazonPictures/master/pictures/Lenovo/T490S/BL/DE/2.jpg</v>
      </c>
      <c r="O5" s="28" t="str">
        <f>IF(ISBLANK(Values!$F4),"",Values!O4)</f>
        <v>https://raw.githubusercontent.com/PatrickVibild/TellusAmazonPictures/master/pictures/Lenovo/T490S/BL/DE/3.jpg</v>
      </c>
      <c r="P5" s="28" t="str">
        <f>IF(ISBLANK(Values!$F4),"",Values!P4)</f>
        <v>https://raw.githubusercontent.com/PatrickVibild/TellusAmazonPictures/master/pictures/Lenovo/T490S/BL/DE/4.jpg</v>
      </c>
      <c r="Q5" s="28" t="str">
        <f>IF(ISBLANK(Values!$F4),"",Values!Q4)</f>
        <v>https://raw.githubusercontent.com/PatrickVibild/TellusAmazonPictures/master/pictures/Lenovo/T490S/BL/DE/5.jpg</v>
      </c>
      <c r="R5" s="28" t="str">
        <f>IF(ISBLANK(Values!$F4),"",Values!R4)</f>
        <v>https://raw.githubusercontent.com/PatrickVibild/TellusAmazonPictures/master/pictures/Lenovo/T490S/BL/DE/6.jpg</v>
      </c>
      <c r="S5" s="28" t="str">
        <f>IF(ISBLANK(Values!$F4),"",Values!S4)</f>
        <v>https://raw.githubusercontent.com/PatrickVibild/TellusAmazonPictures/master/pictures/Lenovo/T490S/BL/DE/7.jpg</v>
      </c>
      <c r="T5" s="28" t="str">
        <f>IF(ISBLANK(Values!$F4),"",Values!T4)</f>
        <v>https://raw.githubusercontent.com/PatrickVibild/TellusAmazonPictures/master/pictures/Lenovo/T490S/BL/DE/8.jpg</v>
      </c>
      <c r="U5" s="28" t="str">
        <f>IF(ISBLANK(Values!$F4),"",Values!U4)</f>
        <v>https://raw.githubusercontent.com/PatrickVibild/TellusAmazonPictures/master/pictures/Lenovo/T490S/BL/DE/9.jpg</v>
      </c>
      <c r="W5" s="32" t="str">
        <f>IF(ISBLANK(Values!E4),"","Child")</f>
        <v>Child</v>
      </c>
      <c r="X5" s="32" t="str">
        <f>IF(ISBLANK(Values!E4),"",Values!$B$13)</f>
        <v>Lenovo T490s parent</v>
      </c>
      <c r="Y5" s="39" t="str">
        <f>IF(ISBLANK(Values!E4),"","Size-Color")</f>
        <v>Size-Color</v>
      </c>
      <c r="Z5" s="32" t="str">
        <f>IF(ISBLANK(Values!E4),"","variation")</f>
        <v>variation</v>
      </c>
      <c r="AA5" s="36" t="str">
        <f>IF(ISBLANK(Values!E4),"",Values!$B$20)</f>
        <v>Update</v>
      </c>
      <c r="AB5" s="1" t="str">
        <f>IF(ISBLANK(Values!E4),"",Values!$B$29)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5" s="41" t="str">
        <f>IF(ISBLANK(Values!E4),"",IF(Values!I4,Values!$B$23,Values!$B$33))</f>
        <v xml:space="preserve">👉 ÜBERARBEITET: GELD SPAREN - Ersatz-Lenovo-Laptop-Tastatur, gleiche Qualität wie OEM-Tastaturen. TellusRem ist seit 2011 der weltweit führende Distributor von Tastaturen. Perfekte Ersatztastatur, einfach auszutauschen und zu installieren. </v>
      </c>
      <c r="AJ5" s="4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Deutsche mit Hintergrundbeleuchtung </v>
      </c>
      <c r="AM5" s="1" t="str">
        <f>SUBSTITUTE(IF(ISBLANK(Values!E4),"",Values!$B$27),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5" s="28" t="str">
        <f>IF(ISBLANK(Values!E4),"",Values!H4)</f>
        <v>Deutsche</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Dänemark</v>
      </c>
      <c r="CZ5" s="1" t="str">
        <f>IF(ISBLANK(Values!E4),"","No")</f>
        <v>No</v>
      </c>
      <c r="DA5" s="1" t="str">
        <f>IF(ISBLANK(Values!E4),"","No")</f>
        <v>No</v>
      </c>
      <c r="DO5" s="27" t="str">
        <f>IF(ISBLANK(Values!E4),"","Parts")</f>
        <v>Parts</v>
      </c>
      <c r="DP5" s="27" t="str">
        <f>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t="str">
        <f>IF(ISBLANK(Values!$E4), "", "not_applicable")</f>
        <v>not_applicable</v>
      </c>
      <c r="DZ5" s="31"/>
      <c r="EA5" s="31"/>
      <c r="EB5" s="31"/>
      <c r="EC5" s="31"/>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56.99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Lenovo T490s BL - FR</v>
      </c>
      <c r="C6" s="32" t="str">
        <f>IF(ISBLANK(Values!E5),"","TellusRem")</f>
        <v>TellusRem</v>
      </c>
      <c r="D6" s="30">
        <f>IF(ISBLANK(Values!E5),"",Values!E5)</f>
        <v>5714401490029</v>
      </c>
      <c r="E6" s="31" t="str">
        <f>IF(ISBLANK(Values!E5),"","EAN")</f>
        <v>EAN</v>
      </c>
      <c r="F6" s="28" t="str">
        <f>IF(ISBLANK(Values!E5),"",IF(Values!J5, SUBSTITUTE(Values!$B$1, "{language}", Values!H5) &amp; " " &amp;Values!$B$3, SUBSTITUTE(Values!$B$2, "{language}", Values!$H5) &amp; " " &amp;Values!$B$3))</f>
        <v>ersatztastatur Französisch Hintergrundbeleuchtung für Lenovo Thinkpad T490s T495s</v>
      </c>
      <c r="G6" s="32" t="str">
        <f>IF(ISBLANK(Values!E5),"","TellusRem")</f>
        <v>TellusRem</v>
      </c>
      <c r="H6" s="27" t="str">
        <f>IF(ISBLANK(Values!E5),"",Values!$B$16)</f>
        <v>computer-keyboards</v>
      </c>
      <c r="I6" s="27" t="str">
        <f>IF(ISBLANK(Values!E5),"","4730574031")</f>
        <v>4730574031</v>
      </c>
      <c r="J6" s="39" t="str">
        <f>IF(ISBLANK(Values!E5),"",Values!F5 )</f>
        <v>Lenovo T490s BL - FR</v>
      </c>
      <c r="K6" s="28">
        <f>IF(ISBLANK(Values!E5),"",IF(Values!J5, Values!$B$4, Values!$B$5))</f>
        <v>56.99</v>
      </c>
      <c r="L6" s="40" t="str">
        <f>IF(ISBLANK(Values!E5),"",IF($CO6="DEFAULT", Values!$B$18, ""))</f>
        <v/>
      </c>
      <c r="M6" s="28" t="str">
        <f>IF(ISBLANK(Values!E5),"",Values!$M5)</f>
        <v>https://raw.githubusercontent.com/PatrickVibild/TellusAmazonPictures/master/pictures/Lenovo/T490S/BL/FR/1.jpg</v>
      </c>
      <c r="N6" s="28" t="str">
        <f>IF(ISBLANK(Values!$F5),"",Values!N5)</f>
        <v>https://raw.githubusercontent.com/PatrickVibild/TellusAmazonPictures/master/pictures/Lenovo/T490S/BL/FR/2.jpg</v>
      </c>
      <c r="O6" s="28" t="str">
        <f>IF(ISBLANK(Values!$F5),"",Values!O5)</f>
        <v>https://raw.githubusercontent.com/PatrickVibild/TellusAmazonPictures/master/pictures/Lenovo/T490S/BL/FR/3.jpg</v>
      </c>
      <c r="P6" s="28" t="str">
        <f>IF(ISBLANK(Values!$F5),"",Values!P5)</f>
        <v>https://raw.githubusercontent.com/PatrickVibild/TellusAmazonPictures/master/pictures/Lenovo/T490S/BL/FR/4.jpg</v>
      </c>
      <c r="Q6" s="28" t="str">
        <f>IF(ISBLANK(Values!$F5),"",Values!Q5)</f>
        <v>https://raw.githubusercontent.com/PatrickVibild/TellusAmazonPictures/master/pictures/Lenovo/T490S/BL/FR/5.jpg</v>
      </c>
      <c r="R6" s="28" t="str">
        <f>IF(ISBLANK(Values!$F5),"",Values!R5)</f>
        <v>https://raw.githubusercontent.com/PatrickVibild/TellusAmazonPictures/master/pictures/Lenovo/T490S/BL/FR/6.jpg</v>
      </c>
      <c r="S6" s="28" t="str">
        <f>IF(ISBLANK(Values!$F5),"",Values!S5)</f>
        <v>https://raw.githubusercontent.com/PatrickVibild/TellusAmazonPictures/master/pictures/Lenovo/T490S/BL/FR/7.jpg</v>
      </c>
      <c r="T6" s="28" t="str">
        <f>IF(ISBLANK(Values!$F5),"",Values!T5)</f>
        <v>https://raw.githubusercontent.com/PatrickVibild/TellusAmazonPictures/master/pictures/Lenovo/T490S/BL/FR/8.jpg</v>
      </c>
      <c r="U6" s="28" t="str">
        <f>IF(ISBLANK(Values!$F5),"",Values!U5)</f>
        <v>https://raw.githubusercontent.com/PatrickVibild/TellusAmazonPictures/master/pictures/Lenovo/T490S/BL/FR/9.jpg</v>
      </c>
      <c r="W6" s="32" t="str">
        <f>IF(ISBLANK(Values!E5),"","Child")</f>
        <v>Child</v>
      </c>
      <c r="X6" s="32" t="str">
        <f>IF(ISBLANK(Values!E5),"",Values!$B$13)</f>
        <v>Lenovo T490s parent</v>
      </c>
      <c r="Y6" s="39" t="str">
        <f>IF(ISBLANK(Values!E5),"","Size-Color")</f>
        <v>Size-Color</v>
      </c>
      <c r="Z6" s="32" t="str">
        <f>IF(ISBLANK(Values!E5),"","variation")</f>
        <v>variation</v>
      </c>
      <c r="AA6" s="36" t="str">
        <f>IF(ISBLANK(Values!E5),"",Values!$B$20)</f>
        <v>Update</v>
      </c>
      <c r="AB6" s="1" t="str">
        <f>IF(ISBLANK(Values!E5),"",Values!$B$29)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6" s="41" t="str">
        <f>IF(ISBLANK(Values!E5),"",IF(Values!I5,Values!$B$23,Values!$B$33))</f>
        <v xml:space="preserve">👉 ÜBERARBEITET: GELD SPAREN - Ersatz-Lenovo-Laptop-Tastatur, gleiche Qualität wie OEM-Tastaturen. TellusRem ist seit 2011 der weltweit führende Distributor von Tastaturen. Perfekte Ersatztastatur, einfach auszutauschen und zu installieren. </v>
      </c>
      <c r="AJ6" s="4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Französisch mit Hintergrundbeleuchtung </v>
      </c>
      <c r="AM6" s="1" t="str">
        <f>SUBSTITUTE(IF(ISBLANK(Values!E5),"",Values!$B$27),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Dänemark</v>
      </c>
      <c r="CZ6" s="1" t="str">
        <f>IF(ISBLANK(Values!E5),"","No")</f>
        <v>No</v>
      </c>
      <c r="DA6" s="1" t="str">
        <f>IF(ISBLANK(Values!E5),"","No")</f>
        <v>No</v>
      </c>
      <c r="DO6" s="27" t="str">
        <f>IF(ISBLANK(Values!E5),"","Parts")</f>
        <v>Parts</v>
      </c>
      <c r="DP6" s="27" t="str">
        <f>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t="str">
        <f>IF(ISBLANK(Values!$E5), "", "not_applicable")</f>
        <v>not_applicable</v>
      </c>
      <c r="DZ6" s="31"/>
      <c r="EA6" s="31"/>
      <c r="EB6" s="31"/>
      <c r="EC6" s="31"/>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56.99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Lenovo T490s BL - IT</v>
      </c>
      <c r="C7" s="32" t="str">
        <f>IF(ISBLANK(Values!E6),"","TellusRem")</f>
        <v>TellusRem</v>
      </c>
      <c r="D7" s="30">
        <f>IF(ISBLANK(Values!E6),"",Values!E6)</f>
        <v>5714401490036</v>
      </c>
      <c r="E7" s="31" t="str">
        <f>IF(ISBLANK(Values!E6),"","EAN")</f>
        <v>EAN</v>
      </c>
      <c r="F7" s="28" t="str">
        <f>IF(ISBLANK(Values!E6),"",IF(Values!J6, SUBSTITUTE(Values!$B$1, "{language}", Values!H6) &amp; " " &amp;Values!$B$3, SUBSTITUTE(Values!$B$2, "{language}", Values!$H6) &amp; " " &amp;Values!$B$3))</f>
        <v>ersatztastatur Italienisch Hintergrundbeleuchtung für Lenovo Thinkpad T490s T495s</v>
      </c>
      <c r="G7" s="32" t="str">
        <f>IF(ISBLANK(Values!E6),"","TellusRem")</f>
        <v>TellusRem</v>
      </c>
      <c r="H7" s="27" t="str">
        <f>IF(ISBLANK(Values!E6),"",Values!$B$16)</f>
        <v>computer-keyboards</v>
      </c>
      <c r="I7" s="27" t="str">
        <f>IF(ISBLANK(Values!E6),"","4730574031")</f>
        <v>4730574031</v>
      </c>
      <c r="J7" s="39" t="str">
        <f>IF(ISBLANK(Values!E6),"",Values!F6 )</f>
        <v>Lenovo T490s BL - IT</v>
      </c>
      <c r="K7" s="28">
        <f>IF(ISBLANK(Values!E6),"",IF(Values!J6, Values!$B$4, Values!$B$5))</f>
        <v>56.99</v>
      </c>
      <c r="L7" s="40" t="str">
        <f>IF(ISBLANK(Values!E6),"",IF($CO7="DEFAULT", Values!$B$18, ""))</f>
        <v/>
      </c>
      <c r="M7" s="28" t="str">
        <f>IF(ISBLANK(Values!E6),"",Values!$M6)</f>
        <v>https://raw.githubusercontent.com/PatrickVibild/TellusAmazonPictures/master/pictures/Lenovo/T490S/BL/IT/1.jpg</v>
      </c>
      <c r="N7" s="28" t="str">
        <f>IF(ISBLANK(Values!$F6),"",Values!N6)</f>
        <v>https://raw.githubusercontent.com/PatrickVibild/TellusAmazonPictures/master/pictures/Lenovo/T490S/BL/IT/2.jpg</v>
      </c>
      <c r="O7" s="28" t="str">
        <f>IF(ISBLANK(Values!$F6),"",Values!O6)</f>
        <v>https://raw.githubusercontent.com/PatrickVibild/TellusAmazonPictures/master/pictures/Lenovo/T490S/BL/IT/3.jpg</v>
      </c>
      <c r="P7" s="28" t="str">
        <f>IF(ISBLANK(Values!$F6),"",Values!P6)</f>
        <v>https://raw.githubusercontent.com/PatrickVibild/TellusAmazonPictures/master/pictures/Lenovo/T490S/BL/IT/4.jpg</v>
      </c>
      <c r="Q7" s="28" t="str">
        <f>IF(ISBLANK(Values!$F6),"",Values!Q6)</f>
        <v>https://raw.githubusercontent.com/PatrickVibild/TellusAmazonPictures/master/pictures/Lenovo/T490S/BL/IT/5.jpg</v>
      </c>
      <c r="R7" s="28" t="str">
        <f>IF(ISBLANK(Values!$F6),"",Values!R6)</f>
        <v>https://raw.githubusercontent.com/PatrickVibild/TellusAmazonPictures/master/pictures/Lenovo/T490S/BL/IT/6.jpg</v>
      </c>
      <c r="S7" s="28" t="str">
        <f>IF(ISBLANK(Values!$F6),"",Values!S6)</f>
        <v>https://raw.githubusercontent.com/PatrickVibild/TellusAmazonPictures/master/pictures/Lenovo/T490S/BL/IT/7.jpg</v>
      </c>
      <c r="T7" s="28" t="str">
        <f>IF(ISBLANK(Values!$F6),"",Values!T6)</f>
        <v>https://raw.githubusercontent.com/PatrickVibild/TellusAmazonPictures/master/pictures/Lenovo/T490S/BL/IT/8.jpg</v>
      </c>
      <c r="U7" s="28" t="str">
        <f>IF(ISBLANK(Values!$F6),"",Values!U6)</f>
        <v>https://raw.githubusercontent.com/PatrickVibild/TellusAmazonPictures/master/pictures/Lenovo/T490S/BL/IT/9.jpg</v>
      </c>
      <c r="W7" s="32" t="str">
        <f>IF(ISBLANK(Values!E6),"","Child")</f>
        <v>Child</v>
      </c>
      <c r="X7" s="32" t="str">
        <f>IF(ISBLANK(Values!E6),"",Values!$B$13)</f>
        <v>Lenovo T490s parent</v>
      </c>
      <c r="Y7" s="39" t="str">
        <f>IF(ISBLANK(Values!E6),"","Size-Color")</f>
        <v>Size-Color</v>
      </c>
      <c r="Z7" s="32" t="str">
        <f>IF(ISBLANK(Values!E6),"","variation")</f>
        <v>variation</v>
      </c>
      <c r="AA7" s="36" t="str">
        <f>IF(ISBLANK(Values!E6),"",Values!$B$20)</f>
        <v>Update</v>
      </c>
      <c r="AB7" s="1" t="str">
        <f>IF(ISBLANK(Values!E6),"",Values!$B$29)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7" s="41" t="str">
        <f>IF(ISBLANK(Values!E6),"",IF(Values!I6,Values!$B$23,Values!$B$33))</f>
        <v xml:space="preserve">👉 ÜBERARBEITET: GELD SPAREN - Ersatz-Lenovo-Laptop-Tastatur, gleiche Qualität wie OEM-Tastaturen. TellusRem ist seit 2011 der weltweit führende Distributor von Tastaturen. Perfekte Ersatztastatur, einfach auszutauschen und zu installieren. </v>
      </c>
      <c r="AJ7" s="4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Italienisch mit Hintergrundbeleuchtung </v>
      </c>
      <c r="AM7" s="1" t="str">
        <f>SUBSTITUTE(IF(ISBLANK(Values!E6),"",Values!$B$27),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Dänemark</v>
      </c>
      <c r="CZ7" s="1" t="str">
        <f>IF(ISBLANK(Values!E6),"","No")</f>
        <v>No</v>
      </c>
      <c r="DA7" s="1" t="str">
        <f>IF(ISBLANK(Values!E6),"","No")</f>
        <v>No</v>
      </c>
      <c r="DO7" s="27" t="str">
        <f>IF(ISBLANK(Values!E6),"","Parts")</f>
        <v>Parts</v>
      </c>
      <c r="DP7" s="27" t="str">
        <f>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t="str">
        <f>IF(ISBLANK(Values!$E6), "", "not_applicable")</f>
        <v>not_applicable</v>
      </c>
      <c r="DZ7" s="31"/>
      <c r="EA7" s="31"/>
      <c r="EB7" s="31"/>
      <c r="EC7" s="31"/>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56.99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Lenovo T490s BL - ES</v>
      </c>
      <c r="C8" s="32" t="str">
        <f>IF(ISBLANK(Values!E7),"","TellusRem")</f>
        <v>TellusRem</v>
      </c>
      <c r="D8" s="30">
        <f>IF(ISBLANK(Values!E7),"",Values!E7)</f>
        <v>5714401490043</v>
      </c>
      <c r="E8" s="31" t="str">
        <f>IF(ISBLANK(Values!E7),"","EAN")</f>
        <v>EAN</v>
      </c>
      <c r="F8" s="28" t="str">
        <f>IF(ISBLANK(Values!E7),"",IF(Values!J7, SUBSTITUTE(Values!$B$1, "{language}", Values!H7) &amp; " " &amp;Values!$B$3, SUBSTITUTE(Values!$B$2, "{language}", Values!$H7) &amp; " " &amp;Values!$B$3))</f>
        <v>ersatztastatur Spanisch Hintergrundbeleuchtung für Lenovo Thinkpad T490s T495s</v>
      </c>
      <c r="G8" s="32" t="str">
        <f>IF(ISBLANK(Values!E7),"","TellusRem")</f>
        <v>TellusRem</v>
      </c>
      <c r="H8" s="27" t="str">
        <f>IF(ISBLANK(Values!E7),"",Values!$B$16)</f>
        <v>computer-keyboards</v>
      </c>
      <c r="I8" s="27" t="str">
        <f>IF(ISBLANK(Values!E7),"","4730574031")</f>
        <v>4730574031</v>
      </c>
      <c r="J8" s="39" t="str">
        <f>IF(ISBLANK(Values!E7),"",Values!F7 )</f>
        <v>Lenovo T490s BL - ES</v>
      </c>
      <c r="K8" s="28">
        <f>IF(ISBLANK(Values!E7),"",IF(Values!J7, Values!$B$4, Values!$B$5))</f>
        <v>56.99</v>
      </c>
      <c r="L8" s="40" t="str">
        <f>IF(ISBLANK(Values!E7),"",IF($CO8="DEFAULT", Values!$B$18, ""))</f>
        <v/>
      </c>
      <c r="M8" s="28" t="str">
        <f>IF(ISBLANK(Values!E7),"",Values!$M7)</f>
        <v>https://raw.githubusercontent.com/PatrickVibild/TellusAmazonPictures/master/pictures/Lenovo/T490S/BL/ES/1.jpg</v>
      </c>
      <c r="N8" s="28" t="str">
        <f>IF(ISBLANK(Values!$F7),"",Values!N7)</f>
        <v>https://raw.githubusercontent.com/PatrickVibild/TellusAmazonPictures/master/pictures/Lenovo/T490S/BL/ES/2.jpg</v>
      </c>
      <c r="O8" s="28" t="str">
        <f>IF(ISBLANK(Values!$F7),"",Values!O7)</f>
        <v>https://raw.githubusercontent.com/PatrickVibild/TellusAmazonPictures/master/pictures/Lenovo/T490S/BL/ES/3.jpg</v>
      </c>
      <c r="P8" s="28" t="str">
        <f>IF(ISBLANK(Values!$F7),"",Values!P7)</f>
        <v>https://raw.githubusercontent.com/PatrickVibild/TellusAmazonPictures/master/pictures/Lenovo/T490S/BL/ES/4.jpg</v>
      </c>
      <c r="Q8" s="28" t="str">
        <f>IF(ISBLANK(Values!$F7),"",Values!Q7)</f>
        <v>https://raw.githubusercontent.com/PatrickVibild/TellusAmazonPictures/master/pictures/Lenovo/T490S/BL/ES/5.jpg</v>
      </c>
      <c r="R8" s="28" t="str">
        <f>IF(ISBLANK(Values!$F7),"",Values!R7)</f>
        <v>https://raw.githubusercontent.com/PatrickVibild/TellusAmazonPictures/master/pictures/Lenovo/T490S/BL/ES/6.jpg</v>
      </c>
      <c r="S8" s="28" t="str">
        <f>IF(ISBLANK(Values!$F7),"",Values!S7)</f>
        <v>https://raw.githubusercontent.com/PatrickVibild/TellusAmazonPictures/master/pictures/Lenovo/T490S/BL/ES/7.jpg</v>
      </c>
      <c r="T8" s="28" t="str">
        <f>IF(ISBLANK(Values!$F7),"",Values!T7)</f>
        <v>https://raw.githubusercontent.com/PatrickVibild/TellusAmazonPictures/master/pictures/Lenovo/T490S/BL/ES/8.jpg</v>
      </c>
      <c r="U8" s="28" t="str">
        <f>IF(ISBLANK(Values!$F7),"",Values!U7)</f>
        <v>https://raw.githubusercontent.com/PatrickVibild/TellusAmazonPictures/master/pictures/Lenovo/T490S/BL/ES/9.jpg</v>
      </c>
      <c r="W8" s="32" t="str">
        <f>IF(ISBLANK(Values!E7),"","Child")</f>
        <v>Child</v>
      </c>
      <c r="X8" s="32" t="str">
        <f>IF(ISBLANK(Values!E7),"",Values!$B$13)</f>
        <v>Lenovo T490s parent</v>
      </c>
      <c r="Y8" s="39" t="str">
        <f>IF(ISBLANK(Values!E7),"","Size-Color")</f>
        <v>Size-Color</v>
      </c>
      <c r="Z8" s="32" t="str">
        <f>IF(ISBLANK(Values!E7),"","variation")</f>
        <v>variation</v>
      </c>
      <c r="AA8" s="36" t="str">
        <f>IF(ISBLANK(Values!E7),"",Values!$B$20)</f>
        <v>Update</v>
      </c>
      <c r="AB8" s="1" t="str">
        <f>IF(ISBLANK(Values!E7),"",Values!$B$29)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8" s="41" t="str">
        <f>IF(ISBLANK(Values!E7),"",IF(Values!I7,Values!$B$23,Values!$B$33))</f>
        <v xml:space="preserve">👉 ÜBERARBEITET: GELD SPAREN - Ersatz-Lenovo-Laptop-Tastatur, gleiche Qualität wie OEM-Tastaturen. TellusRem ist seit 2011 der weltweit führende Distributor von Tastaturen. Perfekte Ersatztastatur, einfach auszutauschen und zu installieren. </v>
      </c>
      <c r="AJ8" s="4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Spanisch mit Hintergrundbeleuchtung </v>
      </c>
      <c r="AM8" s="1" t="str">
        <f>SUBSTITUTE(IF(ISBLANK(Values!E7),"",Values!$B$27),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8" s="28" t="str">
        <f>IF(ISBLANK(Values!E7),"",Values!H7)</f>
        <v>Spanisch</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Dänemark</v>
      </c>
      <c r="CZ8" s="1" t="str">
        <f>IF(ISBLANK(Values!E7),"","No")</f>
        <v>No</v>
      </c>
      <c r="DA8" s="1" t="str">
        <f>IF(ISBLANK(Values!E7),"","No")</f>
        <v>No</v>
      </c>
      <c r="DO8" s="27" t="str">
        <f>IF(ISBLANK(Values!E7),"","Parts")</f>
        <v>Parts</v>
      </c>
      <c r="DP8" s="27" t="str">
        <f>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t="str">
        <f>IF(ISBLANK(Values!$E7), "", "not_applicable")</f>
        <v>not_applicable</v>
      </c>
      <c r="DZ8" s="31"/>
      <c r="EA8" s="31"/>
      <c r="EB8" s="31"/>
      <c r="EC8" s="31"/>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56.99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Lenovo T490s BL - UK</v>
      </c>
      <c r="C9" s="32" t="str">
        <f>IF(ISBLANK(Values!E8),"","TellusRem")</f>
        <v>TellusRem</v>
      </c>
      <c r="D9" s="30">
        <f>IF(ISBLANK(Values!E8),"",Values!E8)</f>
        <v>5714401490050</v>
      </c>
      <c r="E9" s="31" t="str">
        <f>IF(ISBLANK(Values!E8),"","EAN")</f>
        <v>EAN</v>
      </c>
      <c r="F9" s="28" t="str">
        <f>IF(ISBLANK(Values!E8),"",IF(Values!J8, SUBSTITUTE(Values!$B$1, "{language}", Values!H8) &amp; " " &amp;Values!$B$3, SUBSTITUTE(Values!$B$2, "{language}", Values!$H8) &amp; " " &amp;Values!$B$3))</f>
        <v>ersatztastatur UK Hintergrundbeleuchtung für Lenovo Thinkpad T490s T495s</v>
      </c>
      <c r="G9" s="32" t="str">
        <f>IF(ISBLANK(Values!E8),"","TellusRem")</f>
        <v>TellusRem</v>
      </c>
      <c r="H9" s="27" t="str">
        <f>IF(ISBLANK(Values!E8),"",Values!$B$16)</f>
        <v>computer-keyboards</v>
      </c>
      <c r="I9" s="27" t="str">
        <f>IF(ISBLANK(Values!E8),"","4730574031")</f>
        <v>4730574031</v>
      </c>
      <c r="J9" s="39" t="str">
        <f>IF(ISBLANK(Values!E8),"",Values!F8 )</f>
        <v>Lenovo T490s BL - UK</v>
      </c>
      <c r="K9" s="28">
        <f>IF(ISBLANK(Values!E8),"",IF(Values!J8, Values!$B$4, Values!$B$5))</f>
        <v>56.99</v>
      </c>
      <c r="L9" s="40" t="str">
        <f>IF(ISBLANK(Values!E8),"",IF($CO9="DEFAULT", Values!$B$18, ""))</f>
        <v/>
      </c>
      <c r="M9" s="28" t="str">
        <f>IF(ISBLANK(Values!E8),"",Values!$M8)</f>
        <v>https://raw.githubusercontent.com/PatrickVibild/TellusAmazonPictures/master/pictures/Lenovo/T490S/BL/UK/1.jpg</v>
      </c>
      <c r="N9" s="28" t="str">
        <f>IF(ISBLANK(Values!$F8),"",Values!N8)</f>
        <v>https://raw.githubusercontent.com/PatrickVibild/TellusAmazonPictures/master/pictures/Lenovo/T490S/BL/UK/2.jpg</v>
      </c>
      <c r="O9" s="28" t="str">
        <f>IF(ISBLANK(Values!$F8),"",Values!O8)</f>
        <v>https://raw.githubusercontent.com/PatrickVibild/TellusAmazonPictures/master/pictures/Lenovo/T490S/BL/UK/3.jpg</v>
      </c>
      <c r="P9" s="28" t="str">
        <f>IF(ISBLANK(Values!$F8),"",Values!P8)</f>
        <v>https://raw.githubusercontent.com/PatrickVibild/TellusAmazonPictures/master/pictures/Lenovo/T490S/BL/UK/4.jpg</v>
      </c>
      <c r="Q9" s="28" t="str">
        <f>IF(ISBLANK(Values!$F8),"",Values!Q8)</f>
        <v>https://raw.githubusercontent.com/PatrickVibild/TellusAmazonPictures/master/pictures/Lenovo/T490S/BL/UK/5.jpg</v>
      </c>
      <c r="R9" s="28" t="str">
        <f>IF(ISBLANK(Values!$F8),"",Values!R8)</f>
        <v>https://raw.githubusercontent.com/PatrickVibild/TellusAmazonPictures/master/pictures/Lenovo/T490S/BL/UK/6.jpg</v>
      </c>
      <c r="S9" s="28" t="str">
        <f>IF(ISBLANK(Values!$F8),"",Values!S8)</f>
        <v>https://raw.githubusercontent.com/PatrickVibild/TellusAmazonPictures/master/pictures/Lenovo/T490S/BL/UK/7.jpg</v>
      </c>
      <c r="T9" s="28" t="str">
        <f>IF(ISBLANK(Values!$F8),"",Values!T8)</f>
        <v>https://raw.githubusercontent.com/PatrickVibild/TellusAmazonPictures/master/pictures/Lenovo/T490S/BL/UK/8.jpg</v>
      </c>
      <c r="U9" s="28" t="str">
        <f>IF(ISBLANK(Values!$F8),"",Values!U8)</f>
        <v>https://raw.githubusercontent.com/PatrickVibild/TellusAmazonPictures/master/pictures/Lenovo/T490S/BL/UK/9.jpg</v>
      </c>
      <c r="W9" s="32" t="str">
        <f>IF(ISBLANK(Values!E8),"","Child")</f>
        <v>Child</v>
      </c>
      <c r="X9" s="32" t="str">
        <f>IF(ISBLANK(Values!E8),"",Values!$B$13)</f>
        <v>Lenovo T490s parent</v>
      </c>
      <c r="Y9" s="39" t="str">
        <f>IF(ISBLANK(Values!E8),"","Size-Color")</f>
        <v>Size-Color</v>
      </c>
      <c r="Z9" s="32" t="str">
        <f>IF(ISBLANK(Values!E8),"","variation")</f>
        <v>variation</v>
      </c>
      <c r="AA9" s="36" t="str">
        <f>IF(ISBLANK(Values!E8),"",Values!$B$20)</f>
        <v>Update</v>
      </c>
      <c r="AB9" s="1" t="str">
        <f>IF(ISBLANK(Values!E8),"",Values!$B$29)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9" s="41" t="str">
        <f>IF(ISBLANK(Values!E8),"",IF(Values!I8,Values!$B$23,Values!$B$33))</f>
        <v xml:space="preserve">👉 ÜBERARBEITET: GELD SPAREN - Ersatz-Lenovo-Laptop-Tastatur, gleiche Qualität wie OEM-Tastaturen. TellusRem ist seit 2011 der weltweit führende Distributor von Tastaturen. Perfekte Ersatztastatur, einfach auszutauschen und zu installieren. </v>
      </c>
      <c r="AJ9" s="4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UK mit Hintergrundbeleuchtung </v>
      </c>
      <c r="AM9" s="1" t="str">
        <f>SUBSTITUTE(IF(ISBLANK(Values!E8),"",Values!$B$27),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9" s="28" t="str">
        <f>IF(ISBLANK(Values!E8),"",Values!H8)</f>
        <v>UK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Dänemark</v>
      </c>
      <c r="CZ9" s="1" t="str">
        <f>IF(ISBLANK(Values!E8),"","No")</f>
        <v>No</v>
      </c>
      <c r="DA9" s="1" t="str">
        <f>IF(ISBLANK(Values!E8),"","No")</f>
        <v>No</v>
      </c>
      <c r="DO9" s="27" t="str">
        <f>IF(ISBLANK(Values!E8),"","Parts")</f>
        <v>Parts</v>
      </c>
      <c r="DP9" s="27" t="str">
        <f>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t="str">
        <f>IF(ISBLANK(Values!$E8), "", "not_applicable")</f>
        <v>not_applicable</v>
      </c>
      <c r="DZ9" s="31"/>
      <c r="EA9" s="31"/>
      <c r="EB9" s="31"/>
      <c r="EC9" s="31"/>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56.99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Lenovo T490s BL - NORDIC</v>
      </c>
      <c r="C10" s="32" t="str">
        <f>IF(ISBLANK(Values!E9),"","TellusRem")</f>
        <v>TellusRem</v>
      </c>
      <c r="D10" s="30">
        <f>IF(ISBLANK(Values!E9),"",Values!E9)</f>
        <v>5714401490067</v>
      </c>
      <c r="E10" s="31" t="str">
        <f>IF(ISBLANK(Values!E9),"","EAN")</f>
        <v>EAN</v>
      </c>
      <c r="F10" s="28" t="str">
        <f>IF(ISBLANK(Values!E9),"",IF(Values!J9, SUBSTITUTE(Values!$B$1, "{language}", Values!H9) &amp; " " &amp;Values!$B$3, SUBSTITUTE(Values!$B$2, "{language}", Values!$H9) &amp; " " &amp;Values!$B$3))</f>
        <v>ersatztastatur Skandinavisch – Nordisch Hintergrundbeleuchtung für Lenovo Thinkpad T490s T495s</v>
      </c>
      <c r="G10" s="32" t="str">
        <f>IF(ISBLANK(Values!E9),"","TellusRem")</f>
        <v>TellusRem</v>
      </c>
      <c r="H10" s="27" t="str">
        <f>IF(ISBLANK(Values!E9),"",Values!$B$16)</f>
        <v>computer-keyboards</v>
      </c>
      <c r="I10" s="27" t="str">
        <f>IF(ISBLANK(Values!E9),"","4730574031")</f>
        <v>4730574031</v>
      </c>
      <c r="J10" s="39" t="str">
        <f>IF(ISBLANK(Values!E9),"",Values!F9 )</f>
        <v>Lenovo T490s BL - NORDIC</v>
      </c>
      <c r="K10" s="28">
        <f>IF(ISBLANK(Values!E9),"",IF(Values!J9, Values!$B$4, Values!$B$5))</f>
        <v>56.99</v>
      </c>
      <c r="L10" s="40" t="str">
        <f>IF(ISBLANK(Values!E9),"",IF($CO10="DEFAULT", Values!$B$18, ""))</f>
        <v/>
      </c>
      <c r="M10" s="28" t="str">
        <f>IF(ISBLANK(Values!E9),"",Values!$M9)</f>
        <v>https://raw.githubusercontent.com/PatrickVibild/TellusAmazonPictures/master/pictures/Lenovo/T490S/BL/NOR/1.jpg</v>
      </c>
      <c r="N10" s="28" t="str">
        <f>IF(ISBLANK(Values!$F9),"",Values!N9)</f>
        <v>https://raw.githubusercontent.com/PatrickVibild/TellusAmazonPictures/master/pictures/Lenovo/T490S/BL/NOR/2.jpg</v>
      </c>
      <c r="O10" s="28" t="str">
        <f>IF(ISBLANK(Values!$F9),"",Values!O9)</f>
        <v>https://raw.githubusercontent.com/PatrickVibild/TellusAmazonPictures/master/pictures/Lenovo/T490S/BL/NOR/3.jpg</v>
      </c>
      <c r="P10" s="28" t="str">
        <f>IF(ISBLANK(Values!$F9),"",Values!P9)</f>
        <v>https://raw.githubusercontent.com/PatrickVibild/TellusAmazonPictures/master/pictures/Lenovo/T490S/BL/NOR/4.jpg</v>
      </c>
      <c r="Q10" s="28" t="str">
        <f>IF(ISBLANK(Values!$F9),"",Values!Q9)</f>
        <v>https://raw.githubusercontent.com/PatrickVibild/TellusAmazonPictures/master/pictures/Lenovo/T490S/BL/NOR/5.jpg</v>
      </c>
      <c r="R10" s="28" t="str">
        <f>IF(ISBLANK(Values!$F9),"",Values!R9)</f>
        <v>https://raw.githubusercontent.com/PatrickVibild/TellusAmazonPictures/master/pictures/Lenovo/T490S/BL/NOR/6.jpg</v>
      </c>
      <c r="S10" s="28" t="str">
        <f>IF(ISBLANK(Values!$F9),"",Values!S9)</f>
        <v>https://raw.githubusercontent.com/PatrickVibild/TellusAmazonPictures/master/pictures/Lenovo/T490S/BL/NOR/7.jpg</v>
      </c>
      <c r="T10" s="28" t="str">
        <f>IF(ISBLANK(Values!$F9),"",Values!T9)</f>
        <v>https://raw.githubusercontent.com/PatrickVibild/TellusAmazonPictures/master/pictures/Lenovo/T490S/BL/NOR/8.jpg</v>
      </c>
      <c r="U10" s="28" t="str">
        <f>IF(ISBLANK(Values!$F9),"",Values!U9)</f>
        <v>https://raw.githubusercontent.com/PatrickVibild/TellusAmazonPictures/master/pictures/Lenovo/T490S/BL/NOR/9.jpg</v>
      </c>
      <c r="W10" s="32" t="str">
        <f>IF(ISBLANK(Values!E9),"","Child")</f>
        <v>Child</v>
      </c>
      <c r="X10" s="32" t="str">
        <f>IF(ISBLANK(Values!E9),"",Values!$B$13)</f>
        <v>Lenovo T490s parent</v>
      </c>
      <c r="Y10" s="39" t="str">
        <f>IF(ISBLANK(Values!E9),"","Size-Color")</f>
        <v>Size-Color</v>
      </c>
      <c r="Z10" s="32" t="str">
        <f>IF(ISBLANK(Values!E9),"","variation")</f>
        <v>variation</v>
      </c>
      <c r="AA10" s="36" t="str">
        <f>IF(ISBLANK(Values!E9),"",Values!$B$20)</f>
        <v>Update</v>
      </c>
      <c r="AB10" s="1" t="str">
        <f>IF(ISBLANK(Values!E9),"",Values!$B$29)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0" s="41" t="str">
        <f>IF(ISBLANK(Values!E9),"",IF(Values!I9,Values!$B$23,Values!$B$33))</f>
        <v xml:space="preserve">👉 ÜBERARBEITET: GELD SPAREN - Ersatz-Lenovo-Laptop-Tastatur, gleiche Qualität wie OEM-Tastaturen. TellusRem ist seit 2011 der weltweit führende Distributor von Tastaturen. Perfekte Ersatztastatur, einfach auszutauschen und zu installieren. </v>
      </c>
      <c r="AJ10" s="42"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10" s="1" t="str">
        <f>IF(ISBLANK(Values!E9),"",Values!$B$25)</f>
        <v xml:space="preserve">♻️ ÖFFENTLICHES PRODUKT - Kaufen Sie renoviert, KAUFEN SIE GRÜN! Reduzieren Sie mehr als 80% Kohlendioxid, indem Sie unsere überholten Tastaturen kaufen, im Vergleich zu einer neuen Tastatur! </v>
      </c>
      <c r="AL10" s="1" t="str">
        <f>IF(ISBLANK(Values!E9),"",SUBSTITUTE(SUBSTITUTE(IF(Values!$J9, Values!$B$26, Values!$B$33), "{language}", Values!$H9), "{flag}", INDEX(options!$E$1:$E$20, Values!$V9)))</f>
        <v xml:space="preserve">👉 LAYOUT - 🇸🇪 🇫🇮 🇳🇴 🇩🇰 Skandinavisch – Nordisch mit Hintergrundbeleuchtung </v>
      </c>
      <c r="AM10" s="1" t="str">
        <f>SUBSTITUTE(IF(ISBLANK(Values!E9),"",Values!$B$27),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10" s="28" t="str">
        <f>IF(ISBLANK(Values!E9),"",Values!H9)</f>
        <v>Skandinavisch – Nordisch</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Dänemark</v>
      </c>
      <c r="CZ10" s="1" t="str">
        <f>IF(ISBLANK(Values!E9),"","No")</f>
        <v>No</v>
      </c>
      <c r="DA10" s="1" t="str">
        <f>IF(ISBLANK(Values!E9),"","No")</f>
        <v>No</v>
      </c>
      <c r="DO10" s="27" t="str">
        <f>IF(ISBLANK(Values!E9),"","Parts")</f>
        <v>Parts</v>
      </c>
      <c r="DP10" s="27" t="str">
        <f>IF(ISBLANK(Values!E9),"",Values!$B$31)</f>
        <v>6 Monate Garantie nach dem Liefertermin. Im Falle einer Fehlfunktion der Tastatur wird ein neues Gerät oder ein Ersatzteil für die Tastatur des Produkts gesendet. Bei Sortierung des Bestands wird eine volle Rückerstattung gewährt.</v>
      </c>
      <c r="DS10" s="31"/>
      <c r="DY10" t="str">
        <f>IF(ISBLANK(Values!$E9), "", "not_applicable")</f>
        <v>not_applicable</v>
      </c>
      <c r="DZ10" s="31"/>
      <c r="EA10" s="31"/>
      <c r="EB10" s="31"/>
      <c r="EC10" s="31"/>
      <c r="EI10" s="1"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56.99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48" x14ac:dyDescent="0.2">
      <c r="A11" s="27" t="str">
        <f>IF(ISBLANK(Values!E10),"",IF(Values!$B$37="EU","computercomponent","computer"))</f>
        <v>computercomponent</v>
      </c>
      <c r="B11" s="38" t="str">
        <f>IF(ISBLANK(Values!E10),"",Values!F10)</f>
        <v>Lenovo T490s BL - BE</v>
      </c>
      <c r="C11" s="32" t="str">
        <f>IF(ISBLANK(Values!E10),"","TellusRem")</f>
        <v>TellusRem</v>
      </c>
      <c r="D11" s="30">
        <f>IF(ISBLANK(Values!E10),"",Values!E10)</f>
        <v>5714401490074</v>
      </c>
      <c r="E11" s="31" t="str">
        <f>IF(ISBLANK(Values!E10),"","EAN")</f>
        <v>EAN</v>
      </c>
      <c r="F11" s="28" t="str">
        <f>IF(ISBLANK(Values!E10),"",IF(Values!J10, SUBSTITUTE(Values!$B$1, "{language}", Values!H10) &amp; " " &amp;Values!$B$3, SUBSTITUTE(Values!$B$2, "{language}", Values!$H10) &amp; " " &amp;Values!$B$3))</f>
        <v>ersatztastatur Belgier Hintergrundbeleuchtung für Lenovo Thinkpad T490s T495s</v>
      </c>
      <c r="G11" s="32" t="str">
        <f>IF(ISBLANK(Values!E10),"","TellusRem")</f>
        <v>TellusRem</v>
      </c>
      <c r="H11" s="27" t="str">
        <f>IF(ISBLANK(Values!E10),"",Values!$B$16)</f>
        <v>computer-keyboards</v>
      </c>
      <c r="I11" s="27" t="str">
        <f>IF(ISBLANK(Values!E10),"","4730574031")</f>
        <v>4730574031</v>
      </c>
      <c r="J11" s="39" t="str">
        <f>IF(ISBLANK(Values!E10),"",Values!F10 )</f>
        <v>Lenovo T490s BL - BE</v>
      </c>
      <c r="K11" s="28">
        <f>IF(ISBLANK(Values!E10),"",IF(Values!J10, Values!$B$4, Values!$B$5))</f>
        <v>56.99</v>
      </c>
      <c r="L11" s="40">
        <f>IF(ISBLANK(Values!E10),"",IF($CO11="DEFAULT", Values!$B$18, ""))</f>
        <v>5</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Lenovo T490s parent</v>
      </c>
      <c r="Y11" s="39" t="str">
        <f>IF(ISBLANK(Values!E10),"","Size-Color")</f>
        <v>Size-Color</v>
      </c>
      <c r="Z11" s="32" t="str">
        <f>IF(ISBLANK(Values!E10),"","variation")</f>
        <v>variation</v>
      </c>
      <c r="AA11" s="36" t="str">
        <f>IF(ISBLANK(Values!E10),"",Values!$B$20)</f>
        <v>Update</v>
      </c>
      <c r="AB11" s="1" t="str">
        <f>IF(ISBLANK(Values!E10),"",Values!$B$29)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1" s="41" t="str">
        <f>IF(ISBLANK(Values!E10),"",IF(Values!I10,Values!$B$23,Values!$B$33))</f>
        <v xml:space="preserve">👉 ÜBERARBEITET: GELD SPAREN - Ersatz-Lenovo-Laptop-Tastatur, gleiche Qualität wie OEM-Tastaturen. TellusRem ist seit 2011 der weltweit führende Distributor von Tastaturen. Perfekte Ersatztastatur, einfach auszutauschen und zu installieren. </v>
      </c>
      <c r="AJ11" s="42" t="str">
        <f>IF(ISBLANK(Values!E10),"",Values!$B$24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11" s="1" t="str">
        <f>IF(ISBLANK(Values!E10),"",Values!$B$25)</f>
        <v xml:space="preserve">♻️ ÖFFENTLICHES PRODUKT - Kaufen Sie renoviert, KAUFEN SIE GRÜN! Reduzieren Sie mehr als 80% Kohlendioxid, indem Sie unsere überholten Tastaturen kaufen, im Vergleich zu einer neuen Tastatur! </v>
      </c>
      <c r="AL11" s="1" t="str">
        <f>IF(ISBLANK(Values!E10),"",SUBSTITUTE(SUBSTITUTE(IF(Values!$J10, Values!$B$26, Values!$B$33), "{language}", Values!$H10), "{flag}", INDEX(options!$E$1:$E$20, Values!$V10)))</f>
        <v xml:space="preserve">👉 LAYOUT - 🇧🇪 Belgier mit Hintergrundbeleuchtung </v>
      </c>
      <c r="AM11" s="1" t="str">
        <f>SUBSTITUTE(IF(ISBLANK(Values!E10),"",Values!$B$27),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11" s="28" t="str">
        <f>IF(ISBLANK(Values!E10),"",Values!H10)</f>
        <v>Belgier</v>
      </c>
      <c r="AV11" s="1" t="str">
        <f>IF(ISBLANK(Values!E10),"",IF(Values!J10,"Backlit", "Non-Backlit"))</f>
        <v>Backlit</v>
      </c>
      <c r="AW11"/>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 ) ) ) ) )))</f>
        <v>Dänemark</v>
      </c>
      <c r="CZ11" s="1" t="str">
        <f>IF(ISBLANK(Values!E10),"","No")</f>
        <v>No</v>
      </c>
      <c r="DA11" s="1" t="str">
        <f>IF(ISBLANK(Values!E10),"","No")</f>
        <v>No</v>
      </c>
      <c r="DO11" s="27" t="str">
        <f>IF(ISBLANK(Values!E10),"","Parts")</f>
        <v>Parts</v>
      </c>
      <c r="DP11" s="27" t="str">
        <f>IF(ISBLANK(Values!E10),"",Values!$B$31)</f>
        <v>6 Monate Garantie nach dem Liefertermin. Im Falle einer Fehlfunktion der Tastatur wird ein neues Gerät oder ein Ersatzteil für die Tastatur des Produkts gesendet. Bei Sortierung des Bestands wird eine volle Rückerstattung gewährt.</v>
      </c>
      <c r="DS11" s="31"/>
      <c r="DY11" t="str">
        <f>IF(ISBLANK(Values!$E10), "", "not_applicable")</f>
        <v>not_applicable</v>
      </c>
      <c r="DZ11" s="31"/>
      <c r="EA11" s="31"/>
      <c r="EB11" s="31"/>
      <c r="EC11" s="31"/>
      <c r="EI11" s="1" t="str">
        <f>IF(ISBLANK(Values!E10),"",Values!$B$31)</f>
        <v>6 Monate Garantie nach dem Liefertermin. Im Falle einer Fehlfunktion der Tastatur wird ein neues Gerät oder ein Ersatzteil für die Tastatur des Produkts gesendet. Bei Sortierung des Bestands wird eine volle Rückerstattung gewährt.</v>
      </c>
      <c r="ES11" s="1" t="str">
        <f>IF(ISBLANK(Values!E10),"","Amazon Tellus UPS")</f>
        <v>Amazon Tellus UPS</v>
      </c>
      <c r="EV11" s="3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8">
        <f>IF(ISBLANK(Values!E10),"",IF(Values!J10, Values!$B$4, Values!$B$5))</f>
        <v>56.99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row>
    <row r="12" spans="1:192" ht="48" x14ac:dyDescent="0.2">
      <c r="A12" s="27" t="str">
        <f>IF(ISBLANK(Values!E11),"",IF(Values!$B$37="EU","computercomponent","computer"))</f>
        <v>computercomponent</v>
      </c>
      <c r="B12" s="38" t="str">
        <f>IF(ISBLANK(Values!E11),"",Values!F11)</f>
        <v>Lenovo T490s BL - Swiss</v>
      </c>
      <c r="C12" s="32" t="str">
        <f>IF(ISBLANK(Values!E11),"","TellusRem")</f>
        <v>TellusRem</v>
      </c>
      <c r="D12" s="30">
        <f>IF(ISBLANK(Values!E11),"",Values!E11)</f>
        <v>5714401490081</v>
      </c>
      <c r="E12" s="31" t="str">
        <f>IF(ISBLANK(Values!E11),"","EAN")</f>
        <v>EAN</v>
      </c>
      <c r="F12" s="28" t="str">
        <f>IF(ISBLANK(Values!E11),"",IF(Values!J11, SUBSTITUTE(Values!$B$1, "{language}", Values!H11) &amp; " " &amp;Values!$B$3, SUBSTITUTE(Values!$B$2, "{language}", Values!$H11) &amp; " " &amp;Values!$B$3))</f>
        <v>ersatztastatur Schweizerisch Hintergrundbeleuchtung für Lenovo Thinkpad T490s T495s</v>
      </c>
      <c r="G12" s="32" t="str">
        <f>IF(ISBLANK(Values!E11),"","TellusRem")</f>
        <v>TellusRem</v>
      </c>
      <c r="H12" s="27" t="str">
        <f>IF(ISBLANK(Values!E11),"",Values!$B$16)</f>
        <v>computer-keyboards</v>
      </c>
      <c r="I12" s="27" t="str">
        <f>IF(ISBLANK(Values!E11),"","4730574031")</f>
        <v>4730574031</v>
      </c>
      <c r="J12" s="39" t="str">
        <f>IF(ISBLANK(Values!E11),"",Values!F11 )</f>
        <v>Lenovo T490s BL - Swiss</v>
      </c>
      <c r="K12" s="28">
        <f>IF(ISBLANK(Values!E11),"",IF(Values!J11, Values!$B$4, Values!$B$5))</f>
        <v>56.99</v>
      </c>
      <c r="L12" s="40">
        <f>IF(ISBLANK(Values!E11),"",IF($CO12="DEFAULT", Values!$B$18, ""))</f>
        <v>5</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Lenovo T490s parent</v>
      </c>
      <c r="Y12" s="39" t="str">
        <f>IF(ISBLANK(Values!E11),"","Size-Color")</f>
        <v>Size-Color</v>
      </c>
      <c r="Z12" s="32" t="str">
        <f>IF(ISBLANK(Values!E11),"","variation")</f>
        <v>variation</v>
      </c>
      <c r="AA12" s="36" t="str">
        <f>IF(ISBLANK(Values!E11),"",Values!$B$20)</f>
        <v>Update</v>
      </c>
      <c r="AB12" s="1" t="str">
        <f>IF(ISBLANK(Values!E11),"",Values!$B$29)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2" s="41" t="str">
        <f>IF(ISBLANK(Values!E11),"",IF(Values!I11,Values!$B$23,Values!$B$33))</f>
        <v xml:space="preserve">👉 ÜBERARBEITET: GELD SPAREN - Ersatz-Lenovo-Laptop-Tastatur, gleiche Qualität wie OEM-Tastaturen. TellusRem ist seit 2011 der weltweit führende Distributor von Tastaturen. Perfekte Ersatztastatur, einfach auszutauschen und zu installieren. </v>
      </c>
      <c r="AJ12" s="42" t="str">
        <f>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12" s="1" t="str">
        <f>IF(ISBLANK(Values!E11),"",Values!$B$25)</f>
        <v xml:space="preserve">♻️ ÖFFENTLICHES PRODUKT - Kaufen Sie renoviert, KAUFEN SIE GRÜN! Reduzieren Sie mehr als 80% Kohlendioxid, indem Sie unsere überholten Tastaturen kaufen, im Vergleich zu einer neuen Tastatur! </v>
      </c>
      <c r="AL12" s="1" t="str">
        <f>IF(ISBLANK(Values!E11),"",SUBSTITUTE(SUBSTITUTE(IF(Values!$J11, Values!$B$26, Values!$B$33), "{language}", Values!$H11), "{flag}", INDEX(options!$E$1:$E$20, Values!$V11)))</f>
        <v xml:space="preserve">👉 LAYOUT - 🇨🇭 Schweizerisch mit Hintergrundbeleuchtung </v>
      </c>
      <c r="AM12" s="1" t="str">
        <f>SUBSTITUTE(IF(ISBLANK(Values!E11),"",Values!$B$27),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12" s="28" t="str">
        <f>IF(ISBLANK(Values!E11),"",Values!H11)</f>
        <v>Schweizerisch</v>
      </c>
      <c r="AV12" s="1" t="str">
        <f>IF(ISBLANK(Values!E11),"",IF(Values!J11,"Backlit", "Non-Backlit"))</f>
        <v>Backlit</v>
      </c>
      <c r="AW12"/>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 ) ) ) ) )))</f>
        <v>Dänemark</v>
      </c>
      <c r="CZ12" s="1" t="str">
        <f>IF(ISBLANK(Values!E11),"","No")</f>
        <v>No</v>
      </c>
      <c r="DA12" s="1" t="str">
        <f>IF(ISBLANK(Values!E11),"","No")</f>
        <v>No</v>
      </c>
      <c r="DO12" s="27" t="str">
        <f>IF(ISBLANK(Values!E11),"","Parts")</f>
        <v>Parts</v>
      </c>
      <c r="DP12" s="27" t="str">
        <f>IF(ISBLANK(Values!E11),"",Values!$B$31)</f>
        <v>6 Monate Garantie nach dem Liefertermin. Im Falle einer Fehlfunktion der Tastatur wird ein neues Gerät oder ein Ersatzteil für die Tastatur des Produkts gesendet. Bei Sortierung des Bestands wird eine volle Rückerstattung gewährt.</v>
      </c>
      <c r="DS12" s="31"/>
      <c r="DY12" t="str">
        <f>IF(ISBLANK(Values!$E11), "", "not_applicable")</f>
        <v>not_applicable</v>
      </c>
      <c r="DZ12" s="31"/>
      <c r="EA12" s="31"/>
      <c r="EB12" s="31"/>
      <c r="EC12" s="31"/>
      <c r="EI12" s="1" t="str">
        <f>IF(ISBLANK(Values!E11),"",Values!$B$31)</f>
        <v>6 Monate Garantie nach dem Liefertermin. Im Falle einer Fehlfunktion der Tastatur wird ein neues Gerät oder ein Ersatzteil für die Tastatur des Produkts gesendet. Bei Sortierung des Bestands wird eine volle Rückerstattung gewährt.</v>
      </c>
      <c r="ES12" s="1" t="str">
        <f>IF(ISBLANK(Values!E11),"","Amazon Tellus UPS")</f>
        <v>Amazon Tellus UPS</v>
      </c>
      <c r="EV12" s="3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8">
        <f>IF(ISBLANK(Values!E11),"",IF(Values!J11, Values!$B$4, Values!$B$5))</f>
        <v>56.99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row>
    <row r="13" spans="1:192" ht="48" x14ac:dyDescent="0.2">
      <c r="A13" s="27" t="str">
        <f>IF(ISBLANK(Values!E12),"",IF(Values!$B$37="EU","computercomponent","computer"))</f>
        <v>computercomponent</v>
      </c>
      <c r="B13" s="38" t="str">
        <f>IF(ISBLANK(Values!E12),"",Values!F12)</f>
        <v>Lenovo T490s BL - US int</v>
      </c>
      <c r="C13" s="32" t="str">
        <f>IF(ISBLANK(Values!E12),"","TellusRem")</f>
        <v>TellusRem</v>
      </c>
      <c r="D13" s="30">
        <f>IF(ISBLANK(Values!E12),"",Values!E12)</f>
        <v>5714401490098</v>
      </c>
      <c r="E13" s="31" t="str">
        <f>IF(ISBLANK(Values!E12),"","EAN")</f>
        <v>EAN</v>
      </c>
      <c r="F13" s="28" t="str">
        <f>IF(ISBLANK(Values!E12),"",IF(Values!J12, SUBSTITUTE(Values!$B$1, "{language}", Values!H12) &amp; " " &amp;Values!$B$3, SUBSTITUTE(Values!$B$2, "{language}", Values!$H12) &amp; " " &amp;Values!$B$3))</f>
        <v>ersatztastatur US International Hintergrundbeleuchtung für Lenovo Thinkpad T490s T495s</v>
      </c>
      <c r="G13" s="32" t="str">
        <f>IF(ISBLANK(Values!E12),"","TellusRem")</f>
        <v>TellusRem</v>
      </c>
      <c r="H13" s="27" t="str">
        <f>IF(ISBLANK(Values!E12),"",Values!$B$16)</f>
        <v>computer-keyboards</v>
      </c>
      <c r="I13" s="27" t="str">
        <f>IF(ISBLANK(Values!E12),"","4730574031")</f>
        <v>4730574031</v>
      </c>
      <c r="J13" s="39" t="str">
        <f>IF(ISBLANK(Values!E12),"",Values!F12 )</f>
        <v>Lenovo T490s BL - US int</v>
      </c>
      <c r="K13" s="28">
        <f>IF(ISBLANK(Values!E12),"",IF(Values!J12, Values!$B$4, Values!$B$5))</f>
        <v>56.99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Lenovo T490s parent</v>
      </c>
      <c r="Y13" s="39" t="str">
        <f>IF(ISBLANK(Values!E12),"","Size-Color")</f>
        <v>Size-Color</v>
      </c>
      <c r="Z13" s="32" t="str">
        <f>IF(ISBLANK(Values!E12),"","variation")</f>
        <v>variation</v>
      </c>
      <c r="AA13" s="36" t="str">
        <f>IF(ISBLANK(Values!E12),"",Values!$B$20)</f>
        <v>Update</v>
      </c>
      <c r="AB13" s="1" t="str">
        <f>IF(ISBLANK(Values!E12),"",Values!$B$29)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3" s="41" t="str">
        <f>IF(ISBLANK(Values!E12),"",IF(Values!I12,Values!$B$23,Values!$B$33))</f>
        <v xml:space="preserve">👉 ÜBERARBEITET: GELD SPAREN - Ersatz-Lenovo-Laptop-Tastatur, gleiche Qualität wie OEM-Tastaturen. TellusRem ist seit 2011 der weltweit führende Distributor von Tastaturen. Perfekte Ersatztastatur, einfach auszutauschen und zu installieren. </v>
      </c>
      <c r="AJ13" s="42"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13" s="1" t="str">
        <f>IF(ISBLANK(Values!E12),"",Values!$B$25)</f>
        <v xml:space="preserve">♻️ ÖFFENTLICHES PRODUKT - Kaufen Sie renoviert, KAUFEN SIE GRÜN! Reduzieren Sie mehr als 80% Kohlendioxid, indem Sie unsere überholten Tastaturen kaufen, im Vergleich zu einer neuen Tastatur! </v>
      </c>
      <c r="AL13" s="1" t="str">
        <f>IF(ISBLANK(Values!E12),"",SUBSTITUTE(SUBSTITUTE(IF(Values!$J12, Values!$B$26, Values!$B$33), "{language}", Values!$H12), "{flag}", INDEX(options!$E$1:$E$20, Values!$V12)))</f>
        <v xml:space="preserve">👉 LAYOUT - 🇺🇸 with € symbol US International mit Hintergrundbeleuchtung </v>
      </c>
      <c r="AM13" s="1" t="str">
        <f>SUBSTITUTE(IF(ISBLANK(Values!E12),"",Values!$B$27),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Dänemark</v>
      </c>
      <c r="CZ13" s="1" t="str">
        <f>IF(ISBLANK(Values!E12),"","No")</f>
        <v>No</v>
      </c>
      <c r="DA13" s="1" t="str">
        <f>IF(ISBLANK(Values!E12),"","No")</f>
        <v>No</v>
      </c>
      <c r="DO13" s="27" t="str">
        <f>IF(ISBLANK(Values!E12),"","Parts")</f>
        <v>Parts</v>
      </c>
      <c r="DP13" s="27" t="str">
        <f>IF(ISBLANK(Values!E12),"",Values!$B$31)</f>
        <v>6 Monate Garantie nach dem Liefertermin. Im Falle einer Fehlfunktion der Tastatur wird ein neues Gerät oder ein Ersatzteil für die Tastatur des Produkts gesendet. Bei Sortierung des Bestands wird eine volle Rückerstattung gewährt.</v>
      </c>
      <c r="DS13" s="31"/>
      <c r="DY13" t="str">
        <f>IF(ISBLANK(Values!$E12), "", "not_applicable")</f>
        <v>not_applicable</v>
      </c>
      <c r="DZ13" s="31"/>
      <c r="EA13" s="31"/>
      <c r="EB13" s="31"/>
      <c r="EC13" s="31"/>
      <c r="EI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56.99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Lenovo T490s BL - US</v>
      </c>
      <c r="C14" s="32" t="str">
        <f>IF(ISBLANK(Values!E13),"","TellusRem")</f>
        <v>TellusRem</v>
      </c>
      <c r="D14" s="30">
        <f>IF(ISBLANK(Values!E13),"",Values!E13)</f>
        <v>5714401490104</v>
      </c>
      <c r="E14" s="31" t="str">
        <f>IF(ISBLANK(Values!E13),"","EAN")</f>
        <v>EAN</v>
      </c>
      <c r="F14" s="28" t="str">
        <f>IF(ISBLANK(Values!E13),"",IF(Values!J13, SUBSTITUTE(Values!$B$1, "{language}", Values!H13) &amp; " " &amp;Values!$B$3, SUBSTITUTE(Values!$B$2, "{language}", Values!$H13) &amp; " " &amp;Values!$B$3))</f>
        <v>ersatztastatur US  Hintergrundbeleuchtung für Lenovo Thinkpad T490s T495s</v>
      </c>
      <c r="G14" s="32" t="str">
        <f>IF(ISBLANK(Values!E13),"","TellusRem")</f>
        <v>TellusRem</v>
      </c>
      <c r="H14" s="27" t="str">
        <f>IF(ISBLANK(Values!E13),"",Values!$B$16)</f>
        <v>computer-keyboards</v>
      </c>
      <c r="I14" s="27" t="str">
        <f>IF(ISBLANK(Values!E13),"","4730574031")</f>
        <v>4730574031</v>
      </c>
      <c r="J14" s="39" t="str">
        <f>IF(ISBLANK(Values!E13),"",Values!F13 )</f>
        <v>Lenovo T490s BL - US</v>
      </c>
      <c r="K14" s="28">
        <f>IF(ISBLANK(Values!E13),"",IF(Values!J13, Values!$B$4, Values!$B$5))</f>
        <v>56.99</v>
      </c>
      <c r="L14" s="40">
        <f>IF(ISBLANK(Values!E13),"",IF($CO14="DEFAULT", Values!$B$18, ""))</f>
        <v>5</v>
      </c>
      <c r="M14" s="28">
        <f>IF(ISBLANK(Values!E13),"",Values!$M13)</f>
        <v>0</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Lenovo T490s parent</v>
      </c>
      <c r="Y14" s="39" t="str">
        <f>IF(ISBLANK(Values!E13),"","Size-Color")</f>
        <v>Size-Color</v>
      </c>
      <c r="Z14" s="32" t="str">
        <f>IF(ISBLANK(Values!E13),"","variation")</f>
        <v>variation</v>
      </c>
      <c r="AA14" s="36" t="str">
        <f>IF(ISBLANK(Values!E13),"",Values!$B$20)</f>
        <v>Update</v>
      </c>
      <c r="AB14" s="1" t="str">
        <f>IF(ISBLANK(Values!E13),"",Values!$B$29)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4" s="41" t="str">
        <f>IF(ISBLANK(Values!E13),"",IF(Values!I13,Values!$B$23,Values!$B$33))</f>
        <v xml:space="preserve">👉 ÜBERARBEITET: GELD SPAREN - Ersatz-Lenovo-Laptop-Tastatur, gleiche Qualität wie OEM-Tastaturen. TellusRem ist seit 2011 der weltweit führende Distributor von Tastaturen. Perfekte Ersatztastatur, einfach auszutauschen und zu installieren. </v>
      </c>
      <c r="AJ14" s="42"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T490s T495s</v>
      </c>
      <c r="AK14" s="1" t="str">
        <f>IF(ISBLANK(Values!E13),"",Values!$B$25)</f>
        <v xml:space="preserve">♻️ ÖFFENTLICHES PRODUKT - Kaufen Sie renoviert, KAUFEN SIE GRÜN! Reduzieren Sie mehr als 80% Kohlendioxid, indem Sie unsere überholten Tastaturen kaufen, im Vergleich zu einer neuen Tastatur! </v>
      </c>
      <c r="AL14" s="1" t="str">
        <f>IF(ISBLANK(Values!E13),"",SUBSTITUTE(SUBSTITUTE(IF(Values!$J13, Values!$B$26, Values!$B$33), "{language}", Values!$H13), "{flag}", INDEX(options!$E$1:$E$20, Values!$V13)))</f>
        <v xml:space="preserve">👉 LAYOUT - 🇺🇸 US  mit Hintergrundbeleuchtung </v>
      </c>
      <c r="AM14" s="1" t="str">
        <f>SUBSTITUTE(IF(ISBLANK(Values!E13),"",Values!$B$27), "{model}", Values!$B$3)</f>
        <v xml:space="preserve">👉 KOMPATIBEL MIT - Lenovo T490s T495s. Bitte überprüfen Sie das Bild und die Beschreibung sorgfältig, bevor Sie eine Tastatur kaufen. Dies stellt sicher, dass Sie die richtige Laptop-Tastatur für Ihren Computer erhalten. Super einfache Installation. </v>
      </c>
      <c r="AT14" s="28" t="str">
        <f>IF(ISBLANK(Values!E13),"",Values!H13)</f>
        <v xml:space="preserve">US </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Dänemark</v>
      </c>
      <c r="CZ14" s="1" t="str">
        <f>IF(ISBLANK(Values!E13),"","No")</f>
        <v>No</v>
      </c>
      <c r="DA14" s="1" t="str">
        <f>IF(ISBLANK(Values!E13),"","No")</f>
        <v>No</v>
      </c>
      <c r="DO14" s="27" t="str">
        <f>IF(ISBLANK(Values!E13),"","Parts")</f>
        <v>Parts</v>
      </c>
      <c r="DP14" s="27" t="str">
        <f>IF(ISBLANK(Values!E13),"",Values!$B$31)</f>
        <v>6 Monate Garantie nach dem Liefertermin. Im Falle einer Fehlfunktion der Tastatur wird ein neues Gerät oder ein Ersatzteil für die Tastatur des Produkts gesendet. Bei Sortierung des Bestands wird eine volle Rückerstattung gewährt.</v>
      </c>
      <c r="DS14" s="31"/>
      <c r="DY14" t="str">
        <f>IF(ISBLANK(Values!$E13), "", "not_applicable")</f>
        <v>not_applicable</v>
      </c>
      <c r="DZ14" s="31"/>
      <c r="EA14" s="31"/>
      <c r="EB14" s="31"/>
      <c r="EC14" s="31"/>
      <c r="EI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56.99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2" zoomScaleNormal="100" workbookViewId="0">
      <selection activeCell="B6" sqref="B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ersatztastatur {language} Hintergrundbeleuchtung für Lenovo Thinkpad</v>
      </c>
      <c r="E1" s="74" t="s">
        <v>352</v>
      </c>
      <c r="F1" s="74"/>
      <c r="G1" s="74"/>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ersatztastatur {language} Nicht Hintergrundbeleuchtung für Lenovo Thinkpad</v>
      </c>
    </row>
    <row r="3" spans="1:22" x14ac:dyDescent="0.15">
      <c r="A3" s="45" t="s">
        <v>354</v>
      </c>
      <c r="B3" s="73" t="s">
        <v>687</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28" x14ac:dyDescent="0.15">
      <c r="A4" s="45" t="s">
        <v>369</v>
      </c>
      <c r="B4" s="49">
        <v>56.99</v>
      </c>
      <c r="C4" s="50" t="b">
        <f>FALSE()</f>
        <v>0</v>
      </c>
      <c r="D4" s="50" t="b">
        <f>TRUE()</f>
        <v>1</v>
      </c>
      <c r="E4" s="44">
        <v>5714401490012</v>
      </c>
      <c r="F4" s="44" t="s">
        <v>677</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Deutsche</v>
      </c>
      <c r="I4" s="53" t="b">
        <f>TRUE()</f>
        <v>1</v>
      </c>
      <c r="J4" s="54" t="b">
        <v>1</v>
      </c>
      <c r="K4" s="51" t="s">
        <v>688</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https://raw.githubusercontent.com/PatrickVibild/TellusAmazonPictures/master/pictures/Lenovo/T490S/BL/DE/1.jpg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https://raw.githubusercontent.com/PatrickVibild/TellusAmazonPictures/master/pictures/Lenovo/T490S/BL/DE/2.jpg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https://raw.githubusercontent.com/PatrickVibild/TellusAmazonPictures/master/pictures/Lenovo/T490S/BL/DE/3.jpg</v>
      </c>
      <c r="P4" t="str">
        <f t="shared" ref="P4:P35" si="3">IF(ISBLANK(K4),"",IF(L4, "https://raw.githubusercontent.com/PatrickVibild/TellusAmazonPictures/master/pictures/"&amp;K4&amp;"/4.jpg", ""))</f>
        <v>https://raw.githubusercontent.com/PatrickVibild/TellusAmazonPictures/master/pictures/Lenovo/T490S/BL/DE/4.jpg</v>
      </c>
      <c r="Q4" t="str">
        <f t="shared" ref="Q4:Q35" si="4">IF(ISBLANK(K4),"",IF(L4, "https://raw.githubusercontent.com/PatrickVibild/TellusAmazonPictures/master/pictures/"&amp;K4&amp;"/5.jpg", ""))</f>
        <v>https://raw.githubusercontent.com/PatrickVibild/TellusAmazonPictures/master/pictures/Lenovo/T490S/BL/DE/5.jpg</v>
      </c>
      <c r="R4" t="str">
        <f t="shared" ref="R4:R35" si="5">IF(ISBLANK(K4),"",IF(L4, "https://raw.githubusercontent.com/PatrickVibild/TellusAmazonPictures/master/pictures/"&amp;K4&amp;"/6.jpg", ""))</f>
        <v>https://raw.githubusercontent.com/PatrickVibild/TellusAmazonPictures/master/pictures/Lenovo/T490S/BL/DE/6.jpg</v>
      </c>
      <c r="S4" t="str">
        <f t="shared" ref="S4:S35" si="6">IF(ISBLANK(K4),"",IF(L4, "https://raw.githubusercontent.com/PatrickVibild/TellusAmazonPictures/master/pictures/"&amp;K4&amp;"/7.jpg", ""))</f>
        <v>https://raw.githubusercontent.com/PatrickVibild/TellusAmazonPictures/master/pictures/Lenovo/T490S/BL/DE/7.jpg</v>
      </c>
      <c r="T4" t="str">
        <f t="shared" ref="T4:T35" si="7">IF(ISBLANK(K4),"",IF(L4, "https://raw.githubusercontent.com/PatrickVibild/TellusAmazonPictures/master/pictures/"&amp;K4&amp;"/8.jpg",""))</f>
        <v>https://raw.githubusercontent.com/PatrickVibild/TellusAmazonPictures/master/pictures/Lenovo/T490S/BL/DE/8.jpg</v>
      </c>
      <c r="U4" t="str">
        <f t="shared" ref="U4:U35" si="8">IF(ISBLANK(K4),"",IF(L4, "https://raw.githubusercontent.com/PatrickVibild/TellusAmazonPictures/master/pictures/"&amp;K4&amp;"/9.jpg", ""))</f>
        <v>https://raw.githubusercontent.com/PatrickVibild/TellusAmazonPictures/master/pictures/Lenovo/T490S/BL/DE/9.jpg</v>
      </c>
      <c r="V4" s="58">
        <f>MATCH(G4,options!$D$1:$D$20,0)</f>
        <v>1</v>
      </c>
    </row>
    <row r="5" spans="1:22" ht="28" x14ac:dyDescent="0.15">
      <c r="A5" s="45" t="s">
        <v>371</v>
      </c>
      <c r="B5" s="49">
        <v>48.99</v>
      </c>
      <c r="C5" s="50" t="b">
        <f>FALSE()</f>
        <v>0</v>
      </c>
      <c r="D5" s="50" t="b">
        <f>TRUE()</f>
        <v>1</v>
      </c>
      <c r="E5" s="44">
        <v>5714401490029</v>
      </c>
      <c r="F5" s="44" t="s">
        <v>678</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Französisch</v>
      </c>
      <c r="I5" s="53" t="b">
        <f>TRUE()</f>
        <v>1</v>
      </c>
      <c r="J5" s="54" t="b">
        <v>1</v>
      </c>
      <c r="K5" s="51" t="s">
        <v>689</v>
      </c>
      <c r="L5" s="55" t="b">
        <v>1</v>
      </c>
      <c r="M5" s="56" t="str">
        <f t="shared" si="0"/>
        <v>https://raw.githubusercontent.com/PatrickVibild/TellusAmazonPictures/master/pictures/Lenovo/T490S/BL/FR/1.jpg</v>
      </c>
      <c r="N5" s="56" t="str">
        <f t="shared" si="1"/>
        <v>https://raw.githubusercontent.com/PatrickVibild/TellusAmazonPictures/master/pictures/Lenovo/T490S/BL/FR/2.jpg</v>
      </c>
      <c r="O5" s="57" t="str">
        <f t="shared" si="2"/>
        <v>https://raw.githubusercontent.com/PatrickVibild/TellusAmazonPictures/master/pictures/Lenovo/T490S/BL/FR/3.jpg</v>
      </c>
      <c r="P5" t="str">
        <f t="shared" si="3"/>
        <v>https://raw.githubusercontent.com/PatrickVibild/TellusAmazonPictures/master/pictures/Lenovo/T490S/BL/FR/4.jpg</v>
      </c>
      <c r="Q5" t="str">
        <f t="shared" si="4"/>
        <v>https://raw.githubusercontent.com/PatrickVibild/TellusAmazonPictures/master/pictures/Lenovo/T490S/BL/FR/5.jpg</v>
      </c>
      <c r="R5" t="str">
        <f t="shared" si="5"/>
        <v>https://raw.githubusercontent.com/PatrickVibild/TellusAmazonPictures/master/pictures/Lenovo/T490S/BL/FR/6.jpg</v>
      </c>
      <c r="S5" t="str">
        <f t="shared" si="6"/>
        <v>https://raw.githubusercontent.com/PatrickVibild/TellusAmazonPictures/master/pictures/Lenovo/T490S/BL/FR/7.jpg</v>
      </c>
      <c r="T5" t="str">
        <f t="shared" si="7"/>
        <v>https://raw.githubusercontent.com/PatrickVibild/TellusAmazonPictures/master/pictures/Lenovo/T490S/BL/FR/8.jpg</v>
      </c>
      <c r="U5" t="str">
        <f t="shared" si="8"/>
        <v>https://raw.githubusercontent.com/PatrickVibild/TellusAmazonPictures/master/pictures/Lenovo/T490S/BL/FR/9.jpg</v>
      </c>
      <c r="V5" s="58">
        <f>MATCH(G5,options!$D$1:$D$20,0)</f>
        <v>2</v>
      </c>
    </row>
    <row r="6" spans="1:22" ht="28" x14ac:dyDescent="0.15">
      <c r="A6" s="45" t="s">
        <v>373</v>
      </c>
      <c r="B6" s="59" t="s">
        <v>414</v>
      </c>
      <c r="C6" s="50" t="b">
        <f>FALSE()</f>
        <v>0</v>
      </c>
      <c r="D6" s="50" t="b">
        <f>TRUE()</f>
        <v>1</v>
      </c>
      <c r="E6" s="44">
        <v>5714401490036</v>
      </c>
      <c r="F6" s="44" t="s">
        <v>679</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Italienisch</v>
      </c>
      <c r="I6" s="53" t="b">
        <f>TRUE()</f>
        <v>1</v>
      </c>
      <c r="J6" s="54" t="b">
        <v>1</v>
      </c>
      <c r="K6" s="51" t="s">
        <v>690</v>
      </c>
      <c r="L6" s="55" t="b">
        <v>1</v>
      </c>
      <c r="M6" s="56" t="str">
        <f t="shared" si="0"/>
        <v>https://raw.githubusercontent.com/PatrickVibild/TellusAmazonPictures/master/pictures/Lenovo/T490S/BL/IT/1.jpg</v>
      </c>
      <c r="N6" s="56" t="str">
        <f t="shared" si="1"/>
        <v>https://raw.githubusercontent.com/PatrickVibild/TellusAmazonPictures/master/pictures/Lenovo/T490S/BL/IT/2.jpg</v>
      </c>
      <c r="O6" s="57" t="str">
        <f t="shared" si="2"/>
        <v>https://raw.githubusercontent.com/PatrickVibild/TellusAmazonPictures/master/pictures/Lenovo/T490S/BL/IT/3.jpg</v>
      </c>
      <c r="P6" t="str">
        <f t="shared" si="3"/>
        <v>https://raw.githubusercontent.com/PatrickVibild/TellusAmazonPictures/master/pictures/Lenovo/T490S/BL/IT/4.jpg</v>
      </c>
      <c r="Q6" t="str">
        <f t="shared" si="4"/>
        <v>https://raw.githubusercontent.com/PatrickVibild/TellusAmazonPictures/master/pictures/Lenovo/T490S/BL/IT/5.jpg</v>
      </c>
      <c r="R6" t="str">
        <f t="shared" si="5"/>
        <v>https://raw.githubusercontent.com/PatrickVibild/TellusAmazonPictures/master/pictures/Lenovo/T490S/BL/IT/6.jpg</v>
      </c>
      <c r="S6" t="str">
        <f t="shared" si="6"/>
        <v>https://raw.githubusercontent.com/PatrickVibild/TellusAmazonPictures/master/pictures/Lenovo/T490S/BL/IT/7.jpg</v>
      </c>
      <c r="T6" t="str">
        <f t="shared" si="7"/>
        <v>https://raw.githubusercontent.com/PatrickVibild/TellusAmazonPictures/master/pictures/Lenovo/T490S/BL/IT/8.jpg</v>
      </c>
      <c r="U6" t="str">
        <f t="shared" si="8"/>
        <v>https://raw.githubusercontent.com/PatrickVibild/TellusAmazonPictures/master/pictures/Lenovo/T490S/BL/IT/9.jpg</v>
      </c>
      <c r="V6" s="58">
        <f>MATCH(G6,options!$D$1:$D$20,0)</f>
        <v>3</v>
      </c>
    </row>
    <row r="7" spans="1:22" ht="28" x14ac:dyDescent="0.15">
      <c r="A7" s="45" t="s">
        <v>376</v>
      </c>
      <c r="B7" s="60" t="str">
        <f>IF(B6=options!C1,"32","41")</f>
        <v>32</v>
      </c>
      <c r="C7" s="50" t="b">
        <f>FALSE()</f>
        <v>0</v>
      </c>
      <c r="D7" s="50" t="b">
        <f>TRUE()</f>
        <v>1</v>
      </c>
      <c r="E7" s="44">
        <v>5714401490043</v>
      </c>
      <c r="F7" s="44" t="s">
        <v>680</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Spanisch</v>
      </c>
      <c r="I7" s="53" t="b">
        <f>TRUE()</f>
        <v>1</v>
      </c>
      <c r="J7" s="54" t="b">
        <v>1</v>
      </c>
      <c r="K7" s="51" t="s">
        <v>691</v>
      </c>
      <c r="L7" s="55" t="b">
        <v>1</v>
      </c>
      <c r="M7" s="56" t="str">
        <f t="shared" si="0"/>
        <v>https://raw.githubusercontent.com/PatrickVibild/TellusAmazonPictures/master/pictures/Lenovo/T490S/BL/ES/1.jpg</v>
      </c>
      <c r="N7" s="56" t="str">
        <f t="shared" si="1"/>
        <v>https://raw.githubusercontent.com/PatrickVibild/TellusAmazonPictures/master/pictures/Lenovo/T490S/BL/ES/2.jpg</v>
      </c>
      <c r="O7" s="57" t="str">
        <f t="shared" si="2"/>
        <v>https://raw.githubusercontent.com/PatrickVibild/TellusAmazonPictures/master/pictures/Lenovo/T490S/BL/ES/3.jpg</v>
      </c>
      <c r="P7" t="str">
        <f t="shared" si="3"/>
        <v>https://raw.githubusercontent.com/PatrickVibild/TellusAmazonPictures/master/pictures/Lenovo/T490S/BL/ES/4.jpg</v>
      </c>
      <c r="Q7" t="str">
        <f t="shared" si="4"/>
        <v>https://raw.githubusercontent.com/PatrickVibild/TellusAmazonPictures/master/pictures/Lenovo/T490S/BL/ES/5.jpg</v>
      </c>
      <c r="R7" t="str">
        <f t="shared" si="5"/>
        <v>https://raw.githubusercontent.com/PatrickVibild/TellusAmazonPictures/master/pictures/Lenovo/T490S/BL/ES/6.jpg</v>
      </c>
      <c r="S7" t="str">
        <f t="shared" si="6"/>
        <v>https://raw.githubusercontent.com/PatrickVibild/TellusAmazonPictures/master/pictures/Lenovo/T490S/BL/ES/7.jpg</v>
      </c>
      <c r="T7" t="str">
        <f t="shared" si="7"/>
        <v>https://raw.githubusercontent.com/PatrickVibild/TellusAmazonPictures/master/pictures/Lenovo/T490S/BL/ES/8.jpg</v>
      </c>
      <c r="U7" t="str">
        <f t="shared" si="8"/>
        <v>https://raw.githubusercontent.com/PatrickVibild/TellusAmazonPictures/master/pictures/Lenovo/T490S/BL/ES/9.jpg</v>
      </c>
      <c r="V7" s="58">
        <f>MATCH(G7,options!$D$1:$D$20,0)</f>
        <v>4</v>
      </c>
    </row>
    <row r="8" spans="1:22" ht="28" x14ac:dyDescent="0.15">
      <c r="A8" s="45" t="s">
        <v>378</v>
      </c>
      <c r="B8" s="60" t="str">
        <f>IF(B6=options!C1,"18","17")</f>
        <v>18</v>
      </c>
      <c r="C8" s="50" t="b">
        <f>FALSE()</f>
        <v>0</v>
      </c>
      <c r="D8" s="50" t="b">
        <f>TRUE()</f>
        <v>1</v>
      </c>
      <c r="E8" s="44">
        <v>5714401490050</v>
      </c>
      <c r="F8" s="44" t="s">
        <v>681</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1</v>
      </c>
      <c r="K8" s="51" t="s">
        <v>692</v>
      </c>
      <c r="L8" s="55" t="b">
        <v>1</v>
      </c>
      <c r="M8" s="56" t="str">
        <f t="shared" si="0"/>
        <v>https://raw.githubusercontent.com/PatrickVibild/TellusAmazonPictures/master/pictures/Lenovo/T490S/BL/UK/1.jpg</v>
      </c>
      <c r="N8" s="56" t="str">
        <f t="shared" si="1"/>
        <v>https://raw.githubusercontent.com/PatrickVibild/TellusAmazonPictures/master/pictures/Lenovo/T490S/BL/UK/2.jpg</v>
      </c>
      <c r="O8" s="57" t="str">
        <f t="shared" si="2"/>
        <v>https://raw.githubusercontent.com/PatrickVibild/TellusAmazonPictures/master/pictures/Lenovo/T490S/BL/UK/3.jpg</v>
      </c>
      <c r="P8" t="str">
        <f t="shared" si="3"/>
        <v>https://raw.githubusercontent.com/PatrickVibild/TellusAmazonPictures/master/pictures/Lenovo/T490S/BL/UK/4.jpg</v>
      </c>
      <c r="Q8" t="str">
        <f t="shared" si="4"/>
        <v>https://raw.githubusercontent.com/PatrickVibild/TellusAmazonPictures/master/pictures/Lenovo/T490S/BL/UK/5.jpg</v>
      </c>
      <c r="R8" t="str">
        <f t="shared" si="5"/>
        <v>https://raw.githubusercontent.com/PatrickVibild/TellusAmazonPictures/master/pictures/Lenovo/T490S/BL/UK/6.jpg</v>
      </c>
      <c r="S8" t="str">
        <f t="shared" si="6"/>
        <v>https://raw.githubusercontent.com/PatrickVibild/TellusAmazonPictures/master/pictures/Lenovo/T490S/BL/UK/7.jpg</v>
      </c>
      <c r="T8" t="str">
        <f t="shared" si="7"/>
        <v>https://raw.githubusercontent.com/PatrickVibild/TellusAmazonPictures/master/pictures/Lenovo/T490S/BL/UK/8.jpg</v>
      </c>
      <c r="U8" t="str">
        <f t="shared" si="8"/>
        <v>https://raw.githubusercontent.com/PatrickVibild/TellusAmazonPictures/master/pictures/Lenovo/T490S/BL/UK/9.jpg</v>
      </c>
      <c r="V8" s="58">
        <f>MATCH(G8,options!$D$1:$D$20,0)</f>
        <v>5</v>
      </c>
    </row>
    <row r="9" spans="1:22" ht="28" x14ac:dyDescent="0.15">
      <c r="A9" s="45" t="s">
        <v>380</v>
      </c>
      <c r="B9" s="60" t="str">
        <f>IF(B6=options!C1,"2","5")</f>
        <v>2</v>
      </c>
      <c r="C9" s="50" t="b">
        <f>FALSE()</f>
        <v>0</v>
      </c>
      <c r="D9" s="50" t="b">
        <f>TRUE()</f>
        <v>1</v>
      </c>
      <c r="E9" s="44">
        <v>5714401490067</v>
      </c>
      <c r="F9" s="44" t="s">
        <v>682</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Skandinavisch – Nordisch</v>
      </c>
      <c r="I9" s="53" t="b">
        <f>TRUE()</f>
        <v>1</v>
      </c>
      <c r="J9" s="54" t="b">
        <v>1</v>
      </c>
      <c r="K9" s="51" t="s">
        <v>693</v>
      </c>
      <c r="L9" s="55" t="b">
        <v>1</v>
      </c>
      <c r="M9" s="56" t="str">
        <f t="shared" si="0"/>
        <v>https://raw.githubusercontent.com/PatrickVibild/TellusAmazonPictures/master/pictures/Lenovo/T490S/BL/NOR/1.jpg</v>
      </c>
      <c r="N9" s="56" t="str">
        <f t="shared" si="1"/>
        <v>https://raw.githubusercontent.com/PatrickVibild/TellusAmazonPictures/master/pictures/Lenovo/T490S/BL/NOR/2.jpg</v>
      </c>
      <c r="O9" s="57" t="str">
        <f t="shared" si="2"/>
        <v>https://raw.githubusercontent.com/PatrickVibild/TellusAmazonPictures/master/pictures/Lenovo/T490S/BL/NOR/3.jpg</v>
      </c>
      <c r="P9" t="str">
        <f t="shared" si="3"/>
        <v>https://raw.githubusercontent.com/PatrickVibild/TellusAmazonPictures/master/pictures/Lenovo/T490S/BL/NOR/4.jpg</v>
      </c>
      <c r="Q9" t="str">
        <f t="shared" si="4"/>
        <v>https://raw.githubusercontent.com/PatrickVibild/TellusAmazonPictures/master/pictures/Lenovo/T490S/BL/NOR/5.jpg</v>
      </c>
      <c r="R9" t="str">
        <f t="shared" si="5"/>
        <v>https://raw.githubusercontent.com/PatrickVibild/TellusAmazonPictures/master/pictures/Lenovo/T490S/BL/NOR/6.jpg</v>
      </c>
      <c r="S9" t="str">
        <f t="shared" si="6"/>
        <v>https://raw.githubusercontent.com/PatrickVibild/TellusAmazonPictures/master/pictures/Lenovo/T490S/BL/NOR/7.jpg</v>
      </c>
      <c r="T9" t="str">
        <f t="shared" si="7"/>
        <v>https://raw.githubusercontent.com/PatrickVibild/TellusAmazonPictures/master/pictures/Lenovo/T490S/BL/NOR/8.jpg</v>
      </c>
      <c r="U9" t="str">
        <f t="shared" si="8"/>
        <v>https://raw.githubusercontent.com/PatrickVibild/TellusAmazonPictures/master/pictures/Lenovo/T490S/BL/NOR/9.jpg</v>
      </c>
      <c r="V9" s="58">
        <f>MATCH(G9,options!$D$1:$D$20,0)</f>
        <v>6</v>
      </c>
    </row>
    <row r="10" spans="1:22" ht="14" x14ac:dyDescent="0.15">
      <c r="A10" t="s">
        <v>382</v>
      </c>
      <c r="B10" s="61"/>
      <c r="C10" s="50" t="b">
        <f>FALSE()</f>
        <v>0</v>
      </c>
      <c r="D10" s="50" t="b">
        <f>FALSE()</f>
        <v>0</v>
      </c>
      <c r="E10" s="44">
        <v>5714401490074</v>
      </c>
      <c r="F10" s="44" t="s">
        <v>683</v>
      </c>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Belgier</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t="b">
        <f>FALSE()</f>
        <v>0</v>
      </c>
      <c r="D11" s="50" t="b">
        <f>FALSE()</f>
        <v>0</v>
      </c>
      <c r="E11" s="44">
        <v>5714401490081</v>
      </c>
      <c r="F11" s="44" t="s">
        <v>684</v>
      </c>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Schweizerisch</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44">
        <v>5714401490098</v>
      </c>
      <c r="F12" s="44" t="s">
        <v>685</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44" t="s">
        <v>676</v>
      </c>
      <c r="C13" s="50" t="b">
        <v>1</v>
      </c>
      <c r="D13" s="50" t="b">
        <f>FALSE()</f>
        <v>0</v>
      </c>
      <c r="E13" s="44">
        <v>5714401490104</v>
      </c>
      <c r="F13" s="44" t="s">
        <v>686</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 xml:space="preserve">US </v>
      </c>
      <c r="I13" s="53" t="b">
        <f>TRUE()</f>
        <v>1</v>
      </c>
      <c r="J13" s="54" t="b">
        <v>1</v>
      </c>
      <c r="K13" s="51"/>
      <c r="L13" s="55"/>
      <c r="M13" s="56"/>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44">
        <v>5714401490999</v>
      </c>
      <c r="C14" s="50" t="b">
        <f>FALSE()</f>
        <v>0</v>
      </c>
      <c r="D14" s="50" t="b">
        <f>FALSE()</f>
        <v>0</v>
      </c>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Hungarisch</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t="b">
        <f>FALSE()</f>
        <v>0</v>
      </c>
      <c r="D15" s="50" t="b">
        <f>FALSE()</f>
        <v>0</v>
      </c>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Niederländisch</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589</v>
      </c>
      <c r="C16" s="50" t="b">
        <f>FALSE()</f>
        <v>0</v>
      </c>
      <c r="D16" s="50" t="b">
        <f>FALSE()</f>
        <v>0</v>
      </c>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norwegisch</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t="b">
        <f>FALSE()</f>
        <v>0</v>
      </c>
      <c r="D17" s="50" t="b">
        <f>FALSE()</f>
        <v>0</v>
      </c>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Polieren</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t="b">
        <f>FALSE()</f>
        <v>0</v>
      </c>
      <c r="D18" s="50" t="b">
        <f>FALSE()</f>
        <v>0</v>
      </c>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Portugiesisch</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t="b">
        <f>FALSE()</f>
        <v>0</v>
      </c>
      <c r="D19" s="50" t="b">
        <f>FALSE()</f>
        <v>0</v>
      </c>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Schwedisch -  finnisch</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t="b">
        <f>FALSE()</f>
        <v>0</v>
      </c>
      <c r="D20" s="50" t="b">
        <f>FALSE()</f>
        <v>0</v>
      </c>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Schweizerisch</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t="b">
        <f>FALSE()</f>
        <v>0</v>
      </c>
      <c r="D21" s="50" t="b">
        <f>FALSE()</f>
        <v>0</v>
      </c>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t="b">
        <f>FALSE()</f>
        <v>0</v>
      </c>
      <c r="D22" s="50" t="b">
        <f>FALSE()</f>
        <v>0</v>
      </c>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Ersatz-Lenovo-Laptop-Tastatur, gleiche Qualität wie OEM-Tastaturen. TellusRem ist seit 2011 der weltweit führende Distributor von Tastaturen. Perfekte Ersatztastatur, einfach auszutauschen und zu installieren. </v>
      </c>
      <c r="C23" s="50" t="b">
        <f>TRUE()</f>
        <v>1</v>
      </c>
      <c r="D23" s="50" t="b">
        <f>FALSE()</f>
        <v>0</v>
      </c>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Deutsche</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Französisch</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Italienisch</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Lenovo {model}. Bitte überprüfen Sie das Bild und die Beschreibung sorgfältig, bevor Sie eine Tastatur kaufen. Dies stellt sicher, dass Sie die richtige Laptop-Tastatur für Ihren Computer erhalten. Super einfache Installation.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Spanisch</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Skandinavisch – Nordisch</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Belgier</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Bulgarisch</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Tschechisch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Dänisch</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Hungarisch</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Niederländisch</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370</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norwegisch</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Polieren</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Portugiesisch</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Schwedisch -  finnisch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Schweizerisch</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590</v>
      </c>
    </row>
    <row r="9" spans="1:7" x14ac:dyDescent="0.15">
      <c r="D9" s="52" t="s">
        <v>388</v>
      </c>
      <c r="E9" t="s">
        <v>426</v>
      </c>
      <c r="F9" t="s">
        <v>591</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438</v>
      </c>
    </row>
    <row r="4" spans="1:2" x14ac:dyDescent="0.15">
      <c r="B4" s="48" t="s">
        <v>439</v>
      </c>
    </row>
    <row r="5" spans="1:2" x14ac:dyDescent="0.15">
      <c r="B5" s="48" t="s">
        <v>440</v>
      </c>
    </row>
    <row r="6" spans="1:2" x14ac:dyDescent="0.15">
      <c r="A6" t="s">
        <v>441</v>
      </c>
      <c r="B6" s="48" t="s">
        <v>442</v>
      </c>
    </row>
    <row r="7" spans="1:2" x14ac:dyDescent="0.15">
      <c r="B7" s="48" t="s">
        <v>443</v>
      </c>
    </row>
    <row r="8" spans="1:2" x14ac:dyDescent="0.15">
      <c r="A8" t="s">
        <v>40</v>
      </c>
      <c r="B8" s="48" t="s">
        <v>444</v>
      </c>
    </row>
    <row r="9" spans="1:2" x14ac:dyDescent="0.15">
      <c r="A9" t="s">
        <v>445</v>
      </c>
      <c r="B9" s="48" t="s">
        <v>446</v>
      </c>
    </row>
    <row r="10" spans="1:2" x14ac:dyDescent="0.15">
      <c r="B10" t="s">
        <v>447</v>
      </c>
    </row>
    <row r="11" spans="1:2" x14ac:dyDescent="0.15">
      <c r="B11" t="s">
        <v>448</v>
      </c>
    </row>
    <row r="14" spans="1:2" x14ac:dyDescent="0.15">
      <c r="B14" s="48" t="s">
        <v>449</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450</v>
      </c>
    </row>
    <row r="4" spans="1:2" ht="16" x14ac:dyDescent="0.2">
      <c r="B4" s="69" t="s">
        <v>451</v>
      </c>
    </row>
    <row r="5" spans="1:2" ht="16" x14ac:dyDescent="0.2">
      <c r="B5" s="69" t="s">
        <v>452</v>
      </c>
    </row>
    <row r="6" spans="1:2" ht="16" x14ac:dyDescent="0.2">
      <c r="B6" s="69" t="s">
        <v>453</v>
      </c>
    </row>
    <row r="7" spans="1:2" ht="16" x14ac:dyDescent="0.2">
      <c r="B7" s="69"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480</v>
      </c>
    </row>
    <row r="4" spans="1:2" x14ac:dyDescent="0.15">
      <c r="B4" s="48" t="s">
        <v>481</v>
      </c>
    </row>
    <row r="5" spans="1:2" x14ac:dyDescent="0.15">
      <c r="B5" s="48" t="s">
        <v>482</v>
      </c>
    </row>
    <row r="6" spans="1:2" x14ac:dyDescent="0.15">
      <c r="B6" s="48" t="s">
        <v>483</v>
      </c>
    </row>
    <row r="7" spans="1:2" x14ac:dyDescent="0.15">
      <c r="B7" s="48" t="s">
        <v>484</v>
      </c>
    </row>
    <row r="8" spans="1:2" x14ac:dyDescent="0.15">
      <c r="A8" t="s">
        <v>455</v>
      </c>
      <c r="B8" s="48" t="s">
        <v>485</v>
      </c>
    </row>
    <row r="9" spans="1:2" x14ac:dyDescent="0.15">
      <c r="A9" t="s">
        <v>457</v>
      </c>
      <c r="B9" s="48" t="s">
        <v>486</v>
      </c>
    </row>
    <row r="10" spans="1:2" x14ac:dyDescent="0.15">
      <c r="B10" s="48" t="s">
        <v>487</v>
      </c>
    </row>
    <row r="11" spans="1:2" x14ac:dyDescent="0.15">
      <c r="B11" s="48" t="s">
        <v>488</v>
      </c>
    </row>
    <row r="12" spans="1:2" x14ac:dyDescent="0.15">
      <c r="B12" s="48"/>
    </row>
    <row r="13" spans="1:2" x14ac:dyDescent="0.15">
      <c r="B13" s="48"/>
    </row>
    <row r="14" spans="1:2" x14ac:dyDescent="0.15">
      <c r="B14" s="48" t="s">
        <v>489</v>
      </c>
    </row>
    <row r="15" spans="1:2" x14ac:dyDescent="0.15">
      <c r="B15" s="48"/>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69" t="s">
        <v>514</v>
      </c>
    </row>
    <row r="9" spans="2:2" x14ac:dyDescent="0.15">
      <c r="B9" t="s">
        <v>515</v>
      </c>
    </row>
    <row r="10" spans="2:2" x14ac:dyDescent="0.15">
      <c r="B10" s="48" t="s">
        <v>516</v>
      </c>
    </row>
    <row r="11" spans="2:2" x14ac:dyDescent="0.15">
      <c r="B11" s="48"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69" t="s">
        <v>537</v>
      </c>
    </row>
    <row r="4" spans="2:2" ht="16" x14ac:dyDescent="0.2">
      <c r="B4" s="69" t="s">
        <v>538</v>
      </c>
    </row>
    <row r="5" spans="2:2" x14ac:dyDescent="0.15">
      <c r="B5" t="s">
        <v>539</v>
      </c>
    </row>
    <row r="6" spans="2:2" ht="16" x14ac:dyDescent="0.2">
      <c r="B6" s="69" t="s">
        <v>540</v>
      </c>
    </row>
    <row r="7" spans="2:2" ht="16" x14ac:dyDescent="0.2">
      <c r="B7" s="69" t="s">
        <v>541</v>
      </c>
    </row>
    <row r="8" spans="2:2" x14ac:dyDescent="0.15">
      <c r="B8" t="s">
        <v>542</v>
      </c>
    </row>
    <row r="9" spans="2:2" x14ac:dyDescent="0.15">
      <c r="B9" s="70" t="s">
        <v>543</v>
      </c>
    </row>
    <row r="10" spans="2:2" x14ac:dyDescent="0.15">
      <c r="B10" t="s">
        <v>544</v>
      </c>
    </row>
    <row r="11" spans="2:2" x14ac:dyDescent="0.15">
      <c r="B11" t="s">
        <v>545</v>
      </c>
    </row>
    <row r="14" spans="2:2" ht="16" x14ac:dyDescent="0.2">
      <c r="B14" s="69"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592</v>
      </c>
    </row>
    <row r="4" spans="1:2" x14ac:dyDescent="0.15">
      <c r="B4" s="48" t="s">
        <v>593</v>
      </c>
    </row>
    <row r="5" spans="1:2" x14ac:dyDescent="0.15">
      <c r="B5" s="48" t="s">
        <v>594</v>
      </c>
    </row>
    <row r="6" spans="1:2" x14ac:dyDescent="0.15">
      <c r="A6" t="s">
        <v>441</v>
      </c>
      <c r="B6" s="48" t="s">
        <v>595</v>
      </c>
    </row>
    <row r="7" spans="1:2" x14ac:dyDescent="0.15">
      <c r="B7" s="48" t="s">
        <v>596</v>
      </c>
    </row>
    <row r="8" spans="1:2" x14ac:dyDescent="0.15">
      <c r="A8" t="s">
        <v>40</v>
      </c>
      <c r="B8" s="48" t="s">
        <v>597</v>
      </c>
    </row>
    <row r="9" spans="1:2" x14ac:dyDescent="0.15">
      <c r="A9" t="s">
        <v>445</v>
      </c>
      <c r="B9" s="48" t="s">
        <v>598</v>
      </c>
    </row>
    <row r="10" spans="1:2" x14ac:dyDescent="0.15">
      <c r="B10" t="s">
        <v>599</v>
      </c>
    </row>
    <row r="11" spans="1:2" x14ac:dyDescent="0.15">
      <c r="B11" t="s">
        <v>600</v>
      </c>
    </row>
    <row r="14" spans="1:2" x14ac:dyDescent="0.15">
      <c r="B14" s="48" t="s">
        <v>601</v>
      </c>
    </row>
    <row r="20" spans="2:2" x14ac:dyDescent="0.15">
      <c r="B20" s="58" t="s">
        <v>602</v>
      </c>
    </row>
    <row r="21" spans="2:2" x14ac:dyDescent="0.15">
      <c r="B21" s="58" t="s">
        <v>603</v>
      </c>
    </row>
    <row r="22" spans="2:2" x14ac:dyDescent="0.15">
      <c r="B22" s="58" t="s">
        <v>604</v>
      </c>
    </row>
    <row r="23" spans="2:2" x14ac:dyDescent="0.15">
      <c r="B23" s="58" t="s">
        <v>609</v>
      </c>
    </row>
    <row r="24" spans="2:2" x14ac:dyDescent="0.15">
      <c r="B24" s="58" t="s">
        <v>605</v>
      </c>
    </row>
    <row r="25" spans="2:2" x14ac:dyDescent="0.15">
      <c r="B25" s="58" t="s">
        <v>610</v>
      </c>
    </row>
    <row r="26" spans="2:2" x14ac:dyDescent="0.15">
      <c r="B26" s="58" t="s">
        <v>611</v>
      </c>
    </row>
    <row r="27" spans="2:2" x14ac:dyDescent="0.15">
      <c r="B27" s="58" t="s">
        <v>612</v>
      </c>
    </row>
    <row r="28" spans="2:2" x14ac:dyDescent="0.15">
      <c r="B28" s="58" t="s">
        <v>613</v>
      </c>
    </row>
    <row r="29" spans="2:2" x14ac:dyDescent="0.15">
      <c r="B29" s="58" t="s">
        <v>606</v>
      </c>
    </row>
    <row r="30" spans="2:2" x14ac:dyDescent="0.15">
      <c r="B30" s="58" t="s">
        <v>614</v>
      </c>
    </row>
    <row r="31" spans="2:2" x14ac:dyDescent="0.15">
      <c r="B31" s="58" t="s">
        <v>607</v>
      </c>
    </row>
    <row r="32" spans="2:2" x14ac:dyDescent="0.15">
      <c r="B32" s="58" t="s">
        <v>615</v>
      </c>
    </row>
    <row r="33" spans="2:4" x14ac:dyDescent="0.15">
      <c r="B33" s="58" t="s">
        <v>616</v>
      </c>
    </row>
    <row r="34" spans="2:4" x14ac:dyDescent="0.15">
      <c r="B34" s="58" t="s">
        <v>617</v>
      </c>
      <c r="D34" s="48"/>
    </row>
    <row r="35" spans="2:4" x14ac:dyDescent="0.15">
      <c r="B35" s="58" t="s">
        <v>533</v>
      </c>
      <c r="D35" s="48"/>
    </row>
    <row r="36" spans="2:4" x14ac:dyDescent="0.15">
      <c r="B36" s="58" t="s">
        <v>608</v>
      </c>
      <c r="D36" s="48"/>
    </row>
    <row r="37" spans="2:4" x14ac:dyDescent="0.15">
      <c r="B37" s="58" t="s">
        <v>404</v>
      </c>
      <c r="D37" s="48"/>
    </row>
    <row r="38" spans="2:4" x14ac:dyDescent="0.15">
      <c r="B38" s="58" t="s">
        <v>618</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8" t="s">
        <v>638</v>
      </c>
    </row>
    <row r="4" spans="1:2" x14ac:dyDescent="0.15">
      <c r="B4" s="48" t="s">
        <v>639</v>
      </c>
    </row>
    <row r="5" spans="1:2" x14ac:dyDescent="0.15">
      <c r="B5" s="48" t="s">
        <v>640</v>
      </c>
    </row>
    <row r="6" spans="1:2" x14ac:dyDescent="0.15">
      <c r="A6" t="s">
        <v>441</v>
      </c>
      <c r="B6" s="48" t="s">
        <v>641</v>
      </c>
    </row>
    <row r="7" spans="1:2" x14ac:dyDescent="0.15">
      <c r="B7" s="48" t="s">
        <v>642</v>
      </c>
    </row>
    <row r="8" spans="1:2" x14ac:dyDescent="0.15">
      <c r="A8" t="s">
        <v>40</v>
      </c>
      <c r="B8" s="48" t="s">
        <v>643</v>
      </c>
    </row>
    <row r="9" spans="1:2" x14ac:dyDescent="0.15">
      <c r="A9" t="s">
        <v>445</v>
      </c>
      <c r="B9" s="48" t="s">
        <v>644</v>
      </c>
    </row>
    <row r="10" spans="1:2" x14ac:dyDescent="0.15">
      <c r="B10" t="s">
        <v>645</v>
      </c>
    </row>
    <row r="11" spans="1:2" x14ac:dyDescent="0.15">
      <c r="B11" t="s">
        <v>646</v>
      </c>
    </row>
    <row r="14" spans="1:2" x14ac:dyDescent="0.15">
      <c r="B14" s="48" t="s">
        <v>647</v>
      </c>
    </row>
    <row r="20" spans="2:2" x14ac:dyDescent="0.15">
      <c r="B20" s="72" t="s">
        <v>623</v>
      </c>
    </row>
    <row r="21" spans="2:2" x14ac:dyDescent="0.15">
      <c r="B21" s="72" t="s">
        <v>624</v>
      </c>
    </row>
    <row r="22" spans="2:2" x14ac:dyDescent="0.15">
      <c r="B22" s="72" t="s">
        <v>625</v>
      </c>
    </row>
    <row r="23" spans="2:2" x14ac:dyDescent="0.15">
      <c r="B23" s="72" t="s">
        <v>626</v>
      </c>
    </row>
    <row r="24" spans="2:2" x14ac:dyDescent="0.15">
      <c r="B24" s="72" t="s">
        <v>619</v>
      </c>
    </row>
    <row r="25" spans="2:2" x14ac:dyDescent="0.15">
      <c r="B25" s="72" t="s">
        <v>620</v>
      </c>
    </row>
    <row r="26" spans="2:2" x14ac:dyDescent="0.15">
      <c r="B26" s="72" t="s">
        <v>627</v>
      </c>
    </row>
    <row r="27" spans="2:2" x14ac:dyDescent="0.15">
      <c r="B27" s="72" t="s">
        <v>628</v>
      </c>
    </row>
    <row r="28" spans="2:2" x14ac:dyDescent="0.15">
      <c r="B28" s="72" t="s">
        <v>629</v>
      </c>
    </row>
    <row r="29" spans="2:2" x14ac:dyDescent="0.15">
      <c r="B29" s="72" t="s">
        <v>630</v>
      </c>
    </row>
    <row r="30" spans="2:2" x14ac:dyDescent="0.15">
      <c r="B30" s="72" t="s">
        <v>631</v>
      </c>
    </row>
    <row r="31" spans="2:2" x14ac:dyDescent="0.15">
      <c r="B31" s="72" t="s">
        <v>632</v>
      </c>
    </row>
    <row r="32" spans="2:2" x14ac:dyDescent="0.15">
      <c r="B32" s="72" t="s">
        <v>633</v>
      </c>
    </row>
    <row r="33" spans="2:4" x14ac:dyDescent="0.15">
      <c r="B33" s="72" t="s">
        <v>621</v>
      </c>
    </row>
    <row r="34" spans="2:4" x14ac:dyDescent="0.15">
      <c r="B34" s="72" t="s">
        <v>634</v>
      </c>
      <c r="D34" s="48"/>
    </row>
    <row r="35" spans="2:4" x14ac:dyDescent="0.15">
      <c r="B35" s="72" t="s">
        <v>401</v>
      </c>
      <c r="D35" s="48"/>
    </row>
    <row r="36" spans="2:4" x14ac:dyDescent="0.15">
      <c r="B36" s="72" t="s">
        <v>635</v>
      </c>
      <c r="D36" s="48"/>
    </row>
    <row r="37" spans="2:4" x14ac:dyDescent="0.15">
      <c r="B37" s="72" t="s">
        <v>622</v>
      </c>
      <c r="D37" s="48"/>
    </row>
    <row r="38" spans="2:4" x14ac:dyDescent="0.15">
      <c r="B38" s="72" t="s">
        <v>636</v>
      </c>
      <c r="D38" s="48"/>
    </row>
    <row r="39" spans="2:4" x14ac:dyDescent="0.15">
      <c r="B39" s="72" t="s">
        <v>637</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8" t="s">
        <v>666</v>
      </c>
    </row>
    <row r="4" spans="1:2" x14ac:dyDescent="0.15">
      <c r="B4" s="48" t="s">
        <v>667</v>
      </c>
    </row>
    <row r="5" spans="1:2" x14ac:dyDescent="0.15">
      <c r="B5" s="48" t="s">
        <v>668</v>
      </c>
    </row>
    <row r="6" spans="1:2" x14ac:dyDescent="0.15">
      <c r="A6" t="s">
        <v>441</v>
      </c>
      <c r="B6" s="48" t="s">
        <v>669</v>
      </c>
    </row>
    <row r="7" spans="1:2" x14ac:dyDescent="0.15">
      <c r="B7" s="48" t="s">
        <v>670</v>
      </c>
    </row>
    <row r="8" spans="1:2" x14ac:dyDescent="0.15">
      <c r="A8" t="s">
        <v>40</v>
      </c>
      <c r="B8" s="48" t="s">
        <v>671</v>
      </c>
    </row>
    <row r="9" spans="1:2" x14ac:dyDescent="0.15">
      <c r="A9" t="s">
        <v>445</v>
      </c>
      <c r="B9" s="48" t="s">
        <v>672</v>
      </c>
    </row>
    <row r="10" spans="1:2" x14ac:dyDescent="0.15">
      <c r="B10" t="s">
        <v>673</v>
      </c>
    </row>
    <row r="11" spans="1:2" x14ac:dyDescent="0.15">
      <c r="B11" t="s">
        <v>674</v>
      </c>
    </row>
    <row r="14" spans="1:2" x14ac:dyDescent="0.15">
      <c r="B14" s="48" t="s">
        <v>675</v>
      </c>
    </row>
    <row r="20" spans="2:2" x14ac:dyDescent="0.15">
      <c r="B20" s="58" t="s">
        <v>648</v>
      </c>
    </row>
    <row r="21" spans="2:2" x14ac:dyDescent="0.15">
      <c r="B21" s="58" t="s">
        <v>649</v>
      </c>
    </row>
    <row r="22" spans="2:2" x14ac:dyDescent="0.15">
      <c r="B22" s="58" t="s">
        <v>650</v>
      </c>
    </row>
    <row r="23" spans="2:2" x14ac:dyDescent="0.15">
      <c r="B23" s="58" t="s">
        <v>651</v>
      </c>
    </row>
    <row r="24" spans="2:2" x14ac:dyDescent="0.15">
      <c r="B24" s="58" t="s">
        <v>652</v>
      </c>
    </row>
    <row r="25" spans="2:2" x14ac:dyDescent="0.15">
      <c r="B25" s="58" t="s">
        <v>653</v>
      </c>
    </row>
    <row r="26" spans="2:2" x14ac:dyDescent="0.15">
      <c r="B26" s="58" t="s">
        <v>654</v>
      </c>
    </row>
    <row r="27" spans="2:2" x14ac:dyDescent="0.15">
      <c r="B27" s="58" t="s">
        <v>655</v>
      </c>
    </row>
    <row r="28" spans="2:2" x14ac:dyDescent="0.15">
      <c r="B28" s="58" t="s">
        <v>656</v>
      </c>
    </row>
    <row r="29" spans="2:2" x14ac:dyDescent="0.15">
      <c r="B29" s="58" t="s">
        <v>657</v>
      </c>
    </row>
    <row r="30" spans="2:2" x14ac:dyDescent="0.15">
      <c r="B30" s="58" t="s">
        <v>658</v>
      </c>
    </row>
    <row r="31" spans="2:2" x14ac:dyDescent="0.15">
      <c r="B31" s="58" t="s">
        <v>659</v>
      </c>
    </row>
    <row r="32" spans="2:2" x14ac:dyDescent="0.15">
      <c r="B32" s="58" t="s">
        <v>660</v>
      </c>
    </row>
    <row r="33" spans="2:4" x14ac:dyDescent="0.15">
      <c r="B33" s="58" t="s">
        <v>661</v>
      </c>
    </row>
    <row r="34" spans="2:4" x14ac:dyDescent="0.15">
      <c r="B34" s="58" t="s">
        <v>662</v>
      </c>
      <c r="D34" s="48"/>
    </row>
    <row r="35" spans="2:4" x14ac:dyDescent="0.15">
      <c r="B35" s="58" t="s">
        <v>533</v>
      </c>
      <c r="D35" s="48"/>
    </row>
    <row r="36" spans="2:4" x14ac:dyDescent="0.15">
      <c r="B36" s="58" t="s">
        <v>663</v>
      </c>
      <c r="D36" s="48"/>
    </row>
    <row r="37" spans="2:4" x14ac:dyDescent="0.15">
      <c r="B37" s="58" t="s">
        <v>404</v>
      </c>
      <c r="D37" s="48"/>
    </row>
    <row r="38" spans="2:4" x14ac:dyDescent="0.15">
      <c r="B38" s="58" t="s">
        <v>664</v>
      </c>
      <c r="D38" s="48"/>
    </row>
    <row r="39" spans="2:4" x14ac:dyDescent="0.15">
      <c r="B39" s="58" t="s">
        <v>665</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2022-08-09T21:08:42Z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