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50 G1/"/>
    </mc:Choice>
  </mc:AlternateContent>
  <xr:revisionPtr revIDLastSave="0" documentId="8_{126C84BB-4BBB-8B4D-9B6F-02D473D48B47}"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DP7" i="1" s="1"/>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AB11"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EI9" i="1" l="1"/>
  <c r="DP6" i="1"/>
  <c r="DP11" i="1"/>
  <c r="DP5" i="1"/>
  <c r="DP8" i="1"/>
  <c r="DP10" i="1"/>
  <c r="EI5" i="1"/>
  <c r="EI6" i="1"/>
  <c r="EI8" i="1"/>
  <c r="EI10" i="1"/>
  <c r="EI11" i="1"/>
  <c r="L9" i="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<sst xmlns="http://schemas.openxmlformats.org/spreadsheetml/2006/main" count="759" uniqueCount="609">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</sst>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650 parent</v>
      </c>
      <c r="C4" s="30" t="s">
        <v>345</v>
      </c>
      <c r="D4" s="31">
        <f>Values!B14</f>
        <v>5714401650997</v>
      </c>
      <c r="E4" s="32" t="s">
        <v>346</v>
      </c>
      <c r="F4" s="29" t="str">
        <f>SUBSTITUTE(Values!B1, "{language}", "") &amp; " " &amp; Values!B3</f>
        <v>sostituzione della tastiera  retroilluminata per HP  450 G0 G1 G2 455 G1 G2 470 G0 G1 G2 US 650 G1 655 G1</v>
      </c>
      <c r="G4" s="30" t="s">
        <v>345</v>
      </c>
      <c r="H4" s="28" t="str">
        <f>Values!B16</f>
        <v>laptop-computer-replacement-parts</v>
      </c>
      <c r="I4" s="28" t="str">
        <f>IF(ISBLANK(Values!E3),"","4730574031")</f>
        <v>4730574031</v>
      </c>
      <c r="J4" s="33" t="str">
        <f>Values!B13</f>
        <v>HP 650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650 G1 wo - DE</v>
      </c>
      <c r="C5" s="33" t="str">
        <f>IF(ISBLANK(Values!E4),"","TellusRem")</f>
        <v>TellusRem</v>
      </c>
      <c r="D5" s="31">
        <f>IF(ISBLANK(Values!E4),"",Values!E4)</f>
        <v>5714401650010</v>
      </c>
      <c r="E5" s="32" t="str">
        <f>IF(ISBLANK(Values!E4),"","EAN")</f>
        <v>EAN</v>
      </c>
      <c r="F5" s="29" t="str">
        <f>IF(ISBLANK(Values!E4),"",IF(Values!J4, SUBSTITUTE(Values!$B$1, "{language}", Values!H4) &amp; " " &amp;Values!$B$3, SUBSTITUTE(Values!$B$2, "{language}", Values!$H4) &amp; " " &amp;Values!$B$3))</f>
        <v>sostituzione della tastiera Tedesco non retroilluminata per HP  450 G0 G1 G2 455 G1 G2 470 G0 G1 G2 US 650 G1 655 G1</v>
      </c>
      <c r="G5" s="33" t="str">
        <f>IF(ISBLANK(Values!E4),"","TellusRem")</f>
        <v>TellusRem</v>
      </c>
      <c r="H5" s="28" t="str">
        <f>IF(ISBLANK(Values!E4),"",Values!$B$16)</f>
        <v>laptop-computer-replacement-parts</v>
      </c>
      <c r="I5" s="28" t="str">
        <f>IF(ISBLANK(Values!E4),"","4730574031")</f>
        <v>4730574031</v>
      </c>
      <c r="J5" s="40" t="str">
        <f>IF(ISBLANK(Values!E4),"",Values!F4 )</f>
        <v>HP 650 G1 wo - DE</v>
      </c>
      <c r="K5" s="29">
        <f>IF(ISBLANK(Values!E4),"",IF(Values!J4, Values!$B$4, Values!$B$5))</f>
        <v>51.99</v>
      </c>
      <c r="L5" s="41" t="str">
        <f>IF(ISBLANK(Values!E4),"",IF($CO5="DEFAULT", Values!$B$18, ""))</f>
        <v/>
      </c>
      <c r="M5" s="29" t="str">
        <f>IF(ISBLANK(Values!E4),"",Values!$M4)</f>
        <v>https://raw.githubusercontent.com/PatrickVibild/TellusAmazonPictures/master/pictures/HP/W.O. PS./650 G1/REG/DE/1.jpg</v>
      </c>
      <c r="N5" s="29" t="str">
        <f>IF(ISBLANK(Values!$F4),"",Values!N4)</f>
        <v>https://raw.githubusercontent.com/PatrickVibild/TellusAmazonPictures/master/pictures/HP/W.O. PS./650 G1/REG/DE/2.jpg</v>
      </c>
      <c r="O5" s="29" t="str">
        <f>IF(ISBLANK(Values!$F4),"",Values!O4)</f>
        <v>https://raw.githubusercontent.com/PatrickVibild/TellusAmazonPictures/master/pictures/HP/W.O. PS./650 G1/REG/DE/3.jpg</v>
      </c>
      <c r="P5" s="29" t="str">
        <f>IF(ISBLANK(Values!$F4),"",Values!P4)</f>
        <v>https://raw.githubusercontent.com/PatrickVibild/TellusAmazonPictures/master/pictures/HP/W.O. PS./650 G1/REG/DE/4.jpg</v>
      </c>
      <c r="Q5" s="29" t="str">
        <f>IF(ISBLANK(Values!$F4),"",Values!Q4)</f>
        <v>https://raw.githubusercontent.com/PatrickVibild/TellusAmazonPictures/master/pictures/HP/W.O. PS./650 G1/REG/DE/5.jpg</v>
      </c>
      <c r="R5" s="29" t="str">
        <f>IF(ISBLANK(Values!$F4),"",Values!R4)</f>
        <v>https://raw.githubusercontent.com/PatrickVibild/TellusAmazonPictures/master/pictures/HP/W.O. PS./650 G1/REG/DE/6.jpg</v>
      </c>
      <c r="S5" s="29" t="str">
        <f>IF(ISBLANK(Values!$F4),"",Values!S4)</f>
        <v>https://raw.githubusercontent.com/PatrickVibild/TellusAmazonPictures/master/pictures/HP/W.O. PS./650 G1/REG/DE/7.jpg</v>
      </c>
      <c r="T5" s="29" t="str">
        <f>IF(ISBLANK(Values!$F4),"",Values!T4)</f>
        <v>https://raw.githubusercontent.com/PatrickVibild/TellusAmazonPictures/master/pictures/HP/W.O. PS./650 G1/REG/DE/8.jpg</v>
      </c>
      <c r="U5" s="29" t="str">
        <f>IF(ISBLANK(Values!$F4),"",Values!U4)</f>
        <v>https://raw.githubusercontent.com/PatrickVibild/TellusAmazonPictures/master/pictures/HP/W.O. PS./650 G1/REG/DE/9.jpg</v>
      </c>
      <c r="W5" s="33" t="str">
        <f>IF(ISBLANK(Values!E4),"","Child")</f>
        <v>Child</v>
      </c>
      <c r="X5" s="33" t="str">
        <f>IF(ISBLANK(Values!E4),"",Values!$B$13)</f>
        <v>HP 650 parent</v>
      </c>
      <c r="Y5" s="40"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IF(ISBLANK(Values!$E4), "", "not_applicable")</f>
        <v>not_applicable</v>
      </c>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650 G1 wo - FR</v>
      </c>
      <c r="C6" s="33" t="str">
        <f>IF(ISBLANK(Values!E5),"","TellusRem")</f>
        <v>TellusRem</v>
      </c>
      <c r="D6" s="31">
        <f>IF(ISBLANK(Values!E5),"",Values!E5)</f>
        <v>5714401650027</v>
      </c>
      <c r="E6" s="32" t="str">
        <f>IF(ISBLANK(Values!E5),"","EAN")</f>
        <v>EAN</v>
      </c>
      <c r="F6" s="29" t="str">
        <f>IF(ISBLANK(Values!E5),"",IF(Values!J5, SUBSTITUTE(Values!$B$1, "{language}", Values!H5) &amp; " " &amp;Values!$B$3, SUBSTITUTE(Values!$B$2, "{language}", Values!$H5) &amp; " " &amp;Values!$B$3))</f>
        <v>sostituzione della tastiera Francese non retroilluminata per HP  450 G0 G1 G2 455 G1 G2 470 G0 G1 G2 US 650 G1 655 G1</v>
      </c>
      <c r="G6" s="33" t="str">
        <f>IF(ISBLANK(Values!E5),"","TellusRem")</f>
        <v>TellusRem</v>
      </c>
      <c r="H6" s="28" t="str">
        <f>IF(ISBLANK(Values!E5),"",Values!$B$16)</f>
        <v>laptop-computer-replacement-parts</v>
      </c>
      <c r="I6" s="28" t="str">
        <f>IF(ISBLANK(Values!E5),"","4730574031")</f>
        <v>4730574031</v>
      </c>
      <c r="J6" s="40" t="str">
        <f>IF(ISBLANK(Values!E5),"",Values!F5 )</f>
        <v>HP 650 G1 wo - FR</v>
      </c>
      <c r="K6" s="29">
        <f>IF(ISBLANK(Values!E5),"",IF(Values!J5, Values!$B$4, Values!$B$5))</f>
        <v>51.99</v>
      </c>
      <c r="L6" s="41" t="str">
        <f>IF(ISBLANK(Values!E5),"",IF($CO6="DEFAULT", Values!$B$18, ""))</f>
        <v/>
      </c>
      <c r="M6" s="29" t="str">
        <f>IF(ISBLANK(Values!E5),"",Values!$M5)</f>
        <v>https://raw.githubusercontent.com/PatrickVibild/TellusAmazonPictures/master/pictures/HP/W.O. PS./650 G1/REG/FR/1.jpg</v>
      </c>
      <c r="N6" s="29" t="str">
        <f>IF(ISBLANK(Values!$F5),"",Values!N5)</f>
        <v>https://raw.githubusercontent.com/PatrickVibild/TellusAmazonPictures/master/pictures/HP/W.O. PS./650 G1/REG/FR/2.jpg</v>
      </c>
      <c r="O6" s="29" t="str">
        <f>IF(ISBLANK(Values!$F5),"",Values!O5)</f>
        <v>https://raw.githubusercontent.com/PatrickVibild/TellusAmazonPictures/master/pictures/HP/W.O. PS./650 G1/REG/FR/3.jpg</v>
      </c>
      <c r="P6" s="29" t="str">
        <f>IF(ISBLANK(Values!$F5),"",Values!P5)</f>
        <v>https://raw.githubusercontent.com/PatrickVibild/TellusAmazonPictures/master/pictures/HP/W.O. PS./650 G1/REG/FR/4.jpg</v>
      </c>
      <c r="Q6" s="29" t="str">
        <f>IF(ISBLANK(Values!$F5),"",Values!Q5)</f>
        <v>https://raw.githubusercontent.com/PatrickVibild/TellusAmazonPictures/master/pictures/HP/W.O. PS./650 G1/REG/FR/5.jpg</v>
      </c>
      <c r="R6" s="29" t="str">
        <f>IF(ISBLANK(Values!$F5),"",Values!R5)</f>
        <v>https://raw.githubusercontent.com/PatrickVibild/TellusAmazonPictures/master/pictures/HP/W.O. PS./650 G1/REG/FR/6.jpg</v>
      </c>
      <c r="S6" s="29" t="str">
        <f>IF(ISBLANK(Values!$F5),"",Values!S5)</f>
        <v>https://raw.githubusercontent.com/PatrickVibild/TellusAmazonPictures/master/pictures/HP/W.O. PS./650 G1/REG/FR/7.jpg</v>
      </c>
      <c r="T6" s="29" t="str">
        <f>IF(ISBLANK(Values!$F5),"",Values!T5)</f>
        <v>https://raw.githubusercontent.com/PatrickVibild/TellusAmazonPictures/master/pictures/HP/W.O. PS./650 G1/REG/FR/8.jpg</v>
      </c>
      <c r="U6" s="29" t="str">
        <f>IF(ISBLANK(Values!$F5),"",Values!U5)</f>
        <v>https://raw.githubusercontent.com/PatrickVibild/TellusAmazonPictures/master/pictures/HP/W.O. PS./650 G1/REG/FR/9.jpg</v>
      </c>
      <c r="W6" s="33" t="str">
        <f>IF(ISBLANK(Values!E5),"","Child")</f>
        <v>Child</v>
      </c>
      <c r="X6" s="33" t="str">
        <f>IF(ISBLANK(Values!E5),"",Values!$B$13)</f>
        <v>HP 650 parent</v>
      </c>
      <c r="Y6" s="40"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IF(ISBLANK(Values!$E5), "", "not_applicable")</f>
        <v>not_applicable</v>
      </c>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650 G1 wo - IT</v>
      </c>
      <c r="C7" s="33" t="str">
        <f>IF(ISBLANK(Values!E6),"","TellusRem")</f>
        <v>TellusRem</v>
      </c>
      <c r="D7" s="31">
        <f>IF(ISBLANK(Values!E6),"",Values!E6)</f>
        <v>5714401650034</v>
      </c>
      <c r="E7" s="32" t="str">
        <f>IF(ISBLANK(Values!E6),"","EAN")</f>
        <v>EAN</v>
      </c>
      <c r="F7" s="29" t="str">
        <f>IF(ISBLANK(Values!E6),"",IF(Values!J6, SUBSTITUTE(Values!$B$1, "{language}", Values!H6) &amp; " " &amp;Values!$B$3, SUBSTITUTE(Values!$B$2, "{language}", Values!$H6) &amp; " " &amp;Values!$B$3))</f>
        <v>sostituzione della tastiera Italiano non retroilluminata per HP  450 G0 G1 G2 455 G1 G2 470 G0 G1 G2 US 650 G1 655 G1</v>
      </c>
      <c r="G7" s="33" t="str">
        <f>IF(ISBLANK(Values!E6),"","TellusRem")</f>
        <v>TellusRem</v>
      </c>
      <c r="H7" s="28" t="str">
        <f>IF(ISBLANK(Values!E6),"",Values!$B$16)</f>
        <v>laptop-computer-replacement-parts</v>
      </c>
      <c r="I7" s="28" t="str">
        <f>IF(ISBLANK(Values!E6),"","4730574031")</f>
        <v>4730574031</v>
      </c>
      <c r="J7" s="40" t="str">
        <f>IF(ISBLANK(Values!E6),"",Values!F6 )</f>
        <v>HP 650 G1 wo - IT</v>
      </c>
      <c r="K7" s="29">
        <f>IF(ISBLANK(Values!E6),"",IF(Values!J6, Values!$B$4, Values!$B$5))</f>
        <v>51.99</v>
      </c>
      <c r="L7" s="41" t="str">
        <f>IF(ISBLANK(Values!E6),"",IF($CO7="DEFAULT", Values!$B$18, ""))</f>
        <v/>
      </c>
      <c r="M7" s="29" t="str">
        <f>IF(ISBLANK(Values!E6),"",Values!$M6)</f>
        <v>https://raw.githubusercontent.com/PatrickVibild/TellusAmazonPictures/master/pictures/HP/W.O. PS./650 G1/REG/IT/1.jpg</v>
      </c>
      <c r="N7" s="29" t="str">
        <f>IF(ISBLANK(Values!$F6),"",Values!N6)</f>
        <v>https://raw.githubusercontent.com/PatrickVibild/TellusAmazonPictures/master/pictures/HP/W.O. PS./650 G1/REG/IT/2.jpg</v>
      </c>
      <c r="O7" s="29" t="str">
        <f>IF(ISBLANK(Values!$F6),"",Values!O6)</f>
        <v>https://raw.githubusercontent.com/PatrickVibild/TellusAmazonPictures/master/pictures/HP/W.O. PS./650 G1/REG/IT/3.jpg</v>
      </c>
      <c r="P7" s="29" t="str">
        <f>IF(ISBLANK(Values!$F6),"",Values!P6)</f>
        <v>https://raw.githubusercontent.com/PatrickVibild/TellusAmazonPictures/master/pictures/HP/W.O. PS./650 G1/REG/IT/4.jpg</v>
      </c>
      <c r="Q7" s="29" t="str">
        <f>IF(ISBLANK(Values!$F6),"",Values!Q6)</f>
        <v>https://raw.githubusercontent.com/PatrickVibild/TellusAmazonPictures/master/pictures/HP/W.O. PS./650 G1/REG/IT/5.jpg</v>
      </c>
      <c r="R7" s="29" t="str">
        <f>IF(ISBLANK(Values!$F6),"",Values!R6)</f>
        <v>https://raw.githubusercontent.com/PatrickVibild/TellusAmazonPictures/master/pictures/HP/W.O. PS./650 G1/REG/IT/6.jpg</v>
      </c>
      <c r="S7" s="29" t="str">
        <f>IF(ISBLANK(Values!$F6),"",Values!S6)</f>
        <v>https://raw.githubusercontent.com/PatrickVibild/TellusAmazonPictures/master/pictures/HP/W.O. PS./650 G1/REG/IT/7.jpg</v>
      </c>
      <c r="T7" s="29" t="str">
        <f>IF(ISBLANK(Values!$F6),"",Values!T6)</f>
        <v>https://raw.githubusercontent.com/PatrickVibild/TellusAmazonPictures/master/pictures/HP/W.O. PS./650 G1/REG/IT/8.jpg</v>
      </c>
      <c r="U7" s="29" t="str">
        <f>IF(ISBLANK(Values!$F6),"",Values!U6)</f>
        <v>https://raw.githubusercontent.com/PatrickVibild/TellusAmazonPictures/master/pictures/HP/W.O. PS./650 G1/REG/IT/9.jpg</v>
      </c>
      <c r="W7" s="33" t="str">
        <f>IF(ISBLANK(Values!E6),"","Child")</f>
        <v>Child</v>
      </c>
      <c r="X7" s="33" t="str">
        <f>IF(ISBLANK(Values!E6),"",Values!$B$13)</f>
        <v>HP 650 parent</v>
      </c>
      <c r="Y7" s="40" t="str">
        <f>IF(ISBLANK(Values!E6),"","Size-Color")</f>
        <v>Size-Color</v>
      </c>
      <c r="Z7" s="33" t="str">
        <f>IF(ISBLANK(Values!E6),"","variation")</f>
        <v>variation</v>
      </c>
      <c r="AA7" s="37" t="str">
        <f>IF(ISBLANK(Values!E6),"",Values!$B$20)</f>
        <v>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44" t="str">
        <f>IF(ISBLANK(Values!$E6), "", "not_applicable")</f>
        <v>not_applicable</v>
      </c>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650 G1 wo - ES</v>
      </c>
      <c r="C8" s="33" t="str">
        <f>IF(ISBLANK(Values!E7),"","TellusRem")</f>
        <v>TellusRem</v>
      </c>
      <c r="D8" s="31">
        <f>IF(ISBLANK(Values!E7),"",Values!E7)</f>
        <v>5714401650041</v>
      </c>
      <c r="E8" s="32" t="str">
        <f>IF(ISBLANK(Values!E7),"","EAN")</f>
        <v>EAN</v>
      </c>
      <c r="F8" s="29" t="str">
        <f>IF(ISBLANK(Values!E7),"",IF(Values!J7, SUBSTITUTE(Values!$B$1, "{language}", Values!H7) &amp; " " &amp;Values!$B$3, SUBSTITUTE(Values!$B$2, "{language}", Values!$H7) &amp; " " &amp;Values!$B$3))</f>
        <v>sostituzione della tastiera Spagnolo non retroilluminata per HP  450 G0 G1 G2 455 G1 G2 470 G0 G1 G2 US 650 G1 655 G1</v>
      </c>
      <c r="G8" s="33" t="str">
        <f>IF(ISBLANK(Values!E7),"","TellusRem")</f>
        <v>TellusRem</v>
      </c>
      <c r="H8" s="28" t="str">
        <f>IF(ISBLANK(Values!E7),"",Values!$B$16)</f>
        <v>laptop-computer-replacement-parts</v>
      </c>
      <c r="I8" s="28" t="str">
        <f>IF(ISBLANK(Values!E7),"","4730574031")</f>
        <v>4730574031</v>
      </c>
      <c r="J8" s="40" t="str">
        <f>IF(ISBLANK(Values!E7),"",Values!F7 )</f>
        <v>HP 650 G1 wo - ES</v>
      </c>
      <c r="K8" s="29">
        <f>IF(ISBLANK(Values!E7),"",IF(Values!J7, Values!$B$4, Values!$B$5))</f>
        <v>51.99</v>
      </c>
      <c r="L8" s="41" t="str">
        <f>IF(ISBLANK(Values!E7),"",IF($CO8="DEFAULT", Values!$B$18, ""))</f>
        <v/>
      </c>
      <c r="M8" s="29" t="str">
        <f>IF(ISBLANK(Values!E7),"",Values!$M7)</f>
        <v>https://raw.githubusercontent.com/PatrickVibild/TellusAmazonPictures/master/pictures/HP/W.O. PS./650 G1/REG/ES/1.jpg</v>
      </c>
      <c r="N8" s="29" t="str">
        <f>IF(ISBLANK(Values!$F7),"",Values!N7)</f>
        <v>https://raw.githubusercontent.com/PatrickVibild/TellusAmazonPictures/master/pictures/HP/W.O. PS./650 G1/REG/ES/2.jpg</v>
      </c>
      <c r="O8" s="29" t="str">
        <f>IF(ISBLANK(Values!$F7),"",Values!O7)</f>
        <v>https://raw.githubusercontent.com/PatrickVibild/TellusAmazonPictures/master/pictures/HP/W.O. PS./650 G1/REG/ES/3.jpg</v>
      </c>
      <c r="P8" s="29" t="str">
        <f>IF(ISBLANK(Values!$F7),"",Values!P7)</f>
        <v>https://raw.githubusercontent.com/PatrickVibild/TellusAmazonPictures/master/pictures/HP/W.O. PS./650 G1/REG/ES/4.jpg</v>
      </c>
      <c r="Q8" s="29" t="str">
        <f>IF(ISBLANK(Values!$F7),"",Values!Q7)</f>
        <v>https://raw.githubusercontent.com/PatrickVibild/TellusAmazonPictures/master/pictures/HP/W.O. PS./650 G1/REG/ES/5.jpg</v>
      </c>
      <c r="R8" s="29" t="str">
        <f>IF(ISBLANK(Values!$F7),"",Values!R7)</f>
        <v>https://raw.githubusercontent.com/PatrickVibild/TellusAmazonPictures/master/pictures/HP/W.O. PS./650 G1/REG/ES/6.jpg</v>
      </c>
      <c r="S8" s="29" t="str">
        <f>IF(ISBLANK(Values!$F7),"",Values!S7)</f>
        <v>https://raw.githubusercontent.com/PatrickVibild/TellusAmazonPictures/master/pictures/HP/W.O. PS./650 G1/REG/ES/7.jpg</v>
      </c>
      <c r="T8" s="29" t="str">
        <f>IF(ISBLANK(Values!$F7),"",Values!T7)</f>
        <v>https://raw.githubusercontent.com/PatrickVibild/TellusAmazonPictures/master/pictures/HP/W.O. PS./650 G1/REG/ES/8.jpg</v>
      </c>
      <c r="U8" s="29" t="str">
        <f>IF(ISBLANK(Values!$F7),"",Values!U7)</f>
        <v>https://raw.githubusercontent.com/PatrickVibild/TellusAmazonPictures/master/pictures/HP/W.O. PS./650 G1/REG/ES/9.jpg</v>
      </c>
      <c r="W8" s="33" t="str">
        <f>IF(ISBLANK(Values!E7),"","Child")</f>
        <v>Child</v>
      </c>
      <c r="X8" s="33" t="str">
        <f>IF(ISBLANK(Values!E7),"",Values!$B$13)</f>
        <v>HP 650 parent</v>
      </c>
      <c r="Y8" s="40" t="str">
        <f>IF(ISBLANK(Values!E7),"","Size-Color")</f>
        <v>Size-Color</v>
      </c>
      <c r="Z8" s="33" t="str">
        <f>IF(ISBLANK(Values!E7),"","variation")</f>
        <v>variation</v>
      </c>
      <c r="AA8" s="37" t="str">
        <f>IF(ISBLANK(Values!E7),"",Values!$B$20)</f>
        <v>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8" s="29" t="str">
        <f>IF(ISBLANK(Values!E7),"",Values!H7)</f>
        <v>Spagnolo</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44" t="str">
        <f>IF(ISBLANK(Values!$E7), "", "not_applicable")</f>
        <v>not_applicable</v>
      </c>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650 G1 wo - UK</v>
      </c>
      <c r="C9" s="33" t="str">
        <f>IF(ISBLANK(Values!E8),"","TellusRem")</f>
        <v>TellusRem</v>
      </c>
      <c r="D9" s="31">
        <f>IF(ISBLANK(Values!E8),"",Values!E8)</f>
        <v>5714401650058</v>
      </c>
      <c r="E9" s="32" t="str">
        <f>IF(ISBLANK(Values!E8),"","EAN")</f>
        <v>EAN</v>
      </c>
      <c r="F9" s="29" t="str">
        <f>IF(ISBLANK(Values!E8),"",IF(Values!J8, SUBSTITUTE(Values!$B$1, "{language}", Values!H8) &amp; " " &amp;Values!$B$3, SUBSTITUTE(Values!$B$2, "{language}", Values!$H8) &amp; " " &amp;Values!$B$3))</f>
        <v>sostituzione della tastiera UK non retroilluminata per HP  450 G0 G1 G2 455 G1 G2 470 G0 G1 G2 US 650 G1 655 G1</v>
      </c>
      <c r="G9" s="33" t="str">
        <f>IF(ISBLANK(Values!E8),"","TellusRem")</f>
        <v>TellusRem</v>
      </c>
      <c r="H9" s="28" t="str">
        <f>IF(ISBLANK(Values!E8),"",Values!$B$16)</f>
        <v>laptop-computer-replacement-parts</v>
      </c>
      <c r="I9" s="28" t="str">
        <f>IF(ISBLANK(Values!E8),"","4730574031")</f>
        <v>4730574031</v>
      </c>
      <c r="J9" s="40" t="str">
        <f>IF(ISBLANK(Values!E8),"",Values!F8 )</f>
        <v>HP 650 G1 wo - UK</v>
      </c>
      <c r="K9" s="29">
        <f>IF(ISBLANK(Values!E8),"",IF(Values!J8, Values!$B$4, Values!$B$5))</f>
        <v>51.99</v>
      </c>
      <c r="L9" s="41" t="str">
        <f>IF(ISBLANK(Values!E8),"",IF($CO9="DEFAULT", Values!$B$18, ""))</f>
        <v/>
      </c>
      <c r="M9" s="29" t="str">
        <f>IF(ISBLANK(Values!E8),"",Values!$M8)</f>
        <v>https://raw.githubusercontent.com/PatrickVibild/TellusAmazonPictures/master/pictures/HP/W.O. PS./650 G1/REG/UK/1.jpg</v>
      </c>
      <c r="N9" s="29" t="str">
        <f>IF(ISBLANK(Values!$F8),"",Values!N8)</f>
        <v>https://raw.githubusercontent.com/PatrickVibild/TellusAmazonPictures/master/pictures/HP/W.O. PS./650 G1/REG/UK/2.jpg</v>
      </c>
      <c r="O9" s="29" t="str">
        <f>IF(ISBLANK(Values!$F8),"",Values!O8)</f>
        <v>https://raw.githubusercontent.com/PatrickVibild/TellusAmazonPictures/master/pictures/HP/W.O. PS./650 G1/REG/UK/3.jpg</v>
      </c>
      <c r="P9" s="29" t="str">
        <f>IF(ISBLANK(Values!$F8),"",Values!P8)</f>
        <v>https://raw.githubusercontent.com/PatrickVibild/TellusAmazonPictures/master/pictures/HP/W.O. PS./650 G1/REG/UK/4.jpg</v>
      </c>
      <c r="Q9" s="29" t="str">
        <f>IF(ISBLANK(Values!$F8),"",Values!Q8)</f>
        <v>https://raw.githubusercontent.com/PatrickVibild/TellusAmazonPictures/master/pictures/HP/W.O. PS./650 G1/REG/UK/5.jpg</v>
      </c>
      <c r="R9" s="29" t="str">
        <f>IF(ISBLANK(Values!$F8),"",Values!R8)</f>
        <v>https://raw.githubusercontent.com/PatrickVibild/TellusAmazonPictures/master/pictures/HP/W.O. PS./650 G1/REG/UK/6.jpg</v>
      </c>
      <c r="S9" s="29" t="str">
        <f>IF(ISBLANK(Values!$F8),"",Values!S8)</f>
        <v>https://raw.githubusercontent.com/PatrickVibild/TellusAmazonPictures/master/pictures/HP/W.O. PS./650 G1/REG/UK/7.jpg</v>
      </c>
      <c r="T9" s="29" t="str">
        <f>IF(ISBLANK(Values!$F8),"",Values!T8)</f>
        <v>https://raw.githubusercontent.com/PatrickVibild/TellusAmazonPictures/master/pictures/HP/W.O. PS./650 G1/REG/UK/8.jpg</v>
      </c>
      <c r="U9" s="29" t="str">
        <f>IF(ISBLANK(Values!$F8),"",Values!U8)</f>
        <v>https://raw.githubusercontent.com/PatrickVibild/TellusAmazonPictures/master/pictures/HP/W.O. PS./650 G1/REG/UK/9.jpg</v>
      </c>
      <c r="W9" s="33" t="str">
        <f>IF(ISBLANK(Values!E8),"","Child")</f>
        <v>Child</v>
      </c>
      <c r="X9" s="33" t="str">
        <f>IF(ISBLANK(Values!E8),"",Values!$B$13)</f>
        <v>HP 650 parent</v>
      </c>
      <c r="Y9" s="40" t="str">
        <f>IF(ISBLANK(Values!E8),"","Size-Color")</f>
        <v>Size-Color</v>
      </c>
      <c r="Z9" s="33" t="str">
        <f>IF(ISBLANK(Values!E8),"","variation")</f>
        <v>variation</v>
      </c>
      <c r="AA9" s="37" t="str">
        <f>IF(ISBLANK(Values!E8),"",Values!$B$20)</f>
        <v>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44" t="str">
        <f>IF(ISBLANK(Values!$E8), "", "not_applicable")</f>
        <v>not_applicable</v>
      </c>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650 G1 wo - USI</v>
      </c>
      <c r="C10" s="33" t="str">
        <f>IF(ISBLANK(Values!E10),"","TellusRem")</f>
        <v>TellusRem</v>
      </c>
      <c r="D10" s="31">
        <f>IF(ISBLANK(Values!E10),"",Values!E10)</f>
        <v>5714401650201</v>
      </c>
      <c r="E10" s="32" t="str">
        <f>IF(ISBLANK(Values!E10),"","EAN")</f>
        <v>EAN</v>
      </c>
      <c r="F10" s="29" t="str">
        <f>IF(ISBLANK(Values!E10),"",IF(Values!J9, SUBSTITUTE(Values!$B$1, "{language}", Values!H9) &amp; " " &amp;Values!$B$3, SUBSTITUTE(Values!$B$2, "{language}", Values!$H9) &amp; " " &amp;Values!$B$3))</f>
        <v>sostituzione della tastiera US international non retroilluminata per HP  450 G0 G1 G2 455 G1 G2 470 G0 G1 G2 US 650 G1 655 G1</v>
      </c>
      <c r="G10" s="33" t="str">
        <f>IF(ISBLANK(Values!E9),"","TellusRem")</f>
        <v>TellusRem</v>
      </c>
      <c r="H10" s="28" t="str">
        <f>IF(ISBLANK(Values!E9),"",Values!$B$16)</f>
        <v>laptop-computer-replacement-parts</v>
      </c>
      <c r="I10" s="28" t="str">
        <f>IF(ISBLANK(Values!E9),"","4730574031")</f>
        <v>4730574031</v>
      </c>
      <c r="J10" s="40" t="str">
        <f>IF(ISBLANK(Values!E9),"",Values!F9 )</f>
        <v>HP 650 G1 wo - USI</v>
      </c>
      <c r="K10" s="29">
        <f>IF(ISBLANK(Values!E9),"",IF(Values!J9, Values!$B$4, Values!$B$5))</f>
        <v>51.99</v>
      </c>
      <c r="L10" s="41" t="str">
        <f>IF(ISBLANK(Values!E9),"",IF($CO10="DEFAULT", Values!$B$18, ""))</f>
        <v/>
      </c>
      <c r="M10" s="29" t="str">
        <f>IF(ISBLANK(Values!E9),"",Values!$M9)</f>
        <v>https://raw.githubusercontent.com/PatrickVibild/TellusAmazonPictures/master/pictures/HP/W.O. PS./650 G1/REG/USI/1.jpg</v>
      </c>
      <c r="N10" s="29" t="str">
        <f>IF(ISBLANK(Values!$F9),"",Values!N9)</f>
        <v>https://raw.githubusercontent.com/PatrickVibild/TellusAmazonPictures/master/pictures/HP/W.O. PS./650 G1/REG/USI/2.jpg</v>
      </c>
      <c r="O10" s="29" t="str">
        <f>IF(ISBLANK(Values!$F9),"",Values!O9)</f>
        <v>https://raw.githubusercontent.com/PatrickVibild/TellusAmazonPictures/master/pictures/HP/W.O. PS./650 G1/REG/USI/3.jpg</v>
      </c>
      <c r="P10" s="29" t="str">
        <f>IF(ISBLANK(Values!$F9),"",Values!P9)</f>
        <v>https://raw.githubusercontent.com/PatrickVibild/TellusAmazonPictures/master/pictures/HP/W.O. PS./650 G1/REG/USI/4.jpg</v>
      </c>
      <c r="Q10" s="29" t="str">
        <f>IF(ISBLANK(Values!$F9),"",Values!Q9)</f>
        <v>https://raw.githubusercontent.com/PatrickVibild/TellusAmazonPictures/master/pictures/HP/W.O. PS./650 G1/REG/USI/5.jpg</v>
      </c>
      <c r="R10" s="29" t="str">
        <f>IF(ISBLANK(Values!$F9),"",Values!R9)</f>
        <v>https://raw.githubusercontent.com/PatrickVibild/TellusAmazonPictures/master/pictures/HP/W.O. PS./650 G1/REG/USI/6.jpg</v>
      </c>
      <c r="S10" s="29" t="str">
        <f>IF(ISBLANK(Values!$F9),"",Values!S9)</f>
        <v>https://raw.githubusercontent.com/PatrickVibild/TellusAmazonPictures/master/pictures/HP/W.O. PS./650 G1/REG/USI/7.jpg</v>
      </c>
      <c r="T10" s="29" t="str">
        <f>IF(ISBLANK(Values!$F9),"",Values!T9)</f>
        <v>https://raw.githubusercontent.com/PatrickVibild/TellusAmazonPictures/master/pictures/HP/W.O. PS./650 G1/REG/USI/8.jpg</v>
      </c>
      <c r="U10" s="29" t="str">
        <f>IF(ISBLANK(Values!$F9),"",Values!U9)</f>
        <v>https://raw.githubusercontent.com/PatrickVibild/TellusAmazonPictures/master/pictures/HP/W.O. PS./650 G1/REG/USI/9.jpg</v>
      </c>
      <c r="W10" s="33" t="str">
        <f>IF(ISBLANK(Values!E9),"","Child")</f>
        <v>Child</v>
      </c>
      <c r="X10" s="33" t="str">
        <f>IF(ISBLANK(Values!E9),"",Values!$B$13)</f>
        <v>HP 650 parent</v>
      </c>
      <c r="Y10" s="40" t="str">
        <f>IF(ISBLANK(Values!E9),"","Size-Color")</f>
        <v>Size-Color</v>
      </c>
      <c r="Z10" s="33" t="str">
        <f>IF(ISBLANK(Values!E9),"","variation")</f>
        <v>variation</v>
      </c>
      <c r="AA10" s="37" t="str">
        <f>IF(ISBLANK(Values!E9),"",Values!$B$20)</f>
        <v>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with € symbol US international NO retroilluminato. </v>
      </c>
      <c r="AM10" s="2" t="str">
        <f>SUBSTITUTE(IF(ISBLANK(Values!E9),"",Values!$B$27),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10" s="29" t="str">
        <f>IF(ISBLANK(Values!E9),"",Values!H9)</f>
        <v>US international</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44" t="str">
        <f>IF(ISBLANK(Values!$E9), "", "not_applicable")</f>
        <v>not_applicable</v>
      </c>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IF(ISBLANK(Values!E9),"",IF(CO10&lt;&gt;"DEFAULT", "", 3))</f>
        <v/>
      </c>
      <c r="FH10" s="2" t="str">
        <f>IF(ISBLANK(Values!E9),"","FALSE")</f>
        <v>FALSE</v>
      </c>
      <c r="FI10" s="37" t="str">
        <f>IF(ISBLANK(Values!E9),"","FALSE")</f>
        <v>FALSE</v>
      </c>
      <c r="FJ10" s="37" t="str">
        <f>IF(ISBLANK(Values!E9),"","FALSE")</f>
        <v>FALSE</v>
      </c>
      <c r="FM10" s="2" t="str">
        <f>IF(ISBLANK(Values!E9),"","1")</f>
        <v>1</v>
      </c>
      <c r="FO10" s="29">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650 G1 wo - US</v>
      </c>
      <c r="C11" s="33" t="str">
        <f>IF(ISBLANK(Values!E10),"","TellusRem")</f>
        <v>TellusRem</v>
      </c>
      <c r="D11" s="31">
        <f>IF(ISBLANK(Values!E10),"",Values!E10)</f>
        <v>5714401650201</v>
      </c>
      <c r="E11" s="32" t="str">
        <f>IF(ISBLANK(Values!E10),"","EAN")</f>
        <v>EAN</v>
      </c>
      <c r="F11" s="29" t="str">
        <f>IF(ISBLANK(Values!E10),"",IF(Values!J10, SUBSTITUTE(Values!$B$1, "{language}", Values!H10) &amp; " " &amp;Values!$B$3, SUBSTITUTE(Values!$B$2, "{language}", Values!$H10) &amp; " " &amp;Values!$B$3))</f>
        <v>sostituzione della tastiera US  non retroilluminata per HP  450 G0 G1 G2 455 G1 G2 470 G0 G1 G2 US 650 G1 655 G1</v>
      </c>
      <c r="G11" s="33" t="str">
        <f>IF(ISBLANK(Values!E10),"","TellusRem")</f>
        <v>TellusRem</v>
      </c>
      <c r="H11" s="28" t="str">
        <f>IF(ISBLANK(Values!E10),"",Values!$B$16)</f>
        <v>laptop-computer-replacement-parts</v>
      </c>
      <c r="I11" s="28" t="str">
        <f>IF(ISBLANK(Values!E10),"","4730574031")</f>
        <v>4730574031</v>
      </c>
      <c r="J11" s="40" t="str">
        <f>IF(ISBLANK(Values!E10),"",Values!F10 )</f>
        <v>HP 650 G1 wo - US</v>
      </c>
      <c r="K11" s="29">
        <f>IF(ISBLANK(Values!E10),"",IF(Values!J10, Values!$B$4, Values!$B$5))</f>
        <v>51.99</v>
      </c>
      <c r="L11" s="41">
        <f>IF(ISBLANK(Values!E10),"",IF($CO11="DEFAULT", Values!$B$18, ""))</f>
        <v>5</v>
      </c>
      <c r="M11" s="29" t="str">
        <f>IF(ISBLANK(Values!E10),"",Values!$M10)</f>
        <v>https://raw.githubusercontent.com/PatrickVibild/TellusAmazonPictures/master/pictures/HP/W.O. PS./650 G1/REG/US/1.jpg</v>
      </c>
      <c r="N11" s="29" t="str">
        <f>IF(ISBLANK(Values!$F10),"",Values!N10)</f>
        <v>https://raw.githubusercontent.com/PatrickVibild/TellusAmazonPictures/master/pictures/HP/W.O. PS./650 G1/REG/US/2.jpg</v>
      </c>
      <c r="O11" s="29" t="str">
        <f>IF(ISBLANK(Values!$F10),"",Values!O10)</f>
        <v>https://raw.githubusercontent.com/PatrickVibild/TellusAmazonPictures/master/pictures/HP/W.O. PS./650 G1/REG/US/3.jpg</v>
      </c>
      <c r="P11" s="29" t="str">
        <f>IF(ISBLANK(Values!$F10),"",Values!P10)</f>
        <v>https://raw.githubusercontent.com/PatrickVibild/TellusAmazonPictures/master/pictures/HP/W.O. PS./650 G1/REG/US/4.jpg</v>
      </c>
      <c r="Q11" s="29" t="str">
        <f>IF(ISBLANK(Values!$F10),"",Values!Q10)</f>
        <v>https://raw.githubusercontent.com/PatrickVibild/TellusAmazonPictures/master/pictures/HP/W.O. PS./650 G1/REG/US/5.jpg</v>
      </c>
      <c r="R11" s="29" t="str">
        <f>IF(ISBLANK(Values!$F10),"",Values!R10)</f>
        <v>https://raw.githubusercontent.com/PatrickVibild/TellusAmazonPictures/master/pictures/HP/W.O. PS./650 G1/REG/US/6.jpg</v>
      </c>
      <c r="S11" s="29" t="str">
        <f>IF(ISBLANK(Values!$F10),"",Values!S10)</f>
        <v>https://raw.githubusercontent.com/PatrickVibild/TellusAmazonPictures/master/pictures/HP/W.O. PS./650 G1/REG/US/7.jpg</v>
      </c>
      <c r="T11" s="29" t="str">
        <f>IF(ISBLANK(Values!$F10),"",Values!T10)</f>
        <v>https://raw.githubusercontent.com/PatrickVibild/TellusAmazonPictures/master/pictures/HP/W.O. PS./650 G1/REG/US/8.jpg</v>
      </c>
      <c r="U11" s="29" t="str">
        <f>IF(ISBLANK(Values!$F10),"",Values!U10)</f>
        <v>https://raw.githubusercontent.com/PatrickVibild/TellusAmazonPictures/master/pictures/HP/W.O. PS./650 G1/REG/US/9.jpg</v>
      </c>
      <c r="W11" s="33" t="str">
        <f>IF(ISBLANK(Values!E10),"","Child")</f>
        <v>Child</v>
      </c>
      <c r="X11" s="33" t="str">
        <f>IF(ISBLANK(Values!E10),"",Values!$B$13)</f>
        <v>HP 650 parent</v>
      </c>
      <c r="Y11" s="40" t="str">
        <f>IF(ISBLANK(Values!E10),"","Size-Color")</f>
        <v>Size-Color</v>
      </c>
      <c r="Z11" s="33" t="str">
        <f>IF(ISBLANK(Values!E10),"","variation")</f>
        <v>variation</v>
      </c>
      <c r="AA11" s="37" t="str">
        <f>IF(ISBLANK(Values!E10),"",Values!$B$20)</f>
        <v>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4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US  NO retroilluminato. </v>
      </c>
      <c r="AM11" s="2" t="str">
        <f>SUBSTITUTE(IF(ISBLANK(Values!E10),"",Values!$B$27),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11" s="29" t="str">
        <f>IF(ISBLANK(Values!E10),"",Values!H10)</f>
        <v xml:space="preserve">US </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44" t="str">
        <f>IF(ISBLANK(Values!$E10), "", "not_applicable")</f>
        <v>not_applicable</v>
      </c>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17" x14ac:dyDescent="0.2">
      <c r="A12" s="28" t="str">
        <f>IF(ISBLANK(Values!E11),"",IF(Values!$B$37="EU","computercomponent","computer"))</f>
        <v/>
      </c>
      <c r="B12" s="39" t="str">
        <f>IF(ISBLANK(Values!E11),"",Values!F11)</f>
        <v/>
      </c>
      <c r="C12" s="33" t="str">
        <f>IF(ISBLANK(Values!E11),"","TellusRem")</f>
        <v/>
      </c>
      <c r="D12" s="31" t="str">
        <f>IF(ISBLANK(Values!E11),"",Values!E11)</f>
        <v/>
      </c>
      <c r="E12" s="32" t="str">
        <f>IF(ISBLANK(Values!E11),"","EAN")</f>
        <v/>
      </c>
      <c r="F12" s="29" t="str">
        <f>IF(ISBLANK(Values!E11),"",IF(Values!J11, SUBSTITUTE(Values!$B$1, "{language}", Values!H11) &amp; " " &amp;Values!$B$3, SUBSTITUTE(Values!$B$2, "{language}", Values!$H11) &amp; " " &amp;Values!$B$3))</f>
        <v/>
      </c>
      <c r="G12" s="33" t="str">
        <f>IF(ISBLANK(Values!E11),"","TellusRem")</f>
        <v/>
      </c>
      <c r="H12" s="28" t="str">
        <f>IF(ISBLANK(Values!E11),"",Values!$B$16)</f>
        <v/>
      </c>
      <c r="I12" s="28" t="str">
        <f>IF(ISBLANK(Values!E11),"","4730574031")</f>
        <v/>
      </c>
      <c r="J12" s="40" t="str">
        <f>IF(ISBLANK(Values!E11),"",Values!F11 )</f>
        <v/>
      </c>
      <c r="K12" s="29" t="str">
        <f>IF(ISBLANK(Values!E11),"",IF(Values!J11, Values!$B$4, Values!$B$5))</f>
        <v/>
      </c>
      <c r="L12" s="41"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
      </c>
      <c r="X12" s="33" t="str">
        <f>IF(ISBLANK(Values!E11),"",Values!$B$13)</f>
        <v/>
      </c>
      <c r="Y12" s="40" t="str">
        <f>IF(ISBLANK(Values!E11),"","Size-Color")</f>
        <v/>
      </c>
      <c r="Z12" s="33" t="str">
        <f>IF(ISBLANK(Values!E11),"","variation")</f>
        <v/>
      </c>
      <c r="AA12" s="37" t="str">
        <f>IF(ISBLANK(Values!E11),"",Values!$B$20)</f>
        <v/>
      </c>
      <c r="AB12" s="37" t="str">
        <f>IF(ISBLANK(Values!E11),"",Values!$B$29)</f>
        <v/>
      </c>
      <c r="AI12" s="42" t="str">
        <f>IF(ISBLANK(Values!E11),"",IF(Values!I11,Values!$B$23,Values!$B$33))</f>
        <v/>
      </c>
      <c r="AJ12" s="4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9" t="str">
        <f>IF(ISBLANK(Values!E11),"",Values!H11)</f>
        <v/>
      </c>
      <c r="AV12" s="37" t="str">
        <f>IF(ISBLANK(Values!E11),"",IF(Values!J11,"Backlit", "Non-Backlit"))</f>
        <v/>
      </c>
      <c r="BE12" s="28" t="str">
        <f>IF(ISBLANK(Values!E11),"","Professional Audience")</f>
        <v/>
      </c>
      <c r="BF12" s="28" t="str">
        <f>IF(ISBLANK(Values!E11),"","Consumer Audience")</f>
        <v/>
      </c>
      <c r="BG12" s="28" t="str">
        <f>IF(ISBLANK(Values!E11),"","Adults")</f>
        <v/>
      </c>
      <c r="BH12" s="28"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37" t="str">
        <f>IF(ISBLANK(Values!E11),"",Values!$B$7)</f>
        <v/>
      </c>
      <c r="CQ12" s="37" t="str">
        <f>IF(ISBLANK(Values!E11),"",Values!$B$8)</f>
        <v/>
      </c>
      <c r="CR12" s="37"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8" t="str">
        <f>IF(ISBLANK(Values!E11),"","Parts")</f>
        <v/>
      </c>
      <c r="DP12" s="28" t="str">
        <f>IF(ISBLANK(Values!E11),"",Values!$B$31)</f>
        <v/>
      </c>
      <c r="DS12" s="32"/>
      <c r="DY12" s="44" t="str">
        <f>IF(ISBLANK(Values!$E11), "", "not_applicable")</f>
        <v/>
      </c>
      <c r="DZ12" s="32"/>
      <c r="EA12" s="32"/>
      <c r="EB12" s="32"/>
      <c r="EC12" s="32"/>
      <c r="EI12" s="2" t="str">
        <f>IF(ISBLANK(Values!E11),"",Values!$B$31)</f>
        <v/>
      </c>
      <c r="ES12" s="2" t="str">
        <f>IF(ISBLANK(Values!E11),"","Amazon Tellus UPS")</f>
        <v/>
      </c>
      <c r="EV12" s="32" t="str">
        <f>IF(ISBLANK(Values!E11),"","New")</f>
        <v/>
      </c>
      <c r="FE12" s="2" t="str">
        <f>IF(ISBLANK(Values!E11),"",IF(CO12&lt;&gt;"DEFAULT", "", 3))</f>
        <v/>
      </c>
      <c r="FH12" s="2" t="str">
        <f>IF(ISBLANK(Values!E11),"","FALSE")</f>
        <v/>
      </c>
      <c r="FI12" s="37" t="str">
        <f>IF(ISBLANK(Values!E11),"","FALSE")</f>
        <v/>
      </c>
      <c r="FJ12" s="37" t="str">
        <f>IF(ISBLANK(Values!E11),"","FALSE")</f>
        <v/>
      </c>
      <c r="FM12" s="2" t="str">
        <f>IF(ISBLANK(Values!E11),"","1")</f>
        <v/>
      </c>
      <c r="FO12" s="29"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42" x14ac:dyDescent="0.15">
      <c r="A4" s="47" t="s">
        <v>371</v>
      </c>
      <c r="B4" s="51">
        <v>58.99</v>
      </c>
      <c r="C4" s="52" t="b">
        <f>FALSE()</f>
        <v>0</v>
      </c>
      <c r="D4" s="52" t="b">
        <f>TRUE()</f>
        <v>1</v>
      </c>
      <c r="E4" s="53">
        <v>5714401650010</v>
      </c>
      <c r="F4" s="53" t="s">
        <v>372</v>
      </c>
      <c r="G4" s="5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b">
        <f>TRUE()</f>
        <v>1</v>
      </c>
      <c r="J4" s="56" t="b">
        <v>0</v>
      </c>
      <c r="K4" s="46" t="s">
        <v>602</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60">
        <f>MATCH(G4,options!$D$1:$D$20,0)</f>
        <v>1</v>
      </c>
    </row>
    <row r="5" spans="1:22" ht="42" x14ac:dyDescent="0.15">
      <c r="A5" s="47" t="s">
        <v>374</v>
      </c>
      <c r="B5" s="51">
        <v>51.99</v>
      </c>
      <c r="C5" s="52" t="b">
        <f>FALSE()</f>
        <v>0</v>
      </c>
      <c r="D5" s="52" t="b">
        <f>TRUE()</f>
        <v>1</v>
      </c>
      <c r="E5" s="53">
        <v>5714401650027</v>
      </c>
      <c r="F5" s="53" t="s">
        <v>375</v>
      </c>
      <c r="G5" s="61"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b">
        <f>TRUE()</f>
        <v>1</v>
      </c>
      <c r="J5" s="56" t="b">
        <v>0</v>
      </c>
      <c r="K5" s="46" t="s">
        <v>603</v>
      </c>
      <c r="L5" s="57" t="b">
        <f>TRUE()</f>
        <v>1</v>
      </c>
      <c r="M5" s="58" t="str">
        <f t="shared" si="0"/>
        <v>https://raw.githubusercontent.com/PatrickVibild/TellusAmazonPictures/master/pictures/HP/W.O. PS./650 G1/REG/FR/1.jpg</v>
      </c>
      <c r="N5" s="58" t="str">
        <f t="shared" si="1"/>
        <v>https://raw.githubusercontent.com/PatrickVibild/TellusAmazonPictures/master/pictures/HP/W.O. PS./650 G1/REG/FR/2.jpg</v>
      </c>
      <c r="O5" s="59"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60">
        <f>MATCH(G5,options!$D$1:$D$20,0)</f>
        <v>2</v>
      </c>
    </row>
    <row r="6" spans="1:22" ht="42" x14ac:dyDescent="0.15">
      <c r="A6" s="47" t="s">
        <v>377</v>
      </c>
      <c r="B6" s="62" t="s">
        <v>378</v>
      </c>
      <c r="C6" s="52" t="b">
        <f>FALSE()</f>
        <v>0</v>
      </c>
      <c r="D6" s="52" t="b">
        <f>TRUE()</f>
        <v>1</v>
      </c>
      <c r="E6" s="53">
        <v>5714401650034</v>
      </c>
      <c r="F6" s="53" t="s">
        <v>379</v>
      </c>
      <c r="G6" s="61"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b">
        <f>TRUE()</f>
        <v>1</v>
      </c>
      <c r="J6" s="56" t="b">
        <v>0</v>
      </c>
      <c r="K6" s="46" t="s">
        <v>604</v>
      </c>
      <c r="L6" s="57" t="b">
        <f>TRUE()</f>
        <v>1</v>
      </c>
      <c r="M6" s="58" t="str">
        <f t="shared" si="0"/>
        <v>https://raw.githubusercontent.com/PatrickVibild/TellusAmazonPictures/master/pictures/HP/W.O. PS./650 G1/REG/IT/1.jpg</v>
      </c>
      <c r="N6" s="58" t="str">
        <f t="shared" si="1"/>
        <v>https://raw.githubusercontent.com/PatrickVibild/TellusAmazonPictures/master/pictures/HP/W.O. PS./650 G1/REG/IT/2.jpg</v>
      </c>
      <c r="O6" s="59"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60">
        <f>MATCH(G6,options!$D$1:$D$20,0)</f>
        <v>3</v>
      </c>
    </row>
    <row r="7" spans="1:22" ht="42" x14ac:dyDescent="0.15">
      <c r="A7" s="47" t="s">
        <v>381</v>
      </c>
      <c r="B7" s="63" t="str">
        <f>IF(B6=options!C1,"41","41")</f>
        <v>41</v>
      </c>
      <c r="C7" s="52" t="b">
        <f>FALSE()</f>
        <v>0</v>
      </c>
      <c r="D7" s="52" t="b">
        <f>TRUE()</f>
        <v>1</v>
      </c>
      <c r="E7" s="53">
        <v>5714401650041</v>
      </c>
      <c r="F7" s="53" t="s">
        <v>382</v>
      </c>
      <c r="G7" s="61"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b">
        <f>TRUE()</f>
        <v>1</v>
      </c>
      <c r="J7" s="56" t="b">
        <v>0</v>
      </c>
      <c r="K7" s="46" t="s">
        <v>605</v>
      </c>
      <c r="L7" s="57" t="b">
        <f>TRUE()</f>
        <v>1</v>
      </c>
      <c r="M7" s="58" t="str">
        <f t="shared" si="0"/>
        <v>https://raw.githubusercontent.com/PatrickVibild/TellusAmazonPictures/master/pictures/HP/W.O. PS./650 G1/REG/ES/1.jpg</v>
      </c>
      <c r="N7" s="58" t="str">
        <f t="shared" si="1"/>
        <v>https://raw.githubusercontent.com/PatrickVibild/TellusAmazonPictures/master/pictures/HP/W.O. PS./650 G1/REG/ES/2.jpg</v>
      </c>
      <c r="O7" s="59"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60">
        <f>MATCH(G7,options!$D$1:$D$20,0)</f>
        <v>4</v>
      </c>
    </row>
    <row r="8" spans="1:22" ht="42" x14ac:dyDescent="0.15">
      <c r="A8" s="47" t="s">
        <v>384</v>
      </c>
      <c r="B8" s="63" t="str">
        <f>IF(B6=options!C1,"17","17")</f>
        <v>17</v>
      </c>
      <c r="C8" s="52" t="b">
        <f>FALSE()</f>
        <v>0</v>
      </c>
      <c r="D8" s="52" t="b">
        <f>TRUE()</f>
        <v>1</v>
      </c>
      <c r="E8" s="53">
        <v>5714401650058</v>
      </c>
      <c r="F8" s="53" t="s">
        <v>385</v>
      </c>
      <c r="G8" s="61"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606</v>
      </c>
      <c r="L8" s="57" t="b">
        <f>TRUE()</f>
        <v>1</v>
      </c>
      <c r="M8" s="58" t="str">
        <f t="shared" si="0"/>
        <v>https://raw.githubusercontent.com/PatrickVibild/TellusAmazonPictures/master/pictures/HP/W.O. PS./650 G1/REG/UK/1.jpg</v>
      </c>
      <c r="N8" s="58" t="str">
        <f t="shared" si="1"/>
        <v>https://raw.githubusercontent.com/PatrickVibild/TellusAmazonPictures/master/pictures/HP/W.O. PS./650 G1/REG/UK/2.jpg</v>
      </c>
      <c r="O8" s="59"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60">
        <f>MATCH(G8,options!$D$1:$D$20,0)</f>
        <v>5</v>
      </c>
    </row>
    <row r="9" spans="1:22" ht="42" x14ac:dyDescent="0.15">
      <c r="A9" s="47" t="s">
        <v>387</v>
      </c>
      <c r="B9" s="63" t="str">
        <f>IF(B6=options!C1,"5","5")</f>
        <v>5</v>
      </c>
      <c r="C9" s="52" t="b">
        <f>TRUE()</f>
        <v>1</v>
      </c>
      <c r="D9" s="52" t="b">
        <f>TRUE()</f>
        <v>1</v>
      </c>
      <c r="E9" s="53">
        <v>5714401650188</v>
      </c>
      <c r="F9" s="53" t="s">
        <v>388</v>
      </c>
      <c r="G9" s="61"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b">
        <f>TRUE()</f>
        <v>1</v>
      </c>
      <c r="J9" s="56" t="b">
        <v>0</v>
      </c>
      <c r="K9" s="46" t="s">
        <v>607</v>
      </c>
      <c r="L9" s="57" t="b">
        <f>TRUE()</f>
        <v>1</v>
      </c>
      <c r="M9" s="58" t="str">
        <f t="shared" si="0"/>
        <v>https://raw.githubusercontent.com/PatrickVibild/TellusAmazonPictures/master/pictures/HP/W.O. PS./650 G1/REG/USI/1.jpg</v>
      </c>
      <c r="N9" s="58" t="str">
        <f t="shared" si="1"/>
        <v>https://raw.githubusercontent.com/PatrickVibild/TellusAmazonPictures/master/pictures/HP/W.O. PS./650 G1/REG/USI/2.jpg</v>
      </c>
      <c r="O9" s="59"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60">
        <f>MATCH(G9,options!$D$1:$D$20,0)</f>
        <v>16</v>
      </c>
    </row>
    <row r="10" spans="1:22" ht="42" x14ac:dyDescent="0.15">
      <c r="A10" t="s">
        <v>390</v>
      </c>
      <c r="B10" s="64"/>
      <c r="C10" s="52" t="b">
        <f>TRUE()</f>
        <v>1</v>
      </c>
      <c r="D10" s="52" t="b">
        <f>FALSE()</f>
        <v>0</v>
      </c>
      <c r="E10" s="53">
        <v>5714401650201</v>
      </c>
      <c r="F10" s="53" t="s">
        <v>391</v>
      </c>
      <c r="G10" s="61"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 xml:space="preserve">US </v>
      </c>
      <c r="I10" s="55" t="b">
        <f>TRUE()</f>
        <v>1</v>
      </c>
      <c r="J10" s="56" t="b">
        <v>0</v>
      </c>
      <c r="K10" s="46" t="s">
        <v>608</v>
      </c>
      <c r="L10" s="57" t="b">
        <f>TRUE()</f>
        <v>1</v>
      </c>
      <c r="M10" s="58" t="str">
        <f t="shared" si="0"/>
        <v>https://raw.githubusercontent.com/PatrickVibild/TellusAmazonPictures/master/pictures/HP/W.O. PS./650 G1/REG/US/1.jpg</v>
      </c>
      <c r="N10" s="58" t="str">
        <f t="shared" si="1"/>
        <v>https://raw.githubusercontent.com/PatrickVibild/TellusAmazonPictures/master/pictures/HP/W.O. PS./650 G1/REG/US/2.jpg</v>
      </c>
      <c r="O10" s="59"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60">
        <f>MATCH(G10,options!$D$1:$D$20,0)</f>
        <v>18</v>
      </c>
    </row>
    <row r="11" spans="1:22" x14ac:dyDescent="0.15">
      <c r="A11" s="47" t="s">
        <v>393</v>
      </c>
      <c r="B11" s="65">
        <v>150</v>
      </c>
      <c r="C11" s="52"/>
      <c r="D11" s="52"/>
      <c r="E11" s="66"/>
      <c r="F11" s="46"/>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b">
        <f>TRUE()</f>
        <v>1</v>
      </c>
      <c r="J11" s="56" t="b">
        <v>0</v>
      </c>
      <c r="K11" s="46"/>
      <c r="L11" s="57" t="b">
        <f>FALSE()</f>
        <v>0</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8</v>
      </c>
    </row>
    <row r="12" spans="1:22" x14ac:dyDescent="0.15">
      <c r="B12" s="64"/>
      <c r="C12" s="52"/>
      <c r="D12" s="52"/>
      <c r="E12" s="66"/>
      <c r="F12" s="46"/>
      <c r="G12" s="61"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b">
        <f>TRUE()</f>
        <v>1</v>
      </c>
      <c r="J12" s="56" t="b">
        <v>0</v>
      </c>
      <c r="K12" s="46"/>
      <c r="L12" s="57" t="b">
        <f>FALSE()</f>
        <v>0</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20</v>
      </c>
    </row>
    <row r="13" spans="1:22" ht="14" x14ac:dyDescent="0.15">
      <c r="A13" s="47" t="s">
        <v>396</v>
      </c>
      <c r="B13" s="53" t="s">
        <v>397</v>
      </c>
      <c r="C13" s="52"/>
      <c r="D13" s="52"/>
      <c r="E13" s="66"/>
      <c r="F13" s="46"/>
      <c r="G13" s="61"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b">
        <f>TRUE()</f>
        <v>1</v>
      </c>
      <c r="J13" s="56" t="b">
        <v>0</v>
      </c>
      <c r="K13" s="46"/>
      <c r="L13" s="57" t="b">
        <f>FALSE()</f>
        <v>0</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9</v>
      </c>
    </row>
    <row r="14" spans="1:22" x14ac:dyDescent="0.15">
      <c r="A14" s="47" t="s">
        <v>399</v>
      </c>
      <c r="B14" s="53">
        <v>5714401650997</v>
      </c>
      <c r="C14" s="52"/>
      <c r="D14" s="52"/>
      <c r="E14" s="66"/>
      <c r="F14" s="46"/>
      <c r="G14" s="61"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b">
        <f>TRUE()</f>
        <v>1</v>
      </c>
      <c r="J14" s="56" t="b">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b">
        <f>TRUE()</f>
        <v>1</v>
      </c>
      <c r="J15" s="56" t="b">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402</v>
      </c>
      <c r="B16" s="48" t="s">
        <v>403</v>
      </c>
      <c r="C16" s="52"/>
      <c r="D16" s="52"/>
      <c r="E16" s="66"/>
      <c r="F16" s="46"/>
      <c r="G16" s="61"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b">
        <f>TRUE()</f>
        <v>1</v>
      </c>
      <c r="J16" s="56" t="b">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b">
        <f>TRUE()</f>
        <v>1</v>
      </c>
      <c r="J17" s="56" t="b">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406</v>
      </c>
      <c r="B18" s="65">
        <v>5</v>
      </c>
      <c r="C18" s="52"/>
      <c r="D18" s="52"/>
      <c r="E18" s="66"/>
      <c r="F18" s="46"/>
      <c r="G18" s="61"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b">
        <f>TRUE()</f>
        <v>1</v>
      </c>
      <c r="J18" s="56" t="b">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b">
        <f>TRUE()</f>
        <v>1</v>
      </c>
      <c r="J19" s="56" t="b">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409</v>
      </c>
      <c r="B20" s="67" t="s">
        <v>410</v>
      </c>
      <c r="C20" s="52"/>
      <c r="D20" s="52"/>
      <c r="E20" s="66"/>
      <c r="F20" s="46"/>
      <c r="G20" s="61"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b">
        <f>TRUE()</f>
        <v>1</v>
      </c>
      <c r="J20" s="56" t="b">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412</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52"/>
      <c r="D23" s="52"/>
      <c r="E23" s="66"/>
      <c r="F23" s="46"/>
      <c r="G23" s="61"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56" x14ac:dyDescent="0.15">
      <c r="A24" s="47" t="s">
        <v>413</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6"/>
      <c r="F24" s="46"/>
      <c r="G24" s="61"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414</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2"/>
      <c r="D25" s="52"/>
      <c r="E25" s="66"/>
      <c r="F25" s="46"/>
      <c r="G25" s="61"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415</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2"/>
      <c r="D26" s="52"/>
      <c r="E26" s="66"/>
      <c r="F26" s="46"/>
      <c r="G26" s="61"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42" x14ac:dyDescent="0.15">
      <c r="A27" s="47" t="s">
        <v>414</v>
      </c>
      <c r="B27" s="48"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52"/>
      <c r="D27" s="52"/>
      <c r="E27" s="66"/>
      <c r="F27" s="46"/>
      <c r="G27" s="61"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6"/>
      <c r="F29" s="46"/>
      <c r="G29" s="61"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42" x14ac:dyDescent="0.15">
      <c r="A31" s="47" t="s">
        <v>419</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6"/>
      <c r="F31" s="46"/>
      <c r="G31" s="61"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420</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2"/>
      <c r="D33" s="52"/>
      <c r="E33" s="66"/>
      <c r="F33" s="46"/>
      <c r="G33" s="61"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421</v>
      </c>
      <c r="B36" s="67" t="s">
        <v>380</v>
      </c>
      <c r="C36" s="52"/>
      <c r="D36" s="52"/>
      <c r="E36" s="66"/>
      <c r="F36" s="46"/>
      <c r="G36" s="61"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423</v>
      </c>
      <c r="B37" s="67" t="s">
        <v>427</v>
      </c>
      <c r="C37" s="52"/>
      <c r="D37" s="52"/>
      <c r="E37" s="66"/>
      <c r="F37" s="46"/>
      <c r="G37" s="61"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52" t="b">
        <f>TRUE()</f>
        <v>1</v>
      </c>
      <c r="C1" t="s">
        <v>425</v>
      </c>
      <c r="D1" s="54" t="s">
        <v>373</v>
      </c>
      <c r="E1" t="s">
        <v>426</v>
      </c>
      <c r="F1" t="s">
        <v>422</v>
      </c>
      <c r="G1" t="s">
        <v>427</v>
      </c>
    </row>
    <row r="2" spans="1:7" x14ac:dyDescent="0.15">
      <c r="A2" t="s">
        <v>428</v>
      </c>
      <c r="B2" s="52" t="b">
        <f>FALSE()</f>
        <v>0</v>
      </c>
      <c r="C2" t="s">
        <v>378</v>
      </c>
      <c r="D2" s="54" t="s">
        <v>376</v>
      </c>
      <c r="E2" t="s">
        <v>429</v>
      </c>
      <c r="F2" t="s">
        <v>376</v>
      </c>
      <c r="G2" t="s">
        <v>392</v>
      </c>
    </row>
    <row r="3" spans="1:7" x14ac:dyDescent="0.15">
      <c r="A3" t="s">
        <v>430</v>
      </c>
      <c r="D3" s="54" t="s">
        <v>380</v>
      </c>
      <c r="E3" t="s">
        <v>431</v>
      </c>
      <c r="F3" t="s">
        <v>373</v>
      </c>
    </row>
    <row r="4" spans="1:7" x14ac:dyDescent="0.15">
      <c r="D4" s="54" t="s">
        <v>383</v>
      </c>
      <c r="E4" t="s">
        <v>432</v>
      </c>
      <c r="F4" t="s">
        <v>380</v>
      </c>
    </row>
    <row r="5" spans="1:7" x14ac:dyDescent="0.15">
      <c r="D5" s="54" t="s">
        <v>386</v>
      </c>
      <c r="E5" t="s">
        <v>433</v>
      </c>
      <c r="F5" t="s">
        <v>383</v>
      </c>
    </row>
    <row r="6" spans="1:7" x14ac:dyDescent="0.15">
      <c r="D6" s="54" t="s">
        <v>416</v>
      </c>
      <c r="E6" t="s">
        <v>434</v>
      </c>
      <c r="F6" t="s">
        <v>401</v>
      </c>
    </row>
    <row r="7" spans="1:7" x14ac:dyDescent="0.15">
      <c r="D7" s="54" t="s">
        <v>418</v>
      </c>
      <c r="E7" t="s">
        <v>435</v>
      </c>
    </row>
    <row r="8" spans="1:7" x14ac:dyDescent="0.15">
      <c r="D8" s="54" t="s">
        <v>394</v>
      </c>
      <c r="E8" t="s">
        <v>436</v>
      </c>
    </row>
    <row r="9" spans="1:7" x14ac:dyDescent="0.15">
      <c r="D9" s="54" t="s">
        <v>398</v>
      </c>
      <c r="E9" t="s">
        <v>437</v>
      </c>
    </row>
    <row r="10" spans="1:7" x14ac:dyDescent="0.15">
      <c r="D10" s="54" t="s">
        <v>401</v>
      </c>
      <c r="E10" t="s">
        <v>438</v>
      </c>
    </row>
    <row r="11" spans="1:7" x14ac:dyDescent="0.15">
      <c r="D11" s="54" t="s">
        <v>404</v>
      </c>
      <c r="E11" t="s">
        <v>439</v>
      </c>
    </row>
    <row r="12" spans="1:7" x14ac:dyDescent="0.15">
      <c r="D12" s="54" t="s">
        <v>405</v>
      </c>
      <c r="E12" t="s">
        <v>440</v>
      </c>
    </row>
    <row r="13" spans="1:7" x14ac:dyDescent="0.15">
      <c r="D13" s="54" t="s">
        <v>407</v>
      </c>
      <c r="E13" t="s">
        <v>441</v>
      </c>
    </row>
    <row r="14" spans="1:7" x14ac:dyDescent="0.15">
      <c r="D14" s="54" t="s">
        <v>408</v>
      </c>
      <c r="E14" t="s">
        <v>442</v>
      </c>
    </row>
    <row r="15" spans="1:7" x14ac:dyDescent="0.15">
      <c r="D15" s="54" t="s">
        <v>411</v>
      </c>
      <c r="E15" t="s">
        <v>443</v>
      </c>
    </row>
    <row r="16" spans="1:7" x14ac:dyDescent="0.15">
      <c r="D16" s="54" t="s">
        <v>389</v>
      </c>
      <c r="E16" s="72" t="s">
        <v>444</v>
      </c>
    </row>
    <row r="17" spans="4:5" x14ac:dyDescent="0.15">
      <c r="D17" s="54" t="s">
        <v>424</v>
      </c>
      <c r="E17" t="s">
        <v>445</v>
      </c>
    </row>
    <row r="18" spans="4:5" x14ac:dyDescent="0.15">
      <c r="D18" s="54" t="s">
        <v>392</v>
      </c>
      <c r="E18" t="s">
        <v>446</v>
      </c>
    </row>
    <row r="19" spans="4:5" x14ac:dyDescent="0.15">
      <c r="D19" s="54" t="s">
        <v>400</v>
      </c>
      <c r="E19" t="s">
        <v>447</v>
      </c>
    </row>
    <row r="20" spans="4:5" x14ac:dyDescent="0.15">
      <c r="D20" s="54" t="s">
        <v>395</v>
      </c>
      <c r="E20" t="s">
        <v>448</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50" t="s">
        <v>449</v>
      </c>
    </row>
    <row r="4" spans="1:2" x14ac:dyDescent="0.15">
      <c r="B4" s="50" t="s">
        <v>450</v>
      </c>
    </row>
    <row r="5" spans="1:2" x14ac:dyDescent="0.15">
      <c r="B5" s="50" t="s">
        <v>451</v>
      </c>
    </row>
    <row r="6" spans="1:2" x14ac:dyDescent="0.15">
      <c r="A6" t="s">
        <v>452</v>
      </c>
      <c r="B6" s="50" t="s">
        <v>453</v>
      </c>
    </row>
    <row r="7" spans="1:2" x14ac:dyDescent="0.15">
      <c r="B7" s="50" t="s">
        <v>454</v>
      </c>
    </row>
    <row r="8" spans="1:2" x14ac:dyDescent="0.15">
      <c r="A8" t="s">
        <v>40</v>
      </c>
      <c r="B8" s="50" t="s">
        <v>455</v>
      </c>
    </row>
    <row r="9" spans="1:2" x14ac:dyDescent="0.15">
      <c r="A9" t="s">
        <v>456</v>
      </c>
      <c r="B9" s="50" t="s">
        <v>457</v>
      </c>
    </row>
    <row r="10" spans="1:2" x14ac:dyDescent="0.15">
      <c r="B10" t="s">
        <v>458</v>
      </c>
    </row>
    <row r="11" spans="1:2" x14ac:dyDescent="0.15">
      <c r="B11" t="s">
        <v>459</v>
      </c>
    </row>
    <row r="14" spans="1:2" x14ac:dyDescent="0.15">
      <c r="B14" s="50" t="s">
        <v>460</v>
      </c>
    </row>
    <row r="20" spans="2:2" x14ac:dyDescent="0.15">
      <c r="B20" s="54" t="s">
        <v>373</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416</v>
      </c>
    </row>
    <row r="26" spans="2:2" x14ac:dyDescent="0.15">
      <c r="B26" s="54" t="s">
        <v>418</v>
      </c>
    </row>
    <row r="27" spans="2:2" x14ac:dyDescent="0.15">
      <c r="B27" s="54" t="s">
        <v>394</v>
      </c>
    </row>
    <row r="28" spans="2:2" x14ac:dyDescent="0.15">
      <c r="B28" s="54" t="s">
        <v>398</v>
      </c>
    </row>
    <row r="29" spans="2:2" x14ac:dyDescent="0.15">
      <c r="B29" s="54" t="s">
        <v>401</v>
      </c>
    </row>
    <row r="30" spans="2:2" x14ac:dyDescent="0.15">
      <c r="B30" s="54" t="s">
        <v>404</v>
      </c>
    </row>
    <row r="31" spans="2:2" x14ac:dyDescent="0.15">
      <c r="B31" s="54" t="s">
        <v>405</v>
      </c>
    </row>
    <row r="32" spans="2:2" x14ac:dyDescent="0.15">
      <c r="B32" s="54" t="s">
        <v>407</v>
      </c>
    </row>
    <row r="33" spans="2:4" x14ac:dyDescent="0.15">
      <c r="B33" s="54" t="s">
        <v>408</v>
      </c>
    </row>
    <row r="34" spans="2:4" x14ac:dyDescent="0.15">
      <c r="B34" s="54" t="s">
        <v>411</v>
      </c>
      <c r="D34" s="50"/>
    </row>
    <row r="35" spans="2:4" x14ac:dyDescent="0.15">
      <c r="B35" s="54" t="s">
        <v>389</v>
      </c>
      <c r="D35" s="50"/>
    </row>
    <row r="36" spans="2:4" x14ac:dyDescent="0.15">
      <c r="B36" s="54" t="s">
        <v>424</v>
      </c>
      <c r="D36" s="50"/>
    </row>
    <row r="37" spans="2:4" x14ac:dyDescent="0.15">
      <c r="B37" s="54" t="s">
        <v>392</v>
      </c>
      <c r="D37" s="50"/>
    </row>
    <row r="38" spans="2:4" x14ac:dyDescent="0.15">
      <c r="B38" s="54" t="s">
        <v>400</v>
      </c>
      <c r="D38" s="50"/>
    </row>
    <row r="39" spans="2:4" x14ac:dyDescent="0.15">
      <c r="B39" s="54" t="s">
        <v>395</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3" t="s">
        <v>461</v>
      </c>
    </row>
    <row r="4" spans="1:2" ht="16" x14ac:dyDescent="0.2">
      <c r="B4" s="73" t="s">
        <v>462</v>
      </c>
    </row>
    <row r="5" spans="1:2" ht="16" x14ac:dyDescent="0.2">
      <c r="B5" s="73" t="s">
        <v>463</v>
      </c>
    </row>
    <row r="6" spans="1:2" ht="16" x14ac:dyDescent="0.2">
      <c r="B6" s="73" t="s">
        <v>464</v>
      </c>
    </row>
    <row r="7" spans="1:2" ht="16" x14ac:dyDescent="0.2">
      <c r="B7" s="73"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491</v>
      </c>
    </row>
    <row r="4" spans="1:2" x14ac:dyDescent="0.15">
      <c r="B4" s="50" t="s">
        <v>492</v>
      </c>
    </row>
    <row r="5" spans="1:2" x14ac:dyDescent="0.15">
      <c r="B5" s="50" t="s">
        <v>493</v>
      </c>
    </row>
    <row r="6" spans="1:2" x14ac:dyDescent="0.15">
      <c r="B6" s="50" t="s">
        <v>494</v>
      </c>
    </row>
    <row r="7" spans="1:2" x14ac:dyDescent="0.15">
      <c r="B7" s="50" t="s">
        <v>495</v>
      </c>
    </row>
    <row r="8" spans="1:2" x14ac:dyDescent="0.15">
      <c r="A8" t="s">
        <v>466</v>
      </c>
      <c r="B8" s="50" t="s">
        <v>496</v>
      </c>
    </row>
    <row r="9" spans="1:2" x14ac:dyDescent="0.15">
      <c r="A9" t="s">
        <v>468</v>
      </c>
      <c r="B9" s="50" t="s">
        <v>497</v>
      </c>
    </row>
    <row r="10" spans="1:2" x14ac:dyDescent="0.15">
      <c r="B10" s="50" t="s">
        <v>498</v>
      </c>
    </row>
    <row r="11" spans="1:2" x14ac:dyDescent="0.15">
      <c r="B11" s="50" t="s">
        <v>499</v>
      </c>
    </row>
    <row r="12" spans="1:2" x14ac:dyDescent="0.15">
      <c r="B12" s="50"/>
    </row>
    <row r="13" spans="1:2" x14ac:dyDescent="0.15">
      <c r="B13" s="50"/>
    </row>
    <row r="14" spans="1:2" x14ac:dyDescent="0.15">
      <c r="B14" s="50" t="s">
        <v>500</v>
      </c>
    </row>
    <row r="15" spans="1:2" x14ac:dyDescent="0.15">
      <c r="B15" s="5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73" t="s">
        <v>525</v>
      </c>
    </row>
    <row r="9" spans="2:2" x14ac:dyDescent="0.15">
      <c r="B9" t="s">
        <v>526</v>
      </c>
    </row>
    <row r="10" spans="2:2" x14ac:dyDescent="0.15">
      <c r="B10" s="50" t="s">
        <v>527</v>
      </c>
    </row>
    <row r="11" spans="2:2" x14ac:dyDescent="0.15">
      <c r="B11" s="5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548</v>
      </c>
    </row>
    <row r="4" spans="2:2" ht="16" x14ac:dyDescent="0.2">
      <c r="B4" s="73" t="s">
        <v>549</v>
      </c>
    </row>
    <row r="5" spans="2:2" x14ac:dyDescent="0.15">
      <c r="B5" t="s">
        <v>550</v>
      </c>
    </row>
    <row r="6" spans="2:2" ht="16" x14ac:dyDescent="0.2">
      <c r="B6" s="73" t="s">
        <v>551</v>
      </c>
    </row>
    <row r="7" spans="2:2" ht="16" x14ac:dyDescent="0.2">
      <c r="B7" s="73" t="s">
        <v>552</v>
      </c>
    </row>
    <row r="8" spans="2:2" x14ac:dyDescent="0.15">
      <c r="B8" t="s">
        <v>553</v>
      </c>
    </row>
    <row r="9" spans="2:2" x14ac:dyDescent="0.15">
      <c r="B9" s="74" t="s">
        <v>554</v>
      </c>
    </row>
    <row r="10" spans="2:2" x14ac:dyDescent="0.15">
      <c r="B10" t="s">
        <v>555</v>
      </c>
    </row>
    <row r="11" spans="2:2" x14ac:dyDescent="0.15">
      <c r="B11" t="s">
        <v>556</v>
      </c>
    </row>
    <row r="14" spans="2:2" ht="16" x14ac:dyDescent="0.2">
      <c r="B14" s="73"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192</cp:revision>
  <dcterms:created xsi:type="dcterms:W3CDTF">2020-07-27T15:42:24Z</dcterms:created>
  <dcterms:modified xsi:type="dcterms:W3CDTF">2022-06-14T20:14:04Z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