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patrickvibild/repo/TellusAmazonPictures/after-big-bang-files/HP/WP/zbook1517G1/"/>
    </mc:Choice>
  </mc:AlternateContent>
  <xr:revisionPtr revIDLastSave="0" documentId="13_ncr:1_{BA5FAB1A-95A3-3448-8D71-9CB6705151ED}" xr6:coauthVersionLast="47" xr6:coauthVersionMax="47" xr10:uidLastSave="{00000000-0000-0000-0000-000000000000}"/>
  <bookViews>
    <workbookView xWindow="0" yWindow="760" windowWidth="34560" windowHeight="20320" tabRatio="500"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J13" i="1" l="1"/>
  <c r="J14" i="1"/>
  <c r="J15" i="1"/>
  <c r="J16" i="1"/>
  <c r="J17" i="1"/>
  <c r="J18" i="1"/>
  <c r="J19" i="1"/>
  <c r="J20" i="1"/>
  <c r="J21" i="1"/>
  <c r="J22" i="1"/>
  <c r="D13" i="1"/>
  <c r="D14" i="1"/>
  <c r="D15" i="1"/>
  <c r="D16" i="1"/>
  <c r="D17" i="1"/>
  <c r="D18" i="1"/>
  <c r="D19" i="1"/>
  <c r="D20" i="1"/>
  <c r="D21" i="1"/>
  <c r="D22" i="1"/>
  <c r="D23" i="1"/>
  <c r="D24" i="1"/>
  <c r="D25" i="1"/>
  <c r="D26" i="1"/>
  <c r="D27" i="1"/>
  <c r="D28" i="1"/>
  <c r="A4" i="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H43" i="2" s="1"/>
  <c r="U43" i="2"/>
  <c r="T43" i="2"/>
  <c r="S43" i="2"/>
  <c r="R43" i="2"/>
  <c r="Q43" i="2"/>
  <c r="P43" i="2"/>
  <c r="O43" i="2"/>
  <c r="N43" i="2"/>
  <c r="M43" i="2"/>
  <c r="J43" i="2"/>
  <c r="I43" i="2"/>
  <c r="V42" i="2"/>
  <c r="H42" i="2" s="1"/>
  <c r="U42" i="2"/>
  <c r="T42" i="2"/>
  <c r="S42" i="2"/>
  <c r="R42" i="2"/>
  <c r="Q42" i="2"/>
  <c r="P42" i="2"/>
  <c r="O42" i="2"/>
  <c r="N42" i="2"/>
  <c r="M42" i="2"/>
  <c r="J42" i="2"/>
  <c r="I42" i="2"/>
  <c r="V41" i="2"/>
  <c r="U41" i="2"/>
  <c r="T41" i="2"/>
  <c r="S41" i="2"/>
  <c r="R41" i="2"/>
  <c r="Q41" i="2"/>
  <c r="P41" i="2"/>
  <c r="O41" i="2"/>
  <c r="N41" i="2"/>
  <c r="M41" i="2"/>
  <c r="L41" i="2"/>
  <c r="J41" i="2"/>
  <c r="I41" i="2"/>
  <c r="H41" i="2"/>
  <c r="V40" i="2"/>
  <c r="H40" i="2" s="1"/>
  <c r="U40" i="2"/>
  <c r="T40" i="2"/>
  <c r="S40" i="2"/>
  <c r="R40" i="2"/>
  <c r="Q40" i="2"/>
  <c r="P40" i="2"/>
  <c r="O40" i="2"/>
  <c r="N40" i="2"/>
  <c r="M40" i="2"/>
  <c r="L40" i="2"/>
  <c r="J40" i="2"/>
  <c r="I40" i="2"/>
  <c r="V39" i="2"/>
  <c r="U39" i="2"/>
  <c r="T39" i="2"/>
  <c r="S39" i="2"/>
  <c r="R39" i="2"/>
  <c r="Q39" i="2"/>
  <c r="P39" i="2"/>
  <c r="O39" i="2"/>
  <c r="N39" i="2"/>
  <c r="M39" i="2"/>
  <c r="L39" i="2"/>
  <c r="J39" i="2"/>
  <c r="I39" i="2"/>
  <c r="H39" i="2"/>
  <c r="V38" i="2"/>
  <c r="H38" i="2" s="1"/>
  <c r="U38" i="2"/>
  <c r="T38" i="2"/>
  <c r="S38" i="2"/>
  <c r="R38" i="2"/>
  <c r="Q38" i="2"/>
  <c r="P38" i="2"/>
  <c r="O38" i="2"/>
  <c r="N38" i="2"/>
  <c r="M38" i="2"/>
  <c r="L38" i="2"/>
  <c r="J38" i="2"/>
  <c r="I38" i="2"/>
  <c r="V37" i="2"/>
  <c r="H37" i="2" s="1"/>
  <c r="U37" i="2"/>
  <c r="T37" i="2"/>
  <c r="S37" i="2"/>
  <c r="R37" i="2"/>
  <c r="Q37" i="2"/>
  <c r="P37" i="2"/>
  <c r="O37" i="2"/>
  <c r="N37" i="2"/>
  <c r="M37" i="2"/>
  <c r="L37" i="2"/>
  <c r="J37" i="2"/>
  <c r="I37" i="2"/>
  <c r="V36" i="2"/>
  <c r="U36" i="2"/>
  <c r="T36" i="2"/>
  <c r="S36" i="2"/>
  <c r="R36" i="2"/>
  <c r="Q36" i="2"/>
  <c r="P36" i="2"/>
  <c r="O36" i="2"/>
  <c r="N36" i="2"/>
  <c r="M36" i="2"/>
  <c r="L36" i="2"/>
  <c r="J36" i="2"/>
  <c r="I36" i="2"/>
  <c r="H36" i="2"/>
  <c r="V35" i="2"/>
  <c r="H35" i="2" s="1"/>
  <c r="U35" i="2"/>
  <c r="T35" i="2"/>
  <c r="S35" i="2"/>
  <c r="R35" i="2"/>
  <c r="Q35" i="2"/>
  <c r="P35" i="2"/>
  <c r="O35" i="2"/>
  <c r="N35" i="2"/>
  <c r="M35" i="2"/>
  <c r="L35" i="2"/>
  <c r="J35" i="2"/>
  <c r="I35" i="2"/>
  <c r="V34" i="2"/>
  <c r="U34" i="2"/>
  <c r="T34" i="2"/>
  <c r="S34" i="2"/>
  <c r="R34" i="2"/>
  <c r="Q34" i="2"/>
  <c r="P34" i="2"/>
  <c r="O34" i="2"/>
  <c r="N34" i="2"/>
  <c r="M34" i="2"/>
  <c r="L34" i="2"/>
  <c r="J34" i="2"/>
  <c r="I34" i="2"/>
  <c r="H34" i="2"/>
  <c r="V33" i="2"/>
  <c r="H33" i="2" s="1"/>
  <c r="U33" i="2"/>
  <c r="T33" i="2"/>
  <c r="S33" i="2"/>
  <c r="R33" i="2"/>
  <c r="Q33" i="2"/>
  <c r="P33" i="2"/>
  <c r="O33" i="2"/>
  <c r="N33" i="2"/>
  <c r="M33" i="2"/>
  <c r="L33" i="2"/>
  <c r="J33" i="2"/>
  <c r="I33" i="2"/>
  <c r="B33" i="2"/>
  <c r="V32" i="2"/>
  <c r="U32" i="2"/>
  <c r="T32" i="2"/>
  <c r="S32" i="2"/>
  <c r="R32" i="2"/>
  <c r="Q32" i="2"/>
  <c r="P32" i="2"/>
  <c r="O32" i="2"/>
  <c r="N32" i="2"/>
  <c r="M32" i="2"/>
  <c r="L32" i="2"/>
  <c r="J32" i="2"/>
  <c r="I32" i="2"/>
  <c r="H32" i="2"/>
  <c r="V31" i="2"/>
  <c r="U31" i="2"/>
  <c r="T31" i="2"/>
  <c r="S31" i="2"/>
  <c r="R31" i="2"/>
  <c r="Q31" i="2"/>
  <c r="P31" i="2"/>
  <c r="O31" i="2"/>
  <c r="N31" i="2"/>
  <c r="M31" i="2"/>
  <c r="L31" i="2"/>
  <c r="J31" i="2"/>
  <c r="I31" i="2"/>
  <c r="H31" i="2"/>
  <c r="B31" i="2"/>
  <c r="V30" i="2"/>
  <c r="H30" i="2" s="1"/>
  <c r="U30" i="2"/>
  <c r="T30" i="2"/>
  <c r="S30" i="2"/>
  <c r="R30" i="2"/>
  <c r="Q30" i="2"/>
  <c r="P30" i="2"/>
  <c r="O30" i="2"/>
  <c r="N30" i="2"/>
  <c r="M30" i="2"/>
  <c r="L30" i="2"/>
  <c r="J30" i="2"/>
  <c r="I30" i="2"/>
  <c r="V29" i="2"/>
  <c r="U29" i="2"/>
  <c r="T29" i="2"/>
  <c r="S29" i="2"/>
  <c r="R29" i="2"/>
  <c r="Q29" i="2"/>
  <c r="P29" i="2"/>
  <c r="O29" i="2"/>
  <c r="N29" i="2"/>
  <c r="M29" i="2"/>
  <c r="L29" i="2"/>
  <c r="J29" i="2"/>
  <c r="I29" i="2"/>
  <c r="H29" i="2"/>
  <c r="B29" i="2"/>
  <c r="V28" i="2"/>
  <c r="U28" i="2"/>
  <c r="T28" i="2"/>
  <c r="S28" i="2"/>
  <c r="R28" i="2"/>
  <c r="Q28" i="2"/>
  <c r="P28" i="2"/>
  <c r="O28" i="2"/>
  <c r="N28" i="2"/>
  <c r="M28" i="2"/>
  <c r="L28" i="2"/>
  <c r="J28" i="2"/>
  <c r="I28" i="2"/>
  <c r="H28" i="2"/>
  <c r="V27" i="2"/>
  <c r="U27" i="2"/>
  <c r="T27" i="2"/>
  <c r="S27" i="2"/>
  <c r="R27" i="2"/>
  <c r="Q27" i="2"/>
  <c r="P27" i="2"/>
  <c r="O27" i="2"/>
  <c r="N27" i="2"/>
  <c r="M27" i="2"/>
  <c r="L27" i="2"/>
  <c r="J27" i="2"/>
  <c r="I27" i="2"/>
  <c r="H27" i="2"/>
  <c r="B27" i="2"/>
  <c r="V26" i="2"/>
  <c r="H26" i="2" s="1"/>
  <c r="U26" i="2"/>
  <c r="T26" i="2"/>
  <c r="S26" i="2"/>
  <c r="R26" i="2"/>
  <c r="Q26" i="2"/>
  <c r="P26" i="2"/>
  <c r="O26" i="2"/>
  <c r="N26" i="2"/>
  <c r="M26" i="2"/>
  <c r="L26" i="2"/>
  <c r="J26" i="2"/>
  <c r="I26" i="2"/>
  <c r="B26" i="2"/>
  <c r="V25" i="2"/>
  <c r="U25" i="2"/>
  <c r="T25" i="2"/>
  <c r="S25" i="2"/>
  <c r="R25" i="2"/>
  <c r="Q25" i="2"/>
  <c r="P25" i="2"/>
  <c r="O25" i="2"/>
  <c r="N25" i="2"/>
  <c r="M25" i="2"/>
  <c r="L25" i="2"/>
  <c r="J25" i="2"/>
  <c r="I25" i="2"/>
  <c r="H25" i="2"/>
  <c r="B25" i="2"/>
  <c r="V24" i="2"/>
  <c r="H24" i="2" s="1"/>
  <c r="U24" i="2"/>
  <c r="T24" i="2"/>
  <c r="S24" i="2"/>
  <c r="R24" i="2"/>
  <c r="Q24" i="2"/>
  <c r="P24" i="2"/>
  <c r="O24" i="2"/>
  <c r="N24" i="2"/>
  <c r="M24" i="2"/>
  <c r="L24" i="2"/>
  <c r="J24" i="2"/>
  <c r="I24" i="2"/>
  <c r="B24" i="2"/>
  <c r="V23" i="2"/>
  <c r="U23" i="2"/>
  <c r="T23" i="2"/>
  <c r="S23" i="2"/>
  <c r="R23" i="2"/>
  <c r="Q23" i="2"/>
  <c r="P23" i="2"/>
  <c r="O23" i="2"/>
  <c r="N23" i="2"/>
  <c r="M23" i="2"/>
  <c r="L23" i="2"/>
  <c r="J23" i="2"/>
  <c r="I23" i="2"/>
  <c r="H23" i="2"/>
  <c r="B23" i="2"/>
  <c r="V22" i="2"/>
  <c r="H22" i="2" s="1"/>
  <c r="U22" i="2"/>
  <c r="T22" i="2"/>
  <c r="S22" i="2"/>
  <c r="R22" i="2"/>
  <c r="Q22" i="2"/>
  <c r="P22" i="2"/>
  <c r="O22" i="2"/>
  <c r="N22" i="2"/>
  <c r="M22" i="2"/>
  <c r="L22" i="2"/>
  <c r="J22" i="2"/>
  <c r="I22" i="2"/>
  <c r="V21" i="2"/>
  <c r="U21" i="2"/>
  <c r="T21" i="2"/>
  <c r="S21" i="2"/>
  <c r="R21" i="2"/>
  <c r="Q21" i="2"/>
  <c r="P21" i="2"/>
  <c r="O21" i="2"/>
  <c r="N21" i="2"/>
  <c r="M21" i="2"/>
  <c r="L21" i="2"/>
  <c r="J21" i="2"/>
  <c r="I21" i="2"/>
  <c r="H21" i="2"/>
  <c r="V20" i="2"/>
  <c r="H20" i="2" s="1"/>
  <c r="U20" i="2"/>
  <c r="T20" i="2"/>
  <c r="S20" i="2"/>
  <c r="R20" i="2"/>
  <c r="Q20" i="2"/>
  <c r="P20" i="2"/>
  <c r="O20" i="2"/>
  <c r="N20" i="2"/>
  <c r="M20" i="2"/>
  <c r="L20" i="2"/>
  <c r="J20" i="2"/>
  <c r="I20" i="2"/>
  <c r="V19" i="2"/>
  <c r="H19" i="2" s="1"/>
  <c r="U19" i="2"/>
  <c r="T19" i="2"/>
  <c r="S19" i="2"/>
  <c r="R19" i="2"/>
  <c r="Q19" i="2"/>
  <c r="P19" i="2"/>
  <c r="O19" i="2"/>
  <c r="N19" i="2"/>
  <c r="M19" i="2"/>
  <c r="L19" i="2"/>
  <c r="J19" i="2"/>
  <c r="I19" i="2"/>
  <c r="V18" i="2"/>
  <c r="U18" i="2"/>
  <c r="T18" i="2"/>
  <c r="S18" i="2"/>
  <c r="R18" i="2"/>
  <c r="Q18" i="2"/>
  <c r="P18" i="2"/>
  <c r="O18" i="2"/>
  <c r="N18" i="2"/>
  <c r="M18" i="2"/>
  <c r="L18" i="2"/>
  <c r="J18" i="2"/>
  <c r="I18" i="2"/>
  <c r="H18" i="2"/>
  <c r="V17" i="2"/>
  <c r="H17" i="2" s="1"/>
  <c r="U17" i="2"/>
  <c r="T17" i="2"/>
  <c r="S17" i="2"/>
  <c r="R17" i="2"/>
  <c r="Q17" i="2"/>
  <c r="P17" i="2"/>
  <c r="O17" i="2"/>
  <c r="N17" i="2"/>
  <c r="M17" i="2"/>
  <c r="L17" i="2"/>
  <c r="J17" i="2"/>
  <c r="I17" i="2"/>
  <c r="V16" i="2"/>
  <c r="U16" i="2"/>
  <c r="T16" i="2"/>
  <c r="S16" i="2"/>
  <c r="R16" i="2"/>
  <c r="Q16" i="2"/>
  <c r="P16" i="2"/>
  <c r="O16" i="2"/>
  <c r="N16" i="2"/>
  <c r="M16" i="2"/>
  <c r="L16" i="2"/>
  <c r="J16" i="2"/>
  <c r="I16" i="2"/>
  <c r="H16" i="2"/>
  <c r="V15" i="2"/>
  <c r="H15" i="2" s="1"/>
  <c r="U15" i="2"/>
  <c r="T15" i="2"/>
  <c r="S15" i="2"/>
  <c r="R15" i="2"/>
  <c r="Q15" i="2"/>
  <c r="P15" i="2"/>
  <c r="O15" i="2"/>
  <c r="N15" i="2"/>
  <c r="M15" i="2"/>
  <c r="L15" i="2"/>
  <c r="J15" i="2"/>
  <c r="I15" i="2"/>
  <c r="V14" i="2"/>
  <c r="H14" i="2" s="1"/>
  <c r="U14" i="2"/>
  <c r="T14" i="2"/>
  <c r="S14" i="2"/>
  <c r="R14" i="2"/>
  <c r="Q14" i="2"/>
  <c r="P14" i="2"/>
  <c r="O14" i="2"/>
  <c r="N14" i="2"/>
  <c r="M14" i="2"/>
  <c r="L14" i="2"/>
  <c r="J14" i="2"/>
  <c r="I14" i="2"/>
  <c r="V13" i="2"/>
  <c r="U13" i="2"/>
  <c r="T13" i="2"/>
  <c r="S13" i="2"/>
  <c r="R13" i="2"/>
  <c r="Q13" i="2"/>
  <c r="P13" i="2"/>
  <c r="O13" i="2"/>
  <c r="N13" i="2"/>
  <c r="M13" i="2"/>
  <c r="L13" i="2"/>
  <c r="J13" i="2"/>
  <c r="I13" i="2"/>
  <c r="H13" i="2"/>
  <c r="V12" i="2"/>
  <c r="H12" i="2" s="1"/>
  <c r="U12" i="2"/>
  <c r="T12" i="2"/>
  <c r="S12" i="2"/>
  <c r="R12" i="2"/>
  <c r="Q12" i="2"/>
  <c r="P12" i="2"/>
  <c r="O12" i="2"/>
  <c r="N12" i="2"/>
  <c r="M12" i="2"/>
  <c r="L12" i="2"/>
  <c r="J12" i="2"/>
  <c r="I12" i="2"/>
  <c r="V11" i="2"/>
  <c r="T11" i="2"/>
  <c r="S11" i="2"/>
  <c r="R11" i="2"/>
  <c r="Q11" i="2"/>
  <c r="P11" i="2"/>
  <c r="P12" i="1" s="1"/>
  <c r="N11" i="2"/>
  <c r="L11" i="2"/>
  <c r="M11" i="2" s="1"/>
  <c r="M12" i="1" s="1"/>
  <c r="J11" i="2"/>
  <c r="I11" i="2"/>
  <c r="H11" i="2"/>
  <c r="D11" i="2"/>
  <c r="C11" i="2"/>
  <c r="V10" i="2"/>
  <c r="H10" i="2" s="1"/>
  <c r="U10" i="2"/>
  <c r="T10" i="2"/>
  <c r="S10" i="2"/>
  <c r="R10" i="2"/>
  <c r="Q10" i="2"/>
  <c r="P10" i="2"/>
  <c r="O10" i="2"/>
  <c r="N10" i="2"/>
  <c r="M10" i="2"/>
  <c r="L10" i="2"/>
  <c r="J10" i="2"/>
  <c r="I10" i="2"/>
  <c r="D10" i="2"/>
  <c r="C10" i="2"/>
  <c r="V9" i="2"/>
  <c r="U9" i="2"/>
  <c r="T9" i="2"/>
  <c r="S9" i="2"/>
  <c r="R9" i="2"/>
  <c r="Q9" i="2"/>
  <c r="P9" i="2"/>
  <c r="O9" i="2"/>
  <c r="N9" i="2"/>
  <c r="M9" i="2"/>
  <c r="L9" i="2"/>
  <c r="J9" i="2"/>
  <c r="I9" i="2"/>
  <c r="H9" i="2"/>
  <c r="D9" i="2"/>
  <c r="C9" i="2"/>
  <c r="B9" i="2"/>
  <c r="V8" i="2"/>
  <c r="U8" i="2"/>
  <c r="T8" i="2"/>
  <c r="S8" i="2"/>
  <c r="R8" i="2"/>
  <c r="Q8" i="2"/>
  <c r="P8" i="2"/>
  <c r="O8" i="2"/>
  <c r="N8" i="2"/>
  <c r="M8" i="2"/>
  <c r="L8" i="2"/>
  <c r="J8" i="2"/>
  <c r="I8" i="2"/>
  <c r="H8" i="2"/>
  <c r="D8" i="2"/>
  <c r="C8" i="2"/>
  <c r="B8" i="2"/>
  <c r="V7" i="2"/>
  <c r="H7" i="2" s="1"/>
  <c r="U7" i="2"/>
  <c r="T7" i="2"/>
  <c r="S7" i="2"/>
  <c r="R7" i="2"/>
  <c r="Q7" i="2"/>
  <c r="P7" i="2"/>
  <c r="O7" i="2"/>
  <c r="N7" i="2"/>
  <c r="M7" i="2"/>
  <c r="L7" i="2"/>
  <c r="J7" i="2"/>
  <c r="I7" i="2"/>
  <c r="D7" i="2"/>
  <c r="C7" i="2"/>
  <c r="B7" i="2"/>
  <c r="V6" i="2"/>
  <c r="U6" i="2"/>
  <c r="T6" i="2"/>
  <c r="S6" i="2"/>
  <c r="R6" i="2"/>
  <c r="Q6" i="2"/>
  <c r="P6" i="2"/>
  <c r="O6" i="2"/>
  <c r="N6" i="2"/>
  <c r="M6" i="2"/>
  <c r="L6" i="2"/>
  <c r="J6" i="2"/>
  <c r="I6" i="2"/>
  <c r="H6" i="2"/>
  <c r="D6" i="2"/>
  <c r="C6" i="2"/>
  <c r="V5" i="2"/>
  <c r="U5" i="2"/>
  <c r="T5" i="2"/>
  <c r="S5" i="2"/>
  <c r="R5" i="2"/>
  <c r="Q5" i="2"/>
  <c r="P5" i="2"/>
  <c r="O5" i="2"/>
  <c r="N5" i="2"/>
  <c r="M5" i="2"/>
  <c r="L5" i="2"/>
  <c r="J5" i="2"/>
  <c r="I5" i="2"/>
  <c r="H5" i="2"/>
  <c r="D5" i="2"/>
  <c r="C5" i="2"/>
  <c r="V4" i="2"/>
  <c r="U4" i="2"/>
  <c r="T4" i="2"/>
  <c r="S4" i="2"/>
  <c r="R4" i="2"/>
  <c r="Q4" i="2"/>
  <c r="P4" i="2"/>
  <c r="O4" i="2"/>
  <c r="N4" i="2"/>
  <c r="M4" i="2"/>
  <c r="L4" i="2"/>
  <c r="J4" i="2"/>
  <c r="I4" i="2"/>
  <c r="H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I21" i="1"/>
  <c r="H21" i="1"/>
  <c r="G21" i="1"/>
  <c r="F21" i="1"/>
  <c r="E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I20" i="1"/>
  <c r="H20" i="1"/>
  <c r="G20" i="1"/>
  <c r="F20" i="1"/>
  <c r="E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I19" i="1"/>
  <c r="H19" i="1"/>
  <c r="G19" i="1"/>
  <c r="F19" i="1"/>
  <c r="E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I18" i="1"/>
  <c r="H18" i="1"/>
  <c r="G18" i="1"/>
  <c r="F18" i="1"/>
  <c r="E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I17" i="1"/>
  <c r="H17" i="1"/>
  <c r="G17" i="1"/>
  <c r="F17" i="1"/>
  <c r="E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I16" i="1"/>
  <c r="H16" i="1"/>
  <c r="G16" i="1"/>
  <c r="F16" i="1"/>
  <c r="E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I15" i="1"/>
  <c r="H15" i="1"/>
  <c r="G15" i="1"/>
  <c r="F15" i="1"/>
  <c r="E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I14" i="1"/>
  <c r="H14" i="1"/>
  <c r="G14" i="1"/>
  <c r="F14" i="1"/>
  <c r="E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I13" i="1"/>
  <c r="H13" i="1"/>
  <c r="G13" i="1"/>
  <c r="F13" i="1"/>
  <c r="E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FE12" i="1" s="1"/>
  <c r="CL12" i="1"/>
  <c r="CK12" i="1"/>
  <c r="CJ12" i="1"/>
  <c r="CI12" i="1"/>
  <c r="CH12" i="1"/>
  <c r="CG12" i="1"/>
  <c r="BH12" i="1"/>
  <c r="BG12" i="1"/>
  <c r="BF12" i="1"/>
  <c r="BE12" i="1"/>
  <c r="AV12" i="1"/>
  <c r="AT12" i="1"/>
  <c r="AM12" i="1"/>
  <c r="AL12" i="1"/>
  <c r="AK12" i="1"/>
  <c r="AJ12" i="1"/>
  <c r="AI12" i="1"/>
  <c r="AB12" i="1"/>
  <c r="AA12" i="1"/>
  <c r="Z12" i="1"/>
  <c r="Y12" i="1"/>
  <c r="X12" i="1"/>
  <c r="W12" i="1"/>
  <c r="T12" i="1"/>
  <c r="S12" i="1"/>
  <c r="R12" i="1"/>
  <c r="Q12" i="1"/>
  <c r="N12" i="1"/>
  <c r="K12" i="1"/>
  <c r="J12" i="1"/>
  <c r="I12" i="1"/>
  <c r="H12" i="1"/>
  <c r="G12" i="1"/>
  <c r="F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J11" i="1"/>
  <c r="AI11" i="1"/>
  <c r="AB11" i="1"/>
  <c r="AA11" i="1"/>
  <c r="Z11" i="1"/>
  <c r="Y11" i="1"/>
  <c r="X11" i="1"/>
  <c r="W11" i="1"/>
  <c r="U11" i="1"/>
  <c r="T11" i="1"/>
  <c r="S11" i="1"/>
  <c r="R11" i="1"/>
  <c r="Q11" i="1"/>
  <c r="P11" i="1"/>
  <c r="O11" i="1"/>
  <c r="N11" i="1"/>
  <c r="M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L10" i="1" s="1"/>
  <c r="CL10" i="1"/>
  <c r="CK10" i="1"/>
  <c r="CJ10" i="1"/>
  <c r="CI10" i="1"/>
  <c r="CH10" i="1"/>
  <c r="CG10" i="1"/>
  <c r="BH10" i="1"/>
  <c r="BG10" i="1"/>
  <c r="BF10" i="1"/>
  <c r="BE10" i="1"/>
  <c r="AV10" i="1"/>
  <c r="AT10" i="1"/>
  <c r="AM10" i="1"/>
  <c r="AL10" i="1"/>
  <c r="AK10" i="1"/>
  <c r="AJ10" i="1"/>
  <c r="AI10" i="1"/>
  <c r="AB10" i="1"/>
  <c r="AA10" i="1"/>
  <c r="Z10" i="1"/>
  <c r="Y10" i="1"/>
  <c r="X10" i="1"/>
  <c r="W10" i="1"/>
  <c r="U10" i="1"/>
  <c r="T10" i="1"/>
  <c r="S10" i="1"/>
  <c r="R10" i="1"/>
  <c r="Q10" i="1"/>
  <c r="P10" i="1"/>
  <c r="O10" i="1"/>
  <c r="N10" i="1"/>
  <c r="M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FE9" i="1" s="1"/>
  <c r="CL9" i="1"/>
  <c r="CK9" i="1"/>
  <c r="CJ9" i="1"/>
  <c r="CI9" i="1"/>
  <c r="CH9" i="1"/>
  <c r="CG9" i="1"/>
  <c r="BH9" i="1"/>
  <c r="BG9" i="1"/>
  <c r="BF9" i="1"/>
  <c r="BE9" i="1"/>
  <c r="AV9" i="1"/>
  <c r="AT9" i="1"/>
  <c r="AM9" i="1"/>
  <c r="AL9" i="1"/>
  <c r="AK9" i="1"/>
  <c r="AJ9" i="1"/>
  <c r="AI9" i="1"/>
  <c r="AB9" i="1"/>
  <c r="AA9" i="1"/>
  <c r="Z9" i="1"/>
  <c r="Y9" i="1"/>
  <c r="X9" i="1"/>
  <c r="W9" i="1"/>
  <c r="U9" i="1"/>
  <c r="T9" i="1"/>
  <c r="S9" i="1"/>
  <c r="R9" i="1"/>
  <c r="Q9" i="1"/>
  <c r="P9" i="1"/>
  <c r="O9" i="1"/>
  <c r="N9" i="1"/>
  <c r="M9" i="1"/>
  <c r="K9" i="1"/>
  <c r="J9" i="1"/>
  <c r="I9" i="1"/>
  <c r="H9" i="1"/>
  <c r="G9" i="1"/>
  <c r="F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J8" i="1"/>
  <c r="AI8" i="1"/>
  <c r="AB8" i="1"/>
  <c r="AA8" i="1"/>
  <c r="Z8" i="1"/>
  <c r="Y8" i="1"/>
  <c r="X8" i="1"/>
  <c r="W8" i="1"/>
  <c r="U8" i="1"/>
  <c r="T8" i="1"/>
  <c r="S8" i="1"/>
  <c r="R8" i="1"/>
  <c r="Q8" i="1"/>
  <c r="P8" i="1"/>
  <c r="O8" i="1"/>
  <c r="N8" i="1"/>
  <c r="M8" i="1"/>
  <c r="L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L7" i="1" s="1"/>
  <c r="CL7" i="1"/>
  <c r="CK7" i="1"/>
  <c r="CJ7" i="1"/>
  <c r="CI7" i="1"/>
  <c r="CH7" i="1"/>
  <c r="CG7" i="1"/>
  <c r="BH7" i="1"/>
  <c r="BG7" i="1"/>
  <c r="BF7" i="1"/>
  <c r="BE7" i="1"/>
  <c r="AV7" i="1"/>
  <c r="AT7" i="1"/>
  <c r="AM7" i="1"/>
  <c r="AL7" i="1"/>
  <c r="AK7" i="1"/>
  <c r="AJ7" i="1"/>
  <c r="AI7" i="1"/>
  <c r="AB7" i="1"/>
  <c r="AA7" i="1"/>
  <c r="Z7" i="1"/>
  <c r="Y7" i="1"/>
  <c r="X7" i="1"/>
  <c r="W7" i="1"/>
  <c r="U7" i="1"/>
  <c r="T7" i="1"/>
  <c r="S7" i="1"/>
  <c r="R7" i="1"/>
  <c r="Q7" i="1"/>
  <c r="P7" i="1"/>
  <c r="O7" i="1"/>
  <c r="N7" i="1"/>
  <c r="M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T6" i="1"/>
  <c r="AM6" i="1"/>
  <c r="AL6" i="1"/>
  <c r="AK6" i="1"/>
  <c r="AJ6" i="1"/>
  <c r="AI6" i="1"/>
  <c r="AB6" i="1"/>
  <c r="AA6" i="1"/>
  <c r="Z6" i="1"/>
  <c r="Y6" i="1"/>
  <c r="X6" i="1"/>
  <c r="W6" i="1"/>
  <c r="U6" i="1"/>
  <c r="T6" i="1"/>
  <c r="S6" i="1"/>
  <c r="R6" i="1"/>
  <c r="Q6" i="1"/>
  <c r="P6" i="1"/>
  <c r="O6" i="1"/>
  <c r="N6" i="1"/>
  <c r="M6" i="1"/>
  <c r="K6" i="1"/>
  <c r="J6" i="1"/>
  <c r="I6" i="1"/>
  <c r="H6" i="1"/>
  <c r="G6" i="1"/>
  <c r="F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FE5" i="1" s="1"/>
  <c r="CL5" i="1"/>
  <c r="CK5" i="1"/>
  <c r="CJ5" i="1"/>
  <c r="CI5" i="1"/>
  <c r="CH5" i="1"/>
  <c r="CG5" i="1"/>
  <c r="BH5" i="1"/>
  <c r="BG5" i="1"/>
  <c r="BF5" i="1"/>
  <c r="BE5" i="1"/>
  <c r="AV5" i="1"/>
  <c r="AT5" i="1"/>
  <c r="AM5" i="1"/>
  <c r="AL5" i="1"/>
  <c r="AK5" i="1"/>
  <c r="AJ5" i="1"/>
  <c r="AI5" i="1"/>
  <c r="AB5" i="1"/>
  <c r="AA5" i="1"/>
  <c r="Z5" i="1"/>
  <c r="Y5" i="1"/>
  <c r="X5" i="1"/>
  <c r="W5" i="1"/>
  <c r="U5" i="1"/>
  <c r="T5" i="1"/>
  <c r="S5" i="1"/>
  <c r="R5" i="1"/>
  <c r="Q5" i="1"/>
  <c r="P5" i="1"/>
  <c r="O5" i="1"/>
  <c r="N5" i="1"/>
  <c r="M5" i="1"/>
  <c r="L5" i="1"/>
  <c r="K5" i="1"/>
  <c r="J5" i="1"/>
  <c r="I5" i="1"/>
  <c r="H5" i="1"/>
  <c r="G5" i="1"/>
  <c r="F5" i="1"/>
  <c r="E5" i="1"/>
  <c r="D5" i="1"/>
  <c r="C5" i="1"/>
  <c r="B5" i="1"/>
  <c r="A5" i="1"/>
  <c r="AA4" i="1"/>
  <c r="J4" i="1"/>
  <c r="I4" i="1"/>
  <c r="H4" i="1"/>
  <c r="F4" i="1"/>
  <c r="D4" i="1"/>
  <c r="B4" i="1"/>
  <c r="L12" i="1" l="1"/>
  <c r="L9" i="1"/>
  <c r="FE11" i="1"/>
  <c r="FE10" i="1"/>
  <c r="AT11" i="1"/>
  <c r="F11" i="1"/>
  <c r="AL11" i="1"/>
  <c r="F8" i="1"/>
  <c r="AT8" i="1"/>
  <c r="AL8" i="1"/>
  <c r="O11" i="2"/>
  <c r="O12" i="1" s="1"/>
  <c r="FE6" i="1"/>
  <c r="U11" i="2"/>
  <c r="U12" i="1" s="1"/>
  <c r="FE7" i="1"/>
</calcChain>
</file>

<file path=xl/sharedStrings.xml><?xml version="1.0" encoding="utf-8"?>
<sst xmlns="http://schemas.openxmlformats.org/spreadsheetml/2006/main" count="751" uniqueCount="601">
  <si>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</si>
  <si>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</si>
  <si>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</si>
  <si>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</si>
  <si>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</si>
  <si>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</si>
  <si>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</si>
  <si>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</si>
  <si>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</si>
  <si>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</si>
  <si>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</si>
  <si>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</si>
  <si>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</si>
  <si>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</si>
  <si>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</si>
  <si>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</si>
  <si>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</si>
  <si>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</si>
  <si>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</si>
  <si>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</si>
  <si>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</si>
  <si>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</si>
  <si>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</si>
  <si>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</si>
  <si>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</si>
  <si>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</si>
  <si>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</si>
  <si>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</si>
  <si>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</si>
  <si>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</si>
  <si>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</si>
  <si>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</si>
  <si>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</si>
  <si>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</si>
  <si>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</si>
  <si>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</si>
  <si>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</si>
  <si>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</si>
  <si>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</si>
  <si>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</si>
  <si>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</si>
  <si>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</si>
  <si>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</si>
  <si>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</si>
  <si>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</si>
  <si>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</si>
  <si>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</si>
  <si>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</si>
  <si>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</si>
  <si>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</si>
  <si>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</si>
  <si>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</si>
  <si>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</si>
  <si>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</si>
  <si>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</si>
  <si>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</si>
  <si>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</si>
  <si>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</si>
  <si>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</si>
  <si>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</si>
  <si>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</si>
  <si>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</si>
  <si>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</si>
  <si>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</si>
  <si>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</si>
  <si>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</si>
  <si>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</si>
  <si>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</si>
  <si>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</si>
  <si>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</si>
  <si>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</si>
  <si>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</si>
  <si>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</si>
  <si>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</si>
  <si>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</si>
  <si>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</si>
  <si>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</si>
  <si>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</si>
  <si>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</si>
  <si>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</si>
  <si>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</si>
  <si>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</si>
  <si>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</si>
  <si>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</si>
  <si>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</si>
  <si>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</si>
  <si>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</si>
  <si>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</si>
  <si>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</si>
  <si>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</si>
  <si>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</si>
  <si>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</si>
  <si>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</si>
  <si>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</si>
  <si>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</si>
  <si>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</si>
  <si>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</si>
  <si>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</si>
  <si>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</si>
  <si>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</si>
  <si>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</si>
  <si>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</si>
  <si>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</si>
  <si>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</si>
  <si>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</si>
  <si>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</si>
  <si>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</si>
  <si>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</si>
  <si>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</si>
  <si>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</si>
  <si>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</si>
  <si>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</si>
  <si>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</si>
  <si>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</si>
  <si>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</si>
  <si>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</si>
  <si>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</si>
  <si>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</si>
  <si>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</si>
  <si>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</si>
  <si>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</si>
  <si>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</si>
  <si>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</si>
  <si>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</si>
  <si>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</si>
  <si>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</si>
  <si>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</si>
  <si>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</si>
  <si>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</si>
  <si>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</si>
  <si>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</si>
  <si>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</si>
  <si>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</si>
  <si>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</si>
  <si>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</si>
  <si>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</si>
  <si>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</si>
  <si>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</si>
  <si>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</si>
  <si>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</si>
  <si>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</si>
  <si>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</si>
  <si>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</si>
  <si>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</si>
  <si>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</si>
  <si>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</si>
  <si>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</si>
  <si>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</si>
  <si>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</si>
  <si>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</si>
  <si>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</si>
  <si>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</si>
  <si>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</si>
  <si>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</si>
  <si>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</si>
  <si>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</si>
  <si>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</si>
  <si>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</si>
  <si>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</si>
  <si>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</si>
  <si>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</si>
  <si>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</si>
  <si>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</si>
  <si>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</si>
  <si>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</si>
  <si>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</si>
  <si>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</si>
  <si>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</si>
  <si>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</si>
  <si>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</si>
  <si>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</si>
  <si>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</si>
  <si>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</si>
  <si>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</si>
  <si>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</si>
  <si>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</si>
  <si>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</si>
  <si>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</si>
  <si>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</si>
  <si>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</si>
  <si>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</si>
  <si>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</si>
  <si>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</si>
  <si>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</si>
  <si>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</si>
  <si>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</si>
  <si>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</si>
  <si>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</si>
  <si>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</si>
  <si>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</si>
  <si>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</si>
  <si>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</si>
  <si>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</si>
  <si>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</si>
  <si>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</si>
  <si>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</si>
  <si>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</si>
  <si>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</si>
  <si>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</si>
  <si>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</si>
  <si>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</si>
  <si>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</si>
  <si>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</si>
  <si>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</si>
  <si>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</si>
  <si>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</si>
  <si>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</si>
  <si>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</si>
  <si>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</si>
  <si>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</si>
  <si>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</si>
  <si>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</si>
  <si>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</si>
  <si>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</si>
  <si>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</si>
  <si>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</si>
  <si>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</si>
  <si>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</si>
  <si>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</si>
  <si>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</si>
  <si>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</si>
  <si>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</si>
  <si>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</si>
  <si>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</si>
  <si>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</si>
  <si>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</si>
  <si>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</si>
  <si>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</si>
  <si>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</si>
  <si>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</si>
  <si>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</si>
  <si>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</si>
  <si>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</si>
  <si>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</si>
  <si>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</si>
  <si>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</si>
  <si>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</si>
  <si>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</si>
  <si>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</si>
  <si>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</si>
  <si>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</si>
  <si>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</si>
  <si>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</si>
  <si>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</si>
  <si>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</si>
  <si>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</si>
  <si>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</si>
  <si>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</si>
  <si>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</si>
  <si>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</si>
  <si>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</si>
  <si>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</si>
  <si>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</si>
  <si>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</si>
  <si>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</si>
  <si>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</si>
  <si>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</si>
  <si>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</si>
  <si>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</si>
  <si>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</si>
  <si>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</si>
  <si>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</si>
  <si>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</si>
  <si>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</si>
  <si>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</si>
  <si>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</si>
  <si>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</si>
  <si>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</si>
  <si>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</si>
  <si>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</si>
  <si>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</si>
  <si>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</si>
  <si>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</si>
  <si>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</si>
  <si>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</si>
  <si>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</si>
  <si>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</si>
  <si>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</si>
  <si>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</si>
  <si>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</si>
  <si>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</si>
  <si>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</si>
  <si>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</si>
  <si>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</si>
  <si>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</si>
  <si>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</si>
  <si>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</si>
  <si>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</si>
  <si>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</si>
  <si>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</si>
  <si>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</si>
  <si>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</si>
  <si>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</si>
  <si>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</si>
  <si>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</si>
  <si>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</si>
  <si>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</si>
  <si>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</si>
  <si>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</si>
  <si>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</si>
  <si>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</si>
  <si>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</si>
  <si>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</si>
  <si>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</si>
  <si>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</si>
  <si>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</si>
  <si>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</si>
  <si>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</si>
  <si>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</si>
  <si>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</si>
  <si>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</si>
  <si>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</si>
  <si>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</si>
  <si>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</si>
  <si>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</si>
  <si>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</si>
  <si>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</si>
  <si>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</si>
  <si>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</si>
  <si>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</si>
  <si>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</si>
  <si>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</si>
  <si>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</si>
  <si>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</si>
  <si>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</si>
  <si>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</si>
  <si>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</si>
  <si>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</si>
  <si>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</si>
  <si>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</si>
  <si>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</si>
  <si>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</si>
  <si>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</si>
  <si>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</si>
  <si>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</si>
  <si>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</si>
  <si>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</si>
  <si>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</si>
  <si>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</si>
  <si>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</si>
  <si>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</si>
  <si>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</si>
  <si>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</si>
  <si>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</si>
  <si>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</si>
  <si>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</si>
  <si>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</si>
  <si>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</si>
  <si>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</si>
  <si>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</si>
  <si>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</si>
  <si>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</si>
  <si>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</si>
  <si>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</si>
  <si>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</si>
  <si>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ZBOOK 15 G1 G2 ZBOOK 17 G1 G2 </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</si>
  <si>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</si>
  <si>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</si>
  <si>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</si>
  <si>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</si>
  <si>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</si>
  <si>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</si>
  <si>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</si>
  <si>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</si>
  <si>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</si>
  <si>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</si>
  <si>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</si>
  <si>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</si>
  <si>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</si>
  <si>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</si>
  <si>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</si>
  <si>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HP zbook 15/17 G1 G2 - DE</t>
  </si>
  <si>
    <t>German</t>
  </si>
  <si>
    <t>Price – NON-Backlit</t>
  </si>
  <si>
    <t>HP zbook 15/17 G1 G2 - FR</t>
  </si>
  <si>
    <t>French</t>
  </si>
  <si>
    <t>Packing size</t>
  </si>
  <si>
    <t>Big</t>
  </si>
  <si>
    <t>HP zbook 15/17 G1 G2 - IT</t>
  </si>
  <si>
    <t>Italian</t>
  </si>
  <si>
    <t>Package height (CM)</t>
  </si>
  <si>
    <t>HP zbook 15/17 G1 G2 - ES</t>
  </si>
  <si>
    <t>Spanish</t>
  </si>
  <si>
    <t>Package width (CM)</t>
  </si>
  <si>
    <t>HP zbook 15/17 G1 G2 - UK</t>
  </si>
  <si>
    <t>UK</t>
  </si>
  <si>
    <t>Package length (CM)</t>
  </si>
  <si>
    <t>HP zbook 15/17 G1 G2 - NOR</t>
  </si>
  <si>
    <t>Scandinavian – Nordic</t>
  </si>
  <si>
    <t>Origin of Product</t>
  </si>
  <si>
    <t>HP zbook 15/17 G1 G2 - US int</t>
  </si>
  <si>
    <t>US International</t>
  </si>
  <si>
    <t>Package weight (GR)</t>
  </si>
  <si>
    <t>HP zbook 15/17 G1 G2 - US</t>
  </si>
  <si>
    <t>US</t>
  </si>
  <si>
    <t>Parent sku</t>
  </si>
  <si>
    <t>Zbook 1517 parent</t>
  </si>
  <si>
    <t>Parent EAN</t>
  </si>
  <si>
    <t>Hungarian</t>
  </si>
  <si>
    <t>Dutch</t>
  </si>
  <si>
    <t>Item_type</t>
  </si>
  <si>
    <t>Norwegian</t>
  </si>
  <si>
    <t>Polish</t>
  </si>
  <si>
    <t>Default quantity</t>
  </si>
  <si>
    <t>Portuguese</t>
  </si>
  <si>
    <t>Swedish – Finnish</t>
  </si>
  <si>
    <t>Format</t>
  </si>
  <si>
    <t>Update</t>
  </si>
  <si>
    <t>Swiss</t>
  </si>
  <si>
    <t>Bullet Point 1:</t>
  </si>
  <si>
    <t>Bullet Point 2:</t>
  </si>
  <si>
    <t>Bullet Point 5:</t>
  </si>
  <si>
    <t>Bullet Point 4:</t>
  </si>
  <si>
    <t>Product Description</t>
  </si>
  <si>
    <t>Belgian</t>
  </si>
  <si>
    <t>Bulgarian</t>
  </si>
  <si>
    <t>Warranty Message</t>
  </si>
  <si>
    <t>Czech</t>
  </si>
  <si>
    <t>Danish</t>
  </si>
  <si>
    <t>bullet point 4: regular</t>
  </si>
  <si>
    <t>language</t>
  </si>
  <si>
    <t>English</t>
  </si>
  <si>
    <t>Marketplace</t>
  </si>
  <si>
    <t>Russian</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</si>
  <si>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</si>
  <si>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</si>
  <si>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</si>
  <si>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</si>
  <si>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</si>
  <si>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</si>
  <si>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</si>
  <si>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</si>
  <si>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</si>
  <si>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</si>
  <si>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</si>
  <si>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</si>
  <si>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</si>
  <si>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</si>
  <si>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</si>
  <si>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</si>
  <si>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</si>
  <si>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</si>
  <si>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</si>
  <si>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</si>
  <si>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</si>
  <si>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</si>
  <si>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</si>
  <si>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</si>
  <si>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HP laptop keyboard, same quality as original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</si>
  <si>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</si>
  <si>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</si>
  <si>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</si>
  <si>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</si>
  <si>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</si>
  <si>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</si>
  <si>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</si>
  <si>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</si>
  <si>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</si>
  <si>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</si>
  <si>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</si>
  <si>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</si>
  <si>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</si>
  <si>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</si>
  <si>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</si>
  <si>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</si>
  <si>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</si>
  <si>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</si>
  <si>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</si>
  <si>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</si>
  <si>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</si>
  <si>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</si>
  <si>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</si>
  <si>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</si>
  <si>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</si>
  <si>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</si>
  <si>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</si>
  <si>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</si>
  <si>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</si>
  <si>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</si>
  <si>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</si>
  <si>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</si>
  <si>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</si>
  <si>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</si>
  <si>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</si>
  <si>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</si>
  <si>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</si>
  <si>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</si>
  <si>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</si>
  <si>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</si>
  <si>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</si>
  <si>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HP,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</si>
  <si>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</si>
  <si>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</si>
  <si>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</si>
  <si>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HP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</si>
  <si>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</si>
  <si>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</si>
  <si>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</si>
  <si>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</si>
  <si>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</si>
  <si>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</si>
  <si>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</si>
  <si>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</si>
  <si>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</si>
  <si>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</si>
  <si>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</si>
  <si>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</si>
  <si>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</si>
  <si>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</si>
  <si>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</si>
  <si>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</si>
  <si>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</si>
  <si>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</si>
  <si>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</si>
  <si>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</si>
  <si>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</si>
  <si>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</si>
  <si>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</si>
  <si>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</si>
  <si>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</si>
  <si>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</si>
  <si>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</si>
  <si>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</si>
  <si>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</si>
  <si>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</si>
  <si>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</si>
  <si>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</si>
  <si>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</si>
  <si>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</si>
  <si>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</si>
  <si>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</si>
  <si>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</si>
  <si>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</si>
  <si>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</si>
  <si>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</si>
  <si>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</si>
  <si>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</si>
  <si>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</si>
  <si>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</si>
  <si>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</si>
  <si>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</si>
  <si>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</si>
  <si>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</si>
  <si>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</si>
  <si>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</si>
  <si>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</si>
  <si>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</si>
  <si>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</si>
  <si>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</si>
  <si>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</si>
  <si>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</si>
  <si>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</si>
  <si>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</si>
  <si>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</si>
  <si>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</si>
  <si>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</si>
  <si>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</si>
  <si>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</si>
  <si>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</si>
  <si>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</si>
  <si>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</si>
  <si>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</si>
  <si>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</si>
  <si>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</si>
  <si>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</si>
  <si>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</si>
  <si>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</si>
  <si>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</si>
  <si>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</si>
  <si>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</si>
  <si>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</si>
  <si>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</si>
  <si>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</si>
  <si>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</si>
  <si>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</si>
  <si>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</si>
  <si>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</si>
  <si>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</si>
  <si>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</si>
  <si>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</si>
  <si>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</si>
  <si>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</si>
  <si>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</si>
  <si>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</si>
  <si>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</si>
  <si>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</si>
  <si>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</si>
  <si>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</si>
  <si>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</si>
  <si>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</si>
  <si>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</si>
  <si>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</si>
  <si>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</si>
  <si>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</si>
  <si>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</si>
  <si>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</si>
  <si>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</si>
  <si>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</si>
  <si>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</si>
  <si>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HP/W. PS/Zbook 15-17 G1-G2/BL/US</t>
  </si>
  <si>
    <t>computer-keyboards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</si>
</sst>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
      <sz val="11"/>
      <color rgb="FF000000"/>
      <name val="Calibri"/>
      <family val="2"/>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right/>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8">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0" fillId="0" borderId="0" xfId="0"/>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0" borderId="0" xfId="0" applyFont="1" applyAlignment="1">
      <alignment wrapText="1"/>
    </xf>
    <xf numFmtId="0" fontId="0" fillId="14" borderId="0" xfId="0"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4" borderId="5"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1" fontId="0" fillId="0" borderId="0" xfId="0" applyNumberFormat="1" applyAlignment="1">
      <alignment wrapText="1"/>
    </xf>
    <xf numFmtId="0" fontId="0" fillId="15" borderId="0" xfId="0" applyFont="1" applyFill="1" applyAlignment="1">
      <alignment horizontal="left" wrapText="1"/>
    </xf>
    <xf numFmtId="0" fontId="0" fillId="0" borderId="0" xfId="0" applyAlignment="1">
      <alignment horizontal="left" wrapText="1"/>
    </xf>
    <xf numFmtId="1" fontId="0" fillId="14" borderId="6"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14" borderId="0" xfId="0" applyFont="1" applyFill="1" applyAlignment="1">
      <alignment horizontal="left"/>
    </xf>
    <xf numFmtId="0" fontId="0" fillId="0" borderId="0" xfId="0" applyFont="1"/>
    <xf numFmtId="0" fontId="5" fillId="0" borderId="0" xfId="0" applyFont="1" applyBorder="1" applyAlignment="1">
      <alignment horizontal="center"/>
    </xf>
    <xf numFmtId="0" fontId="7" fillId="0" borderId="0" xfId="0" applyFont="1"/>
    <xf numFmtId="0" fontId="8" fillId="0" borderId="0" xfId="0" applyFont="1"/>
    <xf numFmtId="0" fontId="9" fillId="0" borderId="0" xfId="0" applyFont="1"/>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02DD1003" TargetMode="External"/><Relationship Id="rId1" Type="http://schemas.openxmlformats.org/officeDocument/2006/relationships/externalLinkPath" Target="file:///02DD1003/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abSelected="1" zoomScale="87" zoomScaleNormal="100" workbookViewId="0">
      <selection activeCell="J22" sqref="J22"/>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IF(ISBLANK(Values!E3),"",IF(Values!$B$37="EU","computercomponent","keyboards"))</f>
        <v>keyboards</v>
      </c>
      <c r="B4" s="28" t="str">
        <f>Values!B13</f>
        <v>Zbook 1517 parent</v>
      </c>
      <c r="C4" s="29" t="s">
        <v>345</v>
      </c>
      <c r="D4" s="30">
        <f>Values!B14</f>
        <v>5714401157991</v>
      </c>
      <c r="E4" s="31" t="s">
        <v>346</v>
      </c>
      <c r="F4" s="28" t="str">
        <f>SUBSTITUTE(Values!B1, "{language}", "") &amp; " " &amp; Values!B3</f>
        <v>New replacement  backlit keyboard for HP   ZBOOK 15 G1 G2 ZBOOK 17 G1 G2 </v>
      </c>
      <c r="G4" s="29" t="s">
        <v>345</v>
      </c>
      <c r="H4" s="27" t="str">
        <f>Values!B16</f>
        <v>computer-keyboards</v>
      </c>
      <c r="I4" s="27" t="str">
        <f>IF(ISBLANK(Values!E3),"","4730574031")</f>
        <v>4730574031</v>
      </c>
      <c r="J4" s="32" t="str">
        <f>Values!B13</f>
        <v>Zbook 1517 parent</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v>
      </c>
      <c r="B5" s="38" t="str">
        <f>IF(ISBLANK(Values!E4),"",Values!F4)</f>
        <v>HP zbook 15/17 G1 G2 - DE</v>
      </c>
      <c r="C5" s="32" t="str">
        <f>IF(ISBLANK(Values!E4),"","TellusRem")</f>
        <v>TellusRem</v>
      </c>
      <c r="D5" s="30">
        <f>IF(ISBLANK(Values!E4),"",Values!E4)</f>
        <v>5714401157014</v>
      </c>
      <c r="E5" s="31" t="str">
        <f>IF(ISBLANK(Values!E4),"","EAN")</f>
        <v>EAN</v>
      </c>
      <c r="F5" s="28" t="str">
        <f>IF(ISBLANK(Values!E4),"",IF(Values!J4, SUBSTITUTE(Values!$B$1, "{language}", Values!H4) &amp; " " &amp;Values!$B$3, SUBSTITUTE(Values!$B$2, "{language}", Values!$H4) &amp; " " &amp;Values!$B$3))</f>
        <v>New replacement German backlit keyboard for HP   ZBOOK 15 G1 G2 ZBOOK 17 G1 G2 </v>
      </c>
      <c r="G5" s="32" t="str">
        <f>IF(ISBLANK(Values!E4),"","TellusRem")</f>
        <v>TellusRem</v>
      </c>
      <c r="H5" s="27" t="str">
        <f>IF(ISBLANK(Values!E4),"",Values!$B$16)</f>
        <v>computer-keyboards</v>
      </c>
      <c r="I5" s="27" t="str">
        <f>IF(ISBLANK(Values!E4),"","4730574031")</f>
        <v>4730574031</v>
      </c>
      <c r="J5" s="39" t="str">
        <f>IF(ISBLANK(Values!E4),"",Values!F4 )</f>
        <v>HP zbook 15/17 G1 G2 - DE</v>
      </c>
      <c r="K5" s="28">
        <f>IF(ISBLANK(Values!E4),"",IF(Values!J4, Values!$B$4, Values!$B$5))</f>
        <v>56.99</v>
      </c>
      <c r="L5" s="40">
        <f>IF(ISBLANK(Values!E4),"",IF($CO5="DEFAULT", Values!$B$18, ""))</f>
        <v>5</v>
      </c>
      <c r="M5" s="28" t="str">
        <f>IF(ISBLANK(Values!E4),"",Values!$M4)</f>
        <v/>
      </c>
      <c r="N5" s="28" t="str">
        <f>IF(ISBLANK(Values!$F4),"",Values!N4)</f>
        <v/>
      </c>
      <c r="O5" s="28" t="str">
        <f>IF(ISBLANK(Values!$F4),"",Values!O4)</f>
        <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2" t="str">
        <f>IF(ISBLANK(Values!E4),"","Child")</f>
        <v>Child</v>
      </c>
      <c r="X5" s="32" t="str">
        <f>IF(ISBLANK(Values!E4),"",Values!$B$13)</f>
        <v>Zbook 1517 parent</v>
      </c>
      <c r="Y5" s="39" t="str">
        <f>IF(ISBLANK(Values!E4),"","Size-Color")</f>
        <v>Size-Color</v>
      </c>
      <c r="Z5" s="32" t="str">
        <f>IF(ISBLANK(Values!E4),"","variation")</f>
        <v>variation</v>
      </c>
      <c r="AA5" s="36"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HP laptop keyboard, same quality as original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G1 G2 ZBOOK 17 G1 G2 </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ZBOOK 15 G1 G2 ZBOOK 17 G1 G2 . Please check the picture and description carefully before purchasing any keyboard. This ensures that you get the correct laptop keyboard for your computer. Super easy installation.</v>
      </c>
      <c r="AT5" s="28" t="str">
        <f>IF(ISBLANK(Values!E4),"",Values!H4)</f>
        <v>German</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250</v>
      </c>
      <c r="CH5" s="1" t="str">
        <f>IF(ISBLANK(Values!E4),"","GR")</f>
        <v>GR</v>
      </c>
      <c r="CI5" s="1" t="str">
        <f>IF(ISBLANK(Values!E4),"",Values!$B$7)</f>
        <v>41</v>
      </c>
      <c r="CJ5" s="1" t="str">
        <f>IF(ISBLANK(Values!E4),"",Values!$B$8)</f>
        <v>17</v>
      </c>
      <c r="CK5" s="1" t="str">
        <f>IF(ISBLANK(Values!E4),"",Values!$B$9)</f>
        <v>5</v>
      </c>
      <c r="CL5" s="1" t="str">
        <f>IF(ISBLANK(Values!E4),"","CM")</f>
        <v>CM</v>
      </c>
      <c r="CO5" s="1" t="str">
        <f>IF(ISBLANK(Values!E4), "", IF(AND(Values!$B$37=options!$G$2, Values!$C4), "AMAZON_NA", IF(AND(Values!$B$37=options!$G$1, Values!$D4), "AMAZON_EU", "DEFAULT")))</f>
        <v>DEFAULT</v>
      </c>
      <c r="CP5" s="1" t="str">
        <f>IF(ISBLANK(Values!E4),"",Values!$B$7)</f>
        <v>41</v>
      </c>
      <c r="CQ5" s="1" t="str">
        <f>IF(ISBLANK(Values!E4),"",Values!$B$8)</f>
        <v>17</v>
      </c>
      <c r="CR5" s="1" t="str">
        <f>IF(ISBLANK(Values!E4),"",Values!$B$9)</f>
        <v>5</v>
      </c>
      <c r="CS5" s="1">
        <f>IF(ISBLANK(Values!E4),"",Values!$B$11)</f>
        <v>250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27" t="str">
        <f>IF(ISBLANK(Values!E4),"","Parts")</f>
        <v>Parts</v>
      </c>
      <c r="DP5" s="27" t="str">
        <f>IF(ISBLANK(Values!E4),"",Values!$B$31)</f>
        <v>6 month warranty after the delivery date. In case of any malfunction of the keyboard a new unit or a spare part for the keyboard of the product will be sent. In case of shortage of stock a full refund is issued.</v>
      </c>
      <c r="DS5" s="31"/>
      <c r="DY5" t="str">
        <f>IF(ISBLANK(Values!$E4), "", "not_applicable")</f>
        <v>not_applicable</v>
      </c>
      <c r="DZ5" s="31"/>
      <c r="EA5" s="31"/>
      <c r="EB5" s="31"/>
      <c r="EC5" s="31"/>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3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8">
        <f>IF(ISBLANK(Values!E4),"",IF(Values!J4, Values!$B$4, Values!$B$5))</f>
        <v>56.99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v>
      </c>
      <c r="B6" s="38" t="str">
        <f>IF(ISBLANK(Values!E5),"",Values!F5)</f>
        <v>HP zbook 15/17 G1 G2 - FR</v>
      </c>
      <c r="C6" s="32" t="str">
        <f>IF(ISBLANK(Values!E5),"","TellusRem")</f>
        <v>TellusRem</v>
      </c>
      <c r="D6" s="30">
        <f>IF(ISBLANK(Values!E5),"",Values!E5)</f>
        <v>5714401157021</v>
      </c>
      <c r="E6" s="31" t="str">
        <f>IF(ISBLANK(Values!E5),"","EAN")</f>
        <v>EAN</v>
      </c>
      <c r="F6" s="28" t="str">
        <f>IF(ISBLANK(Values!E5),"",IF(Values!J5, SUBSTITUTE(Values!$B$1, "{language}", Values!H5) &amp; " " &amp;Values!$B$3, SUBSTITUTE(Values!$B$2, "{language}", Values!$H5) &amp; " " &amp;Values!$B$3))</f>
        <v>New replacement French backlit keyboard for HP   ZBOOK 15 G1 G2 ZBOOK 17 G1 G2 </v>
      </c>
      <c r="G6" s="32" t="str">
        <f>IF(ISBLANK(Values!E5),"","TellusRem")</f>
        <v>TellusRem</v>
      </c>
      <c r="H6" s="27" t="str">
        <f>IF(ISBLANK(Values!E5),"",Values!$B$16)</f>
        <v>computer-keyboards</v>
      </c>
      <c r="I6" s="27" t="str">
        <f>IF(ISBLANK(Values!E5),"","4730574031")</f>
        <v>4730574031</v>
      </c>
      <c r="J6" s="39" t="str">
        <f>IF(ISBLANK(Values!E5),"",Values!F5 )</f>
        <v>HP zbook 15/17 G1 G2 - FR</v>
      </c>
      <c r="K6" s="28">
        <f>IF(ISBLANK(Values!E5),"",IF(Values!J5, Values!$B$4, Values!$B$5))</f>
        <v>56.99</v>
      </c>
      <c r="L6" s="40">
        <f>IF(ISBLANK(Values!E5),"",IF($CO6="DEFAULT", Values!$B$18, ""))</f>
        <v>5</v>
      </c>
      <c r="M6" s="28" t="str">
        <f>IF(ISBLANK(Values!E5),"",Values!$M5)</f>
        <v/>
      </c>
      <c r="N6" s="28" t="str">
        <f>IF(ISBLANK(Values!$F5),"",Values!N5)</f>
        <v/>
      </c>
      <c r="O6" s="28" t="str">
        <f>IF(ISBLANK(Values!$F5),"",Values!O5)</f>
        <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Child</v>
      </c>
      <c r="X6" s="32" t="str">
        <f>IF(ISBLANK(Values!E5),"",Values!$B$13)</f>
        <v>Zbook 1517 parent</v>
      </c>
      <c r="Y6" s="39" t="str">
        <f>IF(ISBLANK(Values!E5),"","Size-Color")</f>
        <v>Size-Color</v>
      </c>
      <c r="Z6" s="32" t="str">
        <f>IF(ISBLANK(Values!E5),"","variation")</f>
        <v>variation</v>
      </c>
      <c r="AA6" s="36"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HP laptop keyboard, same quality as original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G1 G2 ZBOOK 17 G1 G2 </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ZBOOK 15 G1 G2 ZBOOK 17 G1 G2 . Please check the picture and description carefully before purchasing any keyboard. This ensures that you get the correct laptop keyboard for your computer. Super easy installation.</v>
      </c>
      <c r="AT6" s="28" t="str">
        <f>IF(ISBLANK(Values!E5),"",Values!H5)</f>
        <v>French</v>
      </c>
      <c r="AV6" s="1" t="str">
        <f>IF(ISBLANK(Values!E5),"",IF(Values!J5,"Backlit", "Non-Backlit"))</f>
        <v>Backlit</v>
      </c>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250</v>
      </c>
      <c r="CH6" s="1" t="str">
        <f>IF(ISBLANK(Values!E5),"","GR")</f>
        <v>GR</v>
      </c>
      <c r="CI6" s="1" t="str">
        <f>IF(ISBLANK(Values!E5),"",Values!$B$7)</f>
        <v>41</v>
      </c>
      <c r="CJ6" s="1" t="str">
        <f>IF(ISBLANK(Values!E5),"",Values!$B$8)</f>
        <v>17</v>
      </c>
      <c r="CK6" s="1" t="str">
        <f>IF(ISBLANK(Values!E5),"",Values!$B$9)</f>
        <v>5</v>
      </c>
      <c r="CL6" s="1" t="str">
        <f>IF(ISBLANK(Values!E5),"","CM")</f>
        <v>CM</v>
      </c>
      <c r="CO6" s="1" t="str">
        <f>IF(ISBLANK(Values!E5), "", IF(AND(Values!$B$37=options!$G$2, Values!$C5), "AMAZON_NA", IF(AND(Values!$B$37=options!$G$1, Values!$D5), "AMAZON_EU", "DEFAULT")))</f>
        <v>DEFAULT</v>
      </c>
      <c r="CP6" s="1" t="str">
        <f>IF(ISBLANK(Values!E5),"",Values!$B$7)</f>
        <v>41</v>
      </c>
      <c r="CQ6" s="1" t="str">
        <f>IF(ISBLANK(Values!E5),"",Values!$B$8)</f>
        <v>17</v>
      </c>
      <c r="CR6" s="1" t="str">
        <f>IF(ISBLANK(Values!E5),"",Values!$B$9)</f>
        <v>5</v>
      </c>
      <c r="CS6" s="1">
        <f>IF(ISBLANK(Values!E5),"",Values!$B$11)</f>
        <v>250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27" t="str">
        <f>IF(ISBLANK(Values!E5),"","Parts")</f>
        <v>Parts</v>
      </c>
      <c r="DP6" s="27" t="str">
        <f>IF(ISBLANK(Values!E5),"",Values!$B$31)</f>
        <v>6 month warranty after the delivery date. In case of any malfunction of the keyboard a new unit or a spare part for the keyboard of the product will be sent. In case of shortage of stock a full refund is issued.</v>
      </c>
      <c r="DS6" s="31"/>
      <c r="DY6" t="str">
        <f>IF(ISBLANK(Values!$E5), "", "not_applicable")</f>
        <v>not_applicable</v>
      </c>
      <c r="DZ6" s="31"/>
      <c r="EA6" s="31"/>
      <c r="EB6" s="31"/>
      <c r="EC6" s="31"/>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3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8">
        <f>IF(ISBLANK(Values!E5),"",IF(Values!J5, Values!$B$4, Values!$B$5))</f>
        <v>56.99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v>
      </c>
      <c r="B7" s="38" t="str">
        <f>IF(ISBLANK(Values!E6),"",Values!F6)</f>
        <v>HP zbook 15/17 G1 G2 - IT</v>
      </c>
      <c r="C7" s="32" t="str">
        <f>IF(ISBLANK(Values!E6),"","TellusRem")</f>
        <v>TellusRem</v>
      </c>
      <c r="D7" s="30">
        <f>IF(ISBLANK(Values!E6),"",Values!E6)</f>
        <v>5714401157038</v>
      </c>
      <c r="E7" s="31" t="str">
        <f>IF(ISBLANK(Values!E6),"","EAN")</f>
        <v>EAN</v>
      </c>
      <c r="F7" s="28" t="str">
        <f>IF(ISBLANK(Values!E6),"",IF(Values!J6, SUBSTITUTE(Values!$B$1, "{language}", Values!H6) &amp; " " &amp;Values!$B$3, SUBSTITUTE(Values!$B$2, "{language}", Values!$H6) &amp; " " &amp;Values!$B$3))</f>
        <v>New replacement Italian backlit keyboard for HP   ZBOOK 15 G1 G2 ZBOOK 17 G1 G2 </v>
      </c>
      <c r="G7" s="32" t="str">
        <f>IF(ISBLANK(Values!E6),"","TellusRem")</f>
        <v>TellusRem</v>
      </c>
      <c r="H7" s="27" t="str">
        <f>IF(ISBLANK(Values!E6),"",Values!$B$16)</f>
        <v>computer-keyboards</v>
      </c>
      <c r="I7" s="27" t="str">
        <f>IF(ISBLANK(Values!E6),"","4730574031")</f>
        <v>4730574031</v>
      </c>
      <c r="J7" s="39" t="str">
        <f>IF(ISBLANK(Values!E6),"",Values!F6 )</f>
        <v>HP zbook 15/17 G1 G2 - IT</v>
      </c>
      <c r="K7" s="28">
        <f>IF(ISBLANK(Values!E6),"",IF(Values!J6, Values!$B$4, Values!$B$5))</f>
        <v>56.99</v>
      </c>
      <c r="L7" s="40">
        <f>IF(ISBLANK(Values!E6),"",IF($CO7="DEFAULT", Values!$B$18, ""))</f>
        <v>5</v>
      </c>
      <c r="M7" s="28" t="str">
        <f>IF(ISBLANK(Values!E6),"",Values!$M6)</f>
        <v/>
      </c>
      <c r="N7" s="28" t="str">
        <f>IF(ISBLANK(Values!$F6),"",Values!N6)</f>
        <v/>
      </c>
      <c r="O7" s="28" t="str">
        <f>IF(ISBLANK(Values!$F6),"",Values!O6)</f>
        <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Child</v>
      </c>
      <c r="X7" s="32" t="str">
        <f>IF(ISBLANK(Values!E6),"",Values!$B$13)</f>
        <v>Zbook 1517 parent</v>
      </c>
      <c r="Y7" s="39" t="str">
        <f>IF(ISBLANK(Values!E6),"","Size-Color")</f>
        <v>Size-Color</v>
      </c>
      <c r="Z7" s="32" t="str">
        <f>IF(ISBLANK(Values!E6),"","variation")</f>
        <v>variation</v>
      </c>
      <c r="AA7" s="36" t="str">
        <f>IF(ISBLANK(Values!E6),"",Values!$B$20)</f>
        <v>Update</v>
      </c>
      <c r="AB7" s="36"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HP laptop keyboard, same quality as original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G1 G2 ZBOOK 17 G1 G2 </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ZBOOK 15 G1 G2 ZBOOK 17 G1 G2 . Please check the picture and description carefully before purchasing any keyboard. This ensures that you get the correct laptop keyboard for your computer. Super easy installation.</v>
      </c>
      <c r="AT7" s="28" t="str">
        <f>IF(ISBLANK(Values!E6),"",Values!H6)</f>
        <v>Italian</v>
      </c>
      <c r="AV7" s="36" t="str">
        <f>IF(ISBLANK(Values!E6),"",IF(Values!J6,"Backlit", "Non-Backlit"))</f>
        <v>Backlit</v>
      </c>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250</v>
      </c>
      <c r="CH7" s="1" t="str">
        <f>IF(ISBLANK(Values!E6),"","GR")</f>
        <v>GR</v>
      </c>
      <c r="CI7" s="1" t="str">
        <f>IF(ISBLANK(Values!E6),"",Values!$B$7)</f>
        <v>41</v>
      </c>
      <c r="CJ7" s="1" t="str">
        <f>IF(ISBLANK(Values!E6),"",Values!$B$8)</f>
        <v>17</v>
      </c>
      <c r="CK7" s="1" t="str">
        <f>IF(ISBLANK(Values!E6),"",Values!$B$9)</f>
        <v>5</v>
      </c>
      <c r="CL7" s="1" t="str">
        <f>IF(ISBLANK(Values!E6),"","CM")</f>
        <v>CM</v>
      </c>
      <c r="CO7" s="1" t="str">
        <f>IF(ISBLANK(Values!E6), "", IF(AND(Values!$B$37=options!$G$2, Values!$C6), "AMAZON_NA", IF(AND(Values!$B$37=options!$G$1, Values!$D6), "AMAZON_EU", "DEFAULT")))</f>
        <v>DEFAULT</v>
      </c>
      <c r="CP7" s="36" t="str">
        <f>IF(ISBLANK(Values!E6),"",Values!$B$7)</f>
        <v>41</v>
      </c>
      <c r="CQ7" s="36" t="str">
        <f>IF(ISBLANK(Values!E6),"",Values!$B$8)</f>
        <v>17</v>
      </c>
      <c r="CR7" s="36" t="str">
        <f>IF(ISBLANK(Values!E6),"",Values!$B$9)</f>
        <v>5</v>
      </c>
      <c r="CS7" s="1">
        <f>IF(ISBLANK(Values!E6),"",Values!$B$11)</f>
        <v>250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27" t="str">
        <f>IF(ISBLANK(Values!E6),"","Parts")</f>
        <v>Parts</v>
      </c>
      <c r="DP7" s="27" t="str">
        <f>IF(ISBLANK(Values!E6),"",Values!$B$31)</f>
        <v>6 month warranty after the delivery date. In case of any malfunction of the keyboard a new unit or a spare part for the keyboard of the product will be sent. In case of shortage of stock a full refund is issued.</v>
      </c>
      <c r="DS7" s="31"/>
      <c r="DY7" s="43" t="str">
        <f>IF(ISBLANK(Values!$E6), "", "not_applicable")</f>
        <v>not_applicable</v>
      </c>
      <c r="DZ7" s="31"/>
      <c r="EA7" s="31"/>
      <c r="EB7" s="31"/>
      <c r="EC7" s="31"/>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31" t="str">
        <f>IF(ISBLANK(Values!E6),"","New")</f>
        <v>New</v>
      </c>
      <c r="FE7" s="1">
        <f>IF(ISBLANK(Values!E6),"",IF(CO7&lt;&gt;"DEFAULT", "", 3))</f>
        <v>3</v>
      </c>
      <c r="FH7" s="1" t="str">
        <f>IF(ISBLANK(Values!E6),"","FALSE")</f>
        <v>FALSE</v>
      </c>
      <c r="FI7" s="36" t="str">
        <f>IF(ISBLANK(Values!E6),"","FALSE")</f>
        <v>FALSE</v>
      </c>
      <c r="FJ7" s="36" t="str">
        <f>IF(ISBLANK(Values!E6),"","FALSE")</f>
        <v>FALSE</v>
      </c>
      <c r="FM7" s="1" t="str">
        <f>IF(ISBLANK(Values!E6),"","1")</f>
        <v>1</v>
      </c>
      <c r="FO7" s="28">
        <f>IF(ISBLANK(Values!E6),"",IF(Values!J6, Values!$B$4, Values!$B$5))</f>
        <v>56.99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v>
      </c>
      <c r="B8" s="38" t="str">
        <f>IF(ISBLANK(Values!E7),"",Values!F7)</f>
        <v>HP zbook 15/17 G1 G2 - ES</v>
      </c>
      <c r="C8" s="32" t="str">
        <f>IF(ISBLANK(Values!E7),"","TellusRem")</f>
        <v>TellusRem</v>
      </c>
      <c r="D8" s="30">
        <f>IF(ISBLANK(Values!E7),"",Values!E7)</f>
        <v>5714401157045</v>
      </c>
      <c r="E8" s="31" t="str">
        <f>IF(ISBLANK(Values!E7),"","EAN")</f>
        <v>EAN</v>
      </c>
      <c r="F8" s="28" t="str">
        <f>IF(ISBLANK(Values!E7),"",IF(Values!J7, SUBSTITUTE(Values!$B$1, "{language}", Values!H7) &amp; " " &amp;Values!$B$3, SUBSTITUTE(Values!$B$2, "{language}", Values!$H7) &amp; " " &amp;Values!$B$3))</f>
        <v>New replacement Spanish backlit keyboard for HP   ZBOOK 15 G1 G2 ZBOOK 17 G1 G2 </v>
      </c>
      <c r="G8" s="32" t="str">
        <f>IF(ISBLANK(Values!E7),"","TellusRem")</f>
        <v>TellusRem</v>
      </c>
      <c r="H8" s="27" t="str">
        <f>IF(ISBLANK(Values!E7),"",Values!$B$16)</f>
        <v>computer-keyboards</v>
      </c>
      <c r="I8" s="27" t="str">
        <f>IF(ISBLANK(Values!E7),"","4730574031")</f>
        <v>4730574031</v>
      </c>
      <c r="J8" s="39" t="str">
        <f>IF(ISBLANK(Values!E7),"",Values!F7 )</f>
        <v>HP zbook 15/17 G1 G2 - ES</v>
      </c>
      <c r="K8" s="28">
        <f>IF(ISBLANK(Values!E7),"",IF(Values!J7, Values!$B$4, Values!$B$5))</f>
        <v>56.99</v>
      </c>
      <c r="L8" s="40">
        <f>IF(ISBLANK(Values!E7),"",IF($CO8="DEFAULT", Values!$B$18, ""))</f>
        <v>5</v>
      </c>
      <c r="M8" s="28" t="str">
        <f>IF(ISBLANK(Values!E7),"",Values!$M7)</f>
        <v/>
      </c>
      <c r="N8" s="28" t="str">
        <f>IF(ISBLANK(Values!$F7),"",Values!N7)</f>
        <v/>
      </c>
      <c r="O8" s="28" t="str">
        <f>IF(ISBLANK(Values!$F7),"",Values!O7)</f>
        <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Child</v>
      </c>
      <c r="X8" s="32" t="str">
        <f>IF(ISBLANK(Values!E7),"",Values!$B$13)</f>
        <v>Zbook 1517 parent</v>
      </c>
      <c r="Y8" s="39" t="str">
        <f>IF(ISBLANK(Values!E7),"","Size-Color")</f>
        <v>Size-Color</v>
      </c>
      <c r="Z8" s="32" t="str">
        <f>IF(ISBLANK(Values!E7),"","variation")</f>
        <v>variation</v>
      </c>
      <c r="AA8" s="36" t="str">
        <f>IF(ISBLANK(Values!E7),"",Values!$B$20)</f>
        <v>Update</v>
      </c>
      <c r="AB8" s="36"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HP laptop keyboard, same quality as original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G1 G2 ZBOOK 17 G1 G2 </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ZBOOK 15 G1 G2 ZBOOK 17 G1 G2 . Please check the picture and description carefully before purchasing any keyboard. This ensures that you get the correct laptop keyboard for your computer. Super easy installation.</v>
      </c>
      <c r="AT8" s="28" t="str">
        <f>IF(ISBLANK(Values!E7),"",Values!H7)</f>
        <v>Spanish</v>
      </c>
      <c r="AV8" s="36" t="str">
        <f>IF(ISBLANK(Values!E7),"",IF(Values!J7,"Backlit", "Non-Backlit"))</f>
        <v>Backlit</v>
      </c>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250</v>
      </c>
      <c r="CH8" s="1" t="str">
        <f>IF(ISBLANK(Values!E7),"","GR")</f>
        <v>GR</v>
      </c>
      <c r="CI8" s="1" t="str">
        <f>IF(ISBLANK(Values!E7),"",Values!$B$7)</f>
        <v>41</v>
      </c>
      <c r="CJ8" s="1" t="str">
        <f>IF(ISBLANK(Values!E7),"",Values!$B$8)</f>
        <v>17</v>
      </c>
      <c r="CK8" s="1" t="str">
        <f>IF(ISBLANK(Values!E7),"",Values!$B$9)</f>
        <v>5</v>
      </c>
      <c r="CL8" s="1" t="str">
        <f>IF(ISBLANK(Values!E7),"","CM")</f>
        <v>CM</v>
      </c>
      <c r="CO8" s="1" t="str">
        <f>IF(ISBLANK(Values!E7), "", IF(AND(Values!$B$37=options!$G$2, Values!$C7), "AMAZON_NA", IF(AND(Values!$B$37=options!$G$1, Values!$D7), "AMAZON_EU", "DEFAULT")))</f>
        <v>DEFAULT</v>
      </c>
      <c r="CP8" s="36" t="str">
        <f>IF(ISBLANK(Values!E7),"",Values!$B$7)</f>
        <v>41</v>
      </c>
      <c r="CQ8" s="36" t="str">
        <f>IF(ISBLANK(Values!E7),"",Values!$B$8)</f>
        <v>17</v>
      </c>
      <c r="CR8" s="36" t="str">
        <f>IF(ISBLANK(Values!E7),"",Values!$B$9)</f>
        <v>5</v>
      </c>
      <c r="CS8" s="1">
        <f>IF(ISBLANK(Values!E7),"",Values!$B$11)</f>
        <v>250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27" t="str">
        <f>IF(ISBLANK(Values!E7),"","Parts")</f>
        <v>Parts</v>
      </c>
      <c r="DP8" s="27" t="str">
        <f>IF(ISBLANK(Values!E7),"",Values!$B$31)</f>
        <v>6 month warranty after the delivery date. In case of any malfunction of the keyboard a new unit or a spare part for the keyboard of the product will be sent. In case of shortage of stock a full refund is issued.</v>
      </c>
      <c r="DS8" s="31"/>
      <c r="DY8" s="43" t="str">
        <f>IF(ISBLANK(Values!$E7), "", "not_applicable")</f>
        <v>not_applicable</v>
      </c>
      <c r="DZ8" s="31"/>
      <c r="EA8" s="31"/>
      <c r="EB8" s="31"/>
      <c r="EC8" s="31"/>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31" t="str">
        <f>IF(ISBLANK(Values!E7),"","New")</f>
        <v>New</v>
      </c>
      <c r="FE8" s="1">
        <f>IF(ISBLANK(Values!E7),"",IF(CO8&lt;&gt;"DEFAULT", "", 3))</f>
        <v>3</v>
      </c>
      <c r="FH8" s="1" t="str">
        <f>IF(ISBLANK(Values!E7),"","FALSE")</f>
        <v>FALSE</v>
      </c>
      <c r="FI8" s="36" t="str">
        <f>IF(ISBLANK(Values!E7),"","FALSE")</f>
        <v>FALSE</v>
      </c>
      <c r="FJ8" s="36" t="str">
        <f>IF(ISBLANK(Values!E7),"","FALSE")</f>
        <v>FALSE</v>
      </c>
      <c r="FM8" s="1" t="str">
        <f>IF(ISBLANK(Values!E7),"","1")</f>
        <v>1</v>
      </c>
      <c r="FO8" s="28">
        <f>IF(ISBLANK(Values!E7),"",IF(Values!J7, Values!$B$4, Values!$B$5))</f>
        <v>56.99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v>
      </c>
      <c r="B9" s="38" t="str">
        <f>IF(ISBLANK(Values!E8),"",Values!F8)</f>
        <v>HP zbook 15/17 G1 G2 - UK</v>
      </c>
      <c r="C9" s="32" t="str">
        <f>IF(ISBLANK(Values!E8),"","TellusRem")</f>
        <v>TellusRem</v>
      </c>
      <c r="D9" s="30">
        <f>IF(ISBLANK(Values!E8),"",Values!E8)</f>
        <v>5714401157052</v>
      </c>
      <c r="E9" s="31" t="str">
        <f>IF(ISBLANK(Values!E8),"","EAN")</f>
        <v>EAN</v>
      </c>
      <c r="F9" s="28" t="str">
        <f>IF(ISBLANK(Values!E8),"",IF(Values!J8, SUBSTITUTE(Values!$B$1, "{language}", Values!H8) &amp; " " &amp;Values!$B$3, SUBSTITUTE(Values!$B$2, "{language}", Values!$H8) &amp; " " &amp;Values!$B$3))</f>
        <v>New replacement UK backlit keyboard for HP   ZBOOK 15 G1 G2 ZBOOK 17 G1 G2 </v>
      </c>
      <c r="G9" s="32" t="str">
        <f>IF(ISBLANK(Values!E8),"","TellusRem")</f>
        <v>TellusRem</v>
      </c>
      <c r="H9" s="27" t="str">
        <f>IF(ISBLANK(Values!E8),"",Values!$B$16)</f>
        <v>computer-keyboards</v>
      </c>
      <c r="I9" s="27" t="str">
        <f>IF(ISBLANK(Values!E8),"","4730574031")</f>
        <v>4730574031</v>
      </c>
      <c r="J9" s="39" t="str">
        <f>IF(ISBLANK(Values!E8),"",Values!F8 )</f>
        <v>HP zbook 15/17 G1 G2 - UK</v>
      </c>
      <c r="K9" s="28">
        <f>IF(ISBLANK(Values!E8),"",IF(Values!J8, Values!$B$4, Values!$B$5))</f>
        <v>56.99</v>
      </c>
      <c r="L9" s="40">
        <f>IF(ISBLANK(Values!E8),"",IF($CO9="DEFAULT", Values!$B$18, ""))</f>
        <v>5</v>
      </c>
      <c r="M9" s="28" t="str">
        <f>IF(ISBLANK(Values!E8),"",Values!$M8)</f>
        <v/>
      </c>
      <c r="N9" s="28" t="str">
        <f>IF(ISBLANK(Values!$F8),"",Values!N8)</f>
        <v/>
      </c>
      <c r="O9" s="28" t="str">
        <f>IF(ISBLANK(Values!$F8),"",Values!O8)</f>
        <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Child</v>
      </c>
      <c r="X9" s="32" t="str">
        <f>IF(ISBLANK(Values!E8),"",Values!$B$13)</f>
        <v>Zbook 1517 parent</v>
      </c>
      <c r="Y9" s="39" t="str">
        <f>IF(ISBLANK(Values!E8),"","Size-Color")</f>
        <v>Size-Color</v>
      </c>
      <c r="Z9" s="32" t="str">
        <f>IF(ISBLANK(Values!E8),"","variation")</f>
        <v>variation</v>
      </c>
      <c r="AA9" s="36" t="str">
        <f>IF(ISBLANK(Values!E8),"",Values!$B$20)</f>
        <v>Update</v>
      </c>
      <c r="AB9" s="36"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HP laptop keyboard, same quality as original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G1 G2 ZBOOK 17 G1 G2 </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ZBOOK 15 G1 G2 ZBOOK 17 G1 G2 . Please check the picture and description carefully before purchasing any keyboard. This ensures that you get the correct laptop keyboard for your computer. Super easy installation.</v>
      </c>
      <c r="AT9" s="28" t="str">
        <f>IF(ISBLANK(Values!E8),"",Values!H8)</f>
        <v>UK</v>
      </c>
      <c r="AV9" s="36" t="str">
        <f>IF(ISBLANK(Values!E8),"",IF(Values!J8,"Backlit", "Non-Backlit"))</f>
        <v>Backlit</v>
      </c>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250</v>
      </c>
      <c r="CH9" s="1" t="str">
        <f>IF(ISBLANK(Values!E8),"","GR")</f>
        <v>GR</v>
      </c>
      <c r="CI9" s="1" t="str">
        <f>IF(ISBLANK(Values!E8),"",Values!$B$7)</f>
        <v>41</v>
      </c>
      <c r="CJ9" s="1" t="str">
        <f>IF(ISBLANK(Values!E8),"",Values!$B$8)</f>
        <v>17</v>
      </c>
      <c r="CK9" s="1" t="str">
        <f>IF(ISBLANK(Values!E8),"",Values!$B$9)</f>
        <v>5</v>
      </c>
      <c r="CL9" s="1" t="str">
        <f>IF(ISBLANK(Values!E8),"","CM")</f>
        <v>CM</v>
      </c>
      <c r="CO9" s="1" t="str">
        <f>IF(ISBLANK(Values!E8), "", IF(AND(Values!$B$37=options!$G$2, Values!$C8), "AMAZON_NA", IF(AND(Values!$B$37=options!$G$1, Values!$D8), "AMAZON_EU", "DEFAULT")))</f>
        <v>DEFAULT</v>
      </c>
      <c r="CP9" s="36" t="str">
        <f>IF(ISBLANK(Values!E8),"",Values!$B$7)</f>
        <v>41</v>
      </c>
      <c r="CQ9" s="36" t="str">
        <f>IF(ISBLANK(Values!E8),"",Values!$B$8)</f>
        <v>17</v>
      </c>
      <c r="CR9" s="36" t="str">
        <f>IF(ISBLANK(Values!E8),"",Values!$B$9)</f>
        <v>5</v>
      </c>
      <c r="CS9" s="1">
        <f>IF(ISBLANK(Values!E8),"",Values!$B$11)</f>
        <v>250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27" t="str">
        <f>IF(ISBLANK(Values!E8),"","Parts")</f>
        <v>Parts</v>
      </c>
      <c r="DP9" s="27" t="str">
        <f>IF(ISBLANK(Values!E8),"",Values!$B$31)</f>
        <v>6 month warranty after the delivery date. In case of any malfunction of the keyboard a new unit or a spare part for the keyboard of the product will be sent. In case of shortage of stock a full refund is issued.</v>
      </c>
      <c r="DS9" s="31"/>
      <c r="DY9" s="43" t="str">
        <f>IF(ISBLANK(Values!$E8), "", "not_applicable")</f>
        <v>not_applicable</v>
      </c>
      <c r="DZ9" s="31"/>
      <c r="EA9" s="31"/>
      <c r="EB9" s="31"/>
      <c r="EC9" s="31"/>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31" t="str">
        <f>IF(ISBLANK(Values!E8),"","New")</f>
        <v>New</v>
      </c>
      <c r="FE9" s="1">
        <f>IF(ISBLANK(Values!E8),"",IF(CO9&lt;&gt;"DEFAULT", "", 3))</f>
        <v>3</v>
      </c>
      <c r="FH9" s="1" t="str">
        <f>IF(ISBLANK(Values!E8),"","FALSE")</f>
        <v>FALSE</v>
      </c>
      <c r="FI9" s="36" t="str">
        <f>IF(ISBLANK(Values!E8),"","FALSE")</f>
        <v>FALSE</v>
      </c>
      <c r="FJ9" s="36" t="str">
        <f>IF(ISBLANK(Values!E8),"","FALSE")</f>
        <v>FALSE</v>
      </c>
      <c r="FM9" s="1" t="str">
        <f>IF(ISBLANK(Values!E8),"","1")</f>
        <v>1</v>
      </c>
      <c r="FO9" s="28">
        <f>IF(ISBLANK(Values!E8),"",IF(Values!J8, Values!$B$4, Values!$B$5))</f>
        <v>56.99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v>
      </c>
      <c r="B10" s="38" t="str">
        <f>IF(ISBLANK(Values!E9),"",Values!F9)</f>
        <v>HP zbook 15/17 G1 G2 - NOR</v>
      </c>
      <c r="C10" s="32" t="str">
        <f>IF(ISBLANK(Values!E10),"","TellusRem")</f>
        <v>TellusRem</v>
      </c>
      <c r="D10" s="30">
        <f>IF(ISBLANK(Values!E10),"",Values!E10)</f>
        <v>5714401157076</v>
      </c>
      <c r="E10" s="31" t="str">
        <f>IF(ISBLANK(Values!E10),"","EAN")</f>
        <v>EAN</v>
      </c>
      <c r="F10" s="28" t="str">
        <f>IF(ISBLANK(Values!E10),"",IF(Values!J9, SUBSTITUTE(Values!$B$1, "{language}", Values!H9) &amp; " " &amp;Values!$B$3, SUBSTITUTE(Values!$B$2, "{language}", Values!$H9) &amp; " " &amp;Values!$B$3))</f>
        <v>New replacement Scandinavian – Nordic backlit keyboard for HP   ZBOOK 15 G1 G2 ZBOOK 17 G1 G2 </v>
      </c>
      <c r="G10" s="32" t="str">
        <f>IF(ISBLANK(Values!E9),"","TellusRem")</f>
        <v>TellusRem</v>
      </c>
      <c r="H10" s="27" t="str">
        <f>IF(ISBLANK(Values!E9),"",Values!$B$16)</f>
        <v>computer-keyboards</v>
      </c>
      <c r="I10" s="27" t="str">
        <f>IF(ISBLANK(Values!E9),"","4730574031")</f>
        <v>4730574031</v>
      </c>
      <c r="J10" s="39" t="str">
        <f>IF(ISBLANK(Values!E9),"",Values!F9 )</f>
        <v>HP zbook 15/17 G1 G2 - NOR</v>
      </c>
      <c r="K10" s="28">
        <f>IF(ISBLANK(Values!E9),"",IF(Values!J9, Values!$B$4, Values!$B$5))</f>
        <v>56.99</v>
      </c>
      <c r="L10" s="40">
        <f>IF(ISBLANK(Values!E9),"",IF($CO10="DEFAULT", Values!$B$18, ""))</f>
        <v>5</v>
      </c>
      <c r="M10" s="28" t="str">
        <f>IF(ISBLANK(Values!E9),"",Values!$M9)</f>
        <v/>
      </c>
      <c r="N10" s="28" t="str">
        <f>IF(ISBLANK(Values!$F9),"",Values!N9)</f>
        <v/>
      </c>
      <c r="O10" s="28" t="str">
        <f>IF(ISBLANK(Values!$F9),"",Values!O9)</f>
        <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Child</v>
      </c>
      <c r="X10" s="32" t="str">
        <f>IF(ISBLANK(Values!E9),"",Values!$B$13)</f>
        <v>Zbook 1517 parent</v>
      </c>
      <c r="Y10" s="39" t="str">
        <f>IF(ISBLANK(Values!E9),"","Size-Color")</f>
        <v>Size-Color</v>
      </c>
      <c r="Z10" s="32" t="str">
        <f>IF(ISBLANK(Values!E9),"","variation")</f>
        <v>variation</v>
      </c>
      <c r="AA10" s="36" t="str">
        <f>IF(ISBLANK(Values!E9),"",Values!$B$20)</f>
        <v>Update</v>
      </c>
      <c r="AB10" s="36"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HP laptop keyboard, same quality as original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G1 G2 ZBOOK 17 G1 G2 </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HP ZBOOK 15 G1 G2 ZBOOK 17 G1 G2 . Please check the picture and description carefully before purchasing any keyboard. This ensures that you get the correct laptop keyboard for your computer. Super easy installation.</v>
      </c>
      <c r="AT10" s="28" t="str">
        <f>IF(ISBLANK(Values!E9),"",Values!H9)</f>
        <v>Scandinavian – Nordic</v>
      </c>
      <c r="AV10" s="36" t="str">
        <f>IF(ISBLANK(Values!E9),"",IF(Values!J9,"Backlit", "Non-Backlit"))</f>
        <v>Backlit</v>
      </c>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250</v>
      </c>
      <c r="CH10" s="1" t="str">
        <f>IF(ISBLANK(Values!E9),"","GR")</f>
        <v>GR</v>
      </c>
      <c r="CI10" s="1" t="str">
        <f>IF(ISBLANK(Values!E9),"",Values!$B$7)</f>
        <v>41</v>
      </c>
      <c r="CJ10" s="1" t="str">
        <f>IF(ISBLANK(Values!E9),"",Values!$B$8)</f>
        <v>17</v>
      </c>
      <c r="CK10" s="1" t="str">
        <f>IF(ISBLANK(Values!E9),"",Values!$B$9)</f>
        <v>5</v>
      </c>
      <c r="CL10" s="1" t="str">
        <f>IF(ISBLANK(Values!E9),"","CM")</f>
        <v>CM</v>
      </c>
      <c r="CO10" s="1" t="str">
        <f>IF(ISBLANK(Values!E9), "", IF(AND(Values!$B$37=options!$G$2, Values!$C9), "AMAZON_NA", IF(AND(Values!$B$37=options!$G$1, Values!$D9), "AMAZON_EU", "DEFAULT")))</f>
        <v>DEFAULT</v>
      </c>
      <c r="CP10" s="36" t="str">
        <f>IF(ISBLANK(Values!E9),"",Values!$B$7)</f>
        <v>41</v>
      </c>
      <c r="CQ10" s="36" t="str">
        <f>IF(ISBLANK(Values!E9),"",Values!$B$8)</f>
        <v>17</v>
      </c>
      <c r="CR10" s="36" t="str">
        <f>IF(ISBLANK(Values!E9),"",Values!$B$9)</f>
        <v>5</v>
      </c>
      <c r="CS10" s="1">
        <f>IF(ISBLANK(Values!E9),"",Values!$B$11)</f>
        <v>250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27" t="str">
        <f>IF(ISBLANK(Values!E9),"","Parts")</f>
        <v>Parts</v>
      </c>
      <c r="DP10" s="27" t="str">
        <f>IF(ISBLANK(Values!E9),"",Values!$B$31)</f>
        <v>6 month warranty after the delivery date. In case of any malfunction of the keyboard a new unit or a spare part for the keyboard of the product will be sent. In case of shortage of stock a full refund is issued.</v>
      </c>
      <c r="DS10" s="31"/>
      <c r="DY10" s="43" t="str">
        <f>IF(ISBLANK(Values!$E9), "", "not_applicable")</f>
        <v>not_applicable</v>
      </c>
      <c r="DZ10" s="31"/>
      <c r="EA10" s="31"/>
      <c r="EB10" s="31"/>
      <c r="EC10" s="31"/>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31" t="str">
        <f>IF(ISBLANK(Values!E9),"","New")</f>
        <v>New</v>
      </c>
      <c r="FE10" s="1">
        <f>IF(ISBLANK(Values!E9),"",IF(CO10&lt;&gt;"DEFAULT", "", 3))</f>
        <v>3</v>
      </c>
      <c r="FH10" s="1" t="str">
        <f>IF(ISBLANK(Values!E9),"","FALSE")</f>
        <v>FALSE</v>
      </c>
      <c r="FI10" s="36" t="str">
        <f>IF(ISBLANK(Values!E9),"","FALSE")</f>
        <v>FALSE</v>
      </c>
      <c r="FJ10" s="36" t="str">
        <f>IF(ISBLANK(Values!E9),"","FALSE")</f>
        <v>FALSE</v>
      </c>
      <c r="FM10" s="1" t="str">
        <f>IF(ISBLANK(Values!E9),"","1")</f>
        <v>1</v>
      </c>
      <c r="FO10" s="28">
        <f>IF(ISBLANK(Values!E9),"",IF(Values!J9, Values!$B$4, Values!$B$5))</f>
        <v>56.99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v>
      </c>
      <c r="B11" s="38" t="str">
        <f>IF(ISBLANK(Values!E10),"",Values!F10)</f>
        <v>HP zbook 15/17 G1 G2 - US int</v>
      </c>
      <c r="C11" s="32" t="str">
        <f>IF(ISBLANK(Values!E10),"","TellusRem")</f>
        <v>TellusRem</v>
      </c>
      <c r="D11" s="30">
        <f>IF(ISBLANK(Values!E10),"",Values!E10)</f>
        <v>5714401157076</v>
      </c>
      <c r="E11" s="31" t="str">
        <f>IF(ISBLANK(Values!E10),"","EAN")</f>
        <v>EAN</v>
      </c>
      <c r="F11" s="28" t="str">
        <f>IF(ISBLANK(Values!E10),"",IF(Values!J10, SUBSTITUTE(Values!$B$1, "{language}", Values!H10) &amp; " " &amp;Values!$B$3, SUBSTITUTE(Values!$B$2, "{language}", Values!$H10) &amp; " " &amp;Values!$B$3))</f>
        <v>New replacement US International backlit keyboard for HP   ZBOOK 15 G1 G2 ZBOOK 17 G1 G2 </v>
      </c>
      <c r="G11" s="32" t="str">
        <f>IF(ISBLANK(Values!E10),"","TellusRem")</f>
        <v>TellusRem</v>
      </c>
      <c r="H11" s="27" t="str">
        <f>IF(ISBLANK(Values!E10),"",Values!$B$16)</f>
        <v>computer-keyboards</v>
      </c>
      <c r="I11" s="27" t="str">
        <f>IF(ISBLANK(Values!E10),"","4730574031")</f>
        <v>4730574031</v>
      </c>
      <c r="J11" s="39" t="str">
        <f>IF(ISBLANK(Values!E10),"",Values!F10 )</f>
        <v>HP zbook 15/17 G1 G2 - US int</v>
      </c>
      <c r="K11" s="28">
        <f>IF(ISBLANK(Values!E10),"",IF(Values!J10, Values!$B$4, Values!$B$5))</f>
        <v>56.99</v>
      </c>
      <c r="L11" s="40">
        <f>IF(ISBLANK(Values!E10),"",IF($CO11="DEFAULT", Values!$B$18, ""))</f>
        <v>5</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Zbook 1517 parent</v>
      </c>
      <c r="Y11" s="39" t="str">
        <f>IF(ISBLANK(Values!E10),"","Size-Color")</f>
        <v>Size-Color</v>
      </c>
      <c r="Z11" s="32" t="str">
        <f>IF(ISBLANK(Values!E10),"","variation")</f>
        <v>variation</v>
      </c>
      <c r="AA11" s="36" t="str">
        <f>IF(ISBLANK(Values!E10),"",Values!$B$20)</f>
        <v>Update</v>
      </c>
      <c r="AB11" s="36"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HP laptop keyboard, same quality as original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G1 G2 ZBOOK 17 G1 G2 </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with € symbol US International backlit.</v>
      </c>
      <c r="AM11" s="1" t="str">
        <f>SUBSTITUTE(IF(ISBLANK(Values!E10),"",Values!$B$27), "{model}", Values!$B$3)</f>
        <v>👉 COMPATIBLE WITH - HP ZBOOK 15 G1 G2 ZBOOK 17 G1 G2 . Please check the picture and description carefully before purchasing any keyboard. This ensures that you get the correct laptop keyboard for your computer. Super easy installation.</v>
      </c>
      <c r="AT11" s="28" t="str">
        <f>IF(ISBLANK(Values!E10),"",Values!H10)</f>
        <v>US International</v>
      </c>
      <c r="AV11" s="36" t="str">
        <f>IF(ISBLANK(Values!E10),"",IF(Values!J10,"Backlit", "Non-Backlit"))</f>
        <v>Backlit</v>
      </c>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250</v>
      </c>
      <c r="CH11" s="1" t="str">
        <f>IF(ISBLANK(Values!E10),"","GR")</f>
        <v>GR</v>
      </c>
      <c r="CI11" s="1" t="str">
        <f>IF(ISBLANK(Values!E10),"",Values!$B$7)</f>
        <v>41</v>
      </c>
      <c r="CJ11" s="1" t="str">
        <f>IF(ISBLANK(Values!E10),"",Values!$B$8)</f>
        <v>17</v>
      </c>
      <c r="CK11" s="1" t="str">
        <f>IF(ISBLANK(Values!E10),"",Values!$B$9)</f>
        <v>5</v>
      </c>
      <c r="CL11" s="1" t="str">
        <f>IF(ISBLANK(Values!E10),"","CM")</f>
        <v>CM</v>
      </c>
      <c r="CO11" s="1" t="str">
        <f>IF(ISBLANK(Values!E10), "", IF(AND(Values!$B$37=options!$G$2, Values!$C10), "AMAZON_NA", IF(AND(Values!$B$37=options!$G$1, Values!$D10), "AMAZON_EU", "DEFAULT")))</f>
        <v>DEFAULT</v>
      </c>
      <c r="CP11" s="36" t="str">
        <f>IF(ISBLANK(Values!E10),"",Values!$B$7)</f>
        <v>41</v>
      </c>
      <c r="CQ11" s="36" t="str">
        <f>IF(ISBLANK(Values!E10),"",Values!$B$8)</f>
        <v>17</v>
      </c>
      <c r="CR11" s="36" t="str">
        <f>IF(ISBLANK(Values!E10),"",Values!$B$9)</f>
        <v>5</v>
      </c>
      <c r="CS11" s="1">
        <f>IF(ISBLANK(Values!E10),"",Values!$B$11)</f>
        <v>250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Denmark</v>
      </c>
      <c r="CZ11" s="1" t="str">
        <f>IF(ISBLANK(Values!E10),"","No")</f>
        <v>No</v>
      </c>
      <c r="DA11" s="1" t="str">
        <f>IF(ISBLANK(Values!E10),"","No")</f>
        <v>No</v>
      </c>
      <c r="DO11" s="27" t="str">
        <f>IF(ISBLANK(Values!E10),"","Parts")</f>
        <v>Parts</v>
      </c>
      <c r="DP11" s="27" t="str">
        <f>IF(ISBLANK(Values!E10),"",Values!$B$31)</f>
        <v>6 month warranty after the delivery date. In case of any malfunction of the keyboard a new unit or a spare part for the keyboard of the product will be sent. In case of shortage of stock a full refund is issued.</v>
      </c>
      <c r="DS11" s="31"/>
      <c r="DY11" s="43" t="str">
        <f>IF(ISBLANK(Values!$E10), "", "not_applicable")</f>
        <v>not_applicable</v>
      </c>
      <c r="DZ11" s="31"/>
      <c r="EA11" s="31"/>
      <c r="EB11" s="31"/>
      <c r="EC11" s="31"/>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31" t="str">
        <f>IF(ISBLANK(Values!E10),"","New")</f>
        <v>New</v>
      </c>
      <c r="FE11" s="36">
        <f>IF(ISBLANK(Values!E10),"",IF(CO11&lt;&gt;"DEFAULT", "", 3))</f>
        <v>3</v>
      </c>
      <c r="FH11" s="1" t="str">
        <f>IF(ISBLANK(Values!E10),"","FALSE")</f>
        <v>FALSE</v>
      </c>
      <c r="FI11" s="36" t="str">
        <f>IF(ISBLANK(Values!E10),"","FALSE")</f>
        <v>FALSE</v>
      </c>
      <c r="FJ11" s="36" t="str">
        <f>IF(ISBLANK(Values!E10),"","FALSE")</f>
        <v>FALSE</v>
      </c>
      <c r="FM11" s="1" t="str">
        <f>IF(ISBLANK(Values!E10),"","1")</f>
        <v>1</v>
      </c>
      <c r="FO11" s="28">
        <f>IF(ISBLANK(Values!E10),"",IF(Values!J10, Values!$B$4, Values!$B$5))</f>
        <v>56.99</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v>
      </c>
      <c r="B12" s="38" t="str">
        <f>IF(ISBLANK(Values!E11),"",Values!F11)</f>
        <v>HP zbook 15/17 G1 G2 - US</v>
      </c>
      <c r="C12" s="32" t="str">
        <f>IF(ISBLANK(Values!E11),"","TellusRem")</f>
        <v>TellusRem</v>
      </c>
      <c r="D12" s="30">
        <f>IF(ISBLANK(Values!E11),"",Values!E11)</f>
        <v>5714401157083</v>
      </c>
      <c r="E12" s="31" t="str">
        <f>IF(ISBLANK(Values!E11),"","EAN")</f>
        <v>EAN</v>
      </c>
      <c r="F12" s="28" t="str">
        <f>IF(ISBLANK(Values!E11),"",IF(Values!J11, SUBSTITUTE(Values!$B$1, "{language}", Values!H11) &amp; " " &amp;Values!$B$3, SUBSTITUTE(Values!$B$2, "{language}", Values!$H11) &amp; " " &amp;Values!$B$3))</f>
        <v>New replacement US backlit keyboard for HP   ZBOOK 15 G1 G2 ZBOOK 17 G1 G2 </v>
      </c>
      <c r="G12" s="32" t="str">
        <f>IF(ISBLANK(Values!E11),"","TellusRem")</f>
        <v>TellusRem</v>
      </c>
      <c r="H12" s="27" t="str">
        <f>IF(ISBLANK(Values!E11),"",Values!$B$16)</f>
        <v>computer-keyboards</v>
      </c>
      <c r="I12" s="27" t="str">
        <f>IF(ISBLANK(Values!E11),"","4730574031")</f>
        <v>4730574031</v>
      </c>
      <c r="J12" s="39" t="str">
        <f>IF(ISBLANK(Values!E11),"",Values!F11 )</f>
        <v>HP zbook 15/17 G1 G2 - US</v>
      </c>
      <c r="K12" s="28">
        <f>IF(ISBLANK(Values!E11),"",IF(Values!J11, Values!$B$4, Values!$B$5))</f>
        <v>56.99</v>
      </c>
      <c r="L12" s="40" t="str">
        <f>IF(ISBLANK(Values!E11),"",IF($CO12="DEFAULT", Values!$B$18, ""))</f>
        <v/>
      </c>
      <c r="M12" s="28" t="str">
        <f>IF(ISBLANK(Values!E11),"",Values!$M11)</f>
        <v>https://raw.githubusercontent.com/PatrickVibild/TellusAmazonPictures/master/pictures/HP/W. PS/Zbook 15-17 G1-G2/BL/US/1.jpg</v>
      </c>
      <c r="N12" s="28" t="str">
        <f>IF(ISBLANK(Values!$F11),"",Values!N11)</f>
        <v>https://raw.githubusercontent.com/PatrickVibild/TellusAmazonPictures/master/pictures/HP/W. PS/Zbook 15-17 G1-G2/BL/US/2.jpg</v>
      </c>
      <c r="O12" s="28" t="str">
        <f>IF(ISBLANK(Values!$F11),"",Values!O11)</f>
        <v>https://raw.githubusercontent.com/PatrickVibild/TellusAmazonPictures/master/pictures/HP/W. PS/Zbook 15-17 G1-G2/BL/US/3.jpg</v>
      </c>
      <c r="P12" s="28" t="str">
        <f>IF(ISBLANK(Values!$F11),"",Values!P11)</f>
        <v>https://raw.githubusercontent.com/PatrickVibild/TellusAmazonPictures/master/pictures/HP/W. PS/Zbook 15-17 G1-G2/BL/US/4.jpg</v>
      </c>
      <c r="Q12" s="28" t="str">
        <f>IF(ISBLANK(Values!$F11),"",Values!Q11)</f>
        <v>https://raw.githubusercontent.com/PatrickVibild/TellusAmazonPictures/master/pictures/HP/W. PS/Zbook 15-17 G1-G2/BL/US/5.jpg</v>
      </c>
      <c r="R12" s="28" t="str">
        <f>IF(ISBLANK(Values!$F11),"",Values!R11)</f>
        <v>https://raw.githubusercontent.com/PatrickVibild/TellusAmazonPictures/master/pictures/HP/W. PS/Zbook 15-17 G1-G2/BL/US/6.jpg</v>
      </c>
      <c r="S12" s="28" t="str">
        <f>IF(ISBLANK(Values!$F11),"",Values!S11)</f>
        <v>https://raw.githubusercontent.com/PatrickVibild/TellusAmazonPictures/master/pictures/HP/W. PS/Zbook 15-17 G1-G2/BL/US/7.jpg</v>
      </c>
      <c r="T12" s="28" t="str">
        <f>IF(ISBLANK(Values!$F11),"",Values!T11)</f>
        <v>https://raw.githubusercontent.com/PatrickVibild/TellusAmazonPictures/master/pictures/HP/W. PS/Zbook 15-17 G1-G2/BL/US/8.jpg</v>
      </c>
      <c r="U12" s="28" t="str">
        <f>IF(ISBLANK(Values!$F11),"",Values!U11)</f>
        <v>https://raw.githubusercontent.com/PatrickVibild/TellusAmazonPictures/master/pictures/HP/W. PS/Zbook 15-17 G1-G2/BL/US/9.jpg</v>
      </c>
      <c r="W12" s="32" t="str">
        <f>IF(ISBLANK(Values!E11),"","Child")</f>
        <v>Child</v>
      </c>
      <c r="X12" s="32" t="str">
        <f>IF(ISBLANK(Values!E11),"",Values!$B$13)</f>
        <v>Zbook 1517 parent</v>
      </c>
      <c r="Y12" s="39" t="str">
        <f>IF(ISBLANK(Values!E11),"","Size-Color")</f>
        <v>Size-Color</v>
      </c>
      <c r="Z12" s="32" t="str">
        <f>IF(ISBLANK(Values!E11),"","variation")</f>
        <v>variation</v>
      </c>
      <c r="AA12" s="36" t="str">
        <f>IF(ISBLANK(Values!E11),"",Values!$B$20)</f>
        <v>Update</v>
      </c>
      <c r="AB12" s="36"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HP laptop keyboard, same quality as original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ZBOOK 15 G1 G2 ZBOOK 17 G1 G2 </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US backlit.</v>
      </c>
      <c r="AM12" s="1" t="str">
        <f>SUBSTITUTE(IF(ISBLANK(Values!E11),"",Values!$B$27), "{model}", Values!$B$3)</f>
        <v>👉 COMPATIBLE WITH - HP ZBOOK 15 G1 G2 ZBOOK 17 G1 G2 . Please check the picture and description carefully before purchasing any keyboard. This ensures that you get the correct laptop keyboard for your computer. Super easy installation.</v>
      </c>
      <c r="AT12" s="28" t="str">
        <f>IF(ISBLANK(Values!E11),"",Values!H11)</f>
        <v>US</v>
      </c>
      <c r="AV12" s="36" t="str">
        <f>IF(ISBLANK(Values!E11),"",IF(Values!J11,"Backlit", "Non-Backlit"))</f>
        <v>Backlit</v>
      </c>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250</v>
      </c>
      <c r="CH12" s="1" t="str">
        <f>IF(ISBLANK(Values!E11),"","GR")</f>
        <v>GR</v>
      </c>
      <c r="CI12" s="1" t="str">
        <f>IF(ISBLANK(Values!E11),"",Values!$B$7)</f>
        <v>41</v>
      </c>
      <c r="CJ12" s="1" t="str">
        <f>IF(ISBLANK(Values!E11),"",Values!$B$8)</f>
        <v>17</v>
      </c>
      <c r="CK12" s="1" t="str">
        <f>IF(ISBLANK(Values!E11),"",Values!$B$9)</f>
        <v>5</v>
      </c>
      <c r="CL12" s="1" t="str">
        <f>IF(ISBLANK(Values!E11),"","CM")</f>
        <v>CM</v>
      </c>
      <c r="CO12" s="1" t="str">
        <f>IF(ISBLANK(Values!E11), "", IF(AND(Values!$B$37=options!$G$2, Values!$C11), "AMAZON_NA", IF(AND(Values!$B$37=options!$G$1, Values!$D11), "AMAZON_EU", "DEFAULT")))</f>
        <v>AMAZON_NA</v>
      </c>
      <c r="CP12" s="36" t="str">
        <f>IF(ISBLANK(Values!E11),"",Values!$B$7)</f>
        <v>41</v>
      </c>
      <c r="CQ12" s="36" t="str">
        <f>IF(ISBLANK(Values!E11),"",Values!$B$8)</f>
        <v>17</v>
      </c>
      <c r="CR12" s="36" t="str">
        <f>IF(ISBLANK(Values!E11),"",Values!$B$9)</f>
        <v>5</v>
      </c>
      <c r="CS12" s="1">
        <f>IF(ISBLANK(Values!E11),"",Values!$B$11)</f>
        <v>250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Denmark</v>
      </c>
      <c r="CZ12" s="1" t="str">
        <f>IF(ISBLANK(Values!E11),"","No")</f>
        <v>No</v>
      </c>
      <c r="DA12" s="1" t="str">
        <f>IF(ISBLANK(Values!E11),"","No")</f>
        <v>No</v>
      </c>
      <c r="DO12" s="27" t="str">
        <f>IF(ISBLANK(Values!E11),"","Parts")</f>
        <v>Parts</v>
      </c>
      <c r="DP12" s="27" t="str">
        <f>IF(ISBLANK(Values!E11),"",Values!$B$31)</f>
        <v>6 month warranty after the delivery date. In case of any malfunction of the keyboard a new unit or a spare part for the keyboard of the product will be sent. In case of shortage of stock a full refund is issued.</v>
      </c>
      <c r="DS12" s="31"/>
      <c r="DY12" s="43" t="str">
        <f>IF(ISBLANK(Values!$E11), "", "not_applicable")</f>
        <v>not_applicable</v>
      </c>
      <c r="DZ12" s="31"/>
      <c r="EA12" s="31"/>
      <c r="EB12" s="31"/>
      <c r="EC12" s="31"/>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31" t="str">
        <f>IF(ISBLANK(Values!E11),"","New")</f>
        <v>New</v>
      </c>
      <c r="FE12" s="1" t="str">
        <f>IF(ISBLANK(Values!E11),"",IF(CO12&lt;&gt;"DEFAULT", "", 3))</f>
        <v/>
      </c>
      <c r="FH12" s="1" t="str">
        <f>IF(ISBLANK(Values!E11),"","FALSE")</f>
        <v>FALSE</v>
      </c>
      <c r="FI12" s="36" t="str">
        <f>IF(ISBLANK(Values!E11),"","FALSE")</f>
        <v>FALSE</v>
      </c>
      <c r="FJ12" s="36" t="str">
        <f>IF(ISBLANK(Values!E11),"","FALSE")</f>
        <v>FALSE</v>
      </c>
      <c r="FM12" s="1" t="str">
        <f>IF(ISBLANK(Values!E11),"","1")</f>
        <v>1</v>
      </c>
      <c r="FO12" s="28">
        <f>IF(ISBLANK(Values!E11),"",IF(Values!J11, Values!$B$4, Values!$B$5))</f>
        <v>56.99</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17" x14ac:dyDescent="0.2">
      <c r="A13" s="27" t="str">
        <f>IF(ISBLANK(Values!E12),"",IF(Values!$B$37="EU","computercomponent","computer"))</f>
        <v/>
      </c>
      <c r="B13" s="38" t="str">
        <f>IF(ISBLANK(Values!E12),"",Values!F12)</f>
        <v/>
      </c>
      <c r="C13" s="32" t="str">
        <f>IF(ISBLANK(Values!E12),"","TellusRem")</f>
        <v/>
      </c>
      <c r="D13" s="30" t="str">
        <f>IF(ISBLANK(Values!E12),"",Values!E12)</f>
        <v/>
      </c>
      <c r="E13" s="31" t="str">
        <f>IF(ISBLANK(Values!E12),"","EAN")</f>
        <v/>
      </c>
      <c r="F13" s="28" t="str">
        <f>IF(ISBLANK(Values!E12),"",IF(Values!J12, SUBSTITUTE(Values!$B$1, "{language}", Values!H12) &amp; " " &amp;Values!$B$3, SUBSTITUTE(Values!$B$2, "{language}", Values!$H12) &amp; " " &amp;Values!$B$3))</f>
        <v/>
      </c>
      <c r="G13" s="32" t="str">
        <f>IF(ISBLANK(Values!E12),"","TellusRem")</f>
        <v/>
      </c>
      <c r="H13" s="27" t="str">
        <f>IF(ISBLANK(Values!E12),"",Values!$B$16)</f>
        <v/>
      </c>
      <c r="I13" s="27" t="str">
        <f>IF(ISBLANK(Values!E12),"","4730574031")</f>
        <v/>
      </c>
      <c r="J13" s="39" t="str">
        <f>IF(ISBLANK(Values!E12),"",Values!F12 )</f>
        <v/>
      </c>
      <c r="K13" s="28" t="str">
        <f>IF(ISBLANK(Values!E12),"",IF(Values!J12, Values!$B$4, Values!$B$5))</f>
        <v/>
      </c>
      <c r="L13" s="40" t="str">
        <f>IF(ISBLANK(Values!E12),"",IF($CO13="DEFAULT", Values!$B$18, ""))</f>
        <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
      </c>
      <c r="X13" s="32" t="str">
        <f>IF(ISBLANK(Values!E12),"",Values!$B$13)</f>
        <v/>
      </c>
      <c r="Y13" s="39" t="str">
        <f>IF(ISBLANK(Values!E12),"","Size-Color")</f>
        <v/>
      </c>
      <c r="Z13" s="32" t="str">
        <f>IF(ISBLANK(Values!E12),"","variation")</f>
        <v/>
      </c>
      <c r="AA13" s="36" t="str">
        <f>IF(ISBLANK(Values!E12),"",Values!$B$20)</f>
        <v/>
      </c>
      <c r="AB13" s="36" t="str">
        <f>IF(ISBLANK(Values!E12),"",Values!$B$29)</f>
        <v/>
      </c>
      <c r="AI13" s="41" t="str">
        <f>IF(ISBLANK(Values!E12),"",IF(Values!I12,Values!$B$23,Values!$B$33))</f>
        <v/>
      </c>
      <c r="AJ13" s="4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8" t="str">
        <f>IF(ISBLANK(Values!E12),"",Values!H12)</f>
        <v/>
      </c>
      <c r="AV13" s="36" t="str">
        <f>IF(ISBLANK(Values!E12),"",IF(Values!J12,"Backlit", "Non-Backlit"))</f>
        <v/>
      </c>
      <c r="BE13" s="27" t="str">
        <f>IF(ISBLANK(Values!E12),"","Professional Audience")</f>
        <v/>
      </c>
      <c r="BF13" s="27" t="str">
        <f>IF(ISBLANK(Values!E12),"","Consumer Audience")</f>
        <v/>
      </c>
      <c r="BG13" s="27" t="str">
        <f>IF(ISBLANK(Values!E12),"","Adults")</f>
        <v/>
      </c>
      <c r="BH13" s="27"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36" t="str">
        <f>IF(ISBLANK(Values!E12),"",Values!$B$7)</f>
        <v/>
      </c>
      <c r="CQ13" s="36" t="str">
        <f>IF(ISBLANK(Values!E12),"",Values!$B$8)</f>
        <v/>
      </c>
      <c r="CR13" s="36"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 ) ) ) ) )))</f>
        <v/>
      </c>
      <c r="CZ13" s="1" t="str">
        <f>IF(ISBLANK(Values!E12),"","No")</f>
        <v/>
      </c>
      <c r="DA13" s="1" t="str">
        <f>IF(ISBLANK(Values!E12),"","No")</f>
        <v/>
      </c>
      <c r="DO13" s="27" t="str">
        <f>IF(ISBLANK(Values!E12),"","Parts")</f>
        <v/>
      </c>
      <c r="DP13" s="27" t="str">
        <f>IF(ISBLANK(Values!E12),"",Values!$B$31)</f>
        <v/>
      </c>
      <c r="DS13" s="31"/>
      <c r="DY13" s="43" t="str">
        <f>IF(ISBLANK(Values!$E12), "", "not_applicable")</f>
        <v/>
      </c>
      <c r="DZ13" s="31"/>
      <c r="EA13" s="31"/>
      <c r="EB13" s="31"/>
      <c r="EC13" s="31"/>
      <c r="EI13" s="1" t="str">
        <f>IF(ISBLANK(Values!E12),"",Values!$B$31)</f>
        <v/>
      </c>
      <c r="ES13" s="1" t="str">
        <f>IF(ISBLANK(Values!E12),"","Amazon Tellus UPS")</f>
        <v/>
      </c>
      <c r="EV13" s="31" t="str">
        <f>IF(ISBLANK(Values!E12),"","New")</f>
        <v/>
      </c>
      <c r="FE13" s="1" t="str">
        <f>IF(ISBLANK(Values!E12),"",IF(CO13&lt;&gt;"DEFAULT", "", 3))</f>
        <v/>
      </c>
      <c r="FH13" s="1" t="str">
        <f>IF(ISBLANK(Values!E12),"","FALSE")</f>
        <v/>
      </c>
      <c r="FI13" s="36" t="str">
        <f>IF(ISBLANK(Values!E12),"","FALSE")</f>
        <v/>
      </c>
      <c r="FJ13" s="36" t="str">
        <f>IF(ISBLANK(Values!E12),"","FALSE")</f>
        <v/>
      </c>
      <c r="FM13" s="1" t="str">
        <f>IF(ISBLANK(Values!E12),"","1")</f>
        <v/>
      </c>
      <c r="FO13" s="28" t="str">
        <f>IF(ISBLANK(Values!E12),"",IF(Values!J12, Values!$B$4, Values!$B$5))</f>
        <v/>
      </c>
      <c r="FP13" s="1" t="str">
        <f>IF(ISBLANK(Values!E12),"","Percent")</f>
        <v/>
      </c>
      <c r="FQ13" s="1" t="str">
        <f>IF(ISBLANK(Values!E12),"","2")</f>
        <v/>
      </c>
      <c r="FR13" s="1" t="str">
        <f>IF(ISBLANK(Values!E12),"","3")</f>
        <v/>
      </c>
      <c r="FS13" s="1" t="str">
        <f>IF(ISBLANK(Values!E12),"","5")</f>
        <v/>
      </c>
      <c r="FT13" s="1" t="str">
        <f>IF(ISBLANK(Values!E12),"","6")</f>
        <v/>
      </c>
      <c r="FU13" s="1" t="str">
        <f>IF(ISBLANK(Values!E12),"","10")</f>
        <v/>
      </c>
      <c r="FV13" s="1" t="str">
        <f>IF(ISBLANK(Values!E12),"","10")</f>
        <v/>
      </c>
    </row>
    <row r="14" spans="1:192" ht="17" x14ac:dyDescent="0.2">
      <c r="A14" s="27" t="str">
        <f>IF(ISBLANK(Values!E13),"",IF(Values!$B$37="EU","computercomponent","computer"))</f>
        <v/>
      </c>
      <c r="B14" s="38" t="str">
        <f>IF(ISBLANK(Values!E13),"",Values!F13)</f>
        <v/>
      </c>
      <c r="C14" s="32" t="str">
        <f>IF(ISBLANK(Values!E13),"","TellusRem")</f>
        <v/>
      </c>
      <c r="D14" s="30" t="str">
        <f>IF(ISBLANK(Values!E13),"",Values!E13)</f>
        <v/>
      </c>
      <c r="E14" s="31" t="str">
        <f>IF(ISBLANK(Values!E13),"","EAN")</f>
        <v/>
      </c>
      <c r="F14" s="28" t="str">
        <f>IF(ISBLANK(Values!E13),"",IF(Values!J13, SUBSTITUTE(Values!$B$1, "{language}", Values!H13) &amp; " " &amp;Values!$B$3, SUBSTITUTE(Values!$B$2, "{language}", Values!$H13) &amp; " " &amp;Values!$B$3))</f>
        <v/>
      </c>
      <c r="G14" s="32" t="str">
        <f>IF(ISBLANK(Values!E13),"","TellusRem")</f>
        <v/>
      </c>
      <c r="H14" s="27" t="str">
        <f>IF(ISBLANK(Values!E13),"",Values!$B$16)</f>
        <v/>
      </c>
      <c r="I14" s="27" t="str">
        <f>IF(ISBLANK(Values!E13),"","4730574031")</f>
        <v/>
      </c>
      <c r="J14" s="39" t="str">
        <f>IF(ISBLANK(Values!E13),"",Values!F13 )</f>
        <v/>
      </c>
      <c r="K14" s="28" t="str">
        <f>IF(ISBLANK(Values!E13),"",IF(Values!J13, Values!$B$4, Values!$B$5))</f>
        <v/>
      </c>
      <c r="L14" s="40" t="str">
        <f>IF(ISBLANK(Values!E13),"",IF($CO14="DEFAULT", Values!$B$18, ""))</f>
        <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
      </c>
      <c r="X14" s="32" t="str">
        <f>IF(ISBLANK(Values!E13),"",Values!$B$13)</f>
        <v/>
      </c>
      <c r="Y14" s="39" t="str">
        <f>IF(ISBLANK(Values!E13),"","Size-Color")</f>
        <v/>
      </c>
      <c r="Z14" s="32" t="str">
        <f>IF(ISBLANK(Values!E13),"","variation")</f>
        <v/>
      </c>
      <c r="AA14" s="36" t="str">
        <f>IF(ISBLANK(Values!E13),"",Values!$B$20)</f>
        <v/>
      </c>
      <c r="AB14" s="36" t="str">
        <f>IF(ISBLANK(Values!E13),"",Values!$B$29)</f>
        <v/>
      </c>
      <c r="AI14" s="41" t="str">
        <f>IF(ISBLANK(Values!E13),"",IF(Values!I13,Values!$B$23,Values!$B$33))</f>
        <v/>
      </c>
      <c r="AJ14" s="4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8" t="str">
        <f>IF(ISBLANK(Values!E13),"",Values!H13)</f>
        <v/>
      </c>
      <c r="AV14" s="36" t="str">
        <f>IF(ISBLANK(Values!E13),"",IF(Values!J13,"Backlit", "Non-Backlit"))</f>
        <v/>
      </c>
      <c r="BE14" s="27" t="str">
        <f>IF(ISBLANK(Values!E13),"","Professional Audience")</f>
        <v/>
      </c>
      <c r="BF14" s="27" t="str">
        <f>IF(ISBLANK(Values!E13),"","Consumer Audience")</f>
        <v/>
      </c>
      <c r="BG14" s="27" t="str">
        <f>IF(ISBLANK(Values!E13),"","Adults")</f>
        <v/>
      </c>
      <c r="BH14" s="27"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36" t="str">
        <f>IF(ISBLANK(Values!E13),"",Values!$B$7)</f>
        <v/>
      </c>
      <c r="CQ14" s="36" t="str">
        <f>IF(ISBLANK(Values!E13),"",Values!$B$8)</f>
        <v/>
      </c>
      <c r="CR14" s="36"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 ) ) ) ) )))</f>
        <v/>
      </c>
      <c r="CZ14" s="1" t="str">
        <f>IF(ISBLANK(Values!E13),"","No")</f>
        <v/>
      </c>
      <c r="DA14" s="1" t="str">
        <f>IF(ISBLANK(Values!E13),"","No")</f>
        <v/>
      </c>
      <c r="DO14" s="27" t="str">
        <f>IF(ISBLANK(Values!E13),"","Parts")</f>
        <v/>
      </c>
      <c r="DP14" s="27" t="str">
        <f>IF(ISBLANK(Values!E13),"",Values!$B$31)</f>
        <v/>
      </c>
      <c r="DS14" s="31"/>
      <c r="DY14" s="43" t="str">
        <f>IF(ISBLANK(Values!$E13), "", "not_applicable")</f>
        <v/>
      </c>
      <c r="DZ14" s="31"/>
      <c r="EA14" s="31"/>
      <c r="EB14" s="31"/>
      <c r="EC14" s="31"/>
      <c r="EI14" s="1" t="str">
        <f>IF(ISBLANK(Values!E13),"",Values!$B$31)</f>
        <v/>
      </c>
      <c r="ES14" s="1" t="str">
        <f>IF(ISBLANK(Values!E13),"","Amazon Tellus UPS")</f>
        <v/>
      </c>
      <c r="EV14" s="31" t="str">
        <f>IF(ISBLANK(Values!E13),"","New")</f>
        <v/>
      </c>
      <c r="FE14" s="1" t="str">
        <f>IF(ISBLANK(Values!E13),"",IF(CO14&lt;&gt;"DEFAULT", "", 3))</f>
        <v/>
      </c>
      <c r="FH14" s="1" t="str">
        <f>IF(ISBLANK(Values!E13),"","FALSE")</f>
        <v/>
      </c>
      <c r="FI14" s="36" t="str">
        <f>IF(ISBLANK(Values!E13),"","FALSE")</f>
        <v/>
      </c>
      <c r="FJ14" s="36" t="str">
        <f>IF(ISBLANK(Values!E13),"","FALSE")</f>
        <v/>
      </c>
      <c r="FM14" s="1" t="str">
        <f>IF(ISBLANK(Values!E13),"","1")</f>
        <v/>
      </c>
      <c r="FO14" s="28" t="str">
        <f>IF(ISBLANK(Values!E13),"",IF(Values!J13, Values!$B$4, Values!$B$5))</f>
        <v/>
      </c>
      <c r="FP14" s="1" t="str">
        <f>IF(ISBLANK(Values!E13),"","Percent")</f>
        <v/>
      </c>
      <c r="FQ14" s="1" t="str">
        <f>IF(ISBLANK(Values!E13),"","2")</f>
        <v/>
      </c>
      <c r="FR14" s="1" t="str">
        <f>IF(ISBLANK(Values!E13),"","3")</f>
        <v/>
      </c>
      <c r="FS14" s="1" t="str">
        <f>IF(ISBLANK(Values!E13),"","5")</f>
        <v/>
      </c>
      <c r="FT14" s="1" t="str">
        <f>IF(ISBLANK(Values!E13),"","6")</f>
        <v/>
      </c>
      <c r="FU14" s="1" t="str">
        <f>IF(ISBLANK(Values!E13),"","10")</f>
        <v/>
      </c>
      <c r="FV14" s="1" t="str">
        <f>IF(ISBLANK(Values!E13),"","10")</f>
        <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36"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36" t="str">
        <f>IF(ISBLANK(Values!E14),"",IF(Values!J14,"Backlit", "Non-Backlit"))</f>
        <v/>
      </c>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36" t="str">
        <f>IF(ISBLANK(Values!E14),"",Values!$B$7)</f>
        <v/>
      </c>
      <c r="CQ15" s="36" t="str">
        <f>IF(ISBLANK(Values!E14),"",Values!$B$8)</f>
        <v/>
      </c>
      <c r="CR15" s="36"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s="43"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36" t="str">
        <f>IF(ISBLANK(Values!E14),"","FALSE")</f>
        <v/>
      </c>
      <c r="FJ15" s="36"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36"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36" t="str">
        <f>IF(ISBLANK(Values!E15),"",IF(Values!J15,"Backlit", "Non-Backlit"))</f>
        <v/>
      </c>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36" t="str">
        <f>IF(ISBLANK(Values!E15),"",Values!$B$7)</f>
        <v/>
      </c>
      <c r="CQ16" s="36" t="str">
        <f>IF(ISBLANK(Values!E15),"",Values!$B$8)</f>
        <v/>
      </c>
      <c r="CR16" s="36"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s="43"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36" t="str">
        <f>IF(ISBLANK(Values!E15),"","FALSE")</f>
        <v/>
      </c>
      <c r="FJ16" s="36"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36"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36" t="str">
        <f>IF(ISBLANK(Values!E16),"",IF(Values!J16,"Backlit", "Non-Backlit"))</f>
        <v/>
      </c>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36" t="str">
        <f>IF(ISBLANK(Values!E16),"",Values!$B$7)</f>
        <v/>
      </c>
      <c r="CQ17" s="36" t="str">
        <f>IF(ISBLANK(Values!E16),"",Values!$B$8)</f>
        <v/>
      </c>
      <c r="CR17" s="36"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s="43"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36" t="str">
        <f>IF(ISBLANK(Values!E16),"","FALSE")</f>
        <v/>
      </c>
      <c r="FJ17" s="36"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36"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36" t="str">
        <f>IF(ISBLANK(Values!E17),"",IF(Values!J17,"Backlit", "Non-Backlit"))</f>
        <v/>
      </c>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36" t="str">
        <f>IF(ISBLANK(Values!E17),"",Values!$B$7)</f>
        <v/>
      </c>
      <c r="CQ18" s="36" t="str">
        <f>IF(ISBLANK(Values!E17),"",Values!$B$8)</f>
        <v/>
      </c>
      <c r="CR18" s="36"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s="43"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36" t="str">
        <f>IF(ISBLANK(Values!E17),"","FALSE")</f>
        <v/>
      </c>
      <c r="FJ18" s="36"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36"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36" t="str">
        <f>IF(ISBLANK(Values!E18),"",IF(Values!J18,"Backlit", "Non-Backlit"))</f>
        <v/>
      </c>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36" t="str">
        <f>IF(ISBLANK(Values!E18),"",Values!$B$7)</f>
        <v/>
      </c>
      <c r="CQ19" s="36" t="str">
        <f>IF(ISBLANK(Values!E18),"",Values!$B$8)</f>
        <v/>
      </c>
      <c r="CR19" s="36"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s="43"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36" t="str">
        <f>IF(ISBLANK(Values!E18),"","FALSE")</f>
        <v/>
      </c>
      <c r="FJ19" s="36"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36"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36" t="str">
        <f>IF(ISBLANK(Values!E19),"",IF(Values!J19,"Backlit", "Non-Backlit"))</f>
        <v/>
      </c>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36" t="str">
        <f>IF(ISBLANK(Values!E19),"",Values!$B$7)</f>
        <v/>
      </c>
      <c r="CQ20" s="36" t="str">
        <f>IF(ISBLANK(Values!E19),"",Values!$B$8)</f>
        <v/>
      </c>
      <c r="CR20" s="36"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s="43"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36" t="str">
        <f>IF(ISBLANK(Values!E19),"","FALSE")</f>
        <v/>
      </c>
      <c r="FJ20" s="36"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36"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36" t="str">
        <f>IF(ISBLANK(Values!E20),"",IF(Values!J20,"Backlit", "Non-Backlit"))</f>
        <v/>
      </c>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36" t="str">
        <f>IF(ISBLANK(Values!E20),"",Values!$B$7)</f>
        <v/>
      </c>
      <c r="CQ21" s="36" t="str">
        <f>IF(ISBLANK(Values!E20),"",Values!$B$8)</f>
        <v/>
      </c>
      <c r="CR21" s="36"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s="43"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36" t="str">
        <f>IF(ISBLANK(Values!E20),"","FALSE")</f>
        <v/>
      </c>
      <c r="FJ21" s="36"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36"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36" t="str">
        <f>IF(ISBLANK(Values!E21),"",IF(Values!J21,"Backlit", "Non-Backlit"))</f>
        <v/>
      </c>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36" t="str">
        <f>IF(ISBLANK(Values!E21),"",Values!$B$7)</f>
        <v/>
      </c>
      <c r="CQ22" s="36" t="str">
        <f>IF(ISBLANK(Values!E21),"",Values!$B$8)</f>
        <v/>
      </c>
      <c r="CR22" s="36"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s="43"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36" t="str">
        <f>IF(ISBLANK(Values!E21),"","FALSE")</f>
        <v/>
      </c>
      <c r="FJ22" s="36"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4"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36"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36" t="str">
        <f>IF(ISBLANK(Values!E22),"",IF(Values!J22,"Backlit", "Non-Backlit"))</f>
        <v/>
      </c>
      <c r="AW23" s="1"/>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36" t="str">
        <f>IF(ISBLANK(Values!E22),"",Values!$B$7)</f>
        <v/>
      </c>
      <c r="CQ23" s="36" t="str">
        <f>IF(ISBLANK(Values!E22),"",Values!$B$8)</f>
        <v/>
      </c>
      <c r="CR23" s="36"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s="4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36" t="str">
        <f>IF(ISBLANK(Values!E22),"","FALSE")</f>
        <v/>
      </c>
      <c r="FJ23" s="36"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4"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36"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36" t="str">
        <f>IF(ISBLANK(Values!E23),"",IF(Values!J23,"Backlit", "Non-Backlit"))</f>
        <v/>
      </c>
      <c r="AW24" s="1"/>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36" t="str">
        <f>IF(ISBLANK(Values!E23),"",Values!$B$7)</f>
        <v/>
      </c>
      <c r="CQ24" s="36" t="str">
        <f>IF(ISBLANK(Values!E23),"",Values!$B$8)</f>
        <v/>
      </c>
      <c r="CR24" s="36"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s="43"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36" t="str">
        <f>IF(ISBLANK(Values!E23),"","FALSE")</f>
        <v/>
      </c>
      <c r="FJ24" s="36"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4"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36"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36" t="str">
        <f>IF(ISBLANK(Values!E24),"",IF(Values!J24,"Backlit", "Non-Backlit"))</f>
        <v/>
      </c>
      <c r="AW25" s="1"/>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36" t="str">
        <f>IF(ISBLANK(Values!E24),"",Values!$B$7)</f>
        <v/>
      </c>
      <c r="CQ25" s="36" t="str">
        <f>IF(ISBLANK(Values!E24),"",Values!$B$8)</f>
        <v/>
      </c>
      <c r="CR25" s="36"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s="43"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36" t="str">
        <f>IF(ISBLANK(Values!E24),"","FALSE")</f>
        <v/>
      </c>
      <c r="FJ25" s="36"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4"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36"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36" t="str">
        <f>IF(ISBLANK(Values!E25),"",IF(Values!J25,"Backlit", "Non-Backlit"))</f>
        <v/>
      </c>
      <c r="AW26" s="1"/>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36" t="str">
        <f>IF(ISBLANK(Values!E25),"",Values!$B$7)</f>
        <v/>
      </c>
      <c r="CQ26" s="36" t="str">
        <f>IF(ISBLANK(Values!E25),"",Values!$B$8)</f>
        <v/>
      </c>
      <c r="CR26" s="36"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s="43"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36" t="str">
        <f>IF(ISBLANK(Values!E25),"","FALSE")</f>
        <v/>
      </c>
      <c r="FJ26" s="36"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4"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36"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36" t="str">
        <f>IF(ISBLANK(Values!E26),"",IF(Values!J26,"Backlit", "Non-Backlit"))</f>
        <v/>
      </c>
      <c r="AW27" s="1"/>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36" t="str">
        <f>IF(ISBLANK(Values!E26),"",Values!$B$7)</f>
        <v/>
      </c>
      <c r="CQ27" s="36" t="str">
        <f>IF(ISBLANK(Values!E26),"",Values!$B$8)</f>
        <v/>
      </c>
      <c r="CR27" s="36"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s="43"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36" t="str">
        <f>IF(ISBLANK(Values!E26),"","FALSE")</f>
        <v/>
      </c>
      <c r="FJ27" s="36"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4"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36"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36" t="str">
        <f>IF(ISBLANK(Values!E27),"",IF(Values!J27,"Backlit", "Non-Backlit"))</f>
        <v/>
      </c>
      <c r="AW28" s="1"/>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36" t="str">
        <f>IF(ISBLANK(Values!E27),"",Values!$B$7)</f>
        <v/>
      </c>
      <c r="CQ28" s="36" t="str">
        <f>IF(ISBLANK(Values!E27),"",Values!$B$8)</f>
        <v/>
      </c>
      <c r="CR28" s="36"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s="43"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36" t="str">
        <f>IF(ISBLANK(Values!E27),"","FALSE")</f>
        <v/>
      </c>
      <c r="FJ28" s="36"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4"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36"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36" t="str">
        <f>IF(ISBLANK(Values!E28),"",IF(Values!J28,"Backlit", "Non-Backlit"))</f>
        <v/>
      </c>
      <c r="AW29" s="1"/>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36" t="str">
        <f>IF(ISBLANK(Values!E28),"",Values!$B$7)</f>
        <v/>
      </c>
      <c r="CQ29" s="36" t="str">
        <f>IF(ISBLANK(Values!E28),"",Values!$B$8)</f>
        <v/>
      </c>
      <c r="CR29" s="36"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s="43"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36" t="str">
        <f>IF(ISBLANK(Values!E28),"","FALSE")</f>
        <v/>
      </c>
      <c r="FJ29" s="36"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4"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36"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36" t="str">
        <f>IF(ISBLANK(Values!E29),"",IF(Values!J29,"Backlit", "Non-Backlit"))</f>
        <v/>
      </c>
      <c r="AW30" s="1"/>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36" t="str">
        <f>IF(ISBLANK(Values!E29),"",Values!$B$7)</f>
        <v/>
      </c>
      <c r="CQ30" s="36" t="str">
        <f>IF(ISBLANK(Values!E29),"",Values!$B$8)</f>
        <v/>
      </c>
      <c r="CR30" s="36"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s="43"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36" t="str">
        <f>IF(ISBLANK(Values!E29),"","FALSE")</f>
        <v/>
      </c>
      <c r="FJ30" s="36"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4"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36"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36" t="str">
        <f>IF(ISBLANK(Values!E30),"",IF(Values!J30,"Backlit", "Non-Backlit"))</f>
        <v/>
      </c>
      <c r="AW31" s="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36" t="str">
        <f>IF(ISBLANK(Values!E30),"",Values!$B$7)</f>
        <v/>
      </c>
      <c r="CQ31" s="36" t="str">
        <f>IF(ISBLANK(Values!E30),"",Values!$B$8)</f>
        <v/>
      </c>
      <c r="CR31" s="36"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s="43"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36" t="str">
        <f>IF(ISBLANK(Values!E30),"","FALSE")</f>
        <v/>
      </c>
      <c r="FJ31" s="36"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4"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36"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36" t="str">
        <f>IF(ISBLANK(Values!E31),"",IF(Values!J31,"Backlit", "Non-Backlit"))</f>
        <v/>
      </c>
      <c r="AW32" s="1"/>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36" t="str">
        <f>IF(ISBLANK(Values!E31),"",Values!$B$7)</f>
        <v/>
      </c>
      <c r="CQ32" s="36" t="str">
        <f>IF(ISBLANK(Values!E31),"",Values!$B$8)</f>
        <v/>
      </c>
      <c r="CR32" s="36"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s="43"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36" t="str">
        <f>IF(ISBLANK(Values!E31),"","FALSE")</f>
        <v/>
      </c>
      <c r="FJ32" s="36"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4"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36"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36" t="str">
        <f>IF(ISBLANK(Values!E32),"",IF(Values!J32,"Backlit", "Non-Backlit"))</f>
        <v/>
      </c>
      <c r="AW33" s="1"/>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36" t="str">
        <f>IF(ISBLANK(Values!E32),"",Values!$B$7)</f>
        <v/>
      </c>
      <c r="CQ33" s="36" t="str">
        <f>IF(ISBLANK(Values!E32),"",Values!$B$8)</f>
        <v/>
      </c>
      <c r="CR33" s="36"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s="4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36" t="str">
        <f>IF(ISBLANK(Values!E32),"","FALSE")</f>
        <v/>
      </c>
      <c r="FJ33" s="36"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4"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36"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36" t="str">
        <f>IF(ISBLANK(Values!E33),"",IF(Values!J33,"Backlit", "Non-Backlit"))</f>
        <v/>
      </c>
      <c r="AW34" s="1"/>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36" t="str">
        <f>IF(ISBLANK(Values!E33),"",Values!$B$7)</f>
        <v/>
      </c>
      <c r="CQ34" s="36" t="str">
        <f>IF(ISBLANK(Values!E33),"",Values!$B$8)</f>
        <v/>
      </c>
      <c r="CR34" s="36"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s="43"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36" t="str">
        <f>IF(ISBLANK(Values!E33),"","FALSE")</f>
        <v/>
      </c>
      <c r="FJ34" s="36"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4"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36"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36" t="str">
        <f>IF(ISBLANK(Values!E34),"",IF(Values!J34,"Backlit", "Non-Backlit"))</f>
        <v/>
      </c>
      <c r="AW35" s="1"/>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36" t="str">
        <f>IF(ISBLANK(Values!E34),"",Values!$B$7)</f>
        <v/>
      </c>
      <c r="CQ35" s="36" t="str">
        <f>IF(ISBLANK(Values!E34),"",Values!$B$8)</f>
        <v/>
      </c>
      <c r="CR35" s="36"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s="43"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36" t="str">
        <f>IF(ISBLANK(Values!E34),"","FALSE")</f>
        <v/>
      </c>
      <c r="FJ35" s="36"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4"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36"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36" t="str">
        <f>IF(ISBLANK(Values!E35),"",IF(Values!J35,"Backlit", "Non-Backlit"))</f>
        <v/>
      </c>
      <c r="AW36" s="1"/>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36" t="str">
        <f>IF(ISBLANK(Values!E35),"",Values!$B$7)</f>
        <v/>
      </c>
      <c r="CQ36" s="36" t="str">
        <f>IF(ISBLANK(Values!E35),"",Values!$B$8)</f>
        <v/>
      </c>
      <c r="CR36" s="36"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s="43"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36" t="str">
        <f>IF(ISBLANK(Values!E35),"","FALSE")</f>
        <v/>
      </c>
      <c r="FJ36" s="36"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4"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36"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36" t="str">
        <f>IF(ISBLANK(Values!E36),"",IF(Values!J36,"Backlit", "Non-Backlit"))</f>
        <v/>
      </c>
      <c r="AW37" s="1"/>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36" t="str">
        <f>IF(ISBLANK(Values!E36),"",Values!$B$7)</f>
        <v/>
      </c>
      <c r="CQ37" s="36" t="str">
        <f>IF(ISBLANK(Values!E36),"",Values!$B$8)</f>
        <v/>
      </c>
      <c r="CR37" s="36"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s="43"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36" t="str">
        <f>IF(ISBLANK(Values!E36),"","FALSE")</f>
        <v/>
      </c>
      <c r="FJ37" s="36"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4"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36"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36" t="str">
        <f>IF(ISBLANK(Values!E37),"",IF(Values!J37,"Backlit", "Non-Backlit"))</f>
        <v/>
      </c>
      <c r="AW38" s="1"/>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36" t="str">
        <f>IF(ISBLANK(Values!E37),"",Values!$B$7)</f>
        <v/>
      </c>
      <c r="CQ38" s="36" t="str">
        <f>IF(ISBLANK(Values!E37),"",Values!$B$8)</f>
        <v/>
      </c>
      <c r="CR38" s="36"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s="43"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36" t="str">
        <f>IF(ISBLANK(Values!E37),"","FALSE")</f>
        <v/>
      </c>
      <c r="FJ38" s="36"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4"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36"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36" t="str">
        <f>IF(ISBLANK(Values!E38),"",IF(Values!J38,"Backlit", "Non-Backlit"))</f>
        <v/>
      </c>
      <c r="AW39" s="1"/>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36" t="str">
        <f>IF(ISBLANK(Values!E38),"",Values!$B$7)</f>
        <v/>
      </c>
      <c r="CQ39" s="36" t="str">
        <f>IF(ISBLANK(Values!E38),"",Values!$B$8)</f>
        <v/>
      </c>
      <c r="CR39" s="36"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s="43"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36" t="str">
        <f>IF(ISBLANK(Values!E38),"","FALSE")</f>
        <v/>
      </c>
      <c r="FJ39" s="36"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4"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36"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36" t="str">
        <f>IF(ISBLANK(Values!E39),"",IF(Values!J39,"Backlit", "Non-Backlit"))</f>
        <v/>
      </c>
      <c r="AW40" s="1"/>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36" t="str">
        <f>IF(ISBLANK(Values!E39),"",Values!$B$7)</f>
        <v/>
      </c>
      <c r="CQ40" s="36" t="str">
        <f>IF(ISBLANK(Values!E39),"",Values!$B$8)</f>
        <v/>
      </c>
      <c r="CR40" s="36"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s="43"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36" t="str">
        <f>IF(ISBLANK(Values!E39),"","FALSE")</f>
        <v/>
      </c>
      <c r="FJ40" s="36"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4"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36"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36" t="str">
        <f>IF(ISBLANK(Values!E40),"",IF(Values!J40,"Backlit", "Non-Backlit"))</f>
        <v/>
      </c>
      <c r="AW41" s="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36" t="str">
        <f>IF(ISBLANK(Values!E40),"",Values!$B$7)</f>
        <v/>
      </c>
      <c r="CQ41" s="36" t="str">
        <f>IF(ISBLANK(Values!E40),"",Values!$B$8)</f>
        <v/>
      </c>
      <c r="CR41" s="36"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s="43"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36" t="str">
        <f>IF(ISBLANK(Values!E40),"","FALSE")</f>
        <v/>
      </c>
      <c r="FJ41" s="36"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36"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36" t="str">
        <f>IF(ISBLANK(Values!E41),"",IF(Values!J41,"Backlit", "Non-Backlit"))</f>
        <v/>
      </c>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36" t="str">
        <f>IF(ISBLANK(Values!E41),"",Values!$B$7)</f>
        <v/>
      </c>
      <c r="CQ42" s="36" t="str">
        <f>IF(ISBLANK(Values!E41),"",Values!$B$8)</f>
        <v/>
      </c>
      <c r="CR42" s="36"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s="43"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36" t="str">
        <f>IF(ISBLANK(Values!E41),"","FALSE")</f>
        <v/>
      </c>
      <c r="FJ42" s="36"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36"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36" t="str">
        <f>IF(ISBLANK(Values!E42),"",IF(Values!J42,"Backlit", "Non-Backlit"))</f>
        <v/>
      </c>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36" t="str">
        <f>IF(ISBLANK(Values!E42),"",Values!$B$7)</f>
        <v/>
      </c>
      <c r="CQ43" s="36" t="str">
        <f>IF(ISBLANK(Values!E42),"",Values!$B$8)</f>
        <v/>
      </c>
      <c r="CR43" s="36"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s="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36" t="str">
        <f>IF(ISBLANK(Values!E42),"","FALSE")</f>
        <v/>
      </c>
      <c r="FJ43" s="36"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36"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36" t="str">
        <f>IF(ISBLANK(Values!E43),"",IF(Values!J43,"Backlit", "Non-Backlit"))</f>
        <v/>
      </c>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36" t="str">
        <f>IF(ISBLANK(Values!E43),"",Values!$B$7)</f>
        <v/>
      </c>
      <c r="CQ44" s="36" t="str">
        <f>IF(ISBLANK(Values!E43),"",Values!$B$8)</f>
        <v/>
      </c>
      <c r="CR44" s="36"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s="43"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36" t="str">
        <f>IF(ISBLANK(Values!E43),"","FALSE")</f>
        <v/>
      </c>
      <c r="FJ44" s="36"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36"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36" t="str">
        <f>IF(ISBLANK(Values!E44),"",IF(Values!J44,"Backlit", "Non-Backlit"))</f>
        <v/>
      </c>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36" t="str">
        <f>IF(ISBLANK(Values!E44),"",Values!$B$7)</f>
        <v/>
      </c>
      <c r="CQ45" s="36" t="str">
        <f>IF(ISBLANK(Values!E44),"",Values!$B$8)</f>
        <v/>
      </c>
      <c r="CR45" s="36"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s="43"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36" t="str">
        <f>IF(ISBLANK(Values!E44),"","FALSE")</f>
        <v/>
      </c>
      <c r="FJ45" s="36"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36"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36" t="str">
        <f>IF(ISBLANK(Values!E45),"",IF(Values!J45,"Backlit", "Non-Backlit"))</f>
        <v/>
      </c>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36" t="str">
        <f>IF(ISBLANK(Values!E45),"",Values!$B$7)</f>
        <v/>
      </c>
      <c r="CQ46" s="36" t="str">
        <f>IF(ISBLANK(Values!E45),"",Values!$B$8)</f>
        <v/>
      </c>
      <c r="CR46" s="36"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s="43"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36" t="str">
        <f>IF(ISBLANK(Values!E45),"","FALSE")</f>
        <v/>
      </c>
      <c r="FJ46" s="36"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36"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36" t="str">
        <f>IF(ISBLANK(Values!E46),"",IF(Values!J46,"Backlit", "Non-Backlit"))</f>
        <v/>
      </c>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36" t="str">
        <f>IF(ISBLANK(Values!E46),"",Values!$B$7)</f>
        <v/>
      </c>
      <c r="CQ47" s="36" t="str">
        <f>IF(ISBLANK(Values!E46),"",Values!$B$8)</f>
        <v/>
      </c>
      <c r="CR47" s="36"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s="43"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36" t="str">
        <f>IF(ISBLANK(Values!E46),"","FALSE")</f>
        <v/>
      </c>
      <c r="FJ47" s="36"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36"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36" t="str">
        <f>IF(ISBLANK(Values!E47),"",IF(Values!J47,"Backlit", "Non-Backlit"))</f>
        <v/>
      </c>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36" t="str">
        <f>IF(ISBLANK(Values!E47),"",Values!$B$7)</f>
        <v/>
      </c>
      <c r="CQ48" s="36" t="str">
        <f>IF(ISBLANK(Values!E47),"",Values!$B$8)</f>
        <v/>
      </c>
      <c r="CR48" s="36"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s="43"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36" t="str">
        <f>IF(ISBLANK(Values!E47),"","FALSE")</f>
        <v/>
      </c>
      <c r="FJ48" s="36"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36"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36" t="str">
        <f>IF(ISBLANK(Values!E48),"",IF(Values!J48,"Backlit", "Non-Backlit"))</f>
        <v/>
      </c>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36" t="str">
        <f>IF(ISBLANK(Values!E48),"",Values!$B$7)</f>
        <v/>
      </c>
      <c r="CQ49" s="36" t="str">
        <f>IF(ISBLANK(Values!E48),"",Values!$B$8)</f>
        <v/>
      </c>
      <c r="CR49" s="36"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s="43"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36" t="str">
        <f>IF(ISBLANK(Values!E48),"","FALSE")</f>
        <v/>
      </c>
      <c r="FJ49" s="36"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36"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36" t="str">
        <f>IF(ISBLANK(Values!E49),"",IF(Values!J49,"Backlit", "Non-Backlit"))</f>
        <v/>
      </c>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36" t="str">
        <f>IF(ISBLANK(Values!E49),"",Values!$B$7)</f>
        <v/>
      </c>
      <c r="CQ50" s="36" t="str">
        <f>IF(ISBLANK(Values!E49),"",Values!$B$8)</f>
        <v/>
      </c>
      <c r="CR50" s="36"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s="43"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36" t="str">
        <f>IF(ISBLANK(Values!E49),"","FALSE")</f>
        <v/>
      </c>
      <c r="FJ50" s="36"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36"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36" t="str">
        <f>IF(ISBLANK(Values!E50),"",IF(Values!J50,"Backlit", "Non-Backlit"))</f>
        <v/>
      </c>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36" t="str">
        <f>IF(ISBLANK(Values!E50),"",Values!$B$7)</f>
        <v/>
      </c>
      <c r="CQ51" s="36" t="str">
        <f>IF(ISBLANK(Values!E50),"",Values!$B$8)</f>
        <v/>
      </c>
      <c r="CR51" s="36"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s="43"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36" t="str">
        <f>IF(ISBLANK(Values!E50),"","FALSE")</f>
        <v/>
      </c>
      <c r="FJ51" s="36"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36"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36" t="str">
        <f>IF(ISBLANK(Values!E51),"",IF(Values!J51,"Backlit", "Non-Backlit"))</f>
        <v/>
      </c>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36" t="str">
        <f>IF(ISBLANK(Values!E51),"",Values!$B$7)</f>
        <v/>
      </c>
      <c r="CQ52" s="36" t="str">
        <f>IF(ISBLANK(Values!E51),"",Values!$B$8)</f>
        <v/>
      </c>
      <c r="CR52" s="36"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s="43"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36" t="str">
        <f>IF(ISBLANK(Values!E51),"","FALSE")</f>
        <v/>
      </c>
      <c r="FJ52" s="36"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36"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36" t="str">
        <f>IF(ISBLANK(Values!E52),"",IF(Values!J52,"Backlit", "Non-Backlit"))</f>
        <v/>
      </c>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36" t="str">
        <f>IF(ISBLANK(Values!E52),"",Values!$B$7)</f>
        <v/>
      </c>
      <c r="CQ53" s="36" t="str">
        <f>IF(ISBLANK(Values!E52),"",Values!$B$8)</f>
        <v/>
      </c>
      <c r="CR53" s="36"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s="4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36" t="str">
        <f>IF(ISBLANK(Values!E52),"","FALSE")</f>
        <v/>
      </c>
      <c r="FJ53" s="36"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36"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36" t="str">
        <f>IF(ISBLANK(Values!E53),"",IF(Values!J53,"Backlit", "Non-Backlit"))</f>
        <v/>
      </c>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36" t="str">
        <f>IF(ISBLANK(Values!E53),"",Values!$B$7)</f>
        <v/>
      </c>
      <c r="CQ54" s="36" t="str">
        <f>IF(ISBLANK(Values!E53),"",Values!$B$8)</f>
        <v/>
      </c>
      <c r="CR54" s="36"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s="43"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36" t="str">
        <f>IF(ISBLANK(Values!E53),"","FALSE")</f>
        <v/>
      </c>
      <c r="FJ54" s="36"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36"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36" t="str">
        <f>IF(ISBLANK(Values!E54),"",IF(Values!J54,"Backlit", "Non-Backlit"))</f>
        <v/>
      </c>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36" t="str">
        <f>IF(ISBLANK(Values!E54),"",Values!$B$7)</f>
        <v/>
      </c>
      <c r="CQ55" s="36" t="str">
        <f>IF(ISBLANK(Values!E54),"",Values!$B$8)</f>
        <v/>
      </c>
      <c r="CR55" s="36"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s="43"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36" t="str">
        <f>IF(ISBLANK(Values!E54),"","FALSE")</f>
        <v/>
      </c>
      <c r="FJ55" s="36"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36"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36" t="str">
        <f>IF(ISBLANK(Values!E55),"",IF(Values!J55,"Backlit", "Non-Backlit"))</f>
        <v/>
      </c>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36" t="str">
        <f>IF(ISBLANK(Values!E55),"",Values!$B$7)</f>
        <v/>
      </c>
      <c r="CQ56" s="36" t="str">
        <f>IF(ISBLANK(Values!E55),"",Values!$B$8)</f>
        <v/>
      </c>
      <c r="CR56" s="36"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s="43"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36" t="str">
        <f>IF(ISBLANK(Values!E55),"","FALSE")</f>
        <v/>
      </c>
      <c r="FJ56" s="36"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36"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36" t="str">
        <f>IF(ISBLANK(Values!E56),"",IF(Values!J56,"Backlit", "Non-Backlit"))</f>
        <v/>
      </c>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36" t="str">
        <f>IF(ISBLANK(Values!E56),"",Values!$B$7)</f>
        <v/>
      </c>
      <c r="CQ57" s="36" t="str">
        <f>IF(ISBLANK(Values!E56),"",Values!$B$8)</f>
        <v/>
      </c>
      <c r="CR57" s="36"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s="43"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36" t="str">
        <f>IF(ISBLANK(Values!E56),"","FALSE")</f>
        <v/>
      </c>
      <c r="FJ57" s="36"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36"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36" t="str">
        <f>IF(ISBLANK(Values!E57),"",IF(Values!J57,"Backlit", "Non-Backlit"))</f>
        <v/>
      </c>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36" t="str">
        <f>IF(ISBLANK(Values!E57),"",Values!$B$7)</f>
        <v/>
      </c>
      <c r="CQ58" s="36" t="str">
        <f>IF(ISBLANK(Values!E57),"",Values!$B$8)</f>
        <v/>
      </c>
      <c r="CR58" s="36"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s="43"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36" t="str">
        <f>IF(ISBLANK(Values!E57),"","FALSE")</f>
        <v/>
      </c>
      <c r="FJ58" s="36"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36"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36" t="str">
        <f>IF(ISBLANK(Values!E58),"",IF(Values!J58,"Backlit", "Non-Backlit"))</f>
        <v/>
      </c>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36" t="str">
        <f>IF(ISBLANK(Values!E58),"",Values!$B$7)</f>
        <v/>
      </c>
      <c r="CQ59" s="36" t="str">
        <f>IF(ISBLANK(Values!E58),"",Values!$B$8)</f>
        <v/>
      </c>
      <c r="CR59" s="36"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s="43"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36" t="str">
        <f>IF(ISBLANK(Values!E58),"","FALSE")</f>
        <v/>
      </c>
      <c r="FJ59" s="36"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36"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36" t="str">
        <f>IF(ISBLANK(Values!E59),"",IF(Values!J59,"Backlit", "Non-Backlit"))</f>
        <v/>
      </c>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36" t="str">
        <f>IF(ISBLANK(Values!E59),"",Values!$B$7)</f>
        <v/>
      </c>
      <c r="CQ60" s="36" t="str">
        <f>IF(ISBLANK(Values!E59),"",Values!$B$8)</f>
        <v/>
      </c>
      <c r="CR60" s="36"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s="43"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36" t="str">
        <f>IF(ISBLANK(Values!E59),"","FALSE")</f>
        <v/>
      </c>
      <c r="FJ60" s="36"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36"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36" t="str">
        <f>IF(ISBLANK(Values!E60),"",IF(Values!J60,"Backlit", "Non-Backlit"))</f>
        <v/>
      </c>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36" t="str">
        <f>IF(ISBLANK(Values!E60),"",Values!$B$7)</f>
        <v/>
      </c>
      <c r="CQ61" s="36" t="str">
        <f>IF(ISBLANK(Values!E60),"",Values!$B$8)</f>
        <v/>
      </c>
      <c r="CR61" s="36"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s="43"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36" t="str">
        <f>IF(ISBLANK(Values!E60),"","FALSE")</f>
        <v/>
      </c>
      <c r="FJ61" s="36"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36"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36" t="str">
        <f>IF(ISBLANK(Values!E61),"",IF(Values!J61,"Backlit", "Non-Backlit"))</f>
        <v/>
      </c>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36" t="str">
        <f>IF(ISBLANK(Values!E61),"",Values!$B$7)</f>
        <v/>
      </c>
      <c r="CQ62" s="36" t="str">
        <f>IF(ISBLANK(Values!E61),"",Values!$B$8)</f>
        <v/>
      </c>
      <c r="CR62" s="36"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s="43"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36" t="str">
        <f>IF(ISBLANK(Values!E61),"","FALSE")</f>
        <v/>
      </c>
      <c r="FJ62" s="36"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36"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36" t="str">
        <f>IF(ISBLANK(Values!E62),"",IF(Values!J62,"Backlit", "Non-Backlit"))</f>
        <v/>
      </c>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36" t="str">
        <f>IF(ISBLANK(Values!E62),"",Values!$B$7)</f>
        <v/>
      </c>
      <c r="CQ63" s="36" t="str">
        <f>IF(ISBLANK(Values!E62),"",Values!$B$8)</f>
        <v/>
      </c>
      <c r="CR63" s="36"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s="4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36" t="str">
        <f>IF(ISBLANK(Values!E62),"","FALSE")</f>
        <v/>
      </c>
      <c r="FJ63" s="36"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36"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36" t="str">
        <f>IF(ISBLANK(Values!E63),"",IF(Values!J63,"Backlit", "Non-Backlit"))</f>
        <v/>
      </c>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36" t="str">
        <f>IF(ISBLANK(Values!E63),"",Values!$B$7)</f>
        <v/>
      </c>
      <c r="CQ64" s="36" t="str">
        <f>IF(ISBLANK(Values!E63),"",Values!$B$8)</f>
        <v/>
      </c>
      <c r="CR64" s="36"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s="43"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36" t="str">
        <f>IF(ISBLANK(Values!E63),"","FALSE")</f>
        <v/>
      </c>
      <c r="FJ64" s="36"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36"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36" t="str">
        <f>IF(ISBLANK(Values!E64),"",IF(Values!J64,"Backlit", "Non-Backlit"))</f>
        <v/>
      </c>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36" t="str">
        <f>IF(ISBLANK(Values!E64),"",Values!$B$7)</f>
        <v/>
      </c>
      <c r="CQ65" s="36" t="str">
        <f>IF(ISBLANK(Values!E64),"",Values!$B$8)</f>
        <v/>
      </c>
      <c r="CR65" s="36"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s="43"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36" t="str">
        <f>IF(ISBLANK(Values!E64),"","FALSE")</f>
        <v/>
      </c>
      <c r="FJ65" s="36"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36"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36" t="str">
        <f>IF(ISBLANK(Values!E65),"",IF(Values!J65,"Backlit", "Non-Backlit"))</f>
        <v/>
      </c>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36" t="str">
        <f>IF(ISBLANK(Values!E65),"",Values!$B$7)</f>
        <v/>
      </c>
      <c r="CQ66" s="36" t="str">
        <f>IF(ISBLANK(Values!E65),"",Values!$B$8)</f>
        <v/>
      </c>
      <c r="CR66" s="36"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s="43"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36" t="str">
        <f>IF(ISBLANK(Values!E65),"","FALSE")</f>
        <v/>
      </c>
      <c r="FJ66" s="36"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36"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36" t="str">
        <f>IF(ISBLANK(Values!E66),"",IF(Values!J66,"Backlit", "Non-Backlit"))</f>
        <v/>
      </c>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36" t="str">
        <f>IF(ISBLANK(Values!E66),"",Values!$B$7)</f>
        <v/>
      </c>
      <c r="CQ67" s="36" t="str">
        <f>IF(ISBLANK(Values!E66),"",Values!$B$8)</f>
        <v/>
      </c>
      <c r="CR67" s="36"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s="43"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36" t="str">
        <f>IF(ISBLANK(Values!E66),"","FALSE")</f>
        <v/>
      </c>
      <c r="FJ67" s="36"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36"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36" t="str">
        <f>IF(ISBLANK(Values!E67),"",IF(Values!J67,"Backlit", "Non-Backlit"))</f>
        <v/>
      </c>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36" t="str">
        <f>IF(ISBLANK(Values!E67),"",Values!$B$7)</f>
        <v/>
      </c>
      <c r="CQ68" s="36" t="str">
        <f>IF(ISBLANK(Values!E67),"",Values!$B$8)</f>
        <v/>
      </c>
      <c r="CR68" s="36"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s="43"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36" t="str">
        <f>IF(ISBLANK(Values!E67),"","FALSE")</f>
        <v/>
      </c>
      <c r="FJ68" s="36"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36"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36" t="str">
        <f>IF(ISBLANK(Values!E68),"",IF(Values!J68,"Backlit", "Non-Backlit"))</f>
        <v/>
      </c>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36" t="str">
        <f>IF(ISBLANK(Values!E68),"",Values!$B$7)</f>
        <v/>
      </c>
      <c r="CQ69" s="36" t="str">
        <f>IF(ISBLANK(Values!E68),"",Values!$B$8)</f>
        <v/>
      </c>
      <c r="CR69" s="36"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s="43"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36" t="str">
        <f>IF(ISBLANK(Values!E68),"","FALSE")</f>
        <v/>
      </c>
      <c r="FJ69" s="36"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36"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36" t="str">
        <f>IF(ISBLANK(Values!E69),"",IF(Values!J69,"Backlit", "Non-Backlit"))</f>
        <v/>
      </c>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36" t="str">
        <f>IF(ISBLANK(Values!E69),"",Values!$B$7)</f>
        <v/>
      </c>
      <c r="CQ70" s="36" t="str">
        <f>IF(ISBLANK(Values!E69),"",Values!$B$8)</f>
        <v/>
      </c>
      <c r="CR70" s="36"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s="43"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36" t="str">
        <f>IF(ISBLANK(Values!E69),"","FALSE")</f>
        <v/>
      </c>
      <c r="FJ70" s="36"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36"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36" t="str">
        <f>IF(ISBLANK(Values!E70),"",IF(Values!J70,"Backlit", "Non-Backlit"))</f>
        <v/>
      </c>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36" t="str">
        <f>IF(ISBLANK(Values!E70),"",Values!$B$7)</f>
        <v/>
      </c>
      <c r="CQ71" s="36" t="str">
        <f>IF(ISBLANK(Values!E70),"",Values!$B$8)</f>
        <v/>
      </c>
      <c r="CR71" s="36"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s="43"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36" t="str">
        <f>IF(ISBLANK(Values!E70),"","FALSE")</f>
        <v/>
      </c>
      <c r="FJ71" s="36"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36"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36" t="str">
        <f>IF(ISBLANK(Values!E71),"",IF(Values!J71,"Backlit", "Non-Backlit"))</f>
        <v/>
      </c>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36" t="str">
        <f>IF(ISBLANK(Values!E71),"",Values!$B$7)</f>
        <v/>
      </c>
      <c r="CQ72" s="36" t="str">
        <f>IF(ISBLANK(Values!E71),"",Values!$B$8)</f>
        <v/>
      </c>
      <c r="CR72" s="36"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s="43"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36" t="str">
        <f>IF(ISBLANK(Values!E71),"","FALSE")</f>
        <v/>
      </c>
      <c r="FJ72" s="36"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36"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36" t="str">
        <f>IF(ISBLANK(Values!E72),"",IF(Values!J72,"Backlit", "Non-Backlit"))</f>
        <v/>
      </c>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36" t="str">
        <f>IF(ISBLANK(Values!E72),"",Values!$B$7)</f>
        <v/>
      </c>
      <c r="CQ73" s="36" t="str">
        <f>IF(ISBLANK(Values!E72),"",Values!$B$8)</f>
        <v/>
      </c>
      <c r="CR73" s="36"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s="4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36" t="str">
        <f>IF(ISBLANK(Values!E72),"","FALSE")</f>
        <v/>
      </c>
      <c r="FJ73" s="36"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36"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36" t="str">
        <f>IF(ISBLANK(Values!E73),"",IF(Values!J73,"Backlit", "Non-Backlit"))</f>
        <v/>
      </c>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36" t="str">
        <f>IF(ISBLANK(Values!E73),"",Values!$B$7)</f>
        <v/>
      </c>
      <c r="CQ74" s="36" t="str">
        <f>IF(ISBLANK(Values!E73),"",Values!$B$8)</f>
        <v/>
      </c>
      <c r="CR74" s="36"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s="43"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36" t="str">
        <f>IF(ISBLANK(Values!E73),"","FALSE")</f>
        <v/>
      </c>
      <c r="FJ74" s="36"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36"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36" t="str">
        <f>IF(ISBLANK(Values!E74),"",IF(Values!J74,"Backlit", "Non-Backlit"))</f>
        <v/>
      </c>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36" t="str">
        <f>IF(ISBLANK(Values!E74),"",Values!$B$7)</f>
        <v/>
      </c>
      <c r="CQ75" s="36" t="str">
        <f>IF(ISBLANK(Values!E74),"",Values!$B$8)</f>
        <v/>
      </c>
      <c r="CR75" s="36"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s="43"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36" t="str">
        <f>IF(ISBLANK(Values!E74),"","FALSE")</f>
        <v/>
      </c>
      <c r="FJ75" s="36"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36"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36" t="str">
        <f>IF(ISBLANK(Values!E75),"",IF(Values!J75,"Backlit", "Non-Backlit"))</f>
        <v/>
      </c>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36" t="str">
        <f>IF(ISBLANK(Values!E75),"",Values!$B$7)</f>
        <v/>
      </c>
      <c r="CQ76" s="36" t="str">
        <f>IF(ISBLANK(Values!E75),"",Values!$B$8)</f>
        <v/>
      </c>
      <c r="CR76" s="36"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s="43"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36" t="str">
        <f>IF(ISBLANK(Values!E75),"","FALSE")</f>
        <v/>
      </c>
      <c r="FJ76" s="36"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36"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36" t="str">
        <f>IF(ISBLANK(Values!E76),"",IF(Values!J76,"Backlit", "Non-Backlit"))</f>
        <v/>
      </c>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36" t="str">
        <f>IF(ISBLANK(Values!E76),"",Values!$B$7)</f>
        <v/>
      </c>
      <c r="CQ77" s="36" t="str">
        <f>IF(ISBLANK(Values!E76),"",Values!$B$8)</f>
        <v/>
      </c>
      <c r="CR77" s="36"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s="43"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36" t="str">
        <f>IF(ISBLANK(Values!E76),"","FALSE")</f>
        <v/>
      </c>
      <c r="FJ77" s="36"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36"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36" t="str">
        <f>IF(ISBLANK(Values!E77),"",IF(Values!J77,"Backlit", "Non-Backlit"))</f>
        <v/>
      </c>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36" t="str">
        <f>IF(ISBLANK(Values!E77),"",Values!$B$7)</f>
        <v/>
      </c>
      <c r="CQ78" s="36" t="str">
        <f>IF(ISBLANK(Values!E77),"",Values!$B$8)</f>
        <v/>
      </c>
      <c r="CR78" s="36"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s="43"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36" t="str">
        <f>IF(ISBLANK(Values!E77),"","FALSE")</f>
        <v/>
      </c>
      <c r="FJ78" s="36"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36"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36" t="str">
        <f>IF(ISBLANK(Values!E78),"",IF(Values!J78,"Backlit", "Non-Backlit"))</f>
        <v/>
      </c>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36" t="str">
        <f>IF(ISBLANK(Values!E78),"",Values!$B$7)</f>
        <v/>
      </c>
      <c r="CQ79" s="36" t="str">
        <f>IF(ISBLANK(Values!E78),"",Values!$B$8)</f>
        <v/>
      </c>
      <c r="CR79" s="36"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s="43"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36" t="str">
        <f>IF(ISBLANK(Values!E78),"","FALSE")</f>
        <v/>
      </c>
      <c r="FJ79" s="36"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36"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36" t="str">
        <f>IF(ISBLANK(Values!E79),"",IF(Values!J79,"Backlit", "Non-Backlit"))</f>
        <v/>
      </c>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36" t="str">
        <f>IF(ISBLANK(Values!E79),"",Values!$B$7)</f>
        <v/>
      </c>
      <c r="CQ80" s="36" t="str">
        <f>IF(ISBLANK(Values!E79),"",Values!$B$8)</f>
        <v/>
      </c>
      <c r="CR80" s="36"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s="43"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36" t="str">
        <f>IF(ISBLANK(Values!E79),"","FALSE")</f>
        <v/>
      </c>
      <c r="FJ80" s="36"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36"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36" t="str">
        <f>IF(ISBLANK(Values!E80),"",IF(Values!J80,"Backlit", "Non-Backlit"))</f>
        <v/>
      </c>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36" t="str">
        <f>IF(ISBLANK(Values!E80),"",Values!$B$7)</f>
        <v/>
      </c>
      <c r="CQ81" s="36" t="str">
        <f>IF(ISBLANK(Values!E80),"",Values!$B$8)</f>
        <v/>
      </c>
      <c r="CR81" s="36"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s="43"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36" t="str">
        <f>IF(ISBLANK(Values!E80),"","FALSE")</f>
        <v/>
      </c>
      <c r="FJ81" s="36"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36"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36" t="str">
        <f>IF(ISBLANK(Values!E81),"",IF(Values!J81,"Backlit", "Non-Backlit"))</f>
        <v/>
      </c>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36" t="str">
        <f>IF(ISBLANK(Values!E81),"",Values!$B$7)</f>
        <v/>
      </c>
      <c r="CQ82" s="36" t="str">
        <f>IF(ISBLANK(Values!E81),"",Values!$B$8)</f>
        <v/>
      </c>
      <c r="CR82" s="36"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s="43"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36" t="str">
        <f>IF(ISBLANK(Values!E81),"","FALSE")</f>
        <v/>
      </c>
      <c r="FJ82" s="36"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36"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36" t="str">
        <f>IF(ISBLANK(Values!E82),"",IF(Values!J82,"Backlit", "Non-Backlit"))</f>
        <v/>
      </c>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36" t="str">
        <f>IF(ISBLANK(Values!E82),"",Values!$B$7)</f>
        <v/>
      </c>
      <c r="CQ83" s="36" t="str">
        <f>IF(ISBLANK(Values!E82),"",Values!$B$8)</f>
        <v/>
      </c>
      <c r="CR83" s="36"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s="31"/>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36" t="str">
        <f>IF(ISBLANK(Values!E82),"","FALSE")</f>
        <v/>
      </c>
      <c r="FJ83" s="36"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36"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36" t="str">
        <f>IF(ISBLANK(Values!E83),"",IF(Values!J83,"Backlit", "Non-Backlit"))</f>
        <v/>
      </c>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36" t="str">
        <f>IF(ISBLANK(Values!E83),"",Values!$B$7)</f>
        <v/>
      </c>
      <c r="CQ84" s="36" t="str">
        <f>IF(ISBLANK(Values!E83),"",Values!$B$8)</f>
        <v/>
      </c>
      <c r="CR84" s="36"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s="31"/>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36" t="str">
        <f>IF(ISBLANK(Values!E83),"","FALSE")</f>
        <v/>
      </c>
      <c r="FJ84" s="36"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36"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36" t="str">
        <f>IF(ISBLANK(Values!E84),"",IF(Values!J84,"Backlit", "Non-Backlit"))</f>
        <v/>
      </c>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36" t="str">
        <f>IF(ISBLANK(Values!E84),"",Values!$B$7)</f>
        <v/>
      </c>
      <c r="CQ85" s="36" t="str">
        <f>IF(ISBLANK(Values!E84),"",Values!$B$8)</f>
        <v/>
      </c>
      <c r="CR85" s="36"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s="31"/>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36" t="str">
        <f>IF(ISBLANK(Values!E84),"","FALSE")</f>
        <v/>
      </c>
      <c r="FJ85" s="36"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36"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36" t="str">
        <f>IF(ISBLANK(Values!E85),"",IF(Values!J85,"Backlit", "Non-Backlit"))</f>
        <v/>
      </c>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36" t="str">
        <f>IF(ISBLANK(Values!E85),"",Values!$B$7)</f>
        <v/>
      </c>
      <c r="CQ86" s="36" t="str">
        <f>IF(ISBLANK(Values!E85),"",Values!$B$8)</f>
        <v/>
      </c>
      <c r="CR86" s="36"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s="31"/>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36" t="str">
        <f>IF(ISBLANK(Values!E85),"","FALSE")</f>
        <v/>
      </c>
      <c r="FJ86" s="36"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36"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36" t="str">
        <f>IF(ISBLANK(Values!E86),"",IF(Values!J86,"Backlit", "Non-Backlit"))</f>
        <v/>
      </c>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36" t="str">
        <f>IF(ISBLANK(Values!E86),"",Values!$B$7)</f>
        <v/>
      </c>
      <c r="CQ87" s="36" t="str">
        <f>IF(ISBLANK(Values!E86),"",Values!$B$8)</f>
        <v/>
      </c>
      <c r="CR87" s="36"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s="31"/>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36" t="str">
        <f>IF(ISBLANK(Values!E86),"","FALSE")</f>
        <v/>
      </c>
      <c r="FJ87" s="36"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36"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36" t="str">
        <f>IF(ISBLANK(Values!E87),"",IF(Values!J87,"Backlit", "Non-Backlit"))</f>
        <v/>
      </c>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36" t="str">
        <f>IF(ISBLANK(Values!E87),"",Values!$B$7)</f>
        <v/>
      </c>
      <c r="CQ88" s="36" t="str">
        <f>IF(ISBLANK(Values!E87),"",Values!$B$8)</f>
        <v/>
      </c>
      <c r="CR88" s="36"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s="31"/>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36" t="str">
        <f>IF(ISBLANK(Values!E87),"","FALSE")</f>
        <v/>
      </c>
      <c r="FJ88" s="36"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36"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36" t="str">
        <f>IF(ISBLANK(Values!E88),"",IF(Values!J88,"Backlit", "Non-Backlit"))</f>
        <v/>
      </c>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36" t="str">
        <f>IF(ISBLANK(Values!E88),"",Values!$B$7)</f>
        <v/>
      </c>
      <c r="CQ89" s="36" t="str">
        <f>IF(ISBLANK(Values!E88),"",Values!$B$8)</f>
        <v/>
      </c>
      <c r="CR89" s="36"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s="31"/>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36" t="str">
        <f>IF(ISBLANK(Values!E88),"","FALSE")</f>
        <v/>
      </c>
      <c r="FJ89" s="36"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36"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36" t="str">
        <f>IF(ISBLANK(Values!E89),"",IF(Values!J89,"Backlit", "Non-Backlit"))</f>
        <v/>
      </c>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36" t="str">
        <f>IF(ISBLANK(Values!E89),"",Values!$B$7)</f>
        <v/>
      </c>
      <c r="CQ90" s="36" t="str">
        <f>IF(ISBLANK(Values!E89),"",Values!$B$8)</f>
        <v/>
      </c>
      <c r="CR90" s="36"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s="31"/>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36" t="str">
        <f>IF(ISBLANK(Values!E89),"","FALSE")</f>
        <v/>
      </c>
      <c r="FJ90" s="36"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36"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36" t="str">
        <f>IF(ISBLANK(Values!E90),"",IF(Values!J90,"Backlit", "Non-Backlit"))</f>
        <v/>
      </c>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36" t="str">
        <f>IF(ISBLANK(Values!E90),"",Values!$B$7)</f>
        <v/>
      </c>
      <c r="CQ91" s="36" t="str">
        <f>IF(ISBLANK(Values!E90),"",Values!$B$8)</f>
        <v/>
      </c>
      <c r="CR91" s="36"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s="31"/>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36" t="str">
        <f>IF(ISBLANK(Values!E90),"","FALSE")</f>
        <v/>
      </c>
      <c r="FJ91" s="36"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36"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36" t="str">
        <f>IF(ISBLANK(Values!E91),"",IF(Values!J91,"Backlit", "Non-Backlit"))</f>
        <v/>
      </c>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36" t="str">
        <f>IF(ISBLANK(Values!E91),"",Values!$B$7)</f>
        <v/>
      </c>
      <c r="CQ92" s="36" t="str">
        <f>IF(ISBLANK(Values!E91),"",Values!$B$8)</f>
        <v/>
      </c>
      <c r="CR92" s="36"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s="31"/>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36" t="str">
        <f>IF(ISBLANK(Values!E91),"","FALSE")</f>
        <v/>
      </c>
      <c r="FJ92" s="36"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36"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36" t="str">
        <f>IF(ISBLANK(Values!E92),"",IF(Values!J92,"Backlit", "Non-Backlit"))</f>
        <v/>
      </c>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36" t="str">
        <f>IF(ISBLANK(Values!E92),"",Values!$B$7)</f>
        <v/>
      </c>
      <c r="CQ93" s="36" t="str">
        <f>IF(ISBLANK(Values!E92),"",Values!$B$8)</f>
        <v/>
      </c>
      <c r="CR93" s="36"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s="31"/>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36" t="str">
        <f>IF(ISBLANK(Values!E92),"","FALSE")</f>
        <v/>
      </c>
      <c r="FJ93" s="36"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36"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36" t="str">
        <f>IF(ISBLANK(Values!E93),"",IF(Values!J93,"Backlit", "Non-Backlit"))</f>
        <v/>
      </c>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36" t="str">
        <f>IF(ISBLANK(Values!E93),"",Values!$B$7)</f>
        <v/>
      </c>
      <c r="CQ94" s="36" t="str">
        <f>IF(ISBLANK(Values!E93),"",Values!$B$8)</f>
        <v/>
      </c>
      <c r="CR94" s="36"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s="31"/>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36" t="str">
        <f>IF(ISBLANK(Values!E93),"","FALSE")</f>
        <v/>
      </c>
      <c r="FJ94" s="36"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36"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36" t="str">
        <f>IF(ISBLANK(Values!E94),"",IF(Values!J94,"Backlit", "Non-Backlit"))</f>
        <v/>
      </c>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36" t="str">
        <f>IF(ISBLANK(Values!E94),"",Values!$B$7)</f>
        <v/>
      </c>
      <c r="CQ95" s="36" t="str">
        <f>IF(ISBLANK(Values!E94),"",Values!$B$8)</f>
        <v/>
      </c>
      <c r="CR95" s="36"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s="31"/>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36" t="str">
        <f>IF(ISBLANK(Values!E94),"","FALSE")</f>
        <v/>
      </c>
      <c r="FJ95" s="36"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36"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36" t="str">
        <f>IF(ISBLANK(Values!E95),"",IF(Values!J95,"Backlit", "Non-Backlit"))</f>
        <v/>
      </c>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36" t="str">
        <f>IF(ISBLANK(Values!E95),"",Values!$B$7)</f>
        <v/>
      </c>
      <c r="CQ96" s="36" t="str">
        <f>IF(ISBLANK(Values!E95),"",Values!$B$8)</f>
        <v/>
      </c>
      <c r="CR96" s="36"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s="31"/>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36" t="str">
        <f>IF(ISBLANK(Values!E95),"","FALSE")</f>
        <v/>
      </c>
      <c r="FJ96" s="36"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36"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36" t="str">
        <f>IF(ISBLANK(Values!E96),"",IF(Values!J96,"Backlit", "Non-Backlit"))</f>
        <v/>
      </c>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36" t="str">
        <f>IF(ISBLANK(Values!E96),"",Values!$B$7)</f>
        <v/>
      </c>
      <c r="CQ97" s="36" t="str">
        <f>IF(ISBLANK(Values!E96),"",Values!$B$8)</f>
        <v/>
      </c>
      <c r="CR97" s="36"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s="31"/>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36" t="str">
        <f>IF(ISBLANK(Values!E96),"","FALSE")</f>
        <v/>
      </c>
      <c r="FJ97" s="36"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36"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36" t="str">
        <f>IF(ISBLANK(Values!E97),"",IF(Values!J97,"Backlit", "Non-Backlit"))</f>
        <v/>
      </c>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36" t="str">
        <f>IF(ISBLANK(Values!E97),"",Values!$B$7)</f>
        <v/>
      </c>
      <c r="CQ98" s="36" t="str">
        <f>IF(ISBLANK(Values!E97),"",Values!$B$8)</f>
        <v/>
      </c>
      <c r="CR98" s="36"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s="31"/>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36" t="str">
        <f>IF(ISBLANK(Values!E97),"","FALSE")</f>
        <v/>
      </c>
      <c r="FJ98" s="36"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36"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36" t="str">
        <f>IF(ISBLANK(Values!E98),"",IF(Values!J98,"Backlit", "Non-Backlit"))</f>
        <v/>
      </c>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36" t="str">
        <f>IF(ISBLANK(Values!E98),"",Values!$B$7)</f>
        <v/>
      </c>
      <c r="CQ99" s="36" t="str">
        <f>IF(ISBLANK(Values!E98),"",Values!$B$8)</f>
        <v/>
      </c>
      <c r="CR99" s="36"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s="31"/>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36" t="str">
        <f>IF(ISBLANK(Values!E98),"","FALSE")</f>
        <v/>
      </c>
      <c r="FJ99" s="36"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36"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36" t="str">
        <f>IF(ISBLANK(Values!E99),"",IF(Values!J99,"Backlit", "Non-Backlit"))</f>
        <v/>
      </c>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36" t="str">
        <f>IF(ISBLANK(Values!E99),"",Values!$B$7)</f>
        <v/>
      </c>
      <c r="CQ100" s="36" t="str">
        <f>IF(ISBLANK(Values!E99),"",Values!$B$8)</f>
        <v/>
      </c>
      <c r="CR100" s="36"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s="31"/>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36" t="str">
        <f>IF(ISBLANK(Values!E99),"","FALSE")</f>
        <v/>
      </c>
      <c r="FJ100" s="36"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36"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36" t="str">
        <f>IF(ISBLANK(Values!E100),"",IF(Values!J100,"Backlit", "Non-Backlit"))</f>
        <v/>
      </c>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36" t="str">
        <f>IF(ISBLANK(Values!E100),"",Values!$B$7)</f>
        <v/>
      </c>
      <c r="CQ101" s="36" t="str">
        <f>IF(ISBLANK(Values!E100),"",Values!$B$8)</f>
        <v/>
      </c>
      <c r="CR101" s="36"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s="31"/>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36" t="str">
        <f>IF(ISBLANK(Values!E100),"","FALSE")</f>
        <v/>
      </c>
      <c r="FJ101" s="36"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36"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36" t="str">
        <f>IF(ISBLANK(Values!E101),"",IF(Values!J101,"Backlit", "Non-Backlit"))</f>
        <v/>
      </c>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36" t="str">
        <f>IF(ISBLANK(Values!E101),"",Values!$B$7)</f>
        <v/>
      </c>
      <c r="CQ102" s="36" t="str">
        <f>IF(ISBLANK(Values!E101),"",Values!$B$8)</f>
        <v/>
      </c>
      <c r="CR102" s="36"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s="31"/>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36" t="str">
        <f>IF(ISBLANK(Values!E101),"","FALSE")</f>
        <v/>
      </c>
      <c r="FJ102" s="36"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36"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36" t="str">
        <f>IF(ISBLANK(Values!E102),"",IF(Values!J102,"Backlit", "Non-Backlit"))</f>
        <v/>
      </c>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36" t="str">
        <f>IF(ISBLANK(Values!E102),"",Values!$B$7)</f>
        <v/>
      </c>
      <c r="CQ103" s="36" t="str">
        <f>IF(ISBLANK(Values!E102),"",Values!$B$8)</f>
        <v/>
      </c>
      <c r="CR103" s="36"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s="31"/>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36" t="str">
        <f>IF(ISBLANK(Values!E102),"","FALSE")</f>
        <v/>
      </c>
      <c r="FJ103" s="36"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36"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36" t="str">
        <f>IF(ISBLANK(Values!E103),"",IF(Values!J103,"Backlit", "Non-Backlit"))</f>
        <v/>
      </c>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P104" s="36" t="str">
        <f>IF(ISBLANK(Values!E103),"",Values!$B$7)</f>
        <v/>
      </c>
      <c r="CQ104" s="36" t="str">
        <f>IF(ISBLANK(Values!E103),"",Values!$B$8)</f>
        <v/>
      </c>
      <c r="CR104" s="36"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s="31"/>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36" t="str">
        <f>IF(ISBLANK(Values!E103),"","FALSE")</f>
        <v/>
      </c>
      <c r="FJ104" s="36"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36"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36" t="str">
        <f>IF(ISBLANK(Values!E104),"",IF(Values!J104,"Backlit", "Non-Backlit"))</f>
        <v/>
      </c>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P105" s="36" t="str">
        <f>IF(ISBLANK(Values!E104),"",Values!$B$7)</f>
        <v/>
      </c>
      <c r="CQ105" s="36" t="str">
        <f>IF(ISBLANK(Values!E104),"",Values!$B$8)</f>
        <v/>
      </c>
      <c r="CR105" s="36"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s="31"/>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36" t="str">
        <f>IF(ISBLANK(Values!E104),"","FALSE")</f>
        <v/>
      </c>
      <c r="FJ105" s="36"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36"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36" t="str">
        <f>IF(ISBLANK(Values!E105),"",IF(Values!J105,"Backlit", "Non-Backlit"))</f>
        <v/>
      </c>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P106" s="36" t="str">
        <f>IF(ISBLANK(Values!E105),"",Values!$B$7)</f>
        <v/>
      </c>
      <c r="CQ106" s="36" t="str">
        <f>IF(ISBLANK(Values!E105),"",Values!$B$8)</f>
        <v/>
      </c>
      <c r="CR106" s="36"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s="31"/>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36" t="str">
        <f>IF(ISBLANK(Values!E105),"","FALSE")</f>
        <v/>
      </c>
      <c r="FJ106" s="36"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36"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36" t="str">
        <f>IF(ISBLANK(Values!E106),"",IF(Values!J106,"Backlit", "Non-Backlit"))</f>
        <v/>
      </c>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P107" s="36" t="str">
        <f>IF(ISBLANK(Values!E106),"",Values!$B$7)</f>
        <v/>
      </c>
      <c r="CQ107" s="36" t="str">
        <f>IF(ISBLANK(Values!E106),"",Values!$B$8)</f>
        <v/>
      </c>
      <c r="CR107" s="36"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s="31"/>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36" t="str">
        <f>IF(ISBLANK(Values!E106),"","FALSE")</f>
        <v/>
      </c>
      <c r="FJ107" s="36"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5:G1048576">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4 P7:P1048576">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4 Q7:Q1048576">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4 R7:R1048576">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4 S7:S1048576">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4 T7:T1048576">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4 U7:U1048576">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4 V7:V1048576">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5:G204">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10:N204 N5:U9 O10: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zoomScaleNormal="100" workbookViewId="0">
      <selection activeCell="F23" sqref="F23"/>
    </sheetView>
  </sheetViews>
  <sheetFormatPr baseColWidth="10" defaultColWidth="12.1640625" defaultRowHeight="13" x14ac:dyDescent="0.15"/>
  <cols>
    <col min="1" max="1" width="18.83203125" customWidth="1"/>
    <col min="2" max="2" width="63.1640625" style="45"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6" t="s">
        <v>351</v>
      </c>
      <c r="B1" s="47" t="str">
        <f>IF(Values!$B$36=English!$B$2,English!B10, IF(Values!$B$36=German!$B$2,German!B10, IF(Values!$B$36=Italian!$B$2,Italian!B10, IF(Values!$B$36=Spanish!$B$2, Spanish!B10, IF(Values!$B$36=French!$B$2,French!B10, IF(Values!$B$36=Dutch!$B$2,Dutch!B10, IF(Values!$B$36=English!$D$32, English!D40, 0)))))))</f>
        <v xml:space="preserve">New replacement {language} backlit keyboard for HP  </v>
      </c>
      <c r="E1" s="74" t="s">
        <v>352</v>
      </c>
      <c r="F1" s="74"/>
      <c r="G1" s="74"/>
      <c r="H1" s="48"/>
      <c r="I1" s="48"/>
    </row>
    <row r="2" spans="1:22" ht="14" x14ac:dyDescent="0.15">
      <c r="A2" s="46" t="s">
        <v>353</v>
      </c>
      <c r="B2" s="47" t="str">
        <f>IF(Values!$B$36=English!$B$2,English!B11, IF(Values!$B$36=German!$B$2,German!B11, IF(Values!$B$36=Italian!$B$2,Italian!B11, IF(Values!$B$36=Spanish!$B$2, Spanish!B11, IF(Values!$B$36=French!$B$2,French!B11, IF(Values!$B$36=Dutch!$B$2,Dutch!B11, IF(Values!$B$36=English!$D$32, English!D41, 0)))))))</f>
        <v xml:space="preserve">New replacement {language} non-backlit keyboard for HP  </v>
      </c>
    </row>
    <row r="3" spans="1:22" ht="14" x14ac:dyDescent="0.15">
      <c r="A3" s="46" t="s">
        <v>354</v>
      </c>
      <c r="B3" s="49" t="s">
        <v>355</v>
      </c>
      <c r="C3" s="46" t="s">
        <v>356</v>
      </c>
      <c r="D3" s="46" t="s">
        <v>357</v>
      </c>
      <c r="E3" s="46" t="s">
        <v>358</v>
      </c>
      <c r="F3" s="46" t="s">
        <v>359</v>
      </c>
      <c r="G3" s="46" t="s">
        <v>360</v>
      </c>
      <c r="H3" s="46" t="s">
        <v>361</v>
      </c>
      <c r="I3" s="46" t="s">
        <v>362</v>
      </c>
      <c r="J3" s="46" t="s">
        <v>363</v>
      </c>
      <c r="K3" s="46" t="s">
        <v>364</v>
      </c>
      <c r="L3" s="46" t="s">
        <v>365</v>
      </c>
      <c r="M3" s="46" t="s">
        <v>366</v>
      </c>
      <c r="N3" s="46" t="s">
        <v>367</v>
      </c>
      <c r="O3" s="46" t="s">
        <v>368</v>
      </c>
      <c r="V3" t="s">
        <v>369</v>
      </c>
    </row>
    <row r="4" spans="1:22" ht="15" x14ac:dyDescent="0.2">
      <c r="A4" s="46" t="s">
        <v>370</v>
      </c>
      <c r="B4" s="50">
        <v>56.99</v>
      </c>
      <c r="C4" s="51" t="b">
        <f>FALSE()</f>
        <v>0</v>
      </c>
      <c r="D4" s="51" t="b">
        <f>TRUE()</f>
        <v>1</v>
      </c>
      <c r="E4" s="76">
        <v>5714401157014</v>
      </c>
      <c r="F4" s="77" t="s">
        <v>371</v>
      </c>
      <c r="G4" s="52"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53" t="b">
        <f>TRUE()</f>
        <v>1</v>
      </c>
      <c r="J4" s="54" t="b">
        <f>TRUE()</f>
        <v>1</v>
      </c>
      <c r="K4" s="45"/>
      <c r="L4" s="55" t="b">
        <f>TRUE()</f>
        <v>1</v>
      </c>
      <c r="M4" s="56" t="str">
        <f t="shared" ref="M4:M35" si="0">IF(ISBLANK(K4),"",IF(L4, "https://raw.githubusercontent.com/PatrickVibild/TellusAmazonPictures/master/pictures/"&amp;K4&amp;"/1.jpg","https://download.HP.com/Images/Parts/"&amp;K4&amp;"/"&amp;K4&amp;"_A.jpg"))</f>
        <v/>
      </c>
      <c r="N4" s="56" t="str">
        <f t="shared" ref="N4:N35" si="1">IF(ISBLANK(K4),"",IF(L4, "https://raw.githubusercontent.com/PatrickVibild/TellusAmazonPictures/master/pictures/"&amp;K4&amp;"/2.jpg","https://download.HP.com/Images/Parts/"&amp;K4&amp;"/"&amp;K4&amp;"_B.jpg"))</f>
        <v/>
      </c>
      <c r="O4" s="57" t="str">
        <f t="shared" ref="O4:O35" si="2">IF(ISBLANK(K4),"",IF(L4, "https://raw.githubusercontent.com/PatrickVibild/TellusAmazonPictures/master/pictures/"&amp;K4&amp;"/3.jpg","https://download.HP.com/Images/Parts/"&amp;K4&amp;"/"&amp;K4&amp;"_details.jpg"))</f>
        <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58">
        <f>MATCH(G4,options!$D$1:$D$20,0)</f>
        <v>1</v>
      </c>
    </row>
    <row r="5" spans="1:22" ht="15" x14ac:dyDescent="0.2">
      <c r="A5" s="46" t="s">
        <v>373</v>
      </c>
      <c r="B5" s="50">
        <v>48.99</v>
      </c>
      <c r="C5" s="51" t="b">
        <f>FALSE()</f>
        <v>0</v>
      </c>
      <c r="D5" s="51" t="b">
        <f>TRUE()</f>
        <v>1</v>
      </c>
      <c r="E5" s="76">
        <v>5714401157021</v>
      </c>
      <c r="F5" s="77" t="s">
        <v>374</v>
      </c>
      <c r="G5" s="59" t="s">
        <v>375</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53" t="b">
        <f>TRUE()</f>
        <v>1</v>
      </c>
      <c r="J5" s="54" t="b">
        <f>TRUE()</f>
        <v>1</v>
      </c>
      <c r="K5" s="45"/>
      <c r="L5" s="55" t="b">
        <f>TRUE()</f>
        <v>1</v>
      </c>
      <c r="M5" s="56" t="str">
        <f t="shared" si="0"/>
        <v/>
      </c>
      <c r="N5" s="56" t="str">
        <f t="shared" si="1"/>
        <v/>
      </c>
      <c r="O5" s="57" t="str">
        <f t="shared" si="2"/>
        <v/>
      </c>
      <c r="P5" t="str">
        <f t="shared" si="3"/>
        <v/>
      </c>
      <c r="Q5" t="str">
        <f t="shared" si="4"/>
        <v/>
      </c>
      <c r="R5" t="str">
        <f t="shared" si="5"/>
        <v/>
      </c>
      <c r="S5" t="str">
        <f t="shared" si="6"/>
        <v/>
      </c>
      <c r="T5" t="str">
        <f t="shared" si="7"/>
        <v/>
      </c>
      <c r="U5" t="str">
        <f t="shared" si="8"/>
        <v/>
      </c>
      <c r="V5" s="58">
        <f>MATCH(G5,options!$D$1:$D$20,0)</f>
        <v>2</v>
      </c>
    </row>
    <row r="6" spans="1:22" ht="15" x14ac:dyDescent="0.2">
      <c r="A6" s="46" t="s">
        <v>376</v>
      </c>
      <c r="B6" s="60" t="s">
        <v>377</v>
      </c>
      <c r="C6" s="51" t="b">
        <f>FALSE()</f>
        <v>0</v>
      </c>
      <c r="D6" s="51" t="b">
        <f>TRUE()</f>
        <v>1</v>
      </c>
      <c r="E6" s="76">
        <v>5714401157038</v>
      </c>
      <c r="F6" s="77" t="s">
        <v>378</v>
      </c>
      <c r="G6" s="59" t="s">
        <v>379</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53" t="b">
        <f>TRUE()</f>
        <v>1</v>
      </c>
      <c r="J6" s="54" t="b">
        <f>TRUE()</f>
        <v>1</v>
      </c>
      <c r="K6" s="45"/>
      <c r="L6" s="55" t="b">
        <f>TRUE()</f>
        <v>1</v>
      </c>
      <c r="M6" s="56" t="str">
        <f t="shared" si="0"/>
        <v/>
      </c>
      <c r="N6" s="56" t="str">
        <f t="shared" si="1"/>
        <v/>
      </c>
      <c r="O6" s="57" t="str">
        <f t="shared" si="2"/>
        <v/>
      </c>
      <c r="P6" t="str">
        <f t="shared" si="3"/>
        <v/>
      </c>
      <c r="Q6" t="str">
        <f t="shared" si="4"/>
        <v/>
      </c>
      <c r="R6" t="str">
        <f t="shared" si="5"/>
        <v/>
      </c>
      <c r="S6" t="str">
        <f t="shared" si="6"/>
        <v/>
      </c>
      <c r="T6" t="str">
        <f t="shared" si="7"/>
        <v/>
      </c>
      <c r="U6" t="str">
        <f t="shared" si="8"/>
        <v/>
      </c>
      <c r="V6" s="58">
        <f>MATCH(G6,options!$D$1:$D$20,0)</f>
        <v>3</v>
      </c>
    </row>
    <row r="7" spans="1:22" ht="15" x14ac:dyDescent="0.2">
      <c r="A7" s="46" t="s">
        <v>380</v>
      </c>
      <c r="B7" s="61" t="str">
        <f>IF(B6=options!C1,"41","41")</f>
        <v>41</v>
      </c>
      <c r="C7" s="51" t="b">
        <f>FALSE()</f>
        <v>0</v>
      </c>
      <c r="D7" s="51" t="b">
        <f>TRUE()</f>
        <v>1</v>
      </c>
      <c r="E7" s="76">
        <v>5714401157045</v>
      </c>
      <c r="F7" s="77" t="s">
        <v>381</v>
      </c>
      <c r="G7" s="59" t="s">
        <v>382</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53" t="b">
        <f>TRUE()</f>
        <v>1</v>
      </c>
      <c r="J7" s="54" t="b">
        <f>TRUE()</f>
        <v>1</v>
      </c>
      <c r="K7" s="45"/>
      <c r="L7" s="55" t="b">
        <f>TRUE()</f>
        <v>1</v>
      </c>
      <c r="M7" s="56" t="str">
        <f t="shared" si="0"/>
        <v/>
      </c>
      <c r="N7" s="56" t="str">
        <f t="shared" si="1"/>
        <v/>
      </c>
      <c r="O7" s="57" t="str">
        <f t="shared" si="2"/>
        <v/>
      </c>
      <c r="P7" t="str">
        <f t="shared" si="3"/>
        <v/>
      </c>
      <c r="Q7" t="str">
        <f t="shared" si="4"/>
        <v/>
      </c>
      <c r="R7" t="str">
        <f t="shared" si="5"/>
        <v/>
      </c>
      <c r="S7" t="str">
        <f t="shared" si="6"/>
        <v/>
      </c>
      <c r="T7" t="str">
        <f t="shared" si="7"/>
        <v/>
      </c>
      <c r="U7" t="str">
        <f t="shared" si="8"/>
        <v/>
      </c>
      <c r="V7" s="58">
        <f>MATCH(G7,options!$D$1:$D$20,0)</f>
        <v>4</v>
      </c>
    </row>
    <row r="8" spans="1:22" ht="15" x14ac:dyDescent="0.2">
      <c r="A8" s="46" t="s">
        <v>383</v>
      </c>
      <c r="B8" s="61" t="str">
        <f>IF(B6=options!C1,"17","17")</f>
        <v>17</v>
      </c>
      <c r="C8" s="51" t="b">
        <f>FALSE()</f>
        <v>0</v>
      </c>
      <c r="D8" s="51" t="b">
        <f>TRUE()</f>
        <v>1</v>
      </c>
      <c r="E8" s="76">
        <v>5714401157052</v>
      </c>
      <c r="F8" s="77" t="s">
        <v>384</v>
      </c>
      <c r="G8" s="59" t="s">
        <v>385</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3" t="b">
        <f>TRUE()</f>
        <v>1</v>
      </c>
      <c r="J8" s="54" t="b">
        <f>TRUE()</f>
        <v>1</v>
      </c>
      <c r="K8" s="45"/>
      <c r="L8" s="55" t="b">
        <f>TRUE()</f>
        <v>1</v>
      </c>
      <c r="M8" s="56" t="str">
        <f t="shared" si="0"/>
        <v/>
      </c>
      <c r="N8" s="56" t="str">
        <f t="shared" si="1"/>
        <v/>
      </c>
      <c r="O8" s="57" t="str">
        <f t="shared" si="2"/>
        <v/>
      </c>
      <c r="P8" t="str">
        <f t="shared" si="3"/>
        <v/>
      </c>
      <c r="Q8" t="str">
        <f t="shared" si="4"/>
        <v/>
      </c>
      <c r="R8" t="str">
        <f t="shared" si="5"/>
        <v/>
      </c>
      <c r="S8" t="str">
        <f t="shared" si="6"/>
        <v/>
      </c>
      <c r="T8" t="str">
        <f t="shared" si="7"/>
        <v/>
      </c>
      <c r="U8" t="str">
        <f t="shared" si="8"/>
        <v/>
      </c>
      <c r="V8" s="58">
        <f>MATCH(G8,options!$D$1:$D$20,0)</f>
        <v>5</v>
      </c>
    </row>
    <row r="9" spans="1:22" ht="15" x14ac:dyDescent="0.2">
      <c r="A9" s="46" t="s">
        <v>386</v>
      </c>
      <c r="B9" s="61" t="str">
        <f>IF(B6=options!C1,"5","5")</f>
        <v>5</v>
      </c>
      <c r="C9" s="51" t="b">
        <f>FALSE()</f>
        <v>0</v>
      </c>
      <c r="D9" s="51" t="b">
        <f>FALSE()</f>
        <v>0</v>
      </c>
      <c r="E9" s="76">
        <v>5714401157069</v>
      </c>
      <c r="F9" s="77" t="s">
        <v>387</v>
      </c>
      <c r="G9" s="59" t="s">
        <v>388</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53" t="b">
        <f>TRUE()</f>
        <v>1</v>
      </c>
      <c r="J9" s="54" t="b">
        <f>TRUE()</f>
        <v>1</v>
      </c>
      <c r="K9" s="45"/>
      <c r="L9" s="55" t="b">
        <f>TRUE()</f>
        <v>1</v>
      </c>
      <c r="M9" s="56" t="str">
        <f t="shared" si="0"/>
        <v/>
      </c>
      <c r="N9" s="56" t="str">
        <f t="shared" si="1"/>
        <v/>
      </c>
      <c r="O9" s="57" t="str">
        <f t="shared" si="2"/>
        <v/>
      </c>
      <c r="P9" t="str">
        <f t="shared" si="3"/>
        <v/>
      </c>
      <c r="Q9" t="str">
        <f t="shared" si="4"/>
        <v/>
      </c>
      <c r="R9" t="str">
        <f t="shared" si="5"/>
        <v/>
      </c>
      <c r="S9" t="str">
        <f t="shared" si="6"/>
        <v/>
      </c>
      <c r="T9" t="str">
        <f t="shared" si="7"/>
        <v/>
      </c>
      <c r="U9" t="str">
        <f t="shared" si="8"/>
        <v/>
      </c>
      <c r="V9" s="58">
        <f>MATCH(G9,options!$D$1:$D$20,0)</f>
        <v>6</v>
      </c>
    </row>
    <row r="10" spans="1:22" ht="14" x14ac:dyDescent="0.15">
      <c r="A10" t="s">
        <v>389</v>
      </c>
      <c r="B10" s="62"/>
      <c r="C10" s="51" t="b">
        <f>FALSE()</f>
        <v>0</v>
      </c>
      <c r="D10" s="51" t="b">
        <f>FALSE()</f>
        <v>0</v>
      </c>
      <c r="E10" s="75">
        <v>5714401157076</v>
      </c>
      <c r="F10" s="77" t="s">
        <v>390</v>
      </c>
      <c r="G10" s="59" t="s">
        <v>391</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US International</v>
      </c>
      <c r="I10" s="53" t="b">
        <f>TRUE()</f>
        <v>1</v>
      </c>
      <c r="J10" s="54" t="b">
        <f>TRUE()</f>
        <v>1</v>
      </c>
      <c r="K10" s="45"/>
      <c r="L10" s="55" t="b">
        <f>TRUE()</f>
        <v>1</v>
      </c>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16</v>
      </c>
    </row>
    <row r="11" spans="1:22" ht="56" x14ac:dyDescent="0.15">
      <c r="A11" s="46" t="s">
        <v>392</v>
      </c>
      <c r="B11" s="63">
        <v>250</v>
      </c>
      <c r="C11" s="51" t="b">
        <f>TRUE()</f>
        <v>1</v>
      </c>
      <c r="D11" s="51" t="b">
        <f>FALSE()</f>
        <v>0</v>
      </c>
      <c r="E11" s="75">
        <v>5714401157083</v>
      </c>
      <c r="F11" s="77" t="s">
        <v>393</v>
      </c>
      <c r="G11" s="59" t="s">
        <v>394</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US</v>
      </c>
      <c r="I11" s="53" t="b">
        <f>TRUE()</f>
        <v>1</v>
      </c>
      <c r="J11" s="54" t="b">
        <f>TRUE()</f>
        <v>1</v>
      </c>
      <c r="K11" s="45" t="s">
        <v>599</v>
      </c>
      <c r="L11" s="55" t="b">
        <f>TRUE()</f>
        <v>1</v>
      </c>
      <c r="M11" s="56" t="str">
        <f t="shared" si="0"/>
        <v>https://raw.githubusercontent.com/PatrickVibild/TellusAmazonPictures/master/pictures/HP/W. PS/Zbook 15-17 G1-G2/BL/US/1.jpg</v>
      </c>
      <c r="N11" s="56" t="str">
        <f t="shared" si="1"/>
        <v>https://raw.githubusercontent.com/PatrickVibild/TellusAmazonPictures/master/pictures/HP/W. PS/Zbook 15-17 G1-G2/BL/US/2.jpg</v>
      </c>
      <c r="O11" s="57" t="str">
        <f t="shared" si="2"/>
        <v>https://raw.githubusercontent.com/PatrickVibild/TellusAmazonPictures/master/pictures/HP/W. PS/Zbook 15-17 G1-G2/BL/US/3.jpg</v>
      </c>
      <c r="P11" t="str">
        <f t="shared" si="3"/>
        <v>https://raw.githubusercontent.com/PatrickVibild/TellusAmazonPictures/master/pictures/HP/W. PS/Zbook 15-17 G1-G2/BL/US/4.jpg</v>
      </c>
      <c r="Q11" t="str">
        <f t="shared" si="4"/>
        <v>https://raw.githubusercontent.com/PatrickVibild/TellusAmazonPictures/master/pictures/HP/W. PS/Zbook 15-17 G1-G2/BL/US/5.jpg</v>
      </c>
      <c r="R11" t="str">
        <f t="shared" si="5"/>
        <v>https://raw.githubusercontent.com/PatrickVibild/TellusAmazonPictures/master/pictures/HP/W. PS/Zbook 15-17 G1-G2/BL/US/6.jpg</v>
      </c>
      <c r="S11" t="str">
        <f t="shared" si="6"/>
        <v>https://raw.githubusercontent.com/PatrickVibild/TellusAmazonPictures/master/pictures/HP/W. PS/Zbook 15-17 G1-G2/BL/US/7.jpg</v>
      </c>
      <c r="T11" t="str">
        <f t="shared" si="7"/>
        <v>https://raw.githubusercontent.com/PatrickVibild/TellusAmazonPictures/master/pictures/HP/W. PS/Zbook 15-17 G1-G2/BL/US/8.jpg</v>
      </c>
      <c r="U11" t="str">
        <f t="shared" si="8"/>
        <v>https://raw.githubusercontent.com/PatrickVibild/TellusAmazonPictures/master/pictures/HP/W. PS/Zbook 15-17 G1-G2/BL/US/9.jpg</v>
      </c>
      <c r="V11" s="58">
        <f>MATCH(G11,options!$D$1:$D$20,0)</f>
        <v>18</v>
      </c>
    </row>
    <row r="12" spans="1:22" x14ac:dyDescent="0.15">
      <c r="B12" s="62"/>
      <c r="C12" s="51"/>
      <c r="D12" s="51"/>
      <c r="E12" s="49"/>
      <c r="F12" s="49"/>
      <c r="G12" s="59" t="s">
        <v>391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International</v>
      </c>
      <c r="I12" s="53" t="b">
        <f>TRUE()</f>
        <v>1</v>
      </c>
      <c r="J12" s="54" t="b">
        <f>TRUE()</f>
        <v>1</v>
      </c>
      <c r="K12" s="45"/>
      <c r="L12" s="55" t="b">
        <f>FALSE()</f>
        <v>0</v>
      </c>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6" t="s">
        <v>395</v>
      </c>
      <c r="B13" s="49" t="s">
        <v>396</v>
      </c>
      <c r="C13" s="51"/>
      <c r="D13" s="51"/>
      <c r="E13" s="49"/>
      <c r="F13" s="49"/>
      <c r="G13" s="59" t="s">
        <v>394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v>
      </c>
      <c r="I13" s="53" t="b">
        <f>TRUE()</f>
        <v>1</v>
      </c>
      <c r="J13" s="54" t="b">
        <f>TRUE()</f>
        <v>1</v>
      </c>
      <c r="K13" s="45"/>
      <c r="L13" s="55" t="b">
        <f>FALSE()</f>
        <v>0</v>
      </c>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6" t="s">
        <v>397</v>
      </c>
      <c r="B14" s="49">
        <v>5714401157991</v>
      </c>
      <c r="C14" s="51"/>
      <c r="D14" s="51"/>
      <c r="E14" s="64"/>
      <c r="F14" s="45"/>
      <c r="G14" s="59" t="s">
        <v>398</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53" t="b">
        <f>TRUE()</f>
        <v>1</v>
      </c>
      <c r="J14" s="54" t="b">
        <f>FALSE()</f>
        <v>0</v>
      </c>
      <c r="K14" s="45"/>
      <c r="L14" s="55" t="b">
        <f>FALSE()</f>
        <v>0</v>
      </c>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2"/>
      <c r="C15" s="51"/>
      <c r="D15" s="51"/>
      <c r="E15" s="64"/>
      <c r="F15" s="45"/>
      <c r="G15" s="59" t="s">
        <v>399</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53" t="b">
        <f>TRUE()</f>
        <v>1</v>
      </c>
      <c r="J15" s="54" t="b">
        <f>FALSE()</f>
        <v>0</v>
      </c>
      <c r="K15" s="45"/>
      <c r="L15" s="55" t="b">
        <f>FALSE()</f>
        <v>0</v>
      </c>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x14ac:dyDescent="0.15">
      <c r="A16" s="46" t="s">
        <v>400</v>
      </c>
      <c r="B16" s="47" t="s">
        <v>600</v>
      </c>
      <c r="C16" s="51"/>
      <c r="D16" s="51"/>
      <c r="E16" s="64"/>
      <c r="F16" s="45"/>
      <c r="G16" s="59" t="s">
        <v>401</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53" t="b">
        <f>TRUE()</f>
        <v>1</v>
      </c>
      <c r="J16" s="54" t="b">
        <f>FALSE()</f>
        <v>0</v>
      </c>
      <c r="K16" s="45"/>
      <c r="L16" s="55" t="b">
        <f>FALSE()</f>
        <v>0</v>
      </c>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2"/>
      <c r="C17" s="51"/>
      <c r="D17" s="51"/>
      <c r="E17" s="64"/>
      <c r="F17" s="45"/>
      <c r="G17" s="59" t="s">
        <v>402</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53" t="b">
        <f>TRUE()</f>
        <v>1</v>
      </c>
      <c r="J17" s="54" t="b">
        <f>FALSE()</f>
        <v>0</v>
      </c>
      <c r="K17" s="45"/>
      <c r="L17" s="55" t="b">
        <f>FALSE()</f>
        <v>0</v>
      </c>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6" t="s">
        <v>403</v>
      </c>
      <c r="B18" s="63">
        <v>5</v>
      </c>
      <c r="C18" s="51"/>
      <c r="D18" s="51"/>
      <c r="E18" s="64"/>
      <c r="F18" s="45"/>
      <c r="G18" s="59" t="s">
        <v>404</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53" t="b">
        <f>TRUE()</f>
        <v>1</v>
      </c>
      <c r="J18" s="54" t="b">
        <f>FALSE()</f>
        <v>0</v>
      </c>
      <c r="K18" s="45"/>
      <c r="L18" s="55" t="b">
        <f>FALSE()</f>
        <v>0</v>
      </c>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2"/>
      <c r="C19" s="51"/>
      <c r="D19" s="51"/>
      <c r="E19" s="64"/>
      <c r="F19" s="45"/>
      <c r="G19" s="59" t="s">
        <v>405</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53" t="b">
        <f>TRUE()</f>
        <v>1</v>
      </c>
      <c r="J19" s="54" t="b">
        <f>FALSE()</f>
        <v>0</v>
      </c>
      <c r="K19" s="45"/>
      <c r="L19" s="55" t="b">
        <f>FALSE()</f>
        <v>0</v>
      </c>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6" t="s">
        <v>406</v>
      </c>
      <c r="B20" s="65" t="s">
        <v>407</v>
      </c>
      <c r="C20" s="51"/>
      <c r="D20" s="51"/>
      <c r="E20" s="64"/>
      <c r="F20" s="45"/>
      <c r="G20" s="59" t="s">
        <v>408</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53" t="b">
        <f>TRUE()</f>
        <v>1</v>
      </c>
      <c r="J20" s="54" t="b">
        <f>FALSE()</f>
        <v>0</v>
      </c>
      <c r="K20" s="45"/>
      <c r="L20" s="55" t="b">
        <f>FALSE()</f>
        <v>0</v>
      </c>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2"/>
      <c r="C21" s="51"/>
      <c r="D21" s="51"/>
      <c r="E21" s="64"/>
      <c r="F21" s="45"/>
      <c r="G21" s="59" t="s">
        <v>391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3" t="b">
        <f>TRUE()</f>
        <v>1</v>
      </c>
      <c r="J21" s="54" t="b">
        <f>FALSE()</f>
        <v>0</v>
      </c>
      <c r="K21" s="45"/>
      <c r="L21" s="55" t="b">
        <f>TRUE()</f>
        <v>1</v>
      </c>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2"/>
      <c r="C22" s="51"/>
      <c r="D22" s="51"/>
      <c r="E22" s="64"/>
      <c r="F22" s="45"/>
      <c r="G22" s="59" t="s">
        <v>394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53" t="b">
        <f>TRUE()</f>
        <v>1</v>
      </c>
      <c r="J22" s="54" t="b">
        <f>TRUE()</f>
        <v>1</v>
      </c>
      <c r="K22" s="45"/>
      <c r="L22" s="55" t="b">
        <f>TRUE()</f>
        <v>1</v>
      </c>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18</v>
      </c>
    </row>
    <row r="23" spans="1:22" ht="56" x14ac:dyDescent="0.15">
      <c r="A23" s="46" t="s">
        <v>409</v>
      </c>
      <c r="B23" s="47" t="str">
        <f>IF(Values!$B$36=English!$B$2,English!B3, IF(Values!$B$36=German!$B$2,German!B3, IF(Values!$B$36=Italian!$B$2,Italian!B3, IF(Values!$B$36=Spanish!$B$2, Spanish!B3, IF(Values!$B$36=French!$B$2, French!B3, IF(Values!$B$36=Dutch!$B$2,Dutch!B3, IF(Values!$B$36=English!$D$32, English!B14, 0)))))))</f>
        <v>👉 REFURBISHED:  SAVE MONEY -  Replacement HP laptop keyboard, same quality as original keyboards. TellusRem is the Leading keyboards distributor in the world since 2011. Perfect replacement keyboard, easy to replace and install.</v>
      </c>
      <c r="C23" s="51"/>
      <c r="D23" s="51"/>
      <c r="E23" s="64"/>
      <c r="F23" s="45"/>
      <c r="G23" s="59" t="s">
        <v>372</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German</v>
      </c>
      <c r="I23" s="53" t="b">
        <f>TRUE()</f>
        <v>1</v>
      </c>
      <c r="J23" s="54" t="b">
        <f>FALSE()</f>
        <v>0</v>
      </c>
      <c r="K23" s="45"/>
      <c r="L23" s="55" t="b">
        <f>FALSE()</f>
        <v>0</v>
      </c>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v>
      </c>
    </row>
    <row r="24" spans="1:22" ht="56" x14ac:dyDescent="0.15">
      <c r="A24" s="46" t="s">
        <v>410</v>
      </c>
      <c r="B24" s="47"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1"/>
      <c r="D24" s="51"/>
      <c r="E24" s="64"/>
      <c r="F24" s="45"/>
      <c r="G24" s="59" t="s">
        <v>375</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French</v>
      </c>
      <c r="I24" s="53" t="b">
        <f>TRUE()</f>
        <v>1</v>
      </c>
      <c r="J24" s="54" t="b">
        <f>FALSE()</f>
        <v>0</v>
      </c>
      <c r="K24" s="45"/>
      <c r="L24" s="55" t="b">
        <f>FALSE()</f>
        <v>0</v>
      </c>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2</v>
      </c>
    </row>
    <row r="25" spans="1:22" ht="42" x14ac:dyDescent="0.15">
      <c r="A25" s="46" t="s">
        <v>411</v>
      </c>
      <c r="B25" s="47"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1"/>
      <c r="D25" s="51"/>
      <c r="E25" s="64"/>
      <c r="F25" s="45"/>
      <c r="G25" s="59" t="s">
        <v>379</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v>
      </c>
      <c r="I25" s="53" t="b">
        <f>TRUE()</f>
        <v>1</v>
      </c>
      <c r="J25" s="54" t="b">
        <f>FALSE()</f>
        <v>0</v>
      </c>
      <c r="K25" s="45"/>
      <c r="L25" s="55" t="b">
        <f>FALSE()</f>
        <v>0</v>
      </c>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3</v>
      </c>
    </row>
    <row r="26" spans="1:22" ht="14" x14ac:dyDescent="0.15">
      <c r="A26" s="46" t="s">
        <v>412</v>
      </c>
      <c r="B26" s="47" t="str">
        <f>IF(Values!$B$36=English!$B$2,English!B6, IF(Values!$B$36=German!$B$2,German!B6, IF(Values!$B$36=Italian!$B$2,Italian!B6, IF(Values!$B$36=Spanish!$B$2, Spanish!B6, IF(Values!$B$36=French!$B$2, French!B6, IF(Values!$B$36=Dutch!$B$2,Dutch!B6, IF(Values!$B$36=English!$D$32, English!D36, 0)))))))</f>
        <v>👉 LAYOUT – {flag} {language} backlit.</v>
      </c>
      <c r="C26" s="51"/>
      <c r="D26" s="51"/>
      <c r="E26" s="64"/>
      <c r="F26" s="45"/>
      <c r="G26" s="59" t="s">
        <v>382</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Spanish</v>
      </c>
      <c r="I26" s="53" t="b">
        <f>TRUE()</f>
        <v>1</v>
      </c>
      <c r="J26" s="54" t="b">
        <f>FALSE()</f>
        <v>0</v>
      </c>
      <c r="K26" s="45"/>
      <c r="L26" s="55" t="b">
        <f>FALSE()</f>
        <v>0</v>
      </c>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4</v>
      </c>
    </row>
    <row r="27" spans="1:22" ht="42" x14ac:dyDescent="0.15">
      <c r="A27" s="46" t="s">
        <v>411</v>
      </c>
      <c r="B27" s="47" t="str">
        <f>IF(Values!$B$36=English!$B$2,English!B7, IF(Values!$B$36=German!$B$2,German!B7, IF(Values!$B$36=Italian!$B$2,Italian!B7, IF(Values!$B$36=Spanish!$B$2, Spanish!B7, IF(Values!$B$36=French!$B$2, French!B7, IF(Values!$B$36=Dutch!$B$2,Dutch!B7, IF(Values!$B$36=English!$D$32, English!D37, 0)))))))</f>
        <v>👉 COMPATIBLE WITH - HP {model}. Please check the picture and description carefully before purchasing any keyboard. This ensures that you get the correct laptop keyboard for your computer. Super easy installation.</v>
      </c>
      <c r="C27" s="51"/>
      <c r="D27" s="51"/>
      <c r="E27" s="64"/>
      <c r="F27" s="45"/>
      <c r="G27" s="59" t="s">
        <v>385</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3" t="b">
        <f>TRUE()</f>
        <v>1</v>
      </c>
      <c r="J27" s="54" t="b">
        <f>FALSE()</f>
        <v>0</v>
      </c>
      <c r="K27" s="45"/>
      <c r="L27" s="55" t="b">
        <f>FALSE()</f>
        <v>0</v>
      </c>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5</v>
      </c>
    </row>
    <row r="28" spans="1:22" x14ac:dyDescent="0.15">
      <c r="B28" s="66"/>
      <c r="C28" s="51"/>
      <c r="D28" s="51"/>
      <c r="E28" s="64"/>
      <c r="F28" s="45"/>
      <c r="G28" s="59" t="s">
        <v>388</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Scandinavian – Nordic</v>
      </c>
      <c r="I28" s="53" t="b">
        <f>TRUE()</f>
        <v>1</v>
      </c>
      <c r="J28" s="54" t="b">
        <f>FALSE()</f>
        <v>0</v>
      </c>
      <c r="K28" s="45"/>
      <c r="L28" s="55" t="b">
        <f>FALSE()</f>
        <v>0</v>
      </c>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6</v>
      </c>
    </row>
    <row r="29" spans="1:22" ht="56" x14ac:dyDescent="0.15">
      <c r="A29" s="46" t="s">
        <v>413</v>
      </c>
      <c r="B29" s="47"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51"/>
      <c r="D29" s="51"/>
      <c r="E29" s="64"/>
      <c r="F29" s="45"/>
      <c r="G29" s="59" t="s">
        <v>414</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Belgian</v>
      </c>
      <c r="I29" s="53" t="b">
        <f>TRUE()</f>
        <v>1</v>
      </c>
      <c r="J29" s="54" t="b">
        <f>FALSE()</f>
        <v>0</v>
      </c>
      <c r="K29" s="45"/>
      <c r="L29" s="55" t="b">
        <f>FALSE()</f>
        <v>0</v>
      </c>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7</v>
      </c>
    </row>
    <row r="30" spans="1:22" x14ac:dyDescent="0.15">
      <c r="B30" s="66"/>
      <c r="C30" s="51"/>
      <c r="D30" s="51"/>
      <c r="E30" s="64"/>
      <c r="F30" s="45"/>
      <c r="G30" s="59" t="s">
        <v>415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Bulgarian</v>
      </c>
      <c r="I30" s="53" t="b">
        <f>TRUE()</f>
        <v>1</v>
      </c>
      <c r="J30" s="54" t="b">
        <f>FALSE()</f>
        <v>0</v>
      </c>
      <c r="K30" s="45"/>
      <c r="L30" s="55" t="b">
        <f>FALSE()</f>
        <v>0</v>
      </c>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8</v>
      </c>
    </row>
    <row r="31" spans="1:22" ht="42" x14ac:dyDescent="0.15">
      <c r="A31" s="46" t="s">
        <v>416</v>
      </c>
      <c r="B31" s="47"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1"/>
      <c r="D31" s="51"/>
      <c r="E31" s="64"/>
      <c r="F31" s="45"/>
      <c r="G31" s="59" t="s">
        <v>417</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Czech</v>
      </c>
      <c r="I31" s="53" t="b">
        <f>TRUE()</f>
        <v>1</v>
      </c>
      <c r="J31" s="54" t="b">
        <f>FALSE()</f>
        <v>0</v>
      </c>
      <c r="K31" s="45"/>
      <c r="L31" s="55" t="b">
        <f>FALSE()</f>
        <v>0</v>
      </c>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20</v>
      </c>
    </row>
    <row r="32" spans="1:22" x14ac:dyDescent="0.15">
      <c r="C32" s="51"/>
      <c r="D32" s="51"/>
      <c r="E32" s="64"/>
      <c r="F32" s="45"/>
      <c r="G32" s="59" t="s">
        <v>418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Danish</v>
      </c>
      <c r="I32" s="53" t="b">
        <f>TRUE()</f>
        <v>1</v>
      </c>
      <c r="J32" s="54" t="b">
        <f>FALSE()</f>
        <v>0</v>
      </c>
      <c r="K32" s="45"/>
      <c r="L32" s="55" t="b">
        <f>FALSE()</f>
        <v>0</v>
      </c>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9</v>
      </c>
    </row>
    <row r="33" spans="1:22" ht="14" x14ac:dyDescent="0.15">
      <c r="A33" s="46" t="s">
        <v>419</v>
      </c>
      <c r="B33" s="47" t="str">
        <f>IF(Values!$B$36=English!$B$2,English!B14, IF(Values!$B$36=German!$B$2,German!B14, IF(Values!$B$36=Italian!$B$2,Italian!B14, IF(Values!$B$36=Spanish!$B$2, Spanish!B14, IF(Values!$B$36=French!$B$2, French!B14, IF(Values!$B$36=Dutch!$B$2,Dutch!B14, IF(Values!$B$36=English!$D$32, English!B14, 0)))))))</f>
        <v>👉 LAYOUT -  {flag} {language} NO backlit.</v>
      </c>
      <c r="C33" s="51"/>
      <c r="D33" s="51"/>
      <c r="E33" s="64"/>
      <c r="F33" s="45"/>
      <c r="G33" s="59" t="s">
        <v>398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Hungarian</v>
      </c>
      <c r="I33" s="53" t="b">
        <f>TRUE()</f>
        <v>1</v>
      </c>
      <c r="J33" s="54" t="b">
        <f>FALSE()</f>
        <v>0</v>
      </c>
      <c r="K33" s="45"/>
      <c r="L33" s="55" t="b">
        <f>FALSE()</f>
        <v>0</v>
      </c>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19</v>
      </c>
    </row>
    <row r="34" spans="1:22" x14ac:dyDescent="0.15">
      <c r="C34" s="51"/>
      <c r="D34" s="51"/>
      <c r="E34" s="64"/>
      <c r="F34" s="45"/>
      <c r="G34" s="59" t="s">
        <v>399</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Dutch</v>
      </c>
      <c r="I34" s="53" t="b">
        <f>TRUE()</f>
        <v>1</v>
      </c>
      <c r="J34" s="54" t="b">
        <f>FALSE()</f>
        <v>0</v>
      </c>
      <c r="K34" s="45"/>
      <c r="L34" s="55" t="b">
        <f>FALSE()</f>
        <v>0</v>
      </c>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10</v>
      </c>
    </row>
    <row r="35" spans="1:22" x14ac:dyDescent="0.15">
      <c r="C35" s="51"/>
      <c r="D35" s="51"/>
      <c r="E35" s="64"/>
      <c r="F35" s="45"/>
      <c r="G35" s="59" t="s">
        <v>401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Norwegian</v>
      </c>
      <c r="I35" s="53" t="b">
        <f>TRUE()</f>
        <v>1</v>
      </c>
      <c r="J35" s="54" t="b">
        <f>FALSE()</f>
        <v>0</v>
      </c>
      <c r="K35" s="45"/>
      <c r="L35" s="55" t="b">
        <f>FALSE()</f>
        <v>0</v>
      </c>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11</v>
      </c>
    </row>
    <row r="36" spans="1:22" ht="14" x14ac:dyDescent="0.15">
      <c r="A36" s="46" t="s">
        <v>420</v>
      </c>
      <c r="B36" s="65" t="s">
        <v>421</v>
      </c>
      <c r="C36" s="51"/>
      <c r="D36" s="51"/>
      <c r="E36" s="64"/>
      <c r="F36" s="45"/>
      <c r="G36" s="59" t="s">
        <v>402</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Polish</v>
      </c>
      <c r="I36" s="53" t="b">
        <f>TRUE()</f>
        <v>1</v>
      </c>
      <c r="J36" s="54" t="b">
        <f>FALSE()</f>
        <v>0</v>
      </c>
      <c r="K36" s="45"/>
      <c r="L36" s="55" t="b">
        <f>FALSE()</f>
        <v>0</v>
      </c>
      <c r="M36" s="56" t="str">
        <f t="shared" ref="M36:M67" si="9">IF(ISBLANK(K36),"",IF(L36, "https://raw.githubusercontent.com/PatrickVibild/TellusAmazonPictures/master/pictures/"&amp;K36&amp;"/1.jpg","https://download.HP.com/Images/Parts/"&amp;K36&amp;"/"&amp;K36&amp;"_A.jpg"))</f>
        <v/>
      </c>
      <c r="N36" s="56" t="str">
        <f t="shared" ref="N36:N67" si="10">IF(ISBLANK(K36),"",IF(L36, "https://raw.githubusercontent.com/PatrickVibild/TellusAmazonPictures/master/pictures/"&amp;K36&amp;"/2.jpg","https://download.HP.com/Images/Parts/"&amp;K36&amp;"/"&amp;K36&amp;"_B.jpg"))</f>
        <v/>
      </c>
      <c r="O36" s="57" t="str">
        <f t="shared" ref="O36:O67" si="11">IF(ISBLANK(K36),"",IF(L36, "https://raw.githubusercontent.com/PatrickVibild/TellusAmazonPictures/master/pictures/"&amp;K36&amp;"/3.jpg","https://download.HP.com/Images/Parts/"&amp;K36&amp;"/"&amp;K36&amp;"_details.jpg"))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12</v>
      </c>
    </row>
    <row r="37" spans="1:22" ht="14" x14ac:dyDescent="0.15">
      <c r="A37" t="s">
        <v>422</v>
      </c>
      <c r="B37" s="65" t="s">
        <v>394</v>
      </c>
      <c r="C37" s="51"/>
      <c r="D37" s="51"/>
      <c r="E37" s="64"/>
      <c r="F37" s="45"/>
      <c r="G37" s="59" t="s">
        <v>404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Portuguese</v>
      </c>
      <c r="I37" s="53" t="b">
        <f>TRUE()</f>
        <v>1</v>
      </c>
      <c r="J37" s="54" t="b">
        <f>FALSE()</f>
        <v>0</v>
      </c>
      <c r="K37" s="45"/>
      <c r="L37" s="55" t="b">
        <f>FALSE()</f>
        <v>0</v>
      </c>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13</v>
      </c>
    </row>
    <row r="38" spans="1:22" x14ac:dyDescent="0.15">
      <c r="C38" s="51"/>
      <c r="D38" s="51"/>
      <c r="E38" s="64"/>
      <c r="F38" s="45"/>
      <c r="G38" s="59" t="s">
        <v>405</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Swedish – Finnish</v>
      </c>
      <c r="I38" s="53" t="b">
        <f>TRUE()</f>
        <v>1</v>
      </c>
      <c r="J38" s="54" t="b">
        <f>FALSE()</f>
        <v>0</v>
      </c>
      <c r="K38" s="45"/>
      <c r="L38" s="55" t="b">
        <f>FALSE()</f>
        <v>0</v>
      </c>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14</v>
      </c>
    </row>
    <row r="39" spans="1:22" x14ac:dyDescent="0.15">
      <c r="C39" s="51"/>
      <c r="D39" s="51"/>
      <c r="E39" s="64"/>
      <c r="F39" s="45"/>
      <c r="G39" s="59" t="s">
        <v>408</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Swiss</v>
      </c>
      <c r="I39" s="53" t="b">
        <f>TRUE()</f>
        <v>1</v>
      </c>
      <c r="J39" s="54" t="b">
        <f>FALSE()</f>
        <v>0</v>
      </c>
      <c r="K39" s="45"/>
      <c r="L39" s="55" t="b">
        <f>FALSE()</f>
        <v>0</v>
      </c>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15</v>
      </c>
    </row>
    <row r="40" spans="1:22" x14ac:dyDescent="0.15">
      <c r="C40" s="51"/>
      <c r="D40" s="51"/>
      <c r="E40" s="64"/>
      <c r="F40" s="45"/>
      <c r="G40" s="59" t="s">
        <v>391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3" t="b">
        <f>TRUE()</f>
        <v>1</v>
      </c>
      <c r="J40" s="54" t="b">
        <f>FALSE()</f>
        <v>0</v>
      </c>
      <c r="K40" s="45"/>
      <c r="L40" s="55" t="b">
        <f>FALSE()</f>
        <v>0</v>
      </c>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16</v>
      </c>
    </row>
    <row r="41" spans="1:22" x14ac:dyDescent="0.15">
      <c r="C41" s="51"/>
      <c r="D41" s="51"/>
      <c r="E41" s="64"/>
      <c r="F41" s="45"/>
      <c r="G41" s="59" t="s">
        <v>394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3" t="b">
        <f>TRUE()</f>
        <v>1</v>
      </c>
      <c r="J41" s="54" t="b">
        <f>FALSE()</f>
        <v>0</v>
      </c>
      <c r="K41" s="45"/>
      <c r="L41" s="55" t="b">
        <f>FALSE()</f>
        <v>0</v>
      </c>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18</v>
      </c>
    </row>
    <row r="42" spans="1:22" x14ac:dyDescent="0.15">
      <c r="C42" s="51"/>
      <c r="D42" s="51"/>
      <c r="E42" s="49"/>
      <c r="F42" s="49"/>
      <c r="G42" s="52" t="s">
        <v>423</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Russian</v>
      </c>
      <c r="I42" s="53" t="b">
        <f>TRUE()</f>
        <v>1</v>
      </c>
      <c r="J42" s="54" t="b">
        <f>FALSE()</f>
        <v>0</v>
      </c>
      <c r="K42" s="49"/>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1"/>
      <c r="D43" s="51"/>
      <c r="E43" s="49"/>
      <c r="F43" s="49"/>
      <c r="G43" s="52" t="s">
        <v>394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3" t="b">
        <f>TRUE()</f>
        <v>1</v>
      </c>
      <c r="J43" s="54" t="b">
        <f>FALSE()</f>
        <v>0</v>
      </c>
      <c r="K43" s="49"/>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7"/>
      <c r="F44" s="68"/>
      <c r="G44" s="68"/>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8"/>
      <c r="J44" s="68"/>
      <c r="K44" s="56"/>
      <c r="L44" s="69"/>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7"/>
      <c r="F45" s="68"/>
      <c r="G45" s="68"/>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8"/>
      <c r="J45" s="68"/>
      <c r="K45" s="56"/>
      <c r="L45" s="69"/>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7"/>
      <c r="F46" s="68"/>
      <c r="G46" s="68"/>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8"/>
      <c r="J46" s="68"/>
      <c r="K46" s="56"/>
      <c r="L46" s="69"/>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7"/>
      <c r="F47" s="68"/>
      <c r="G47" s="68"/>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8"/>
      <c r="J47" s="68"/>
      <c r="K47" s="56"/>
      <c r="L47" s="69"/>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7"/>
      <c r="F48" s="68"/>
      <c r="G48" s="68"/>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8"/>
      <c r="J48" s="68"/>
      <c r="K48" s="56"/>
      <c r="L48" s="69"/>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7"/>
      <c r="F49" s="68"/>
      <c r="G49" s="68"/>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8"/>
      <c r="J49" s="68"/>
      <c r="K49" s="56"/>
      <c r="L49" s="69"/>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7"/>
      <c r="F50" s="68"/>
      <c r="G50" s="68"/>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8"/>
      <c r="J50" s="68"/>
      <c r="K50" s="56"/>
      <c r="L50" s="69"/>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7"/>
      <c r="F51" s="68"/>
      <c r="G51" s="68"/>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8"/>
      <c r="J51" s="68"/>
      <c r="K51" s="56"/>
      <c r="L51" s="69"/>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7"/>
      <c r="F52" s="68"/>
      <c r="G52" s="68"/>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8"/>
      <c r="J52" s="68"/>
      <c r="K52" s="56"/>
      <c r="L52" s="69"/>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7"/>
      <c r="F53" s="68"/>
      <c r="G53" s="68"/>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8"/>
      <c r="J53" s="68"/>
      <c r="K53" s="56"/>
      <c r="L53" s="69"/>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7"/>
      <c r="F54" s="68"/>
      <c r="G54" s="68"/>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8"/>
      <c r="J54" s="68"/>
      <c r="K54" s="56"/>
      <c r="L54" s="69"/>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7"/>
      <c r="F55" s="68"/>
      <c r="G55" s="68"/>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8"/>
      <c r="J55" s="68"/>
      <c r="K55" s="56"/>
      <c r="L55" s="69"/>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7"/>
      <c r="F56" s="68"/>
      <c r="G56" s="68"/>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8"/>
      <c r="J56" s="68"/>
      <c r="K56" s="56"/>
      <c r="L56" s="69"/>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7"/>
      <c r="F57" s="68"/>
      <c r="G57" s="68"/>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8"/>
      <c r="J57" s="68"/>
      <c r="K57" s="56"/>
      <c r="L57" s="69"/>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7"/>
      <c r="F58" s="68"/>
      <c r="G58" s="68"/>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8"/>
      <c r="J58" s="68"/>
      <c r="K58" s="56"/>
      <c r="L58" s="69"/>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7"/>
      <c r="F59" s="68"/>
      <c r="G59" s="68"/>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8"/>
      <c r="J59" s="68"/>
      <c r="K59" s="56"/>
      <c r="L59" s="69"/>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7"/>
      <c r="F60" s="68"/>
      <c r="G60" s="68"/>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8"/>
      <c r="J60" s="68"/>
      <c r="K60" s="56"/>
      <c r="L60" s="69"/>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7"/>
      <c r="F61" s="68"/>
      <c r="G61" s="68"/>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8"/>
      <c r="J61" s="68"/>
      <c r="K61" s="56"/>
      <c r="L61" s="69"/>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7"/>
      <c r="F62" s="68"/>
      <c r="G62" s="68"/>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8"/>
      <c r="J62" s="68"/>
      <c r="K62" s="56"/>
      <c r="L62" s="69"/>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7"/>
      <c r="F63" s="68"/>
      <c r="G63" s="68"/>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8"/>
      <c r="J63" s="68"/>
      <c r="K63" s="56"/>
      <c r="L63" s="69"/>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7"/>
      <c r="F64" s="68"/>
      <c r="G64" s="68"/>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8"/>
      <c r="J64" s="68"/>
      <c r="K64" s="56"/>
      <c r="L64" s="69"/>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7"/>
      <c r="F65" s="68"/>
      <c r="G65" s="68"/>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8"/>
      <c r="J65" s="68"/>
      <c r="K65" s="56"/>
      <c r="L65" s="69"/>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7"/>
      <c r="F66" s="68"/>
      <c r="G66" s="68"/>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8"/>
      <c r="J66" s="68"/>
      <c r="K66" s="56"/>
      <c r="L66" s="69"/>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7"/>
      <c r="F67" s="68"/>
      <c r="G67" s="68"/>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8"/>
      <c r="J67" s="68"/>
      <c r="K67" s="56"/>
      <c r="L67" s="69"/>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7"/>
      <c r="F68" s="68"/>
      <c r="G68" s="68"/>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8"/>
      <c r="J68" s="68"/>
      <c r="K68" s="56"/>
      <c r="L68" s="69"/>
      <c r="M68" s="56" t="str">
        <f t="shared" ref="M68:M99" si="18">IF(ISBLANK(K68),"",IF(L68, "https://raw.githubusercontent.com/PatrickVibild/TellusAmazonPictures/master/pictures/"&amp;K68&amp;"/1.jpg","https://download.HP.com/Images/Parts/"&amp;K68&amp;"/"&amp;K68&amp;"_A.jpg"))</f>
        <v/>
      </c>
      <c r="N68" s="56" t="str">
        <f t="shared" ref="N68:N103" si="19">IF(ISBLANK(K68),"",IF(L68, "https://raw.githubusercontent.com/PatrickVibild/TellusAmazonPictures/master/pictures/"&amp;K68&amp;"/2.jpg","https://download.HP.com/Images/Parts/"&amp;K68&amp;"/"&amp;K68&amp;"_B.jpg"))</f>
        <v/>
      </c>
      <c r="O68" s="57" t="str">
        <f t="shared" ref="O68:O103" si="20">IF(ISBLANK(K68),"",IF(L68, "https://raw.githubusercontent.com/PatrickVibild/TellusAmazonPictures/master/pictures/"&amp;K68&amp;"/3.jpg","https://download.HP.com/Images/Parts/"&amp;K68&amp;"/"&amp;K68&amp;"_details.jpg"))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7"/>
      <c r="F69" s="68"/>
      <c r="G69" s="68"/>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8"/>
      <c r="J69" s="68"/>
      <c r="K69" s="56"/>
      <c r="L69" s="69"/>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7"/>
      <c r="F70" s="68"/>
      <c r="G70" s="68"/>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8"/>
      <c r="J70" s="68"/>
      <c r="K70" s="56"/>
      <c r="L70" s="69"/>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7"/>
      <c r="F71" s="68"/>
      <c r="G71" s="68"/>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8"/>
      <c r="J71" s="68"/>
      <c r="K71" s="56"/>
      <c r="L71" s="69"/>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7"/>
      <c r="F72" s="68"/>
      <c r="G72" s="68"/>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8"/>
      <c r="J72" s="68"/>
      <c r="K72" s="56"/>
      <c r="L72" s="69"/>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7"/>
      <c r="F73" s="68"/>
      <c r="G73" s="68"/>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8"/>
      <c r="J73" s="68"/>
      <c r="K73" s="56"/>
      <c r="L73" s="69"/>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7"/>
      <c r="F74" s="68"/>
      <c r="G74" s="68"/>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8"/>
      <c r="J74" s="68"/>
      <c r="K74" s="56"/>
      <c r="L74" s="69"/>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7"/>
      <c r="F75" s="68"/>
      <c r="G75" s="68"/>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8"/>
      <c r="J75" s="68"/>
      <c r="K75" s="56"/>
      <c r="L75" s="69"/>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7"/>
      <c r="F76" s="68"/>
      <c r="G76" s="68"/>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8"/>
      <c r="J76" s="68"/>
      <c r="K76" s="56"/>
      <c r="L76" s="69"/>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7"/>
      <c r="F77" s="68"/>
      <c r="G77" s="68"/>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8"/>
      <c r="J77" s="68"/>
      <c r="K77" s="56"/>
      <c r="L77" s="69"/>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7"/>
      <c r="F78" s="68"/>
      <c r="G78" s="68"/>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8"/>
      <c r="J78" s="68"/>
      <c r="K78" s="56"/>
      <c r="L78" s="69"/>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7"/>
      <c r="F79" s="68"/>
      <c r="G79" s="68"/>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8"/>
      <c r="J79" s="68"/>
      <c r="K79" s="56"/>
      <c r="L79" s="69"/>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7"/>
      <c r="F80" s="68"/>
      <c r="G80" s="68"/>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8"/>
      <c r="J80" s="68"/>
      <c r="K80" s="56"/>
      <c r="L80" s="69"/>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7"/>
      <c r="F81" s="68"/>
      <c r="G81" s="68"/>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8"/>
      <c r="J81" s="68"/>
      <c r="K81" s="56"/>
      <c r="L81" s="69"/>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7"/>
      <c r="F82" s="68"/>
      <c r="G82" s="68"/>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8"/>
      <c r="J82" s="68"/>
      <c r="K82" s="56"/>
      <c r="L82" s="69"/>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7"/>
      <c r="F83" s="68"/>
      <c r="G83" s="68"/>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8"/>
      <c r="J83" s="68"/>
      <c r="K83" s="56"/>
      <c r="L83" s="69"/>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7"/>
      <c r="F84" s="68"/>
      <c r="G84" s="68"/>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8"/>
      <c r="J84" s="68"/>
      <c r="K84" s="56"/>
      <c r="L84" s="69"/>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7"/>
      <c r="F85" s="68"/>
      <c r="G85" s="68"/>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8"/>
      <c r="J85" s="68"/>
      <c r="K85" s="56"/>
      <c r="L85" s="69"/>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7"/>
      <c r="F86" s="68"/>
      <c r="G86" s="68"/>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8"/>
      <c r="J86" s="68"/>
      <c r="K86" s="56"/>
      <c r="L86" s="69"/>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7"/>
      <c r="F87" s="68"/>
      <c r="G87" s="68"/>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8"/>
      <c r="J87" s="68"/>
      <c r="K87" s="56"/>
      <c r="L87" s="69"/>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7"/>
      <c r="F88" s="68"/>
      <c r="G88" s="68"/>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8"/>
      <c r="J88" s="68"/>
      <c r="K88" s="56"/>
      <c r="L88" s="69"/>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7"/>
      <c r="F89" s="68"/>
      <c r="G89" s="68"/>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8"/>
      <c r="J89" s="68"/>
      <c r="K89" s="56"/>
      <c r="L89" s="69"/>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7"/>
      <c r="F90" s="68"/>
      <c r="G90" s="68"/>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8"/>
      <c r="J90" s="68"/>
      <c r="K90" s="56"/>
      <c r="L90" s="69"/>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7"/>
      <c r="F91" s="68"/>
      <c r="G91" s="68"/>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8"/>
      <c r="J91" s="68"/>
      <c r="K91" s="56"/>
      <c r="L91" s="69"/>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7"/>
      <c r="F92" s="68"/>
      <c r="G92" s="68"/>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8"/>
      <c r="J92" s="68"/>
      <c r="K92" s="56"/>
      <c r="L92" s="69"/>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7"/>
      <c r="F93" s="68"/>
      <c r="G93" s="68"/>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8"/>
      <c r="J93" s="68"/>
      <c r="K93" s="56"/>
      <c r="L93" s="69"/>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7"/>
      <c r="F94" s="68"/>
      <c r="G94" s="68"/>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8"/>
      <c r="J94" s="68"/>
      <c r="K94" s="56"/>
      <c r="L94" s="69"/>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7"/>
      <c r="F95" s="68"/>
      <c r="G95" s="68"/>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8"/>
      <c r="J95" s="68"/>
      <c r="K95" s="56"/>
      <c r="L95" s="69"/>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7"/>
      <c r="F96" s="68"/>
      <c r="G96" s="68"/>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8"/>
      <c r="J96" s="68"/>
      <c r="K96" s="56"/>
      <c r="L96" s="69"/>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7"/>
      <c r="F97" s="68"/>
      <c r="G97" s="68"/>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8"/>
      <c r="J97" s="68"/>
      <c r="K97" s="56"/>
      <c r="L97" s="69"/>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7"/>
      <c r="F98" s="68"/>
      <c r="G98" s="68"/>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8"/>
      <c r="J98" s="68"/>
      <c r="K98" s="56"/>
      <c r="L98" s="69"/>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7"/>
      <c r="F99" s="68"/>
      <c r="G99" s="68"/>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8"/>
      <c r="J99" s="68"/>
      <c r="K99" s="56"/>
      <c r="L99" s="69"/>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7"/>
      <c r="F100" s="68"/>
      <c r="G100" s="68"/>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8"/>
      <c r="J100" s="68"/>
      <c r="K100" s="56"/>
      <c r="L100" s="69"/>
      <c r="M100" s="56" t="str">
        <f t="shared" ref="M100:M103" si="27">IF(ISBLANK(K100),"",IF(L100, "https://raw.githubusercontent.com/PatrickVibild/TellusAmazonPictures/master/pictures/"&amp;K100&amp;"/1.jpg","https://download.HP.com/Images/Parts/"&amp;K100&amp;"/"&amp;K100&amp;"_A.jpg"))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7"/>
      <c r="F101" s="68"/>
      <c r="G101" s="68"/>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8"/>
      <c r="J101" s="68"/>
      <c r="K101" s="56"/>
      <c r="L101" s="69"/>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7"/>
      <c r="F102" s="68"/>
      <c r="G102" s="68"/>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8"/>
      <c r="J102" s="68"/>
      <c r="K102" s="56"/>
      <c r="L102" s="69"/>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7"/>
      <c r="F103" s="68"/>
      <c r="G103" s="68"/>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8"/>
      <c r="J103" s="68"/>
      <c r="K103" s="56"/>
      <c r="L103" s="69"/>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7"/>
      <c r="F104" s="68"/>
      <c r="G104" s="68"/>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8"/>
      <c r="J104" s="68"/>
      <c r="K104" s="56"/>
      <c r="L104" s="69"/>
      <c r="M104" s="56" t="str">
        <f>IF(ISBLANK(K104),"","https://download.HP.com/Images/Parts/"&amp;K104&amp;"/"&amp;K104&amp;"_A.jpg")</f>
        <v/>
      </c>
      <c r="N104" s="56" t="str">
        <f>IF(ISBLANK(K104),"","https://download.HP.com/Images/Parts/"&amp;K104&amp;"/"&amp;K104&amp;"_B.jpg")</f>
        <v/>
      </c>
      <c r="O104" s="57" t="str">
        <f>IF(ISBLANK(K104),"","https://download.HP.com/Images/Parts/"&amp;K104&amp;"/"&amp;K104&amp;"_details.jpg")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L42:L104</xm:sqref>
        </x14:dataValidation>
        <x14:dataValidation type="list" operator="equal" allowBlank="1" showErrorMessage="1" xr:uid="{00000000-0002-0000-0100-000004000000}">
          <x14:formula1>
            <xm:f>options!$D$1:$D$20</xm:f>
          </x14:formula1>
          <x14:formula2>
            <xm:f>0</xm:f>
          </x14:formula2>
          <xm:sqref>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407</v>
      </c>
      <c r="B1" s="51" t="b">
        <f>TRUE()</f>
        <v>1</v>
      </c>
      <c r="C1" t="s">
        <v>424</v>
      </c>
      <c r="D1" s="52" t="s">
        <v>372</v>
      </c>
      <c r="E1" t="s">
        <v>425</v>
      </c>
      <c r="F1" t="s">
        <v>421</v>
      </c>
      <c r="G1" t="s">
        <v>426</v>
      </c>
    </row>
    <row r="2" spans="1:7" x14ac:dyDescent="0.15">
      <c r="A2" t="s">
        <v>427</v>
      </c>
      <c r="B2" s="51" t="b">
        <f>FALSE()</f>
        <v>0</v>
      </c>
      <c r="C2" t="s">
        <v>377</v>
      </c>
      <c r="D2" s="52" t="s">
        <v>375</v>
      </c>
      <c r="E2" t="s">
        <v>428</v>
      </c>
      <c r="F2" t="s">
        <v>375</v>
      </c>
      <c r="G2" t="s">
        <v>394</v>
      </c>
    </row>
    <row r="3" spans="1:7" x14ac:dyDescent="0.15">
      <c r="A3" t="s">
        <v>429</v>
      </c>
      <c r="D3" s="52" t="s">
        <v>379</v>
      </c>
      <c r="E3" t="s">
        <v>430</v>
      </c>
      <c r="F3" t="s">
        <v>372</v>
      </c>
    </row>
    <row r="4" spans="1:7" x14ac:dyDescent="0.15">
      <c r="D4" s="52" t="s">
        <v>382</v>
      </c>
      <c r="E4" t="s">
        <v>431</v>
      </c>
      <c r="F4" t="s">
        <v>379</v>
      </c>
    </row>
    <row r="5" spans="1:7" x14ac:dyDescent="0.15">
      <c r="D5" s="52" t="s">
        <v>385</v>
      </c>
      <c r="E5" t="s">
        <v>432</v>
      </c>
      <c r="F5" t="s">
        <v>382</v>
      </c>
    </row>
    <row r="6" spans="1:7" x14ac:dyDescent="0.15">
      <c r="D6" s="52" t="s">
        <v>388</v>
      </c>
      <c r="E6" t="s">
        <v>433</v>
      </c>
      <c r="F6" t="s">
        <v>399</v>
      </c>
    </row>
    <row r="7" spans="1:7" x14ac:dyDescent="0.15">
      <c r="D7" s="52" t="s">
        <v>414</v>
      </c>
      <c r="E7" t="s">
        <v>434</v>
      </c>
    </row>
    <row r="8" spans="1:7" x14ac:dyDescent="0.15">
      <c r="D8" s="52" t="s">
        <v>415</v>
      </c>
      <c r="E8" t="s">
        <v>435</v>
      </c>
    </row>
    <row r="9" spans="1:7" x14ac:dyDescent="0.15">
      <c r="D9" s="52" t="s">
        <v>418</v>
      </c>
      <c r="E9" t="s">
        <v>436</v>
      </c>
    </row>
    <row r="10" spans="1:7" x14ac:dyDescent="0.15">
      <c r="D10" s="52" t="s">
        <v>399</v>
      </c>
      <c r="E10" t="s">
        <v>437</v>
      </c>
    </row>
    <row r="11" spans="1:7" x14ac:dyDescent="0.15">
      <c r="D11" s="52" t="s">
        <v>401</v>
      </c>
      <c r="E11" t="s">
        <v>438</v>
      </c>
    </row>
    <row r="12" spans="1:7" x14ac:dyDescent="0.15">
      <c r="D12" s="52" t="s">
        <v>402</v>
      </c>
      <c r="E12" t="s">
        <v>439</v>
      </c>
    </row>
    <row r="13" spans="1:7" x14ac:dyDescent="0.15">
      <c r="D13" s="52" t="s">
        <v>404</v>
      </c>
      <c r="E13" t="s">
        <v>440</v>
      </c>
    </row>
    <row r="14" spans="1:7" x14ac:dyDescent="0.15">
      <c r="D14" s="52" t="s">
        <v>405</v>
      </c>
      <c r="E14" t="s">
        <v>441</v>
      </c>
    </row>
    <row r="15" spans="1:7" x14ac:dyDescent="0.15">
      <c r="D15" s="52" t="s">
        <v>408</v>
      </c>
      <c r="E15" t="s">
        <v>442</v>
      </c>
    </row>
    <row r="16" spans="1:7" x14ac:dyDescent="0.15">
      <c r="D16" s="52" t="s">
        <v>391</v>
      </c>
      <c r="E16" s="70" t="s">
        <v>443</v>
      </c>
    </row>
    <row r="17" spans="4:5" x14ac:dyDescent="0.15">
      <c r="D17" s="52" t="s">
        <v>423</v>
      </c>
      <c r="E17" t="s">
        <v>444</v>
      </c>
    </row>
    <row r="18" spans="4:5" x14ac:dyDescent="0.15">
      <c r="D18" s="52" t="s">
        <v>394</v>
      </c>
      <c r="E18" t="s">
        <v>445</v>
      </c>
    </row>
    <row r="19" spans="4:5" x14ac:dyDescent="0.15">
      <c r="D19" s="52" t="s">
        <v>398</v>
      </c>
      <c r="E19" t="s">
        <v>446</v>
      </c>
    </row>
    <row r="20" spans="4:5" x14ac:dyDescent="0.15">
      <c r="D20" s="52" t="s">
        <v>417</v>
      </c>
      <c r="E20" t="s">
        <v>447</v>
      </c>
    </row>
    <row r="50" spans="2:2" ht="16" x14ac:dyDescent="0.2">
      <c r="B50" s="71"/>
    </row>
    <row r="51" spans="2:2" ht="16" x14ac:dyDescent="0.2">
      <c r="B51" s="71"/>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6" sqref="B16"/>
    </sheetView>
  </sheetViews>
  <sheetFormatPr baseColWidth="10" defaultColWidth="12.1640625" defaultRowHeight="13" x14ac:dyDescent="0.15"/>
  <cols>
    <col min="1" max="1" width="15" customWidth="1"/>
    <col min="2" max="2" width="251.5" customWidth="1"/>
  </cols>
  <sheetData>
    <row r="2" spans="1:2" x14ac:dyDescent="0.15">
      <c r="B2" t="s">
        <v>421</v>
      </c>
    </row>
    <row r="3" spans="1:2" x14ac:dyDescent="0.15">
      <c r="B3" s="72" t="s">
        <v>448</v>
      </c>
    </row>
    <row r="4" spans="1:2" x14ac:dyDescent="0.15">
      <c r="B4" s="72" t="s">
        <v>449</v>
      </c>
    </row>
    <row r="5" spans="1:2" x14ac:dyDescent="0.15">
      <c r="B5" s="72" t="s">
        <v>450</v>
      </c>
    </row>
    <row r="6" spans="1:2" x14ac:dyDescent="0.15">
      <c r="A6" t="s">
        <v>451</v>
      </c>
      <c r="B6" s="72" t="s">
        <v>452</v>
      </c>
    </row>
    <row r="7" spans="1:2" x14ac:dyDescent="0.15">
      <c r="B7" s="72" t="s">
        <v>453</v>
      </c>
    </row>
    <row r="8" spans="1:2" x14ac:dyDescent="0.15">
      <c r="A8" t="s">
        <v>40</v>
      </c>
      <c r="B8" s="72" t="s">
        <v>454</v>
      </c>
    </row>
    <row r="9" spans="1:2" x14ac:dyDescent="0.15">
      <c r="A9" t="s">
        <v>455</v>
      </c>
      <c r="B9" s="72" t="s">
        <v>456</v>
      </c>
    </row>
    <row r="10" spans="1:2" x14ac:dyDescent="0.15">
      <c r="B10" t="s">
        <v>457</v>
      </c>
    </row>
    <row r="11" spans="1:2" x14ac:dyDescent="0.15">
      <c r="B11" t="s">
        <v>458</v>
      </c>
    </row>
    <row r="14" spans="1:2" x14ac:dyDescent="0.15">
      <c r="B14" s="72" t="s">
        <v>459</v>
      </c>
    </row>
    <row r="20" spans="2:2" x14ac:dyDescent="0.15">
      <c r="B20" s="52" t="s">
        <v>372</v>
      </c>
    </row>
    <row r="21" spans="2:2" x14ac:dyDescent="0.15">
      <c r="B21" s="52" t="s">
        <v>375</v>
      </c>
    </row>
    <row r="22" spans="2:2" x14ac:dyDescent="0.15">
      <c r="B22" s="52" t="s">
        <v>379</v>
      </c>
    </row>
    <row r="23" spans="2:2" x14ac:dyDescent="0.15">
      <c r="B23" s="52" t="s">
        <v>382</v>
      </c>
    </row>
    <row r="24" spans="2:2" x14ac:dyDescent="0.15">
      <c r="B24" s="52" t="s">
        <v>385</v>
      </c>
    </row>
    <row r="25" spans="2:2" x14ac:dyDescent="0.15">
      <c r="B25" s="52" t="s">
        <v>388</v>
      </c>
    </row>
    <row r="26" spans="2:2" x14ac:dyDescent="0.15">
      <c r="B26" s="52" t="s">
        <v>414</v>
      </c>
    </row>
    <row r="27" spans="2:2" x14ac:dyDescent="0.15">
      <c r="B27" s="52" t="s">
        <v>415</v>
      </c>
    </row>
    <row r="28" spans="2:2" x14ac:dyDescent="0.15">
      <c r="B28" s="52" t="s">
        <v>418</v>
      </c>
    </row>
    <row r="29" spans="2:2" x14ac:dyDescent="0.15">
      <c r="B29" s="52" t="s">
        <v>399</v>
      </c>
    </row>
    <row r="30" spans="2:2" x14ac:dyDescent="0.15">
      <c r="B30" s="52" t="s">
        <v>401</v>
      </c>
    </row>
    <row r="31" spans="2:2" x14ac:dyDescent="0.15">
      <c r="B31" s="52" t="s">
        <v>402</v>
      </c>
    </row>
    <row r="32" spans="2:2" x14ac:dyDescent="0.15">
      <c r="B32" s="52" t="s">
        <v>404</v>
      </c>
    </row>
    <row r="33" spans="2:4" x14ac:dyDescent="0.15">
      <c r="B33" s="52" t="s">
        <v>405</v>
      </c>
    </row>
    <row r="34" spans="2:4" x14ac:dyDescent="0.15">
      <c r="B34" s="52" t="s">
        <v>408</v>
      </c>
      <c r="D34" s="72"/>
    </row>
    <row r="35" spans="2:4" x14ac:dyDescent="0.15">
      <c r="B35" s="52" t="s">
        <v>391</v>
      </c>
      <c r="D35" s="72"/>
    </row>
    <row r="36" spans="2:4" x14ac:dyDescent="0.15">
      <c r="B36" s="52" t="s">
        <v>423</v>
      </c>
      <c r="D36" s="72"/>
    </row>
    <row r="37" spans="2:4" x14ac:dyDescent="0.15">
      <c r="B37" s="52" t="s">
        <v>394</v>
      </c>
      <c r="D37" s="72"/>
    </row>
    <row r="38" spans="2:4" x14ac:dyDescent="0.15">
      <c r="B38" s="52" t="s">
        <v>398</v>
      </c>
      <c r="D38" s="72"/>
    </row>
    <row r="39" spans="2:4" x14ac:dyDescent="0.15">
      <c r="B39" s="52" t="s">
        <v>417</v>
      </c>
      <c r="D39" s="72"/>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372</v>
      </c>
    </row>
    <row r="3" spans="1:2" ht="16" x14ac:dyDescent="0.2">
      <c r="B3" s="71" t="s">
        <v>460</v>
      </c>
    </row>
    <row r="4" spans="1:2" ht="16" x14ac:dyDescent="0.2">
      <c r="B4" s="71" t="s">
        <v>461</v>
      </c>
    </row>
    <row r="5" spans="1:2" ht="16" x14ac:dyDescent="0.2">
      <c r="B5" s="71" t="s">
        <v>462</v>
      </c>
    </row>
    <row r="6" spans="1:2" ht="16" x14ac:dyDescent="0.2">
      <c r="B6" s="71" t="s">
        <v>463</v>
      </c>
    </row>
    <row r="7" spans="1:2" ht="16" x14ac:dyDescent="0.2">
      <c r="B7" s="71" t="s">
        <v>464</v>
      </c>
    </row>
    <row r="8" spans="1:2" x14ac:dyDescent="0.15">
      <c r="A8" t="s">
        <v>465</v>
      </c>
      <c r="B8" t="s">
        <v>466</v>
      </c>
    </row>
    <row r="9" spans="1:2" x14ac:dyDescent="0.15">
      <c r="A9" t="s">
        <v>467</v>
      </c>
      <c r="B9" t="s">
        <v>468</v>
      </c>
    </row>
    <row r="10" spans="1:2" x14ac:dyDescent="0.15">
      <c r="B10" t="s">
        <v>469</v>
      </c>
    </row>
    <row r="11" spans="1:2" x14ac:dyDescent="0.15">
      <c r="B11" t="s">
        <v>470</v>
      </c>
    </row>
    <row r="14" spans="1:2" x14ac:dyDescent="0.15">
      <c r="B14" t="s">
        <v>471</v>
      </c>
    </row>
    <row r="20" spans="2:2" x14ac:dyDescent="0.15">
      <c r="B20" t="s">
        <v>472</v>
      </c>
    </row>
    <row r="21" spans="2:2" x14ac:dyDescent="0.15">
      <c r="B21" t="s">
        <v>473</v>
      </c>
    </row>
    <row r="22" spans="2:2" x14ac:dyDescent="0.15">
      <c r="B22" t="s">
        <v>474</v>
      </c>
    </row>
    <row r="23" spans="2:2" x14ac:dyDescent="0.15">
      <c r="B23" t="s">
        <v>475</v>
      </c>
    </row>
    <row r="24" spans="2:2" x14ac:dyDescent="0.15">
      <c r="B24" t="s">
        <v>385</v>
      </c>
    </row>
    <row r="25" spans="2:2" x14ac:dyDescent="0.15">
      <c r="B25" t="s">
        <v>476</v>
      </c>
    </row>
    <row r="26" spans="2:2" x14ac:dyDescent="0.15">
      <c r="B26" t="s">
        <v>477</v>
      </c>
    </row>
    <row r="27" spans="2:2" x14ac:dyDescent="0.15">
      <c r="B27" t="s">
        <v>478</v>
      </c>
    </row>
    <row r="28" spans="2:2" x14ac:dyDescent="0.15">
      <c r="B28" t="s">
        <v>479</v>
      </c>
    </row>
    <row r="29" spans="2:2" x14ac:dyDescent="0.15">
      <c r="B29" t="s">
        <v>480</v>
      </c>
    </row>
    <row r="30" spans="2:2" x14ac:dyDescent="0.15">
      <c r="B30" t="s">
        <v>481</v>
      </c>
    </row>
    <row r="31" spans="2:2" x14ac:dyDescent="0.15">
      <c r="B31" t="s">
        <v>482</v>
      </c>
    </row>
    <row r="32" spans="2:2" x14ac:dyDescent="0.15">
      <c r="B32" t="s">
        <v>483</v>
      </c>
    </row>
    <row r="33" spans="2:2" x14ac:dyDescent="0.15">
      <c r="B33" t="s">
        <v>484</v>
      </c>
    </row>
    <row r="34" spans="2:2" x14ac:dyDescent="0.15">
      <c r="B34" t="s">
        <v>485</v>
      </c>
    </row>
    <row r="35" spans="2:2" x14ac:dyDescent="0.15">
      <c r="B35" t="s">
        <v>391</v>
      </c>
    </row>
    <row r="36" spans="2:2" x14ac:dyDescent="0.15">
      <c r="B36" t="s">
        <v>486</v>
      </c>
    </row>
    <row r="37" spans="2:2" x14ac:dyDescent="0.15">
      <c r="B37" t="s">
        <v>487</v>
      </c>
    </row>
    <row r="38" spans="2:2" x14ac:dyDescent="0.15">
      <c r="B38" t="s">
        <v>488</v>
      </c>
    </row>
    <row r="39" spans="2:2" x14ac:dyDescent="0.15">
      <c r="B39" t="s">
        <v>489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72"/>
    </row>
    <row r="2" spans="1:2" x14ac:dyDescent="0.15">
      <c r="B2" s="72" t="s">
        <v>382</v>
      </c>
    </row>
    <row r="3" spans="1:2" x14ac:dyDescent="0.15">
      <c r="B3" s="72" t="s">
        <v>490</v>
      </c>
    </row>
    <row r="4" spans="1:2" x14ac:dyDescent="0.15">
      <c r="B4" s="72" t="s">
        <v>491</v>
      </c>
    </row>
    <row r="5" spans="1:2" x14ac:dyDescent="0.15">
      <c r="B5" s="72" t="s">
        <v>492</v>
      </c>
    </row>
    <row r="6" spans="1:2" x14ac:dyDescent="0.15">
      <c r="B6" s="72" t="s">
        <v>493</v>
      </c>
    </row>
    <row r="7" spans="1:2" x14ac:dyDescent="0.15">
      <c r="B7" s="72" t="s">
        <v>494</v>
      </c>
    </row>
    <row r="8" spans="1:2" x14ac:dyDescent="0.15">
      <c r="A8" t="s">
        <v>465</v>
      </c>
      <c r="B8" s="72" t="s">
        <v>495</v>
      </c>
    </row>
    <row r="9" spans="1:2" x14ac:dyDescent="0.15">
      <c r="A9" t="s">
        <v>467</v>
      </c>
      <c r="B9" s="72" t="s">
        <v>496</v>
      </c>
    </row>
    <row r="10" spans="1:2" x14ac:dyDescent="0.15">
      <c r="B10" s="72" t="s">
        <v>497</v>
      </c>
    </row>
    <row r="11" spans="1:2" x14ac:dyDescent="0.15">
      <c r="B11" s="72" t="s">
        <v>498</v>
      </c>
    </row>
    <row r="12" spans="1:2" x14ac:dyDescent="0.15">
      <c r="B12" s="72"/>
    </row>
    <row r="13" spans="1:2" x14ac:dyDescent="0.15">
      <c r="B13" s="72"/>
    </row>
    <row r="14" spans="1:2" x14ac:dyDescent="0.15">
      <c r="B14" s="72" t="s">
        <v>499</v>
      </c>
    </row>
    <row r="15" spans="1:2" x14ac:dyDescent="0.15">
      <c r="B15" s="72"/>
    </row>
    <row r="20" spans="2:2" x14ac:dyDescent="0.15">
      <c r="B20" t="s">
        <v>500</v>
      </c>
    </row>
    <row r="21" spans="2:2" x14ac:dyDescent="0.15">
      <c r="B21" t="s">
        <v>501</v>
      </c>
    </row>
    <row r="22" spans="2:2" x14ac:dyDescent="0.15">
      <c r="B22" t="s">
        <v>502</v>
      </c>
    </row>
    <row r="23" spans="2:2" x14ac:dyDescent="0.15">
      <c r="B23" t="s">
        <v>503</v>
      </c>
    </row>
    <row r="24" spans="2:2" x14ac:dyDescent="0.15">
      <c r="B24" t="s">
        <v>504</v>
      </c>
    </row>
    <row r="25" spans="2:2" x14ac:dyDescent="0.15">
      <c r="B25" t="s">
        <v>505</v>
      </c>
    </row>
    <row r="26" spans="2:2" x14ac:dyDescent="0.15">
      <c r="B26" t="s">
        <v>506</v>
      </c>
    </row>
    <row r="27" spans="2:2" x14ac:dyDescent="0.15">
      <c r="B27" t="s">
        <v>507</v>
      </c>
    </row>
    <row r="28" spans="2:2" x14ac:dyDescent="0.15">
      <c r="B28" t="s">
        <v>508</v>
      </c>
    </row>
    <row r="29" spans="2:2" x14ac:dyDescent="0.15">
      <c r="B29" t="s">
        <v>509</v>
      </c>
    </row>
    <row r="30" spans="2:2" x14ac:dyDescent="0.15">
      <c r="B30" t="s">
        <v>510</v>
      </c>
    </row>
    <row r="31" spans="2:2" x14ac:dyDescent="0.15">
      <c r="B31" t="s">
        <v>511</v>
      </c>
    </row>
    <row r="32" spans="2:2" x14ac:dyDescent="0.15">
      <c r="B32" t="s">
        <v>512</v>
      </c>
    </row>
    <row r="33" spans="2:2" x14ac:dyDescent="0.15">
      <c r="B33" t="s">
        <v>513</v>
      </c>
    </row>
    <row r="34" spans="2:2" x14ac:dyDescent="0.15">
      <c r="B34" t="s">
        <v>514</v>
      </c>
    </row>
    <row r="35" spans="2:2" x14ac:dyDescent="0.15">
      <c r="B35" t="s">
        <v>515</v>
      </c>
    </row>
    <row r="36" spans="2:2" x14ac:dyDescent="0.15">
      <c r="B36" t="s">
        <v>516</v>
      </c>
    </row>
    <row r="37" spans="2:2" x14ac:dyDescent="0.15">
      <c r="B37" t="s">
        <v>394</v>
      </c>
    </row>
    <row r="38" spans="2:2" x14ac:dyDescent="0.15">
      <c r="B38" t="s">
        <v>517</v>
      </c>
    </row>
    <row r="39" spans="2:2" x14ac:dyDescent="0.15">
      <c r="B39" t="s">
        <v>518</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375</v>
      </c>
    </row>
    <row r="3" spans="2:2" x14ac:dyDescent="0.15">
      <c r="B3" t="s">
        <v>519</v>
      </c>
    </row>
    <row r="4" spans="2:2" x14ac:dyDescent="0.15">
      <c r="B4" t="s">
        <v>520</v>
      </c>
    </row>
    <row r="5" spans="2:2" x14ac:dyDescent="0.15">
      <c r="B5" t="s">
        <v>521</v>
      </c>
    </row>
    <row r="6" spans="2:2" x14ac:dyDescent="0.15">
      <c r="B6" t="s">
        <v>522</v>
      </c>
    </row>
    <row r="7" spans="2:2" x14ac:dyDescent="0.15">
      <c r="B7" t="s">
        <v>523</v>
      </c>
    </row>
    <row r="8" spans="2:2" ht="16" x14ac:dyDescent="0.2">
      <c r="B8" s="71" t="s">
        <v>524</v>
      </c>
    </row>
    <row r="9" spans="2:2" x14ac:dyDescent="0.15">
      <c r="B9" t="s">
        <v>525</v>
      </c>
    </row>
    <row r="10" spans="2:2" x14ac:dyDescent="0.15">
      <c r="B10" s="72" t="s">
        <v>526</v>
      </c>
    </row>
    <row r="11" spans="2:2" x14ac:dyDescent="0.15">
      <c r="B11" s="72" t="s">
        <v>527</v>
      </c>
    </row>
    <row r="14" spans="2:2" x14ac:dyDescent="0.15">
      <c r="B14" t="s">
        <v>528</v>
      </c>
    </row>
    <row r="20" spans="2:2" x14ac:dyDescent="0.15">
      <c r="B20" t="s">
        <v>529</v>
      </c>
    </row>
    <row r="21" spans="2:2" x14ac:dyDescent="0.15">
      <c r="B21" t="s">
        <v>530</v>
      </c>
    </row>
    <row r="22" spans="2:2" x14ac:dyDescent="0.15">
      <c r="B22" t="s">
        <v>531</v>
      </c>
    </row>
    <row r="23" spans="2:2" x14ac:dyDescent="0.15">
      <c r="B23" t="s">
        <v>532</v>
      </c>
    </row>
    <row r="24" spans="2:2" x14ac:dyDescent="0.15">
      <c r="B24" t="s">
        <v>385</v>
      </c>
    </row>
    <row r="25" spans="2:2" x14ac:dyDescent="0.15">
      <c r="B25" t="s">
        <v>533</v>
      </c>
    </row>
    <row r="26" spans="2:2" x14ac:dyDescent="0.15">
      <c r="B26" t="s">
        <v>534</v>
      </c>
    </row>
    <row r="27" spans="2:2" x14ac:dyDescent="0.15">
      <c r="B27" t="s">
        <v>535</v>
      </c>
    </row>
    <row r="28" spans="2:2" x14ac:dyDescent="0.15">
      <c r="B28" t="s">
        <v>536</v>
      </c>
    </row>
    <row r="29" spans="2:2" x14ac:dyDescent="0.15">
      <c r="B29" t="s">
        <v>537</v>
      </c>
    </row>
    <row r="30" spans="2:2" x14ac:dyDescent="0.15">
      <c r="B30" t="s">
        <v>538</v>
      </c>
    </row>
    <row r="31" spans="2:2" x14ac:dyDescent="0.15">
      <c r="B31" t="s">
        <v>539</v>
      </c>
    </row>
    <row r="32" spans="2:2" x14ac:dyDescent="0.15">
      <c r="B32" t="s">
        <v>540</v>
      </c>
    </row>
    <row r="33" spans="2:2" x14ac:dyDescent="0.15">
      <c r="B33" t="s">
        <v>541</v>
      </c>
    </row>
    <row r="34" spans="2:2" x14ac:dyDescent="0.15">
      <c r="B34" t="s">
        <v>542</v>
      </c>
    </row>
    <row r="35" spans="2:2" x14ac:dyDescent="0.15">
      <c r="B35" t="s">
        <v>543</v>
      </c>
    </row>
    <row r="36" spans="2:2" x14ac:dyDescent="0.15">
      <c r="B36" t="s">
        <v>544</v>
      </c>
    </row>
    <row r="37" spans="2:2" x14ac:dyDescent="0.15">
      <c r="B37" t="s">
        <v>394</v>
      </c>
    </row>
    <row r="38" spans="2:2" x14ac:dyDescent="0.15">
      <c r="B38" t="s">
        <v>545</v>
      </c>
    </row>
    <row r="39" spans="2:2" x14ac:dyDescent="0.15">
      <c r="B39" t="s">
        <v>546</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379</v>
      </c>
    </row>
    <row r="3" spans="2:2" ht="16" x14ac:dyDescent="0.2">
      <c r="B3" s="71" t="s">
        <v>547</v>
      </c>
    </row>
    <row r="4" spans="2:2" ht="16" x14ac:dyDescent="0.2">
      <c r="B4" s="71" t="s">
        <v>548</v>
      </c>
    </row>
    <row r="5" spans="2:2" x14ac:dyDescent="0.15">
      <c r="B5" t="s">
        <v>549</v>
      </c>
    </row>
    <row r="6" spans="2:2" ht="16" x14ac:dyDescent="0.2">
      <c r="B6" s="71" t="s">
        <v>550</v>
      </c>
    </row>
    <row r="7" spans="2:2" ht="16" x14ac:dyDescent="0.2">
      <c r="B7" s="71" t="s">
        <v>551</v>
      </c>
    </row>
    <row r="8" spans="2:2" x14ac:dyDescent="0.15">
      <c r="B8" t="s">
        <v>552</v>
      </c>
    </row>
    <row r="9" spans="2:2" x14ac:dyDescent="0.15">
      <c r="B9" s="73" t="s">
        <v>553</v>
      </c>
    </row>
    <row r="10" spans="2:2" x14ac:dyDescent="0.15">
      <c r="B10" t="s">
        <v>554</v>
      </c>
    </row>
    <row r="11" spans="2:2" x14ac:dyDescent="0.15">
      <c r="B11" t="s">
        <v>555</v>
      </c>
    </row>
    <row r="14" spans="2:2" ht="16" x14ac:dyDescent="0.2">
      <c r="B14" s="71" t="s">
        <v>556</v>
      </c>
    </row>
    <row r="20" spans="2:2" x14ac:dyDescent="0.15">
      <c r="B20" t="s">
        <v>557</v>
      </c>
    </row>
    <row r="21" spans="2:2" x14ac:dyDescent="0.15">
      <c r="B21" t="s">
        <v>558</v>
      </c>
    </row>
    <row r="22" spans="2:2" x14ac:dyDescent="0.15">
      <c r="B22" t="s">
        <v>502</v>
      </c>
    </row>
    <row r="23" spans="2:2" x14ac:dyDescent="0.15">
      <c r="B23" t="s">
        <v>559</v>
      </c>
    </row>
    <row r="24" spans="2:2" x14ac:dyDescent="0.15">
      <c r="B24" t="s">
        <v>385</v>
      </c>
    </row>
    <row r="25" spans="2:2" x14ac:dyDescent="0.15">
      <c r="B25" t="s">
        <v>560</v>
      </c>
    </row>
    <row r="26" spans="2:2" x14ac:dyDescent="0.15">
      <c r="B26" t="s">
        <v>506</v>
      </c>
    </row>
    <row r="27" spans="2:2" x14ac:dyDescent="0.15">
      <c r="B27" t="s">
        <v>561</v>
      </c>
    </row>
    <row r="28" spans="2:2" x14ac:dyDescent="0.15">
      <c r="B28" t="s">
        <v>562</v>
      </c>
    </row>
    <row r="29" spans="2:2" x14ac:dyDescent="0.15">
      <c r="B29" t="s">
        <v>563</v>
      </c>
    </row>
    <row r="30" spans="2:2" x14ac:dyDescent="0.15">
      <c r="B30" t="s">
        <v>564</v>
      </c>
    </row>
    <row r="31" spans="2:2" x14ac:dyDescent="0.15">
      <c r="B31" t="s">
        <v>565</v>
      </c>
    </row>
    <row r="32" spans="2:2" x14ac:dyDescent="0.15">
      <c r="B32" t="s">
        <v>566</v>
      </c>
    </row>
    <row r="33" spans="2:2" x14ac:dyDescent="0.15">
      <c r="B33" t="s">
        <v>567</v>
      </c>
    </row>
    <row r="34" spans="2:2" x14ac:dyDescent="0.15">
      <c r="B34" t="s">
        <v>568</v>
      </c>
    </row>
    <row r="35" spans="2:2" x14ac:dyDescent="0.15">
      <c r="B35" t="s">
        <v>543</v>
      </c>
    </row>
    <row r="36" spans="2:2" x14ac:dyDescent="0.15">
      <c r="B36" t="s">
        <v>569</v>
      </c>
    </row>
    <row r="37" spans="2:2" x14ac:dyDescent="0.15">
      <c r="B37" t="s">
        <v>487</v>
      </c>
    </row>
    <row r="38" spans="2:2" x14ac:dyDescent="0.15">
      <c r="B38" t="s">
        <v>570</v>
      </c>
    </row>
    <row r="39" spans="2:2" x14ac:dyDescent="0.15">
      <c r="B39" t="s">
        <v>571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399</v>
      </c>
    </row>
    <row r="3" spans="2:2" x14ac:dyDescent="0.15">
      <c r="B3" t="s">
        <v>572</v>
      </c>
    </row>
    <row r="4" spans="2:2" x14ac:dyDescent="0.15">
      <c r="B4" t="s">
        <v>573</v>
      </c>
    </row>
    <row r="5" spans="2:2" x14ac:dyDescent="0.15">
      <c r="B5" t="s">
        <v>574</v>
      </c>
    </row>
    <row r="6" spans="2:2" x14ac:dyDescent="0.15">
      <c r="B6" t="s">
        <v>575</v>
      </c>
    </row>
    <row r="7" spans="2:2" x14ac:dyDescent="0.15">
      <c r="B7" t="s">
        <v>576</v>
      </c>
    </row>
    <row r="8" spans="2:2" x14ac:dyDescent="0.15">
      <c r="B8" t="s">
        <v>577</v>
      </c>
    </row>
    <row r="9" spans="2:2" x14ac:dyDescent="0.15">
      <c r="B9" t="s">
        <v>578</v>
      </c>
    </row>
    <row r="10" spans="2:2" x14ac:dyDescent="0.15">
      <c r="B10" t="s">
        <v>579</v>
      </c>
    </row>
    <row r="11" spans="2:2" x14ac:dyDescent="0.15">
      <c r="B11" t="s">
        <v>580</v>
      </c>
    </row>
    <row r="14" spans="2:2" x14ac:dyDescent="0.15">
      <c r="B14" t="s">
        <v>581</v>
      </c>
    </row>
    <row r="20" spans="2:2" x14ac:dyDescent="0.15">
      <c r="B20" t="s">
        <v>582</v>
      </c>
    </row>
    <row r="21" spans="2:2" x14ac:dyDescent="0.15">
      <c r="B21" t="s">
        <v>583</v>
      </c>
    </row>
    <row r="22" spans="2:2" x14ac:dyDescent="0.15">
      <c r="B22" t="s">
        <v>584</v>
      </c>
    </row>
    <row r="23" spans="2:2" x14ac:dyDescent="0.15">
      <c r="B23" t="s">
        <v>585</v>
      </c>
    </row>
    <row r="24" spans="2:2" x14ac:dyDescent="0.15">
      <c r="B24" t="s">
        <v>385</v>
      </c>
    </row>
    <row r="25" spans="2:2" x14ac:dyDescent="0.15">
      <c r="B25" t="s">
        <v>586</v>
      </c>
    </row>
    <row r="26" spans="2:2" x14ac:dyDescent="0.15">
      <c r="B26" t="s">
        <v>587</v>
      </c>
    </row>
    <row r="27" spans="2:2" x14ac:dyDescent="0.15">
      <c r="B27" t="s">
        <v>588</v>
      </c>
    </row>
    <row r="28" spans="2:2" x14ac:dyDescent="0.15">
      <c r="B28" t="s">
        <v>589</v>
      </c>
    </row>
    <row r="29" spans="2:2" x14ac:dyDescent="0.15">
      <c r="B29" t="s">
        <v>590</v>
      </c>
    </row>
    <row r="30" spans="2:2" x14ac:dyDescent="0.15">
      <c r="B30" t="s">
        <v>591</v>
      </c>
    </row>
    <row r="31" spans="2:2" x14ac:dyDescent="0.15">
      <c r="B31" t="s">
        <v>592</v>
      </c>
    </row>
    <row r="32" spans="2:2" x14ac:dyDescent="0.15">
      <c r="B32" t="s">
        <v>593</v>
      </c>
    </row>
    <row r="33" spans="2:2" x14ac:dyDescent="0.15">
      <c r="B33" t="s">
        <v>594</v>
      </c>
    </row>
    <row r="34" spans="2:2" x14ac:dyDescent="0.15">
      <c r="B34" t="s">
        <v>595</v>
      </c>
    </row>
    <row r="35" spans="2:2" x14ac:dyDescent="0.15">
      <c r="B35" t="s">
        <v>596</v>
      </c>
    </row>
    <row r="36" spans="2:2" x14ac:dyDescent="0.15">
      <c r="B36" t="s">
        <v>486</v>
      </c>
    </row>
    <row r="37" spans="2:2" x14ac:dyDescent="0.15">
      <c r="B37" t="s">
        <v>394</v>
      </c>
    </row>
    <row r="38" spans="2:2" x14ac:dyDescent="0.15">
      <c r="B38" t="s">
        <v>597</v>
      </c>
    </row>
    <row r="39" spans="2:2" x14ac:dyDescent="0.15">
      <c r="B39" t="s">
        <v>598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1204</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199</cp:revision>
  <dcterms:created xsi:type="dcterms:W3CDTF">2020-07-27T15:42:24Z</dcterms:created>
  <dcterms:modified xsi:type="dcterms:W3CDTF">2022-07-02T17:26:21Z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