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emiradimitrova/Desktop/Amazon/TellusAmazonPictures/after-big-bang-files/Lenovo/P50/"/>
    </mc:Choice>
  </mc:AlternateContent>
  <xr:revisionPtr revIDLastSave="0" documentId="8_{C3E4D8F4-0380-8E42-B48B-40D1A7A236EE}" xr6:coauthVersionLast="46" xr6:coauthVersionMax="46" xr10:uidLastSave="{00000000-0000-0000-0000-000000000000}"/>
  <bookViews>
    <workbookView xWindow="0" yWindow="460" windowWidth="33600" windowHeight="1904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s>
  <externalReferences>
    <externalReference r:id="rId10"/>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D21" i="2" l="1"/>
  <c r="O5" i="2"/>
  <c r="O6" i="2"/>
  <c r="O7" i="2"/>
  <c r="O8" i="2"/>
  <c r="O9" i="1" s="1"/>
  <c r="O9" i="2"/>
  <c r="O10" i="2"/>
  <c r="O11" i="2"/>
  <c r="O12" i="2"/>
  <c r="O13" i="2"/>
  <c r="O14" i="2"/>
  <c r="O15" i="2"/>
  <c r="O16" i="2"/>
  <c r="O17" i="2"/>
  <c r="O18" i="2"/>
  <c r="O19" i="2"/>
  <c r="O20" i="2"/>
  <c r="O21" i="2"/>
  <c r="O22" i="1" s="1"/>
  <c r="O22" i="2"/>
  <c r="O23" i="1" s="1"/>
  <c r="M7" i="2"/>
  <c r="N7" i="2"/>
  <c r="P7" i="2"/>
  <c r="Q7" i="2"/>
  <c r="R7" i="2"/>
  <c r="R8" i="1" s="1"/>
  <c r="S7" i="2"/>
  <c r="T7" i="2"/>
  <c r="U7" i="2"/>
  <c r="N16" i="2"/>
  <c r="N17" i="1" s="1"/>
  <c r="M16" i="2"/>
  <c r="M17" i="1" s="1"/>
  <c r="B1" i="2"/>
  <c r="B2" i="3"/>
  <c r="B1" i="3"/>
  <c r="V104" i="2"/>
  <c r="H104" i="2" s="1"/>
  <c r="O104" i="2"/>
  <c r="N104" i="2"/>
  <c r="M104" i="2"/>
  <c r="V103" i="2"/>
  <c r="H103" i="2" s="1"/>
  <c r="U103" i="2"/>
  <c r="T103" i="2"/>
  <c r="S103" i="2"/>
  <c r="R103" i="2"/>
  <c r="Q103" i="2"/>
  <c r="P103" i="2"/>
  <c r="O103" i="2"/>
  <c r="N103" i="2"/>
  <c r="M103" i="2"/>
  <c r="V102" i="2"/>
  <c r="H102" i="2" s="1"/>
  <c r="U102" i="2"/>
  <c r="T102" i="2"/>
  <c r="S102" i="2"/>
  <c r="R102" i="2"/>
  <c r="Q102" i="2"/>
  <c r="P102" i="2"/>
  <c r="O102" i="2"/>
  <c r="N102" i="2"/>
  <c r="M102" i="2"/>
  <c r="V101" i="2"/>
  <c r="H101" i="2" s="1"/>
  <c r="U101" i="2"/>
  <c r="T101" i="2"/>
  <c r="S101" i="2"/>
  <c r="R101" i="2"/>
  <c r="Q101" i="2"/>
  <c r="P101" i="2"/>
  <c r="O101" i="2"/>
  <c r="N101" i="2"/>
  <c r="M101" i="2"/>
  <c r="V100" i="2"/>
  <c r="H100" i="2" s="1"/>
  <c r="U100" i="2"/>
  <c r="T100" i="2"/>
  <c r="S100" i="2"/>
  <c r="R100" i="2"/>
  <c r="Q100" i="2"/>
  <c r="P100" i="2"/>
  <c r="O100" i="2"/>
  <c r="N100" i="2"/>
  <c r="M100" i="2"/>
  <c r="V99" i="2"/>
  <c r="H99" i="2" s="1"/>
  <c r="U99" i="2"/>
  <c r="T99" i="2"/>
  <c r="S99" i="2"/>
  <c r="R99" i="2"/>
  <c r="Q99" i="2"/>
  <c r="P99" i="2"/>
  <c r="O99" i="2"/>
  <c r="N99" i="2"/>
  <c r="M99" i="2"/>
  <c r="V98" i="2"/>
  <c r="H98" i="2" s="1"/>
  <c r="U98" i="2"/>
  <c r="T98" i="2"/>
  <c r="S98" i="2"/>
  <c r="R98" i="2"/>
  <c r="Q98" i="2"/>
  <c r="P98" i="2"/>
  <c r="O98" i="2"/>
  <c r="N98" i="2"/>
  <c r="M98" i="2"/>
  <c r="V97" i="2"/>
  <c r="H97" i="2" s="1"/>
  <c r="U97" i="2"/>
  <c r="T97" i="2"/>
  <c r="S97" i="2"/>
  <c r="R97" i="2"/>
  <c r="Q97" i="2"/>
  <c r="P97" i="2"/>
  <c r="O97" i="2"/>
  <c r="N97" i="2"/>
  <c r="M97" i="2"/>
  <c r="V96" i="2"/>
  <c r="U96" i="2"/>
  <c r="T96" i="2"/>
  <c r="S96" i="2"/>
  <c r="R96" i="2"/>
  <c r="Q96" i="2"/>
  <c r="P96" i="2"/>
  <c r="O96" i="2"/>
  <c r="N96" i="2"/>
  <c r="M96" i="2"/>
  <c r="H96" i="2"/>
  <c r="V95" i="2"/>
  <c r="H95" i="2" s="1"/>
  <c r="U95" i="2"/>
  <c r="T95" i="2"/>
  <c r="S95" i="2"/>
  <c r="R95" i="2"/>
  <c r="Q95" i="2"/>
  <c r="P95" i="2"/>
  <c r="O95" i="2"/>
  <c r="N95" i="2"/>
  <c r="M95" i="2"/>
  <c r="V94" i="2"/>
  <c r="H94" i="2" s="1"/>
  <c r="U94" i="2"/>
  <c r="T94" i="2"/>
  <c r="S94" i="2"/>
  <c r="R94" i="2"/>
  <c r="Q94" i="2"/>
  <c r="P94" i="2"/>
  <c r="O94" i="2"/>
  <c r="N94" i="2"/>
  <c r="M94" i="2"/>
  <c r="V93" i="2"/>
  <c r="H93" i="2" s="1"/>
  <c r="U93" i="2"/>
  <c r="T93" i="2"/>
  <c r="S93" i="2"/>
  <c r="R93" i="2"/>
  <c r="Q93" i="2"/>
  <c r="P93" i="2"/>
  <c r="O93" i="2"/>
  <c r="N93" i="2"/>
  <c r="M93" i="2"/>
  <c r="V92" i="2"/>
  <c r="U92" i="2"/>
  <c r="T92" i="2"/>
  <c r="S92" i="2"/>
  <c r="R92" i="2"/>
  <c r="Q92" i="2"/>
  <c r="P92" i="2"/>
  <c r="O92" i="2"/>
  <c r="N92" i="2"/>
  <c r="M92" i="2"/>
  <c r="H92" i="2"/>
  <c r="V91" i="2"/>
  <c r="H91" i="2" s="1"/>
  <c r="U91" i="2"/>
  <c r="T91" i="2"/>
  <c r="S91" i="2"/>
  <c r="R91" i="2"/>
  <c r="Q91" i="2"/>
  <c r="P91" i="2"/>
  <c r="O91" i="2"/>
  <c r="N91" i="2"/>
  <c r="M91" i="2"/>
  <c r="V90" i="2"/>
  <c r="H90" i="2" s="1"/>
  <c r="U90" i="2"/>
  <c r="T90" i="2"/>
  <c r="S90" i="2"/>
  <c r="R90" i="2"/>
  <c r="Q90" i="2"/>
  <c r="P90" i="2"/>
  <c r="O90" i="2"/>
  <c r="N90" i="2"/>
  <c r="M90" i="2"/>
  <c r="V89" i="2"/>
  <c r="U89" i="2"/>
  <c r="T89" i="2"/>
  <c r="S89" i="2"/>
  <c r="R89" i="2"/>
  <c r="Q89" i="2"/>
  <c r="P89" i="2"/>
  <c r="O89" i="2"/>
  <c r="N89" i="2"/>
  <c r="M89" i="2"/>
  <c r="H89" i="2"/>
  <c r="V88" i="2"/>
  <c r="H88" i="2" s="1"/>
  <c r="U88" i="2"/>
  <c r="T88" i="2"/>
  <c r="S88" i="2"/>
  <c r="R88" i="2"/>
  <c r="Q88" i="2"/>
  <c r="P88" i="2"/>
  <c r="O88" i="2"/>
  <c r="N88" i="2"/>
  <c r="M88" i="2"/>
  <c r="V87" i="2"/>
  <c r="H87" i="2" s="1"/>
  <c r="U87" i="2"/>
  <c r="T87" i="2"/>
  <c r="S87" i="2"/>
  <c r="R87" i="2"/>
  <c r="Q87" i="2"/>
  <c r="P87" i="2"/>
  <c r="O87" i="2"/>
  <c r="N87" i="2"/>
  <c r="M87" i="2"/>
  <c r="V86" i="2"/>
  <c r="H86" i="2" s="1"/>
  <c r="U86" i="2"/>
  <c r="T86" i="2"/>
  <c r="S86" i="2"/>
  <c r="R86" i="2"/>
  <c r="Q86" i="2"/>
  <c r="P86" i="2"/>
  <c r="O86" i="2"/>
  <c r="N86" i="2"/>
  <c r="M86" i="2"/>
  <c r="V85" i="2"/>
  <c r="H85" i="2" s="1"/>
  <c r="U85" i="2"/>
  <c r="T85" i="2"/>
  <c r="S85" i="2"/>
  <c r="R85" i="2"/>
  <c r="Q85" i="2"/>
  <c r="P85" i="2"/>
  <c r="O85" i="2"/>
  <c r="N85" i="2"/>
  <c r="M85" i="2"/>
  <c r="V84" i="2"/>
  <c r="H84" i="2" s="1"/>
  <c r="U84" i="2"/>
  <c r="T84" i="2"/>
  <c r="S84" i="2"/>
  <c r="R84" i="2"/>
  <c r="Q84" i="2"/>
  <c r="P84" i="2"/>
  <c r="O84" i="2"/>
  <c r="N84" i="2"/>
  <c r="M84" i="2"/>
  <c r="V83" i="2"/>
  <c r="H83" i="2" s="1"/>
  <c r="U83" i="2"/>
  <c r="T83" i="2"/>
  <c r="S83" i="2"/>
  <c r="R83" i="2"/>
  <c r="Q83" i="2"/>
  <c r="P83" i="2"/>
  <c r="O83" i="2"/>
  <c r="N83" i="2"/>
  <c r="M83" i="2"/>
  <c r="V82" i="2"/>
  <c r="H82" i="2" s="1"/>
  <c r="U82" i="2"/>
  <c r="T82" i="2"/>
  <c r="S82" i="2"/>
  <c r="R82" i="2"/>
  <c r="Q82" i="2"/>
  <c r="P82" i="2"/>
  <c r="O82" i="2"/>
  <c r="N82" i="2"/>
  <c r="M82" i="2"/>
  <c r="V81" i="2"/>
  <c r="H81" i="2" s="1"/>
  <c r="U81" i="2"/>
  <c r="T81" i="2"/>
  <c r="S81" i="2"/>
  <c r="R81" i="2"/>
  <c r="Q81" i="2"/>
  <c r="P81" i="2"/>
  <c r="O81" i="2"/>
  <c r="N81" i="2"/>
  <c r="M81" i="2"/>
  <c r="V80" i="2"/>
  <c r="H80" i="2" s="1"/>
  <c r="U80" i="2"/>
  <c r="T80" i="2"/>
  <c r="S80" i="2"/>
  <c r="R80" i="2"/>
  <c r="Q80" i="2"/>
  <c r="P80" i="2"/>
  <c r="O80" i="2"/>
  <c r="N80" i="2"/>
  <c r="M80" i="2"/>
  <c r="V79" i="2"/>
  <c r="H79" i="2" s="1"/>
  <c r="U79" i="2"/>
  <c r="T79" i="2"/>
  <c r="S79" i="2"/>
  <c r="R79" i="2"/>
  <c r="Q79" i="2"/>
  <c r="P79" i="2"/>
  <c r="O79" i="2"/>
  <c r="N79" i="2"/>
  <c r="M79" i="2"/>
  <c r="V78" i="2"/>
  <c r="H78" i="2" s="1"/>
  <c r="U78" i="2"/>
  <c r="T78" i="2"/>
  <c r="S78" i="2"/>
  <c r="R78" i="2"/>
  <c r="Q78" i="2"/>
  <c r="P78" i="2"/>
  <c r="O78" i="2"/>
  <c r="N78" i="2"/>
  <c r="M78" i="2"/>
  <c r="V77" i="2"/>
  <c r="H77" i="2" s="1"/>
  <c r="U77" i="2"/>
  <c r="T77" i="2"/>
  <c r="S77" i="2"/>
  <c r="R77" i="2"/>
  <c r="Q77" i="2"/>
  <c r="P77" i="2"/>
  <c r="O77" i="2"/>
  <c r="N77" i="2"/>
  <c r="M77" i="2"/>
  <c r="V76" i="2"/>
  <c r="H76" i="2" s="1"/>
  <c r="U76" i="2"/>
  <c r="T76" i="2"/>
  <c r="S76" i="2"/>
  <c r="R76" i="2"/>
  <c r="Q76" i="2"/>
  <c r="P76" i="2"/>
  <c r="O76" i="2"/>
  <c r="N76" i="2"/>
  <c r="M76" i="2"/>
  <c r="V75" i="2"/>
  <c r="U75" i="2"/>
  <c r="T75" i="2"/>
  <c r="S75" i="2"/>
  <c r="R75" i="2"/>
  <c r="Q75" i="2"/>
  <c r="P75" i="2"/>
  <c r="O75" i="2"/>
  <c r="N75" i="2"/>
  <c r="M75" i="2"/>
  <c r="H75" i="2"/>
  <c r="V74" i="2"/>
  <c r="H74" i="2" s="1"/>
  <c r="U74" i="2"/>
  <c r="T74" i="2"/>
  <c r="S74" i="2"/>
  <c r="R74" i="2"/>
  <c r="Q74" i="2"/>
  <c r="P74" i="2"/>
  <c r="O74" i="2"/>
  <c r="N74" i="2"/>
  <c r="M74" i="2"/>
  <c r="V73" i="2"/>
  <c r="H73" i="2" s="1"/>
  <c r="U73" i="2"/>
  <c r="T73" i="2"/>
  <c r="S73" i="2"/>
  <c r="R73" i="2"/>
  <c r="Q73" i="2"/>
  <c r="P73" i="2"/>
  <c r="O73" i="2"/>
  <c r="N73" i="2"/>
  <c r="M73" i="2"/>
  <c r="V72" i="2"/>
  <c r="U72" i="2"/>
  <c r="T72" i="2"/>
  <c r="S72" i="2"/>
  <c r="R72" i="2"/>
  <c r="Q72" i="2"/>
  <c r="P72" i="2"/>
  <c r="O72" i="2"/>
  <c r="N72" i="2"/>
  <c r="M72" i="2"/>
  <c r="H72" i="2"/>
  <c r="V71" i="2"/>
  <c r="H71" i="2" s="1"/>
  <c r="U71" i="2"/>
  <c r="T71" i="2"/>
  <c r="S71" i="2"/>
  <c r="R71" i="2"/>
  <c r="Q71" i="2"/>
  <c r="P71" i="2"/>
  <c r="O71" i="2"/>
  <c r="N71" i="2"/>
  <c r="M71" i="2"/>
  <c r="V70" i="2"/>
  <c r="H70" i="2" s="1"/>
  <c r="U70" i="2"/>
  <c r="T70" i="2"/>
  <c r="S70" i="2"/>
  <c r="R70" i="2"/>
  <c r="Q70" i="2"/>
  <c r="P70" i="2"/>
  <c r="O70" i="2"/>
  <c r="N70" i="2"/>
  <c r="M70" i="2"/>
  <c r="V69" i="2"/>
  <c r="U69" i="2"/>
  <c r="T69" i="2"/>
  <c r="S69" i="2"/>
  <c r="R69" i="2"/>
  <c r="Q69" i="2"/>
  <c r="P69" i="2"/>
  <c r="O69" i="2"/>
  <c r="N69" i="2"/>
  <c r="M69" i="2"/>
  <c r="H69" i="2"/>
  <c r="V68" i="2"/>
  <c r="H68" i="2" s="1"/>
  <c r="U68" i="2"/>
  <c r="T68" i="2"/>
  <c r="S68" i="2"/>
  <c r="R68" i="2"/>
  <c r="Q68" i="2"/>
  <c r="P68" i="2"/>
  <c r="O68" i="2"/>
  <c r="N68" i="2"/>
  <c r="M68" i="2"/>
  <c r="V67" i="2"/>
  <c r="U67" i="2"/>
  <c r="T67" i="2"/>
  <c r="S67" i="2"/>
  <c r="R67" i="2"/>
  <c r="Q67" i="2"/>
  <c r="P67" i="2"/>
  <c r="O67" i="2"/>
  <c r="N67" i="2"/>
  <c r="M67" i="2"/>
  <c r="H67" i="2"/>
  <c r="V66" i="2"/>
  <c r="U66" i="2"/>
  <c r="T66" i="2"/>
  <c r="S66" i="2"/>
  <c r="R66" i="2"/>
  <c r="Q66" i="2"/>
  <c r="P66" i="2"/>
  <c r="O66" i="2"/>
  <c r="N66" i="2"/>
  <c r="M66" i="2"/>
  <c r="H66" i="2"/>
  <c r="V65" i="2"/>
  <c r="H65" i="2" s="1"/>
  <c r="U65" i="2"/>
  <c r="T65" i="2"/>
  <c r="S65" i="2"/>
  <c r="R65" i="2"/>
  <c r="Q65" i="2"/>
  <c r="P65" i="2"/>
  <c r="O65" i="2"/>
  <c r="N65" i="2"/>
  <c r="M65" i="2"/>
  <c r="V64" i="2"/>
  <c r="U64" i="2"/>
  <c r="T64" i="2"/>
  <c r="S64" i="2"/>
  <c r="R64" i="2"/>
  <c r="Q64" i="2"/>
  <c r="P64" i="2"/>
  <c r="O64" i="2"/>
  <c r="N64" i="2"/>
  <c r="M64" i="2"/>
  <c r="H64" i="2"/>
  <c r="V63" i="2"/>
  <c r="H63" i="2" s="1"/>
  <c r="U63" i="2"/>
  <c r="T63" i="2"/>
  <c r="S63" i="2"/>
  <c r="R63" i="2"/>
  <c r="Q63" i="2"/>
  <c r="P63" i="2"/>
  <c r="O63" i="2"/>
  <c r="N63" i="2"/>
  <c r="M63" i="2"/>
  <c r="V62" i="2"/>
  <c r="H62" i="2" s="1"/>
  <c r="U62" i="2"/>
  <c r="T62" i="2"/>
  <c r="S62" i="2"/>
  <c r="R62" i="2"/>
  <c r="Q62" i="2"/>
  <c r="P62" i="2"/>
  <c r="O62" i="2"/>
  <c r="N62" i="2"/>
  <c r="M62" i="2"/>
  <c r="V61" i="2"/>
  <c r="H61" i="2" s="1"/>
  <c r="U61" i="2"/>
  <c r="T61" i="2"/>
  <c r="S61" i="2"/>
  <c r="R61" i="2"/>
  <c r="Q61" i="2"/>
  <c r="P61" i="2"/>
  <c r="O61" i="2"/>
  <c r="N61" i="2"/>
  <c r="M61" i="2"/>
  <c r="V60" i="2"/>
  <c r="H60" i="2" s="1"/>
  <c r="U60" i="2"/>
  <c r="T60" i="2"/>
  <c r="S60" i="2"/>
  <c r="R60" i="2"/>
  <c r="Q60" i="2"/>
  <c r="P60" i="2"/>
  <c r="O60" i="2"/>
  <c r="N60" i="2"/>
  <c r="M60" i="2"/>
  <c r="V59" i="2"/>
  <c r="H59" i="2" s="1"/>
  <c r="U59" i="2"/>
  <c r="T59" i="2"/>
  <c r="S59" i="2"/>
  <c r="R59" i="2"/>
  <c r="Q59" i="2"/>
  <c r="P59" i="2"/>
  <c r="O59" i="2"/>
  <c r="N59" i="2"/>
  <c r="M59" i="2"/>
  <c r="V58" i="2"/>
  <c r="H58" i="2" s="1"/>
  <c r="U58" i="2"/>
  <c r="T58" i="2"/>
  <c r="S58" i="2"/>
  <c r="R58" i="2"/>
  <c r="Q58" i="2"/>
  <c r="P58" i="2"/>
  <c r="O58" i="2"/>
  <c r="N58" i="2"/>
  <c r="M58" i="2"/>
  <c r="V57" i="2"/>
  <c r="H57" i="2" s="1"/>
  <c r="U57" i="2"/>
  <c r="T57" i="2"/>
  <c r="S57" i="2"/>
  <c r="R57" i="2"/>
  <c r="Q57" i="2"/>
  <c r="P57" i="2"/>
  <c r="O57" i="2"/>
  <c r="N57" i="2"/>
  <c r="M57" i="2"/>
  <c r="V56" i="2"/>
  <c r="H56" i="2" s="1"/>
  <c r="U56" i="2"/>
  <c r="T56" i="2"/>
  <c r="S56" i="2"/>
  <c r="R56" i="2"/>
  <c r="Q56" i="2"/>
  <c r="P56" i="2"/>
  <c r="O56" i="2"/>
  <c r="N56" i="2"/>
  <c r="M56" i="2"/>
  <c r="V55" i="2"/>
  <c r="H55" i="2" s="1"/>
  <c r="U55" i="2"/>
  <c r="T55" i="2"/>
  <c r="S55" i="2"/>
  <c r="R55" i="2"/>
  <c r="Q55" i="2"/>
  <c r="P55" i="2"/>
  <c r="O55" i="2"/>
  <c r="N55" i="2"/>
  <c r="M55" i="2"/>
  <c r="V54" i="2"/>
  <c r="H54" i="2" s="1"/>
  <c r="U54" i="2"/>
  <c r="T54" i="2"/>
  <c r="S54" i="2"/>
  <c r="R54" i="2"/>
  <c r="Q54" i="2"/>
  <c r="P54" i="2"/>
  <c r="O54" i="2"/>
  <c r="N54" i="2"/>
  <c r="M54" i="2"/>
  <c r="V53" i="2"/>
  <c r="H53" i="2" s="1"/>
  <c r="U53" i="2"/>
  <c r="T53" i="2"/>
  <c r="S53" i="2"/>
  <c r="R53" i="2"/>
  <c r="Q53" i="2"/>
  <c r="P53" i="2"/>
  <c r="O53" i="2"/>
  <c r="N53" i="2"/>
  <c r="M53" i="2"/>
  <c r="V52" i="2"/>
  <c r="U52" i="2"/>
  <c r="T52" i="2"/>
  <c r="S52" i="2"/>
  <c r="R52" i="2"/>
  <c r="Q52" i="2"/>
  <c r="P52" i="2"/>
  <c r="O52" i="2"/>
  <c r="N52" i="2"/>
  <c r="M52" i="2"/>
  <c r="H52" i="2"/>
  <c r="V51" i="2"/>
  <c r="U51" i="2"/>
  <c r="T51" i="2"/>
  <c r="S51" i="2"/>
  <c r="R51" i="2"/>
  <c r="Q51" i="2"/>
  <c r="P51" i="2"/>
  <c r="O51" i="2"/>
  <c r="N51" i="2"/>
  <c r="M51" i="2"/>
  <c r="H51" i="2"/>
  <c r="V50" i="2"/>
  <c r="H50" i="2" s="1"/>
  <c r="U50" i="2"/>
  <c r="T50" i="2"/>
  <c r="S50" i="2"/>
  <c r="R50" i="2"/>
  <c r="Q50" i="2"/>
  <c r="P50" i="2"/>
  <c r="O50" i="2"/>
  <c r="N50" i="2"/>
  <c r="M50" i="2"/>
  <c r="V49" i="2"/>
  <c r="U49" i="2"/>
  <c r="T49" i="2"/>
  <c r="S49" i="2"/>
  <c r="R49" i="2"/>
  <c r="Q49" i="2"/>
  <c r="P49" i="2"/>
  <c r="O49" i="2"/>
  <c r="N49" i="2"/>
  <c r="M49" i="2"/>
  <c r="H49" i="2"/>
  <c r="V48" i="2"/>
  <c r="H48" i="2" s="1"/>
  <c r="U48" i="2"/>
  <c r="T48" i="2"/>
  <c r="S48" i="2"/>
  <c r="R48" i="2"/>
  <c r="Q48" i="2"/>
  <c r="P48" i="2"/>
  <c r="O48" i="2"/>
  <c r="N48" i="2"/>
  <c r="M48" i="2"/>
  <c r="V47" i="2"/>
  <c r="H47" i="2" s="1"/>
  <c r="U47" i="2"/>
  <c r="T47" i="2"/>
  <c r="S47" i="2"/>
  <c r="R47" i="2"/>
  <c r="Q47" i="2"/>
  <c r="P47" i="2"/>
  <c r="O47" i="2"/>
  <c r="N47" i="2"/>
  <c r="M47" i="2"/>
  <c r="V46" i="2"/>
  <c r="H46" i="2" s="1"/>
  <c r="U46" i="2"/>
  <c r="T46" i="2"/>
  <c r="S46" i="2"/>
  <c r="R46" i="2"/>
  <c r="Q46" i="2"/>
  <c r="P46" i="2"/>
  <c r="O46" i="2"/>
  <c r="N46" i="2"/>
  <c r="M46" i="2"/>
  <c r="V45" i="2"/>
  <c r="H45" i="2" s="1"/>
  <c r="U45" i="2"/>
  <c r="T45" i="2"/>
  <c r="S45" i="2"/>
  <c r="R45" i="2"/>
  <c r="Q45" i="2"/>
  <c r="P45" i="2"/>
  <c r="O45" i="2"/>
  <c r="N45" i="2"/>
  <c r="M45" i="2"/>
  <c r="V44" i="2"/>
  <c r="H44" i="2" s="1"/>
  <c r="U44" i="2"/>
  <c r="T44" i="2"/>
  <c r="S44" i="2"/>
  <c r="R44" i="2"/>
  <c r="Q44" i="2"/>
  <c r="P44" i="2"/>
  <c r="O44" i="2"/>
  <c r="N44" i="2"/>
  <c r="M44" i="2"/>
  <c r="V43" i="2"/>
  <c r="H43" i="2" s="1"/>
  <c r="U43" i="2"/>
  <c r="T43" i="2"/>
  <c r="S43" i="2"/>
  <c r="R43" i="2"/>
  <c r="Q43" i="2"/>
  <c r="P43" i="2"/>
  <c r="O43" i="2"/>
  <c r="N43" i="2"/>
  <c r="M43" i="2"/>
  <c r="L43" i="2"/>
  <c r="V42" i="2"/>
  <c r="H42" i="2" s="1"/>
  <c r="U42" i="2"/>
  <c r="T42" i="2"/>
  <c r="S42" i="2"/>
  <c r="R42" i="2"/>
  <c r="Q42" i="2"/>
  <c r="P42" i="2"/>
  <c r="O42" i="2"/>
  <c r="N42" i="2"/>
  <c r="M42" i="2"/>
  <c r="L42" i="2"/>
  <c r="V41" i="2"/>
  <c r="H41" i="2" s="1"/>
  <c r="U41" i="2"/>
  <c r="T41" i="2"/>
  <c r="S41" i="2"/>
  <c r="R41" i="2"/>
  <c r="Q41" i="2"/>
  <c r="P41" i="2"/>
  <c r="O41" i="2"/>
  <c r="N41" i="2"/>
  <c r="M41" i="2"/>
  <c r="L41" i="2"/>
  <c r="V40" i="2"/>
  <c r="H40" i="2" s="1"/>
  <c r="U40" i="2"/>
  <c r="T40" i="2"/>
  <c r="S40" i="2"/>
  <c r="R40" i="2"/>
  <c r="Q40" i="2"/>
  <c r="P40" i="2"/>
  <c r="O40" i="2"/>
  <c r="N40" i="2"/>
  <c r="M40" i="2"/>
  <c r="L40" i="2"/>
  <c r="V39" i="2"/>
  <c r="H39" i="2" s="1"/>
  <c r="U39" i="2"/>
  <c r="T39" i="2"/>
  <c r="S39" i="2"/>
  <c r="R39" i="2"/>
  <c r="Q39" i="2"/>
  <c r="P39" i="2"/>
  <c r="O39" i="2"/>
  <c r="N39" i="2"/>
  <c r="M39" i="2"/>
  <c r="L39" i="2"/>
  <c r="V38" i="2"/>
  <c r="H38" i="2" s="1"/>
  <c r="U38" i="2"/>
  <c r="T38" i="2"/>
  <c r="S38" i="2"/>
  <c r="R38" i="2"/>
  <c r="Q38" i="2"/>
  <c r="P38" i="2"/>
  <c r="O38" i="2"/>
  <c r="N38" i="2"/>
  <c r="M38" i="2"/>
  <c r="L38" i="2"/>
  <c r="V37" i="2"/>
  <c r="H37" i="2" s="1"/>
  <c r="U37" i="2"/>
  <c r="T37" i="2"/>
  <c r="S37" i="2"/>
  <c r="R37" i="2"/>
  <c r="Q37" i="2"/>
  <c r="P37" i="2"/>
  <c r="O37" i="2"/>
  <c r="N37" i="2"/>
  <c r="M37" i="2"/>
  <c r="L37" i="2"/>
  <c r="V36" i="2"/>
  <c r="H36" i="2" s="1"/>
  <c r="U36" i="2"/>
  <c r="T36" i="2"/>
  <c r="S36" i="2"/>
  <c r="R36" i="2"/>
  <c r="Q36" i="2"/>
  <c r="P36" i="2"/>
  <c r="O36" i="2"/>
  <c r="N36" i="2"/>
  <c r="M36" i="2"/>
  <c r="L36" i="2"/>
  <c r="V35" i="2"/>
  <c r="H35" i="2" s="1"/>
  <c r="U35" i="2"/>
  <c r="T35" i="2"/>
  <c r="S35" i="2"/>
  <c r="R35" i="2"/>
  <c r="Q35" i="2"/>
  <c r="P35" i="2"/>
  <c r="O35" i="2"/>
  <c r="N35" i="2"/>
  <c r="M35" i="2"/>
  <c r="L35" i="2"/>
  <c r="V34" i="2"/>
  <c r="H34" i="2" s="1"/>
  <c r="U34" i="2"/>
  <c r="T34" i="2"/>
  <c r="S34" i="2"/>
  <c r="R34" i="2"/>
  <c r="Q34" i="2"/>
  <c r="P34" i="2"/>
  <c r="O34" i="2"/>
  <c r="N34" i="2"/>
  <c r="M34" i="2"/>
  <c r="L34" i="2"/>
  <c r="V33" i="2"/>
  <c r="H33" i="2" s="1"/>
  <c r="U33" i="2"/>
  <c r="T33" i="2"/>
  <c r="S33" i="2"/>
  <c r="R33" i="2"/>
  <c r="Q33" i="2"/>
  <c r="P33" i="2"/>
  <c r="O33" i="2"/>
  <c r="N33" i="2"/>
  <c r="M33" i="2"/>
  <c r="L33" i="2"/>
  <c r="B33" i="2"/>
  <c r="V32" i="2"/>
  <c r="H32" i="2" s="1"/>
  <c r="U32" i="2"/>
  <c r="T32" i="2"/>
  <c r="S32" i="2"/>
  <c r="R32" i="2"/>
  <c r="Q32" i="2"/>
  <c r="P32" i="2"/>
  <c r="O32" i="2"/>
  <c r="N32" i="2"/>
  <c r="M32" i="2"/>
  <c r="L32" i="2"/>
  <c r="V31" i="2"/>
  <c r="H31" i="2" s="1"/>
  <c r="U31" i="2"/>
  <c r="T31" i="2"/>
  <c r="S31" i="2"/>
  <c r="R31" i="2"/>
  <c r="Q31" i="2"/>
  <c r="P31" i="2"/>
  <c r="O31" i="2"/>
  <c r="N31" i="2"/>
  <c r="M31" i="2"/>
  <c r="L31" i="2"/>
  <c r="B31" i="2"/>
  <c r="DP23" i="1" s="1"/>
  <c r="V30" i="2"/>
  <c r="H30" i="2" s="1"/>
  <c r="U30" i="2"/>
  <c r="T30" i="2"/>
  <c r="S30" i="2"/>
  <c r="R30" i="2"/>
  <c r="Q30" i="2"/>
  <c r="P30" i="2"/>
  <c r="O30" i="2"/>
  <c r="N30" i="2"/>
  <c r="M30" i="2"/>
  <c r="L30" i="2"/>
  <c r="V29" i="2"/>
  <c r="H29" i="2" s="1"/>
  <c r="U29" i="2"/>
  <c r="T29" i="2"/>
  <c r="S29" i="2"/>
  <c r="R29" i="2"/>
  <c r="Q29" i="2"/>
  <c r="P29" i="2"/>
  <c r="O29" i="2"/>
  <c r="N29" i="2"/>
  <c r="M29" i="2"/>
  <c r="L29" i="2"/>
  <c r="B29" i="2"/>
  <c r="AB18" i="1" s="1"/>
  <c r="V28" i="2"/>
  <c r="H28" i="2" s="1"/>
  <c r="U28" i="2"/>
  <c r="T28" i="2"/>
  <c r="S28" i="2"/>
  <c r="R28" i="2"/>
  <c r="Q28" i="2"/>
  <c r="P28" i="2"/>
  <c r="O28" i="2"/>
  <c r="N28" i="2"/>
  <c r="M28" i="2"/>
  <c r="L28" i="2"/>
  <c r="V27" i="2"/>
  <c r="H27" i="2" s="1"/>
  <c r="U27" i="2"/>
  <c r="T27" i="2"/>
  <c r="S27" i="2"/>
  <c r="R27" i="2"/>
  <c r="Q27" i="2"/>
  <c r="P27" i="2"/>
  <c r="O27" i="2"/>
  <c r="N27" i="2"/>
  <c r="M27" i="2"/>
  <c r="L27" i="2"/>
  <c r="B27" i="2"/>
  <c r="V26" i="2"/>
  <c r="H26" i="2" s="1"/>
  <c r="U26" i="2"/>
  <c r="T26" i="2"/>
  <c r="S26" i="2"/>
  <c r="R26" i="2"/>
  <c r="Q26" i="2"/>
  <c r="P26" i="2"/>
  <c r="O26" i="2"/>
  <c r="N26" i="2"/>
  <c r="M26" i="2"/>
  <c r="L26" i="2"/>
  <c r="B26" i="2"/>
  <c r="V25" i="2"/>
  <c r="H25" i="2" s="1"/>
  <c r="U25" i="2"/>
  <c r="T25" i="2"/>
  <c r="S25" i="2"/>
  <c r="R25" i="2"/>
  <c r="Q25" i="2"/>
  <c r="P25" i="2"/>
  <c r="O25" i="2"/>
  <c r="N25" i="2"/>
  <c r="M25" i="2"/>
  <c r="L25" i="2"/>
  <c r="B25" i="2"/>
  <c r="V24" i="2"/>
  <c r="H24" i="2" s="1"/>
  <c r="U24" i="2"/>
  <c r="T24" i="2"/>
  <c r="S24" i="2"/>
  <c r="R24" i="2"/>
  <c r="Q24" i="2"/>
  <c r="P24" i="2"/>
  <c r="O24" i="2"/>
  <c r="N24" i="2"/>
  <c r="M24" i="2"/>
  <c r="L24" i="2"/>
  <c r="B24" i="2"/>
  <c r="V23" i="2"/>
  <c r="H23" i="2" s="1"/>
  <c r="U23" i="2"/>
  <c r="S23" i="2"/>
  <c r="R23" i="2"/>
  <c r="R24" i="1" s="1"/>
  <c r="Q23" i="2"/>
  <c r="Q24" i="1" s="1"/>
  <c r="O23" i="2"/>
  <c r="O24" i="1" s="1"/>
  <c r="M23" i="2"/>
  <c r="M24" i="1" s="1"/>
  <c r="P23" i="2"/>
  <c r="P24" i="1" s="1"/>
  <c r="I23" i="2"/>
  <c r="D23" i="2"/>
  <c r="B23" i="2"/>
  <c r="V22" i="2"/>
  <c r="H22" i="2" s="1"/>
  <c r="U22" i="2"/>
  <c r="T22" i="2"/>
  <c r="S22" i="2"/>
  <c r="R22" i="2"/>
  <c r="R23" i="1" s="1"/>
  <c r="Q22" i="2"/>
  <c r="Q23" i="1" s="1"/>
  <c r="P22" i="2"/>
  <c r="N22" i="2"/>
  <c r="M22" i="2"/>
  <c r="I22" i="2"/>
  <c r="D22" i="2"/>
  <c r="C22" i="2"/>
  <c r="V21" i="2"/>
  <c r="H21" i="2" s="1"/>
  <c r="U21" i="2"/>
  <c r="S21" i="2"/>
  <c r="R21" i="2"/>
  <c r="Q21" i="2"/>
  <c r="Q22" i="1" s="1"/>
  <c r="N21" i="2"/>
  <c r="N22" i="1" s="1"/>
  <c r="M21" i="2"/>
  <c r="P21" i="2"/>
  <c r="P22" i="1" s="1"/>
  <c r="I21" i="2"/>
  <c r="C21" i="2"/>
  <c r="V20" i="2"/>
  <c r="U20" i="2"/>
  <c r="U21" i="1" s="1"/>
  <c r="T20" i="2"/>
  <c r="T21" i="1" s="1"/>
  <c r="S20" i="2"/>
  <c r="R20" i="2"/>
  <c r="Q20" i="2"/>
  <c r="P20" i="2"/>
  <c r="P21" i="1" s="1"/>
  <c r="N20" i="2"/>
  <c r="M20" i="2"/>
  <c r="I20" i="2"/>
  <c r="H20" i="2"/>
  <c r="AT21" i="1" s="1"/>
  <c r="D20" i="2"/>
  <c r="C20" i="2"/>
  <c r="V19" i="2"/>
  <c r="H19" i="2" s="1"/>
  <c r="U19" i="2"/>
  <c r="U20" i="1" s="1"/>
  <c r="T19" i="2"/>
  <c r="S19" i="2"/>
  <c r="R19" i="2"/>
  <c r="R20" i="1" s="1"/>
  <c r="Q19" i="2"/>
  <c r="P19" i="2"/>
  <c r="N19" i="2"/>
  <c r="M19" i="2"/>
  <c r="I19" i="2"/>
  <c r="D19" i="2"/>
  <c r="C19" i="2"/>
  <c r="V18" i="2"/>
  <c r="H18" i="2" s="1"/>
  <c r="U18" i="2"/>
  <c r="T18" i="2"/>
  <c r="S18" i="2"/>
  <c r="R18" i="2"/>
  <c r="Q18" i="2"/>
  <c r="Q19" i="1" s="1"/>
  <c r="P18" i="2"/>
  <c r="N18" i="2"/>
  <c r="M18" i="2"/>
  <c r="I18" i="2"/>
  <c r="D18" i="2"/>
  <c r="C18" i="2"/>
  <c r="V17" i="2"/>
  <c r="U17" i="2"/>
  <c r="U18" i="1" s="1"/>
  <c r="T17" i="2"/>
  <c r="S17" i="2"/>
  <c r="R17" i="2"/>
  <c r="Q17" i="2"/>
  <c r="Q18" i="1" s="1"/>
  <c r="P17" i="2"/>
  <c r="P18" i="1" s="1"/>
  <c r="N17" i="2"/>
  <c r="M17" i="2"/>
  <c r="I17" i="2"/>
  <c r="H17" i="2"/>
  <c r="D17" i="2"/>
  <c r="C17" i="2"/>
  <c r="V16" i="2"/>
  <c r="U16" i="2"/>
  <c r="T16" i="2"/>
  <c r="S16" i="2"/>
  <c r="R16" i="2"/>
  <c r="R17" i="1" s="1"/>
  <c r="Q16" i="2"/>
  <c r="Q17" i="1" s="1"/>
  <c r="P16" i="2"/>
  <c r="P17" i="1" s="1"/>
  <c r="I16" i="2"/>
  <c r="H16" i="2"/>
  <c r="AT17" i="1" s="1"/>
  <c r="D16" i="2"/>
  <c r="C16" i="2"/>
  <c r="V15" i="2"/>
  <c r="H15" i="2" s="1"/>
  <c r="U15" i="2"/>
  <c r="U16" i="1" s="1"/>
  <c r="T15" i="2"/>
  <c r="S15" i="2"/>
  <c r="R15" i="2"/>
  <c r="R16" i="1" s="1"/>
  <c r="Q15" i="2"/>
  <c r="Q16" i="1" s="1"/>
  <c r="P15" i="2"/>
  <c r="N15" i="2"/>
  <c r="M15" i="2"/>
  <c r="I15" i="2"/>
  <c r="D15" i="2"/>
  <c r="C15" i="2"/>
  <c r="V14" i="2"/>
  <c r="U14" i="2"/>
  <c r="T14" i="2"/>
  <c r="S14" i="2"/>
  <c r="R14" i="2"/>
  <c r="R15" i="1" s="1"/>
  <c r="Q14" i="2"/>
  <c r="Q15" i="1" s="1"/>
  <c r="P14" i="2"/>
  <c r="N14" i="2"/>
  <c r="M14" i="2"/>
  <c r="I14" i="2"/>
  <c r="H14" i="2"/>
  <c r="D14" i="2"/>
  <c r="C14" i="2"/>
  <c r="V13" i="2"/>
  <c r="U13" i="2"/>
  <c r="T13" i="2"/>
  <c r="S13" i="2"/>
  <c r="R13" i="2"/>
  <c r="Q13" i="2"/>
  <c r="P13" i="2"/>
  <c r="N13" i="2"/>
  <c r="M13" i="2"/>
  <c r="M14" i="1" s="1"/>
  <c r="I13" i="2"/>
  <c r="H13" i="2"/>
  <c r="D13" i="2"/>
  <c r="C13" i="2"/>
  <c r="V12" i="2"/>
  <c r="H12" i="2" s="1"/>
  <c r="U12" i="2"/>
  <c r="T12" i="2"/>
  <c r="S12" i="2"/>
  <c r="S13" i="1" s="1"/>
  <c r="R12" i="2"/>
  <c r="Q12" i="2"/>
  <c r="P12" i="2"/>
  <c r="N12" i="2"/>
  <c r="M12" i="2"/>
  <c r="I12" i="2"/>
  <c r="D12" i="2"/>
  <c r="C12" i="2"/>
  <c r="V11" i="2"/>
  <c r="H11" i="2" s="1"/>
  <c r="U11" i="2"/>
  <c r="T11" i="2"/>
  <c r="S11" i="2"/>
  <c r="R11" i="2"/>
  <c r="Q11" i="2"/>
  <c r="P11" i="2"/>
  <c r="N11" i="2"/>
  <c r="N12" i="1" s="1"/>
  <c r="M11" i="2"/>
  <c r="I11" i="2"/>
  <c r="D11" i="2"/>
  <c r="C11" i="2"/>
  <c r="V10" i="2"/>
  <c r="H10" i="2" s="1"/>
  <c r="U10" i="2"/>
  <c r="T10" i="2"/>
  <c r="S10" i="2"/>
  <c r="S11" i="1" s="1"/>
  <c r="R10" i="2"/>
  <c r="Q10" i="2"/>
  <c r="P10" i="2"/>
  <c r="N10" i="2"/>
  <c r="M10" i="2"/>
  <c r="M11" i="1" s="1"/>
  <c r="I10" i="2"/>
  <c r="D10" i="2"/>
  <c r="C10" i="2"/>
  <c r="V9" i="2"/>
  <c r="H9" i="2" s="1"/>
  <c r="U9" i="2"/>
  <c r="S9" i="2"/>
  <c r="R9" i="2"/>
  <c r="Q9" i="2"/>
  <c r="Q10" i="1" s="1"/>
  <c r="N9" i="2"/>
  <c r="M9" i="2"/>
  <c r="P9" i="2"/>
  <c r="P10" i="1" s="1"/>
  <c r="I9" i="2"/>
  <c r="D9" i="2"/>
  <c r="C9" i="2"/>
  <c r="B9" i="2"/>
  <c r="V8" i="2"/>
  <c r="H8" i="2" s="1"/>
  <c r="R8" i="2"/>
  <c r="P8" i="2"/>
  <c r="P9" i="1" s="1"/>
  <c r="N8" i="2"/>
  <c r="Q8" i="2"/>
  <c r="Q9" i="1" s="1"/>
  <c r="I8" i="2"/>
  <c r="D8" i="2"/>
  <c r="C8" i="2"/>
  <c r="B8" i="2"/>
  <c r="V7" i="2"/>
  <c r="H7" i="2" s="1"/>
  <c r="I7" i="2"/>
  <c r="D7" i="2"/>
  <c r="C7" i="2"/>
  <c r="B7" i="2"/>
  <c r="V6" i="2"/>
  <c r="H6" i="2" s="1"/>
  <c r="S6" i="2"/>
  <c r="S7" i="1" s="1"/>
  <c r="I6" i="2"/>
  <c r="D6" i="2"/>
  <c r="C6" i="2"/>
  <c r="V5" i="2"/>
  <c r="H5" i="2" s="1"/>
  <c r="S5" i="2"/>
  <c r="S6" i="1" s="1"/>
  <c r="I5" i="2"/>
  <c r="D5" i="2"/>
  <c r="C5" i="2"/>
  <c r="V4" i="2"/>
  <c r="S4" i="2"/>
  <c r="S5" i="1" s="1"/>
  <c r="I4" i="2"/>
  <c r="H4" i="2"/>
  <c r="D4" i="2"/>
  <c r="C4" i="2"/>
  <c r="B2" i="2"/>
  <c r="F5" i="1" s="1"/>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P107" i="1"/>
  <c r="DO107" i="1"/>
  <c r="DA107" i="1"/>
  <c r="CZ107" i="1"/>
  <c r="CV107" i="1"/>
  <c r="CU107" i="1"/>
  <c r="CT107" i="1"/>
  <c r="CS107" i="1"/>
  <c r="CR107" i="1"/>
  <c r="CQ107" i="1"/>
  <c r="CP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P106" i="1"/>
  <c r="DO106" i="1"/>
  <c r="DA106" i="1"/>
  <c r="CZ106" i="1"/>
  <c r="CV106" i="1"/>
  <c r="CU106" i="1"/>
  <c r="CT106" i="1"/>
  <c r="CS106" i="1"/>
  <c r="CR106" i="1"/>
  <c r="CQ106" i="1"/>
  <c r="CP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P105" i="1"/>
  <c r="DO105" i="1"/>
  <c r="DA105" i="1"/>
  <c r="CZ105" i="1"/>
  <c r="CV105" i="1"/>
  <c r="CU105" i="1"/>
  <c r="CT105" i="1"/>
  <c r="CS105" i="1"/>
  <c r="CR105" i="1"/>
  <c r="CQ105" i="1"/>
  <c r="CP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P104" i="1"/>
  <c r="DO104" i="1"/>
  <c r="DA104" i="1"/>
  <c r="CZ104" i="1"/>
  <c r="CV104" i="1"/>
  <c r="CU104" i="1"/>
  <c r="CT104" i="1"/>
  <c r="CS104" i="1"/>
  <c r="CR104" i="1"/>
  <c r="CQ104" i="1"/>
  <c r="CP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P103" i="1"/>
  <c r="DO103" i="1"/>
  <c r="DA103" i="1"/>
  <c r="CZ103" i="1"/>
  <c r="CV103" i="1"/>
  <c r="CU103" i="1"/>
  <c r="CT103" i="1"/>
  <c r="CS103" i="1"/>
  <c r="CR103" i="1"/>
  <c r="CQ103" i="1"/>
  <c r="CP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P102" i="1"/>
  <c r="DO102" i="1"/>
  <c r="DA102" i="1"/>
  <c r="CZ102" i="1"/>
  <c r="CV102" i="1"/>
  <c r="CU102" i="1"/>
  <c r="CT102" i="1"/>
  <c r="CS102" i="1"/>
  <c r="CR102" i="1"/>
  <c r="CQ102" i="1"/>
  <c r="CP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P101" i="1"/>
  <c r="DO101" i="1"/>
  <c r="DA101" i="1"/>
  <c r="CZ101" i="1"/>
  <c r="CV101" i="1"/>
  <c r="CU101" i="1"/>
  <c r="CT101" i="1"/>
  <c r="CS101" i="1"/>
  <c r="CR101" i="1"/>
  <c r="CQ101" i="1"/>
  <c r="CP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P100" i="1"/>
  <c r="DO100" i="1"/>
  <c r="DA100" i="1"/>
  <c r="CZ100" i="1"/>
  <c r="CV100" i="1"/>
  <c r="CU100" i="1"/>
  <c r="CT100" i="1"/>
  <c r="CS100" i="1"/>
  <c r="CR100" i="1"/>
  <c r="CQ100" i="1"/>
  <c r="CP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P99" i="1"/>
  <c r="DO99" i="1"/>
  <c r="DA99" i="1"/>
  <c r="CZ99" i="1"/>
  <c r="CV99" i="1"/>
  <c r="CU99" i="1"/>
  <c r="CT99" i="1"/>
  <c r="CS99" i="1"/>
  <c r="CR99" i="1"/>
  <c r="CQ99" i="1"/>
  <c r="CP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P98" i="1"/>
  <c r="DO98" i="1"/>
  <c r="DA98" i="1"/>
  <c r="CZ98" i="1"/>
  <c r="CV98" i="1"/>
  <c r="CU98" i="1"/>
  <c r="CT98" i="1"/>
  <c r="CS98" i="1"/>
  <c r="CR98" i="1"/>
  <c r="CQ98" i="1"/>
  <c r="CP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P97" i="1"/>
  <c r="DO97" i="1"/>
  <c r="DA97" i="1"/>
  <c r="CZ97" i="1"/>
  <c r="CV97" i="1"/>
  <c r="CU97" i="1"/>
  <c r="CT97" i="1"/>
  <c r="CS97" i="1"/>
  <c r="CR97" i="1"/>
  <c r="CQ97" i="1"/>
  <c r="CP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P96" i="1"/>
  <c r="DO96" i="1"/>
  <c r="DA96" i="1"/>
  <c r="CZ96" i="1"/>
  <c r="CV96" i="1"/>
  <c r="CU96" i="1"/>
  <c r="CT96" i="1"/>
  <c r="CS96" i="1"/>
  <c r="CR96" i="1"/>
  <c r="CQ96" i="1"/>
  <c r="CP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P95" i="1"/>
  <c r="DO95" i="1"/>
  <c r="DA95" i="1"/>
  <c r="CZ95" i="1"/>
  <c r="CV95" i="1"/>
  <c r="CU95" i="1"/>
  <c r="CT95" i="1"/>
  <c r="CS95" i="1"/>
  <c r="CR95" i="1"/>
  <c r="CQ95" i="1"/>
  <c r="CP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P94" i="1"/>
  <c r="DO94" i="1"/>
  <c r="DA94" i="1"/>
  <c r="CZ94" i="1"/>
  <c r="CV94" i="1"/>
  <c r="CU94" i="1"/>
  <c r="CT94" i="1"/>
  <c r="CS94" i="1"/>
  <c r="CR94" i="1"/>
  <c r="CQ94" i="1"/>
  <c r="CP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P93" i="1"/>
  <c r="DO93" i="1"/>
  <c r="DA93" i="1"/>
  <c r="CZ93" i="1"/>
  <c r="CV93" i="1"/>
  <c r="CU93" i="1"/>
  <c r="CT93" i="1"/>
  <c r="CS93" i="1"/>
  <c r="CR93" i="1"/>
  <c r="CQ93" i="1"/>
  <c r="CP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P92" i="1"/>
  <c r="DO92" i="1"/>
  <c r="DA92" i="1"/>
  <c r="CZ92" i="1"/>
  <c r="CV92" i="1"/>
  <c r="CU92" i="1"/>
  <c r="CT92" i="1"/>
  <c r="CS92" i="1"/>
  <c r="CR92" i="1"/>
  <c r="CQ92" i="1"/>
  <c r="CP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P91" i="1"/>
  <c r="DO91" i="1"/>
  <c r="DA91" i="1"/>
  <c r="CZ91" i="1"/>
  <c r="CV91" i="1"/>
  <c r="CU91" i="1"/>
  <c r="CT91" i="1"/>
  <c r="CS91" i="1"/>
  <c r="CR91" i="1"/>
  <c r="CQ91" i="1"/>
  <c r="CP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P90" i="1"/>
  <c r="DO90" i="1"/>
  <c r="DA90" i="1"/>
  <c r="CZ90" i="1"/>
  <c r="CV90" i="1"/>
  <c r="CU90" i="1"/>
  <c r="CT90" i="1"/>
  <c r="CS90" i="1"/>
  <c r="CR90" i="1"/>
  <c r="CQ90" i="1"/>
  <c r="CP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P89" i="1"/>
  <c r="DO89" i="1"/>
  <c r="DA89" i="1"/>
  <c r="CZ89" i="1"/>
  <c r="CV89" i="1"/>
  <c r="CU89" i="1"/>
  <c r="CT89" i="1"/>
  <c r="CS89" i="1"/>
  <c r="CR89" i="1"/>
  <c r="CQ89" i="1"/>
  <c r="CP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P88" i="1"/>
  <c r="DO88" i="1"/>
  <c r="DA88" i="1"/>
  <c r="CZ88" i="1"/>
  <c r="CV88" i="1"/>
  <c r="CU88" i="1"/>
  <c r="CT88" i="1"/>
  <c r="CS88" i="1"/>
  <c r="CR88" i="1"/>
  <c r="CQ88" i="1"/>
  <c r="CP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P87" i="1"/>
  <c r="DO87" i="1"/>
  <c r="DA87" i="1"/>
  <c r="CZ87" i="1"/>
  <c r="CV87" i="1"/>
  <c r="CU87" i="1"/>
  <c r="CT87" i="1"/>
  <c r="CS87" i="1"/>
  <c r="CR87" i="1"/>
  <c r="CQ87" i="1"/>
  <c r="CP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P86" i="1"/>
  <c r="DO86" i="1"/>
  <c r="DA86" i="1"/>
  <c r="CZ86" i="1"/>
  <c r="CV86" i="1"/>
  <c r="CU86" i="1"/>
  <c r="CT86" i="1"/>
  <c r="CS86" i="1"/>
  <c r="CR86" i="1"/>
  <c r="CQ86" i="1"/>
  <c r="CP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P85" i="1"/>
  <c r="DO85" i="1"/>
  <c r="DA85" i="1"/>
  <c r="CZ85" i="1"/>
  <c r="CV85" i="1"/>
  <c r="CU85" i="1"/>
  <c r="CT85" i="1"/>
  <c r="CS85" i="1"/>
  <c r="CR85" i="1"/>
  <c r="CQ85" i="1"/>
  <c r="CP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P84" i="1"/>
  <c r="DO84" i="1"/>
  <c r="DA84" i="1"/>
  <c r="CZ84" i="1"/>
  <c r="CV84" i="1"/>
  <c r="CU84" i="1"/>
  <c r="CT84" i="1"/>
  <c r="CS84" i="1"/>
  <c r="CR84" i="1"/>
  <c r="CQ84" i="1"/>
  <c r="CP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P83" i="1"/>
  <c r="DO83" i="1"/>
  <c r="DA83" i="1"/>
  <c r="CZ83" i="1"/>
  <c r="CV83" i="1"/>
  <c r="CU83" i="1"/>
  <c r="CT83" i="1"/>
  <c r="CS83" i="1"/>
  <c r="CR83" i="1"/>
  <c r="CQ83" i="1"/>
  <c r="CP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P82" i="1"/>
  <c r="DO82" i="1"/>
  <c r="DA82" i="1"/>
  <c r="CZ82" i="1"/>
  <c r="CV82" i="1"/>
  <c r="CU82" i="1"/>
  <c r="CT82" i="1"/>
  <c r="CS82" i="1"/>
  <c r="CR82" i="1"/>
  <c r="CQ82" i="1"/>
  <c r="CP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P81" i="1"/>
  <c r="DO81" i="1"/>
  <c r="DA81" i="1"/>
  <c r="CZ81" i="1"/>
  <c r="CV81" i="1"/>
  <c r="CU81" i="1"/>
  <c r="CT81" i="1"/>
  <c r="CS81" i="1"/>
  <c r="CR81" i="1"/>
  <c r="CQ81" i="1"/>
  <c r="CP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P80" i="1"/>
  <c r="DO80" i="1"/>
  <c r="DA80" i="1"/>
  <c r="CZ80" i="1"/>
  <c r="CV80" i="1"/>
  <c r="CU80" i="1"/>
  <c r="CT80" i="1"/>
  <c r="CS80" i="1"/>
  <c r="CR80" i="1"/>
  <c r="CQ80" i="1"/>
  <c r="CP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P79" i="1"/>
  <c r="DO79" i="1"/>
  <c r="DA79" i="1"/>
  <c r="CZ79" i="1"/>
  <c r="CV79" i="1"/>
  <c r="CU79" i="1"/>
  <c r="CT79" i="1"/>
  <c r="CS79" i="1"/>
  <c r="CR79" i="1"/>
  <c r="CQ79" i="1"/>
  <c r="CP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P78" i="1"/>
  <c r="DO78" i="1"/>
  <c r="DA78" i="1"/>
  <c r="CZ78" i="1"/>
  <c r="CV78" i="1"/>
  <c r="CU78" i="1"/>
  <c r="CT78" i="1"/>
  <c r="CS78" i="1"/>
  <c r="CR78" i="1"/>
  <c r="CQ78" i="1"/>
  <c r="CP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P77" i="1"/>
  <c r="DO77" i="1"/>
  <c r="DA77" i="1"/>
  <c r="CZ77" i="1"/>
  <c r="CV77" i="1"/>
  <c r="CU77" i="1"/>
  <c r="CT77" i="1"/>
  <c r="CS77" i="1"/>
  <c r="CR77" i="1"/>
  <c r="CQ77" i="1"/>
  <c r="CP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P76" i="1"/>
  <c r="DO76" i="1"/>
  <c r="DA76" i="1"/>
  <c r="CZ76" i="1"/>
  <c r="CV76" i="1"/>
  <c r="CU76" i="1"/>
  <c r="CT76" i="1"/>
  <c r="CS76" i="1"/>
  <c r="CR76" i="1"/>
  <c r="CQ76" i="1"/>
  <c r="CP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P75" i="1"/>
  <c r="DO75" i="1"/>
  <c r="DA75" i="1"/>
  <c r="CZ75" i="1"/>
  <c r="CV75" i="1"/>
  <c r="CU75" i="1"/>
  <c r="CT75" i="1"/>
  <c r="CS75" i="1"/>
  <c r="CR75" i="1"/>
  <c r="CQ75" i="1"/>
  <c r="CP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P74" i="1"/>
  <c r="DO74" i="1"/>
  <c r="DA74" i="1"/>
  <c r="CZ74" i="1"/>
  <c r="CV74" i="1"/>
  <c r="CU74" i="1"/>
  <c r="CT74" i="1"/>
  <c r="CS74" i="1"/>
  <c r="CR74" i="1"/>
  <c r="CQ74" i="1"/>
  <c r="CP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P73" i="1"/>
  <c r="DO73" i="1"/>
  <c r="DA73" i="1"/>
  <c r="CZ73" i="1"/>
  <c r="CV73" i="1"/>
  <c r="CU73" i="1"/>
  <c r="CT73" i="1"/>
  <c r="CS73" i="1"/>
  <c r="CR73" i="1"/>
  <c r="CQ73" i="1"/>
  <c r="CP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P72" i="1"/>
  <c r="DO72" i="1"/>
  <c r="DA72" i="1"/>
  <c r="CZ72" i="1"/>
  <c r="CV72" i="1"/>
  <c r="CU72" i="1"/>
  <c r="CT72" i="1"/>
  <c r="CS72" i="1"/>
  <c r="CR72" i="1"/>
  <c r="CQ72" i="1"/>
  <c r="CP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P71" i="1"/>
  <c r="DO71" i="1"/>
  <c r="DA71" i="1"/>
  <c r="CZ71" i="1"/>
  <c r="CV71" i="1"/>
  <c r="CU71" i="1"/>
  <c r="CT71" i="1"/>
  <c r="CS71" i="1"/>
  <c r="CR71" i="1"/>
  <c r="CQ71" i="1"/>
  <c r="CP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P70" i="1"/>
  <c r="DO70" i="1"/>
  <c r="DA70" i="1"/>
  <c r="CZ70" i="1"/>
  <c r="CV70" i="1"/>
  <c r="CU70" i="1"/>
  <c r="CT70" i="1"/>
  <c r="CS70" i="1"/>
  <c r="CR70" i="1"/>
  <c r="CQ70" i="1"/>
  <c r="CP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P69" i="1"/>
  <c r="DO69" i="1"/>
  <c r="DA69" i="1"/>
  <c r="CZ69" i="1"/>
  <c r="CV69" i="1"/>
  <c r="CU69" i="1"/>
  <c r="CT69" i="1"/>
  <c r="CS69" i="1"/>
  <c r="CR69" i="1"/>
  <c r="CQ69" i="1"/>
  <c r="CP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P68" i="1"/>
  <c r="DO68" i="1"/>
  <c r="DA68" i="1"/>
  <c r="CZ68" i="1"/>
  <c r="CV68" i="1"/>
  <c r="CU68" i="1"/>
  <c r="CT68" i="1"/>
  <c r="CS68" i="1"/>
  <c r="CR68" i="1"/>
  <c r="CQ68" i="1"/>
  <c r="CP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P67" i="1"/>
  <c r="DO67" i="1"/>
  <c r="DA67" i="1"/>
  <c r="CZ67" i="1"/>
  <c r="CV67" i="1"/>
  <c r="CU67" i="1"/>
  <c r="CT67" i="1"/>
  <c r="CS67" i="1"/>
  <c r="CR67" i="1"/>
  <c r="CQ67" i="1"/>
  <c r="CP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P66" i="1"/>
  <c r="DO66" i="1"/>
  <c r="DA66" i="1"/>
  <c r="CZ66" i="1"/>
  <c r="CV66" i="1"/>
  <c r="CU66" i="1"/>
  <c r="CT66" i="1"/>
  <c r="CS66" i="1"/>
  <c r="CR66" i="1"/>
  <c r="CQ66" i="1"/>
  <c r="CP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P65" i="1"/>
  <c r="DO65" i="1"/>
  <c r="DA65" i="1"/>
  <c r="CZ65" i="1"/>
  <c r="CV65" i="1"/>
  <c r="CU65" i="1"/>
  <c r="CT65" i="1"/>
  <c r="CS65" i="1"/>
  <c r="CR65" i="1"/>
  <c r="CQ65" i="1"/>
  <c r="CP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P64" i="1"/>
  <c r="DO64" i="1"/>
  <c r="DA64" i="1"/>
  <c r="CZ64" i="1"/>
  <c r="CV64" i="1"/>
  <c r="CU64" i="1"/>
  <c r="CT64" i="1"/>
  <c r="CS64" i="1"/>
  <c r="CR64" i="1"/>
  <c r="CQ64" i="1"/>
  <c r="CP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P63" i="1"/>
  <c r="DO63" i="1"/>
  <c r="DA63" i="1"/>
  <c r="CZ63" i="1"/>
  <c r="CV63" i="1"/>
  <c r="CU63" i="1"/>
  <c r="CT63" i="1"/>
  <c r="CS63" i="1"/>
  <c r="CR63" i="1"/>
  <c r="CQ63" i="1"/>
  <c r="CP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P62" i="1"/>
  <c r="DO62" i="1"/>
  <c r="DA62" i="1"/>
  <c r="CZ62" i="1"/>
  <c r="CV62" i="1"/>
  <c r="CU62" i="1"/>
  <c r="CT62" i="1"/>
  <c r="CS62" i="1"/>
  <c r="CR62" i="1"/>
  <c r="CQ62" i="1"/>
  <c r="CP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P61" i="1"/>
  <c r="DO61" i="1"/>
  <c r="DA61" i="1"/>
  <c r="CZ61" i="1"/>
  <c r="CV61" i="1"/>
  <c r="CU61" i="1"/>
  <c r="CT61" i="1"/>
  <c r="CS61" i="1"/>
  <c r="CR61" i="1"/>
  <c r="CQ61" i="1"/>
  <c r="CP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P60" i="1"/>
  <c r="DO60" i="1"/>
  <c r="DA60" i="1"/>
  <c r="CZ60" i="1"/>
  <c r="CV60" i="1"/>
  <c r="CU60" i="1"/>
  <c r="CT60" i="1"/>
  <c r="CS60" i="1"/>
  <c r="CR60" i="1"/>
  <c r="CQ60" i="1"/>
  <c r="CP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P59" i="1"/>
  <c r="DO59" i="1"/>
  <c r="DA59" i="1"/>
  <c r="CZ59" i="1"/>
  <c r="CV59" i="1"/>
  <c r="CU59" i="1"/>
  <c r="CT59" i="1"/>
  <c r="CS59" i="1"/>
  <c r="CR59" i="1"/>
  <c r="CQ59" i="1"/>
  <c r="CP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P58" i="1"/>
  <c r="DO58" i="1"/>
  <c r="DA58" i="1"/>
  <c r="CZ58" i="1"/>
  <c r="CV58" i="1"/>
  <c r="CU58" i="1"/>
  <c r="CT58" i="1"/>
  <c r="CS58" i="1"/>
  <c r="CR58" i="1"/>
  <c r="CQ58" i="1"/>
  <c r="CP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P57" i="1"/>
  <c r="DO57" i="1"/>
  <c r="DA57" i="1"/>
  <c r="CZ57" i="1"/>
  <c r="CV57" i="1"/>
  <c r="CU57" i="1"/>
  <c r="CT57" i="1"/>
  <c r="CS57" i="1"/>
  <c r="CR57" i="1"/>
  <c r="CQ57" i="1"/>
  <c r="CP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P56" i="1"/>
  <c r="DO56" i="1"/>
  <c r="DA56" i="1"/>
  <c r="CZ56" i="1"/>
  <c r="CV56" i="1"/>
  <c r="CU56" i="1"/>
  <c r="CT56" i="1"/>
  <c r="CS56" i="1"/>
  <c r="CR56" i="1"/>
  <c r="CQ56" i="1"/>
  <c r="CP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P55" i="1"/>
  <c r="DO55" i="1"/>
  <c r="DA55" i="1"/>
  <c r="CZ55" i="1"/>
  <c r="CV55" i="1"/>
  <c r="CU55" i="1"/>
  <c r="CT55" i="1"/>
  <c r="CS55" i="1"/>
  <c r="CR55" i="1"/>
  <c r="CQ55" i="1"/>
  <c r="CP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P54" i="1"/>
  <c r="DO54" i="1"/>
  <c r="DA54" i="1"/>
  <c r="CZ54" i="1"/>
  <c r="CV54" i="1"/>
  <c r="CU54" i="1"/>
  <c r="CT54" i="1"/>
  <c r="CS54" i="1"/>
  <c r="CR54" i="1"/>
  <c r="CQ54" i="1"/>
  <c r="CP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P53" i="1"/>
  <c r="DO53" i="1"/>
  <c r="DA53" i="1"/>
  <c r="CZ53" i="1"/>
  <c r="CV53" i="1"/>
  <c r="CU53" i="1"/>
  <c r="CT53" i="1"/>
  <c r="CS53" i="1"/>
  <c r="CR53" i="1"/>
  <c r="CQ53" i="1"/>
  <c r="CP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P52" i="1"/>
  <c r="DO52" i="1"/>
  <c r="DA52" i="1"/>
  <c r="CZ52" i="1"/>
  <c r="CV52" i="1"/>
  <c r="CU52" i="1"/>
  <c r="CT52" i="1"/>
  <c r="CS52" i="1"/>
  <c r="CR52" i="1"/>
  <c r="CQ52" i="1"/>
  <c r="CP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P51" i="1"/>
  <c r="DO51" i="1"/>
  <c r="DA51" i="1"/>
  <c r="CZ51" i="1"/>
  <c r="CV51" i="1"/>
  <c r="CU51" i="1"/>
  <c r="CT51" i="1"/>
  <c r="CS51" i="1"/>
  <c r="CR51" i="1"/>
  <c r="CQ51" i="1"/>
  <c r="CP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P50" i="1"/>
  <c r="DO50" i="1"/>
  <c r="DA50" i="1"/>
  <c r="CZ50" i="1"/>
  <c r="CV50" i="1"/>
  <c r="CU50" i="1"/>
  <c r="CT50" i="1"/>
  <c r="CS50" i="1"/>
  <c r="CR50" i="1"/>
  <c r="CQ50" i="1"/>
  <c r="CP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P49" i="1"/>
  <c r="DO49" i="1"/>
  <c r="DA49" i="1"/>
  <c r="CZ49" i="1"/>
  <c r="CV49" i="1"/>
  <c r="CU49" i="1"/>
  <c r="CT49" i="1"/>
  <c r="CS49" i="1"/>
  <c r="CR49" i="1"/>
  <c r="CQ49" i="1"/>
  <c r="CP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P48" i="1"/>
  <c r="DO48" i="1"/>
  <c r="DA48" i="1"/>
  <c r="CZ48" i="1"/>
  <c r="CV48" i="1"/>
  <c r="CU48" i="1"/>
  <c r="CT48" i="1"/>
  <c r="CS48" i="1"/>
  <c r="CR48" i="1"/>
  <c r="CQ48" i="1"/>
  <c r="CP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P47" i="1"/>
  <c r="DO47" i="1"/>
  <c r="DA47" i="1"/>
  <c r="CZ47" i="1"/>
  <c r="CV47" i="1"/>
  <c r="CU47" i="1"/>
  <c r="CT47" i="1"/>
  <c r="CS47" i="1"/>
  <c r="CR47" i="1"/>
  <c r="CQ47" i="1"/>
  <c r="CP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P46" i="1"/>
  <c r="DO46" i="1"/>
  <c r="DA46" i="1"/>
  <c r="CZ46" i="1"/>
  <c r="CV46" i="1"/>
  <c r="CU46" i="1"/>
  <c r="CT46" i="1"/>
  <c r="CS46" i="1"/>
  <c r="CR46" i="1"/>
  <c r="CQ46" i="1"/>
  <c r="CP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P45" i="1"/>
  <c r="DO45" i="1"/>
  <c r="DA45" i="1"/>
  <c r="CZ45" i="1"/>
  <c r="CV45" i="1"/>
  <c r="CU45" i="1"/>
  <c r="CT45" i="1"/>
  <c r="CS45" i="1"/>
  <c r="CR45" i="1"/>
  <c r="CQ45" i="1"/>
  <c r="CP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P44" i="1"/>
  <c r="DO44" i="1"/>
  <c r="DA44" i="1"/>
  <c r="CZ44" i="1"/>
  <c r="CV44" i="1"/>
  <c r="CU44" i="1"/>
  <c r="CT44" i="1"/>
  <c r="CS44" i="1"/>
  <c r="CR44" i="1"/>
  <c r="CQ44" i="1"/>
  <c r="CP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A44" i="1"/>
  <c r="FV43" i="1"/>
  <c r="FU43" i="1"/>
  <c r="FT43" i="1"/>
  <c r="FS43" i="1"/>
  <c r="FR43" i="1"/>
  <c r="FQ43" i="1"/>
  <c r="FP43" i="1"/>
  <c r="FO43" i="1"/>
  <c r="FM43" i="1"/>
  <c r="FJ43" i="1"/>
  <c r="FI43" i="1"/>
  <c r="FH43" i="1"/>
  <c r="FE43" i="1"/>
  <c r="EV43" i="1"/>
  <c r="ES43" i="1"/>
  <c r="EI43" i="1"/>
  <c r="DP43" i="1"/>
  <c r="DO43" i="1"/>
  <c r="DA43" i="1"/>
  <c r="CZ43" i="1"/>
  <c r="CV43" i="1"/>
  <c r="CU43" i="1"/>
  <c r="CT43" i="1"/>
  <c r="CS43" i="1"/>
  <c r="CR43" i="1"/>
  <c r="CQ43" i="1"/>
  <c r="CP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P42" i="1"/>
  <c r="DO42" i="1"/>
  <c r="DA42" i="1"/>
  <c r="CZ42" i="1"/>
  <c r="CV42" i="1"/>
  <c r="CU42" i="1"/>
  <c r="CT42" i="1"/>
  <c r="CS42" i="1"/>
  <c r="CR42" i="1"/>
  <c r="CQ42" i="1"/>
  <c r="CP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P41" i="1"/>
  <c r="DO41" i="1"/>
  <c r="DA41" i="1"/>
  <c r="CZ41" i="1"/>
  <c r="CV41" i="1"/>
  <c r="CU41" i="1"/>
  <c r="CT41" i="1"/>
  <c r="CS41" i="1"/>
  <c r="CR41" i="1"/>
  <c r="CQ41" i="1"/>
  <c r="CP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P40" i="1"/>
  <c r="DO40" i="1"/>
  <c r="DA40" i="1"/>
  <c r="CZ40" i="1"/>
  <c r="CV40" i="1"/>
  <c r="CU40" i="1"/>
  <c r="CT40" i="1"/>
  <c r="CS40" i="1"/>
  <c r="CR40" i="1"/>
  <c r="CQ40" i="1"/>
  <c r="CP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P39" i="1"/>
  <c r="DO39" i="1"/>
  <c r="DA39" i="1"/>
  <c r="CZ39" i="1"/>
  <c r="CV39" i="1"/>
  <c r="CU39" i="1"/>
  <c r="CT39" i="1"/>
  <c r="CS39" i="1"/>
  <c r="CR39" i="1"/>
  <c r="CQ39" i="1"/>
  <c r="CP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P38" i="1"/>
  <c r="DO38" i="1"/>
  <c r="DA38" i="1"/>
  <c r="CZ38" i="1"/>
  <c r="CV38" i="1"/>
  <c r="CU38" i="1"/>
  <c r="CT38" i="1"/>
  <c r="CS38" i="1"/>
  <c r="CR38" i="1"/>
  <c r="CQ38" i="1"/>
  <c r="CP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P37" i="1"/>
  <c r="DO37" i="1"/>
  <c r="DA37" i="1"/>
  <c r="CZ37" i="1"/>
  <c r="CV37" i="1"/>
  <c r="CU37" i="1"/>
  <c r="CT37" i="1"/>
  <c r="CS37" i="1"/>
  <c r="CR37" i="1"/>
  <c r="CQ37" i="1"/>
  <c r="CP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P36" i="1"/>
  <c r="DO36" i="1"/>
  <c r="DA36" i="1"/>
  <c r="CZ36" i="1"/>
  <c r="CV36" i="1"/>
  <c r="CU36" i="1"/>
  <c r="CT36" i="1"/>
  <c r="CS36" i="1"/>
  <c r="CR36" i="1"/>
  <c r="CQ36" i="1"/>
  <c r="CP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P35" i="1"/>
  <c r="DO35" i="1"/>
  <c r="DA35" i="1"/>
  <c r="CZ35" i="1"/>
  <c r="CV35" i="1"/>
  <c r="CU35" i="1"/>
  <c r="CT35" i="1"/>
  <c r="CS35" i="1"/>
  <c r="CR35" i="1"/>
  <c r="CQ35" i="1"/>
  <c r="CP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P34" i="1"/>
  <c r="DO34" i="1"/>
  <c r="DA34" i="1"/>
  <c r="CZ34" i="1"/>
  <c r="CV34" i="1"/>
  <c r="CU34" i="1"/>
  <c r="CT34" i="1"/>
  <c r="CS34" i="1"/>
  <c r="CR34" i="1"/>
  <c r="CQ34" i="1"/>
  <c r="CP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P33" i="1"/>
  <c r="DO33" i="1"/>
  <c r="DA33" i="1"/>
  <c r="CZ33" i="1"/>
  <c r="CV33" i="1"/>
  <c r="CU33" i="1"/>
  <c r="CT33" i="1"/>
  <c r="CS33" i="1"/>
  <c r="CR33" i="1"/>
  <c r="CQ33" i="1"/>
  <c r="CP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P32" i="1"/>
  <c r="DO32" i="1"/>
  <c r="DA32" i="1"/>
  <c r="CZ32" i="1"/>
  <c r="CV32" i="1"/>
  <c r="CU32" i="1"/>
  <c r="CT32" i="1"/>
  <c r="CS32" i="1"/>
  <c r="CR32" i="1"/>
  <c r="CQ32" i="1"/>
  <c r="CP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P31" i="1"/>
  <c r="DO31" i="1"/>
  <c r="DA31" i="1"/>
  <c r="CZ31" i="1"/>
  <c r="CV31" i="1"/>
  <c r="CU31" i="1"/>
  <c r="CT31" i="1"/>
  <c r="CS31" i="1"/>
  <c r="CR31" i="1"/>
  <c r="CQ31" i="1"/>
  <c r="CP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P30" i="1"/>
  <c r="DO30" i="1"/>
  <c r="DA30" i="1"/>
  <c r="CZ30" i="1"/>
  <c r="CV30" i="1"/>
  <c r="CU30" i="1"/>
  <c r="CT30" i="1"/>
  <c r="CS30" i="1"/>
  <c r="CR30" i="1"/>
  <c r="CQ30" i="1"/>
  <c r="CP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P29" i="1"/>
  <c r="DO29" i="1"/>
  <c r="DA29" i="1"/>
  <c r="CZ29" i="1"/>
  <c r="CV29" i="1"/>
  <c r="CU29" i="1"/>
  <c r="CT29" i="1"/>
  <c r="CS29" i="1"/>
  <c r="CR29" i="1"/>
  <c r="CQ29" i="1"/>
  <c r="CP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P28" i="1"/>
  <c r="DO28" i="1"/>
  <c r="DA28" i="1"/>
  <c r="CZ28" i="1"/>
  <c r="CV28" i="1"/>
  <c r="CU28" i="1"/>
  <c r="CT28" i="1"/>
  <c r="CS28" i="1"/>
  <c r="CR28" i="1"/>
  <c r="CQ28" i="1"/>
  <c r="CP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P27" i="1"/>
  <c r="DO27" i="1"/>
  <c r="DA27" i="1"/>
  <c r="CZ27" i="1"/>
  <c r="CV27" i="1"/>
  <c r="CU27" i="1"/>
  <c r="CT27" i="1"/>
  <c r="CS27" i="1"/>
  <c r="CR27" i="1"/>
  <c r="CQ27" i="1"/>
  <c r="CP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P26" i="1"/>
  <c r="DO26" i="1"/>
  <c r="DA26" i="1"/>
  <c r="CZ26" i="1"/>
  <c r="CV26" i="1"/>
  <c r="CU26" i="1"/>
  <c r="CT26" i="1"/>
  <c r="CS26" i="1"/>
  <c r="CR26" i="1"/>
  <c r="CQ26" i="1"/>
  <c r="CP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P25" i="1"/>
  <c r="DO25" i="1"/>
  <c r="DA25" i="1"/>
  <c r="CZ25" i="1"/>
  <c r="CV25" i="1"/>
  <c r="CU25" i="1"/>
  <c r="CT25" i="1"/>
  <c r="CS25" i="1"/>
  <c r="CR25" i="1"/>
  <c r="CQ25" i="1"/>
  <c r="CP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FE24" i="1"/>
  <c r="EV24" i="1"/>
  <c r="ES24" i="1"/>
  <c r="DO24" i="1"/>
  <c r="DA24" i="1"/>
  <c r="CZ24" i="1"/>
  <c r="CV24" i="1"/>
  <c r="CU24" i="1"/>
  <c r="CT24" i="1"/>
  <c r="CS24" i="1"/>
  <c r="CR24" i="1"/>
  <c r="CQ24" i="1"/>
  <c r="CP24" i="1"/>
  <c r="CO24" i="1"/>
  <c r="CL24" i="1"/>
  <c r="CK24" i="1"/>
  <c r="CJ24" i="1"/>
  <c r="CI24" i="1"/>
  <c r="CH24" i="1"/>
  <c r="CG24" i="1"/>
  <c r="BH24" i="1"/>
  <c r="BG24" i="1"/>
  <c r="BF24" i="1"/>
  <c r="BE24" i="1"/>
  <c r="AV24" i="1"/>
  <c r="AM24" i="1"/>
  <c r="AK24" i="1"/>
  <c r="AJ24" i="1"/>
  <c r="AI24" i="1"/>
  <c r="AA24" i="1"/>
  <c r="Z24" i="1"/>
  <c r="Y24" i="1"/>
  <c r="X24" i="1"/>
  <c r="W24" i="1"/>
  <c r="U24" i="1"/>
  <c r="S24" i="1"/>
  <c r="L24" i="1"/>
  <c r="K24" i="1"/>
  <c r="J24" i="1"/>
  <c r="I24" i="1"/>
  <c r="H24" i="1"/>
  <c r="E24" i="1"/>
  <c r="D24" i="1"/>
  <c r="C24" i="1"/>
  <c r="B24" i="1"/>
  <c r="A24" i="1"/>
  <c r="FV23" i="1"/>
  <c r="FU23" i="1"/>
  <c r="FT23" i="1"/>
  <c r="FS23" i="1"/>
  <c r="FR23" i="1"/>
  <c r="FQ23" i="1"/>
  <c r="FP23" i="1"/>
  <c r="FO23" i="1"/>
  <c r="FM23" i="1"/>
  <c r="FJ23" i="1"/>
  <c r="FI23" i="1"/>
  <c r="FH23" i="1"/>
  <c r="FE23" i="1"/>
  <c r="EV23" i="1"/>
  <c r="ES23" i="1"/>
  <c r="DO23" i="1"/>
  <c r="DA23" i="1"/>
  <c r="CZ23" i="1"/>
  <c r="CV23" i="1"/>
  <c r="CU23" i="1"/>
  <c r="CT23" i="1"/>
  <c r="CS23" i="1"/>
  <c r="CR23" i="1"/>
  <c r="CQ23" i="1"/>
  <c r="CP23" i="1"/>
  <c r="CO23" i="1"/>
  <c r="CL23" i="1"/>
  <c r="CK23" i="1"/>
  <c r="CJ23" i="1"/>
  <c r="CI23" i="1"/>
  <c r="CH23" i="1"/>
  <c r="CG23" i="1"/>
  <c r="BH23" i="1"/>
  <c r="BG23" i="1"/>
  <c r="BF23" i="1"/>
  <c r="BE23" i="1"/>
  <c r="AV23" i="1"/>
  <c r="AM23" i="1"/>
  <c r="AK23" i="1"/>
  <c r="AJ23" i="1"/>
  <c r="AI23" i="1"/>
  <c r="AA23" i="1"/>
  <c r="Z23" i="1"/>
  <c r="Y23" i="1"/>
  <c r="X23" i="1"/>
  <c r="W23" i="1"/>
  <c r="U23" i="1"/>
  <c r="T23" i="1"/>
  <c r="S23" i="1"/>
  <c r="P23" i="1"/>
  <c r="N23" i="1"/>
  <c r="M23" i="1"/>
  <c r="L23" i="1"/>
  <c r="K23" i="1"/>
  <c r="J23" i="1"/>
  <c r="I23" i="1"/>
  <c r="H23" i="1"/>
  <c r="G23" i="1"/>
  <c r="E23" i="1"/>
  <c r="D23" i="1"/>
  <c r="C23" i="1"/>
  <c r="B23" i="1"/>
  <c r="A23" i="1"/>
  <c r="FV22" i="1"/>
  <c r="FU22" i="1"/>
  <c r="FT22" i="1"/>
  <c r="FS22" i="1"/>
  <c r="FR22" i="1"/>
  <c r="FQ22" i="1"/>
  <c r="FP22" i="1"/>
  <c r="FO22" i="1"/>
  <c r="FM22" i="1"/>
  <c r="FJ22" i="1"/>
  <c r="FI22" i="1"/>
  <c r="FH22" i="1"/>
  <c r="FE22" i="1"/>
  <c r="EV22" i="1"/>
  <c r="ES22" i="1"/>
  <c r="DO22" i="1"/>
  <c r="DA22" i="1"/>
  <c r="CZ22" i="1"/>
  <c r="CV22" i="1"/>
  <c r="CU22" i="1"/>
  <c r="CT22" i="1"/>
  <c r="CS22" i="1"/>
  <c r="CR22" i="1"/>
  <c r="CQ22" i="1"/>
  <c r="CP22" i="1"/>
  <c r="CO22" i="1"/>
  <c r="CL22" i="1"/>
  <c r="CK22" i="1"/>
  <c r="CJ22" i="1"/>
  <c r="CI22" i="1"/>
  <c r="CH22" i="1"/>
  <c r="CG22" i="1"/>
  <c r="BH22" i="1"/>
  <c r="BG22" i="1"/>
  <c r="BF22" i="1"/>
  <c r="BE22" i="1"/>
  <c r="AV22" i="1"/>
  <c r="AM22" i="1"/>
  <c r="AK22" i="1"/>
  <c r="AJ22" i="1"/>
  <c r="AI22" i="1"/>
  <c r="AA22" i="1"/>
  <c r="Z22" i="1"/>
  <c r="Y22" i="1"/>
  <c r="X22" i="1"/>
  <c r="W22" i="1"/>
  <c r="U22" i="1"/>
  <c r="S22" i="1"/>
  <c r="R22" i="1"/>
  <c r="M22" i="1"/>
  <c r="L22" i="1"/>
  <c r="K22" i="1"/>
  <c r="I22" i="1"/>
  <c r="H22" i="1"/>
  <c r="G22" i="1"/>
  <c r="E22" i="1"/>
  <c r="D22" i="1"/>
  <c r="C22" i="1"/>
  <c r="B22" i="1"/>
  <c r="A22" i="1"/>
  <c r="FV21" i="1"/>
  <c r="FU21" i="1"/>
  <c r="FT21" i="1"/>
  <c r="FS21" i="1"/>
  <c r="FR21" i="1"/>
  <c r="FQ21" i="1"/>
  <c r="FP21" i="1"/>
  <c r="FO21" i="1"/>
  <c r="FM21" i="1"/>
  <c r="FJ21" i="1"/>
  <c r="FI21" i="1"/>
  <c r="FH21" i="1"/>
  <c r="FE21" i="1"/>
  <c r="EV21" i="1"/>
  <c r="ES21" i="1"/>
  <c r="DO21" i="1"/>
  <c r="DA21" i="1"/>
  <c r="CZ21" i="1"/>
  <c r="CV21" i="1"/>
  <c r="CU21" i="1"/>
  <c r="CT21" i="1"/>
  <c r="CS21" i="1"/>
  <c r="CR21" i="1"/>
  <c r="CQ21" i="1"/>
  <c r="CP21" i="1"/>
  <c r="CO21" i="1"/>
  <c r="CL21" i="1"/>
  <c r="CK21" i="1"/>
  <c r="CJ21" i="1"/>
  <c r="CI21" i="1"/>
  <c r="CH21" i="1"/>
  <c r="CG21" i="1"/>
  <c r="BH21" i="1"/>
  <c r="BG21" i="1"/>
  <c r="BF21" i="1"/>
  <c r="BE21" i="1"/>
  <c r="AV21" i="1"/>
  <c r="AM21" i="1"/>
  <c r="AK21" i="1"/>
  <c r="AJ21" i="1"/>
  <c r="AI21" i="1"/>
  <c r="AA21" i="1"/>
  <c r="Z21" i="1"/>
  <c r="Y21" i="1"/>
  <c r="X21" i="1"/>
  <c r="W21" i="1"/>
  <c r="S21" i="1"/>
  <c r="R21" i="1"/>
  <c r="Q21" i="1"/>
  <c r="N21" i="1"/>
  <c r="M21" i="1"/>
  <c r="L21" i="1"/>
  <c r="K21" i="1"/>
  <c r="J21" i="1"/>
  <c r="I21" i="1"/>
  <c r="H21" i="1"/>
  <c r="G21" i="1"/>
  <c r="E21" i="1"/>
  <c r="D21" i="1"/>
  <c r="C21" i="1"/>
  <c r="B21" i="1"/>
  <c r="A21" i="1"/>
  <c r="FV20" i="1"/>
  <c r="FU20" i="1"/>
  <c r="FT20" i="1"/>
  <c r="FS20" i="1"/>
  <c r="FR20" i="1"/>
  <c r="FQ20" i="1"/>
  <c r="FP20" i="1"/>
  <c r="FO20" i="1"/>
  <c r="FM20" i="1"/>
  <c r="FJ20" i="1"/>
  <c r="FI20" i="1"/>
  <c r="FH20" i="1"/>
  <c r="FE20" i="1"/>
  <c r="EV20" i="1"/>
  <c r="ES20" i="1"/>
  <c r="DO20" i="1"/>
  <c r="DA20" i="1"/>
  <c r="CZ20" i="1"/>
  <c r="CV20" i="1"/>
  <c r="CU20" i="1"/>
  <c r="CT20" i="1"/>
  <c r="CS20" i="1"/>
  <c r="CR20" i="1"/>
  <c r="CQ20" i="1"/>
  <c r="CP20" i="1"/>
  <c r="CO20" i="1"/>
  <c r="CL20" i="1"/>
  <c r="CK20" i="1"/>
  <c r="CJ20" i="1"/>
  <c r="CI20" i="1"/>
  <c r="CH20" i="1"/>
  <c r="CG20" i="1"/>
  <c r="BH20" i="1"/>
  <c r="BG20" i="1"/>
  <c r="BF20" i="1"/>
  <c r="BE20" i="1"/>
  <c r="AV20" i="1"/>
  <c r="AM20" i="1"/>
  <c r="AK20" i="1"/>
  <c r="AJ20" i="1"/>
  <c r="AI20" i="1"/>
  <c r="AA20" i="1"/>
  <c r="Z20" i="1"/>
  <c r="Y20" i="1"/>
  <c r="X20" i="1"/>
  <c r="W20" i="1"/>
  <c r="T20" i="1"/>
  <c r="S20" i="1"/>
  <c r="Q20" i="1"/>
  <c r="P20" i="1"/>
  <c r="N20" i="1"/>
  <c r="M20" i="1"/>
  <c r="L20" i="1"/>
  <c r="K20" i="1"/>
  <c r="J20" i="1"/>
  <c r="I20" i="1"/>
  <c r="H20" i="1"/>
  <c r="G20" i="1"/>
  <c r="E20" i="1"/>
  <c r="D20" i="1"/>
  <c r="C20" i="1"/>
  <c r="B20" i="1"/>
  <c r="A20" i="1"/>
  <c r="FV19" i="1"/>
  <c r="FU19" i="1"/>
  <c r="FT19" i="1"/>
  <c r="FS19" i="1"/>
  <c r="FR19" i="1"/>
  <c r="FQ19" i="1"/>
  <c r="FP19" i="1"/>
  <c r="FO19" i="1"/>
  <c r="FM19" i="1"/>
  <c r="FJ19" i="1"/>
  <c r="FI19" i="1"/>
  <c r="FH19" i="1"/>
  <c r="FE19" i="1"/>
  <c r="EV19" i="1"/>
  <c r="ES19" i="1"/>
  <c r="DO19" i="1"/>
  <c r="DA19" i="1"/>
  <c r="CZ19" i="1"/>
  <c r="CV19" i="1"/>
  <c r="CU19" i="1"/>
  <c r="CT19" i="1"/>
  <c r="CS19" i="1"/>
  <c r="CR19" i="1"/>
  <c r="CQ19" i="1"/>
  <c r="CP19" i="1"/>
  <c r="CO19" i="1"/>
  <c r="CL19" i="1"/>
  <c r="CK19" i="1"/>
  <c r="CJ19" i="1"/>
  <c r="CI19" i="1"/>
  <c r="CH19" i="1"/>
  <c r="CG19" i="1"/>
  <c r="BH19" i="1"/>
  <c r="BG19" i="1"/>
  <c r="BF19" i="1"/>
  <c r="BE19" i="1"/>
  <c r="AV19" i="1"/>
  <c r="AM19" i="1"/>
  <c r="AK19" i="1"/>
  <c r="AJ19" i="1"/>
  <c r="AI19" i="1"/>
  <c r="AA19" i="1"/>
  <c r="Z19" i="1"/>
  <c r="Y19" i="1"/>
  <c r="X19" i="1"/>
  <c r="W19" i="1"/>
  <c r="U19" i="1"/>
  <c r="T19" i="1"/>
  <c r="S19" i="1"/>
  <c r="R19" i="1"/>
  <c r="P19" i="1"/>
  <c r="N19" i="1"/>
  <c r="M19" i="1"/>
  <c r="L19" i="1"/>
  <c r="K19" i="1"/>
  <c r="J19" i="1"/>
  <c r="I19" i="1"/>
  <c r="H19" i="1"/>
  <c r="G19" i="1"/>
  <c r="E19" i="1"/>
  <c r="D19" i="1"/>
  <c r="C19" i="1"/>
  <c r="B19" i="1"/>
  <c r="A19" i="1"/>
  <c r="FV18" i="1"/>
  <c r="FU18" i="1"/>
  <c r="FT18" i="1"/>
  <c r="FS18" i="1"/>
  <c r="FR18" i="1"/>
  <c r="FQ18" i="1"/>
  <c r="FP18" i="1"/>
  <c r="FO18" i="1"/>
  <c r="FM18" i="1"/>
  <c r="FJ18" i="1"/>
  <c r="FI18" i="1"/>
  <c r="FH18" i="1"/>
  <c r="FE18" i="1"/>
  <c r="EV18" i="1"/>
  <c r="ES18" i="1"/>
  <c r="DO18" i="1"/>
  <c r="DA18" i="1"/>
  <c r="CZ18" i="1"/>
  <c r="CV18" i="1"/>
  <c r="CU18" i="1"/>
  <c r="CT18" i="1"/>
  <c r="CS18" i="1"/>
  <c r="CR18" i="1"/>
  <c r="CQ18" i="1"/>
  <c r="CP18" i="1"/>
  <c r="CO18" i="1"/>
  <c r="CL18" i="1"/>
  <c r="CK18" i="1"/>
  <c r="CJ18" i="1"/>
  <c r="CI18" i="1"/>
  <c r="CH18" i="1"/>
  <c r="CG18" i="1"/>
  <c r="BH18" i="1"/>
  <c r="BG18" i="1"/>
  <c r="BF18" i="1"/>
  <c r="BE18" i="1"/>
  <c r="AV18" i="1"/>
  <c r="AT18" i="1"/>
  <c r="AM18" i="1"/>
  <c r="AL18" i="1"/>
  <c r="AK18" i="1"/>
  <c r="AJ18" i="1"/>
  <c r="AI18" i="1"/>
  <c r="AA18" i="1"/>
  <c r="Z18" i="1"/>
  <c r="Y18" i="1"/>
  <c r="X18" i="1"/>
  <c r="W18" i="1"/>
  <c r="T18" i="1"/>
  <c r="S18" i="1"/>
  <c r="R18" i="1"/>
  <c r="O18" i="1"/>
  <c r="N18" i="1"/>
  <c r="M18" i="1"/>
  <c r="L18" i="1"/>
  <c r="K18" i="1"/>
  <c r="J18" i="1"/>
  <c r="I18" i="1"/>
  <c r="H18" i="1"/>
  <c r="G18" i="1"/>
  <c r="E18" i="1"/>
  <c r="D18" i="1"/>
  <c r="C18" i="1"/>
  <c r="B18" i="1"/>
  <c r="A18" i="1"/>
  <c r="FV17" i="1"/>
  <c r="FU17" i="1"/>
  <c r="FT17" i="1"/>
  <c r="FS17" i="1"/>
  <c r="FR17" i="1"/>
  <c r="FQ17" i="1"/>
  <c r="FP17" i="1"/>
  <c r="FO17" i="1"/>
  <c r="FM17" i="1"/>
  <c r="FJ17" i="1"/>
  <c r="FI17" i="1"/>
  <c r="FH17" i="1"/>
  <c r="FE17" i="1"/>
  <c r="EV17" i="1"/>
  <c r="ES17" i="1"/>
  <c r="DO17" i="1"/>
  <c r="DA17" i="1"/>
  <c r="CZ17" i="1"/>
  <c r="CV17" i="1"/>
  <c r="CU17" i="1"/>
  <c r="CT17" i="1"/>
  <c r="CS17" i="1"/>
  <c r="CR17" i="1"/>
  <c r="CQ17" i="1"/>
  <c r="CP17" i="1"/>
  <c r="CO17" i="1"/>
  <c r="CL17" i="1"/>
  <c r="CK17" i="1"/>
  <c r="CJ17" i="1"/>
  <c r="CI17" i="1"/>
  <c r="CH17" i="1"/>
  <c r="CG17" i="1"/>
  <c r="BH17" i="1"/>
  <c r="BG17" i="1"/>
  <c r="BF17" i="1"/>
  <c r="BE17" i="1"/>
  <c r="AV17" i="1"/>
  <c r="AM17" i="1"/>
  <c r="AK17" i="1"/>
  <c r="AJ17" i="1"/>
  <c r="AI17" i="1"/>
  <c r="AA17" i="1"/>
  <c r="Z17" i="1"/>
  <c r="Y17" i="1"/>
  <c r="X17" i="1"/>
  <c r="W17" i="1"/>
  <c r="U17" i="1"/>
  <c r="T17" i="1"/>
  <c r="S17" i="1"/>
  <c r="L17" i="1"/>
  <c r="K17" i="1"/>
  <c r="J17" i="1"/>
  <c r="I17" i="1"/>
  <c r="H17" i="1"/>
  <c r="G17" i="1"/>
  <c r="E17" i="1"/>
  <c r="D17" i="1"/>
  <c r="C17" i="1"/>
  <c r="B17" i="1"/>
  <c r="A17" i="1"/>
  <c r="FV16" i="1"/>
  <c r="FU16" i="1"/>
  <c r="FT16" i="1"/>
  <c r="FS16" i="1"/>
  <c r="FR16" i="1"/>
  <c r="FQ16" i="1"/>
  <c r="FP16" i="1"/>
  <c r="FO16" i="1"/>
  <c r="FM16" i="1"/>
  <c r="FJ16" i="1"/>
  <c r="FI16" i="1"/>
  <c r="FH16" i="1"/>
  <c r="FE16" i="1"/>
  <c r="EV16" i="1"/>
  <c r="ES16" i="1"/>
  <c r="DO16" i="1"/>
  <c r="DA16" i="1"/>
  <c r="CZ16" i="1"/>
  <c r="CV16" i="1"/>
  <c r="CU16" i="1"/>
  <c r="CT16" i="1"/>
  <c r="CS16" i="1"/>
  <c r="CR16" i="1"/>
  <c r="CQ16" i="1"/>
  <c r="CP16" i="1"/>
  <c r="CO16" i="1"/>
  <c r="CL16" i="1"/>
  <c r="CK16" i="1"/>
  <c r="CJ16" i="1"/>
  <c r="CI16" i="1"/>
  <c r="CH16" i="1"/>
  <c r="CG16" i="1"/>
  <c r="BH16" i="1"/>
  <c r="BG16" i="1"/>
  <c r="BF16" i="1"/>
  <c r="BE16" i="1"/>
  <c r="AV16" i="1"/>
  <c r="AM16" i="1"/>
  <c r="AK16" i="1"/>
  <c r="AJ16" i="1"/>
  <c r="AI16" i="1"/>
  <c r="AA16" i="1"/>
  <c r="Z16" i="1"/>
  <c r="Y16" i="1"/>
  <c r="X16" i="1"/>
  <c r="W16" i="1"/>
  <c r="T16" i="1"/>
  <c r="S16" i="1"/>
  <c r="P16" i="1"/>
  <c r="O16" i="1"/>
  <c r="N16" i="1"/>
  <c r="M16" i="1"/>
  <c r="L16" i="1"/>
  <c r="K16" i="1"/>
  <c r="J16" i="1"/>
  <c r="I16" i="1"/>
  <c r="H16" i="1"/>
  <c r="G16" i="1"/>
  <c r="E16" i="1"/>
  <c r="D16" i="1"/>
  <c r="C16" i="1"/>
  <c r="B16" i="1"/>
  <c r="A16" i="1"/>
  <c r="FV15" i="1"/>
  <c r="FU15" i="1"/>
  <c r="FT15" i="1"/>
  <c r="FS15" i="1"/>
  <c r="FR15" i="1"/>
  <c r="FQ15" i="1"/>
  <c r="FP15" i="1"/>
  <c r="FO15" i="1"/>
  <c r="FM15" i="1"/>
  <c r="FJ15" i="1"/>
  <c r="FI15" i="1"/>
  <c r="FH15" i="1"/>
  <c r="FE15" i="1"/>
  <c r="EV15" i="1"/>
  <c r="ES15" i="1"/>
  <c r="DO15" i="1"/>
  <c r="DA15" i="1"/>
  <c r="CZ15" i="1"/>
  <c r="CV15" i="1"/>
  <c r="CU15" i="1"/>
  <c r="CT15" i="1"/>
  <c r="CS15" i="1"/>
  <c r="CR15" i="1"/>
  <c r="CQ15" i="1"/>
  <c r="CP15" i="1"/>
  <c r="CO15" i="1"/>
  <c r="CL15" i="1"/>
  <c r="CK15" i="1"/>
  <c r="CJ15" i="1"/>
  <c r="CI15" i="1"/>
  <c r="CH15" i="1"/>
  <c r="CG15" i="1"/>
  <c r="BH15" i="1"/>
  <c r="BG15" i="1"/>
  <c r="BF15" i="1"/>
  <c r="BE15" i="1"/>
  <c r="AV15" i="1"/>
  <c r="AT15" i="1"/>
  <c r="AM15" i="1"/>
  <c r="AL15" i="1"/>
  <c r="AK15" i="1"/>
  <c r="AJ15" i="1"/>
  <c r="AI15" i="1"/>
  <c r="AB15" i="1"/>
  <c r="AA15" i="1"/>
  <c r="Z15" i="1"/>
  <c r="Y15" i="1"/>
  <c r="X15" i="1"/>
  <c r="W15" i="1"/>
  <c r="U15" i="1"/>
  <c r="T15" i="1"/>
  <c r="S15" i="1"/>
  <c r="P15" i="1"/>
  <c r="O15" i="1"/>
  <c r="N15" i="1"/>
  <c r="M15" i="1"/>
  <c r="L15" i="1"/>
  <c r="K15" i="1"/>
  <c r="J15" i="1"/>
  <c r="I15" i="1"/>
  <c r="H15" i="1"/>
  <c r="G15" i="1"/>
  <c r="E15" i="1"/>
  <c r="D15" i="1"/>
  <c r="C15" i="1"/>
  <c r="B15" i="1"/>
  <c r="A15" i="1"/>
  <c r="FV14" i="1"/>
  <c r="FU14" i="1"/>
  <c r="FT14" i="1"/>
  <c r="FS14" i="1"/>
  <c r="FR14" i="1"/>
  <c r="FQ14" i="1"/>
  <c r="FP14" i="1"/>
  <c r="FO14" i="1"/>
  <c r="FM14" i="1"/>
  <c r="FJ14" i="1"/>
  <c r="FI14" i="1"/>
  <c r="FH14" i="1"/>
  <c r="FE14" i="1"/>
  <c r="EV14" i="1"/>
  <c r="ES14" i="1"/>
  <c r="DO14" i="1"/>
  <c r="DA14" i="1"/>
  <c r="CZ14" i="1"/>
  <c r="CV14" i="1"/>
  <c r="CU14" i="1"/>
  <c r="CT14" i="1"/>
  <c r="CS14" i="1"/>
  <c r="CR14" i="1"/>
  <c r="CQ14" i="1"/>
  <c r="CP14" i="1"/>
  <c r="CO14" i="1"/>
  <c r="CL14" i="1"/>
  <c r="CK14" i="1"/>
  <c r="CJ14" i="1"/>
  <c r="CI14" i="1"/>
  <c r="CH14" i="1"/>
  <c r="CG14" i="1"/>
  <c r="BH14" i="1"/>
  <c r="BG14" i="1"/>
  <c r="BF14" i="1"/>
  <c r="BE14" i="1"/>
  <c r="AV14" i="1"/>
  <c r="AT14" i="1"/>
  <c r="AM14" i="1"/>
  <c r="AL14" i="1"/>
  <c r="AK14" i="1"/>
  <c r="AJ14" i="1"/>
  <c r="AI14" i="1"/>
  <c r="AA14" i="1"/>
  <c r="Z14" i="1"/>
  <c r="Y14" i="1"/>
  <c r="X14" i="1"/>
  <c r="W14" i="1"/>
  <c r="U14" i="1"/>
  <c r="T14" i="1"/>
  <c r="S14" i="1"/>
  <c r="R14" i="1"/>
  <c r="Q14" i="1"/>
  <c r="P14" i="1"/>
  <c r="O14" i="1"/>
  <c r="N14" i="1"/>
  <c r="L14" i="1"/>
  <c r="K14" i="1"/>
  <c r="J14" i="1"/>
  <c r="I14" i="1"/>
  <c r="H14" i="1"/>
  <c r="G14" i="1"/>
  <c r="E14" i="1"/>
  <c r="D14" i="1"/>
  <c r="C14" i="1"/>
  <c r="B14" i="1"/>
  <c r="A14" i="1"/>
  <c r="FV13" i="1"/>
  <c r="FU13" i="1"/>
  <c r="FT13" i="1"/>
  <c r="FS13" i="1"/>
  <c r="FR13" i="1"/>
  <c r="FQ13" i="1"/>
  <c r="FP13" i="1"/>
  <c r="FO13" i="1"/>
  <c r="FM13" i="1"/>
  <c r="FJ13" i="1"/>
  <c r="FI13" i="1"/>
  <c r="FH13" i="1"/>
  <c r="FE13" i="1"/>
  <c r="EV13" i="1"/>
  <c r="ES13" i="1"/>
  <c r="EI13" i="1"/>
  <c r="DO13" i="1"/>
  <c r="DA13" i="1"/>
  <c r="CZ13" i="1"/>
  <c r="CV13" i="1"/>
  <c r="CU13" i="1"/>
  <c r="CT13" i="1"/>
  <c r="CS13" i="1"/>
  <c r="CR13" i="1"/>
  <c r="CQ13" i="1"/>
  <c r="CP13" i="1"/>
  <c r="CO13" i="1"/>
  <c r="CL13" i="1"/>
  <c r="CK13" i="1"/>
  <c r="CJ13" i="1"/>
  <c r="CI13" i="1"/>
  <c r="CH13" i="1"/>
  <c r="CG13" i="1"/>
  <c r="BH13" i="1"/>
  <c r="BG13" i="1"/>
  <c r="BF13" i="1"/>
  <c r="BE13" i="1"/>
  <c r="AV13" i="1"/>
  <c r="AM13" i="1"/>
  <c r="AK13" i="1"/>
  <c r="AJ13" i="1"/>
  <c r="AI13" i="1"/>
  <c r="AA13" i="1"/>
  <c r="Z13" i="1"/>
  <c r="Y13" i="1"/>
  <c r="X13" i="1"/>
  <c r="W13" i="1"/>
  <c r="U13" i="1"/>
  <c r="T13" i="1"/>
  <c r="R13" i="1"/>
  <c r="Q13" i="1"/>
  <c r="P13" i="1"/>
  <c r="N13" i="1"/>
  <c r="M13" i="1"/>
  <c r="L13" i="1"/>
  <c r="K13" i="1"/>
  <c r="J13" i="1"/>
  <c r="I13" i="1"/>
  <c r="H13" i="1"/>
  <c r="G13" i="1"/>
  <c r="E13" i="1"/>
  <c r="D13" i="1"/>
  <c r="C13" i="1"/>
  <c r="B13" i="1"/>
  <c r="A13" i="1"/>
  <c r="FV12" i="1"/>
  <c r="FU12" i="1"/>
  <c r="FT12" i="1"/>
  <c r="FS12" i="1"/>
  <c r="FR12" i="1"/>
  <c r="FQ12" i="1"/>
  <c r="FP12" i="1"/>
  <c r="FO12" i="1"/>
  <c r="FM12" i="1"/>
  <c r="FJ12" i="1"/>
  <c r="FI12" i="1"/>
  <c r="FH12" i="1"/>
  <c r="FE12" i="1"/>
  <c r="EV12" i="1"/>
  <c r="ES12" i="1"/>
  <c r="DO12" i="1"/>
  <c r="DA12" i="1"/>
  <c r="CZ12" i="1"/>
  <c r="CV12" i="1"/>
  <c r="CU12" i="1"/>
  <c r="CT12" i="1"/>
  <c r="CS12" i="1"/>
  <c r="CR12" i="1"/>
  <c r="CQ12" i="1"/>
  <c r="CP12" i="1"/>
  <c r="CO12" i="1"/>
  <c r="CL12" i="1"/>
  <c r="CK12" i="1"/>
  <c r="CJ12" i="1"/>
  <c r="CI12" i="1"/>
  <c r="CH12" i="1"/>
  <c r="CG12" i="1"/>
  <c r="BH12" i="1"/>
  <c r="BG12" i="1"/>
  <c r="BF12" i="1"/>
  <c r="BE12" i="1"/>
  <c r="AV12" i="1"/>
  <c r="AM12" i="1"/>
  <c r="AK12" i="1"/>
  <c r="AJ12" i="1"/>
  <c r="AI12" i="1"/>
  <c r="AA12" i="1"/>
  <c r="Z12" i="1"/>
  <c r="Y12" i="1"/>
  <c r="X12" i="1"/>
  <c r="W12" i="1"/>
  <c r="U12" i="1"/>
  <c r="T12" i="1"/>
  <c r="S12" i="1"/>
  <c r="R12" i="1"/>
  <c r="Q12" i="1"/>
  <c r="P12" i="1"/>
  <c r="O12" i="1"/>
  <c r="M12" i="1"/>
  <c r="L12" i="1"/>
  <c r="K12" i="1"/>
  <c r="J12" i="1"/>
  <c r="I12" i="1"/>
  <c r="H12" i="1"/>
  <c r="G12" i="1"/>
  <c r="E12" i="1"/>
  <c r="D12" i="1"/>
  <c r="C12" i="1"/>
  <c r="B12" i="1"/>
  <c r="A12" i="1"/>
  <c r="FV11" i="1"/>
  <c r="FU11" i="1"/>
  <c r="FT11" i="1"/>
  <c r="FS11" i="1"/>
  <c r="FR11" i="1"/>
  <c r="FQ11" i="1"/>
  <c r="FP11" i="1"/>
  <c r="FO11" i="1"/>
  <c r="FM11" i="1"/>
  <c r="FJ11" i="1"/>
  <c r="FI11" i="1"/>
  <c r="FH11" i="1"/>
  <c r="FE11" i="1"/>
  <c r="EV11" i="1"/>
  <c r="ES11" i="1"/>
  <c r="DO11" i="1"/>
  <c r="DA11" i="1"/>
  <c r="CZ11" i="1"/>
  <c r="CV11" i="1"/>
  <c r="CU11" i="1"/>
  <c r="CT11" i="1"/>
  <c r="CS11" i="1"/>
  <c r="CR11" i="1"/>
  <c r="CQ11" i="1"/>
  <c r="CP11" i="1"/>
  <c r="CO11" i="1"/>
  <c r="CL11" i="1"/>
  <c r="CK11" i="1"/>
  <c r="CJ11" i="1"/>
  <c r="CI11" i="1"/>
  <c r="CH11" i="1"/>
  <c r="CG11" i="1"/>
  <c r="BH11" i="1"/>
  <c r="BG11" i="1"/>
  <c r="BF11" i="1"/>
  <c r="BE11" i="1"/>
  <c r="AV11" i="1"/>
  <c r="AM11" i="1"/>
  <c r="AK11" i="1"/>
  <c r="AJ11" i="1"/>
  <c r="AI11" i="1"/>
  <c r="AA11" i="1"/>
  <c r="Z11" i="1"/>
  <c r="Y11" i="1"/>
  <c r="X11" i="1"/>
  <c r="W11" i="1"/>
  <c r="U11" i="1"/>
  <c r="T11" i="1"/>
  <c r="R11" i="1"/>
  <c r="Q11" i="1"/>
  <c r="P11" i="1"/>
  <c r="O11" i="1"/>
  <c r="N11" i="1"/>
  <c r="L11" i="1"/>
  <c r="K11" i="1"/>
  <c r="J11" i="1"/>
  <c r="I11" i="1"/>
  <c r="H11" i="1"/>
  <c r="G11" i="1"/>
  <c r="E11" i="1"/>
  <c r="D11" i="1"/>
  <c r="C11" i="1"/>
  <c r="B11" i="1"/>
  <c r="A11" i="1"/>
  <c r="FV10" i="1"/>
  <c r="FU10" i="1"/>
  <c r="FT10" i="1"/>
  <c r="FS10" i="1"/>
  <c r="FR10" i="1"/>
  <c r="FQ10" i="1"/>
  <c r="FP10" i="1"/>
  <c r="FO10" i="1"/>
  <c r="FM10" i="1"/>
  <c r="FJ10" i="1"/>
  <c r="FI10" i="1"/>
  <c r="FH10" i="1"/>
  <c r="FE10" i="1"/>
  <c r="EV10" i="1"/>
  <c r="ES10" i="1"/>
  <c r="DO10" i="1"/>
  <c r="DA10" i="1"/>
  <c r="CZ10" i="1"/>
  <c r="CV10" i="1"/>
  <c r="CU10" i="1"/>
  <c r="CT10" i="1"/>
  <c r="CS10" i="1"/>
  <c r="CR10" i="1"/>
  <c r="CQ10" i="1"/>
  <c r="CP10" i="1"/>
  <c r="CO10" i="1"/>
  <c r="CL10" i="1"/>
  <c r="CK10" i="1"/>
  <c r="CJ10" i="1"/>
  <c r="CI10" i="1"/>
  <c r="CH10" i="1"/>
  <c r="CG10" i="1"/>
  <c r="BH10" i="1"/>
  <c r="BG10" i="1"/>
  <c r="BF10" i="1"/>
  <c r="BE10" i="1"/>
  <c r="AV10" i="1"/>
  <c r="AM10" i="1"/>
  <c r="AK10" i="1"/>
  <c r="AJ10" i="1"/>
  <c r="AI10" i="1"/>
  <c r="AA10" i="1"/>
  <c r="Z10" i="1"/>
  <c r="Y10" i="1"/>
  <c r="X10" i="1"/>
  <c r="W10" i="1"/>
  <c r="U10" i="1"/>
  <c r="S10" i="1"/>
  <c r="R10" i="1"/>
  <c r="N10" i="1"/>
  <c r="M10" i="1"/>
  <c r="L10" i="1"/>
  <c r="K10" i="1"/>
  <c r="J10" i="1"/>
  <c r="I10" i="1"/>
  <c r="H10" i="1"/>
  <c r="G10" i="1"/>
  <c r="E10" i="1"/>
  <c r="D10" i="1"/>
  <c r="C10" i="1"/>
  <c r="B10" i="1"/>
  <c r="A10" i="1"/>
  <c r="FV9" i="1"/>
  <c r="FU9" i="1"/>
  <c r="FT9" i="1"/>
  <c r="FS9" i="1"/>
  <c r="FR9" i="1"/>
  <c r="FQ9" i="1"/>
  <c r="FP9" i="1"/>
  <c r="FO9" i="1"/>
  <c r="FM9" i="1"/>
  <c r="FJ9" i="1"/>
  <c r="FI9" i="1"/>
  <c r="FH9" i="1"/>
  <c r="FE9" i="1"/>
  <c r="EV9" i="1"/>
  <c r="ES9" i="1"/>
  <c r="DO9" i="1"/>
  <c r="DA9" i="1"/>
  <c r="CZ9" i="1"/>
  <c r="CV9" i="1"/>
  <c r="CU9" i="1"/>
  <c r="CT9" i="1"/>
  <c r="CS9" i="1"/>
  <c r="CR9" i="1"/>
  <c r="CQ9" i="1"/>
  <c r="CP9" i="1"/>
  <c r="CO9" i="1"/>
  <c r="CL9" i="1"/>
  <c r="CK9" i="1"/>
  <c r="CJ9" i="1"/>
  <c r="CI9" i="1"/>
  <c r="CH9" i="1"/>
  <c r="CG9" i="1"/>
  <c r="BH9" i="1"/>
  <c r="BG9" i="1"/>
  <c r="BF9" i="1"/>
  <c r="BE9" i="1"/>
  <c r="AV9" i="1"/>
  <c r="AM9" i="1"/>
  <c r="AK9" i="1"/>
  <c r="AJ9" i="1"/>
  <c r="AI9" i="1"/>
  <c r="AA9" i="1"/>
  <c r="Z9" i="1"/>
  <c r="Y9" i="1"/>
  <c r="X9" i="1"/>
  <c r="W9" i="1"/>
  <c r="R9" i="1"/>
  <c r="N9" i="1"/>
  <c r="L9" i="1"/>
  <c r="K9" i="1"/>
  <c r="J9" i="1"/>
  <c r="I9" i="1"/>
  <c r="H9" i="1"/>
  <c r="G9" i="1"/>
  <c r="E9" i="1"/>
  <c r="D9" i="1"/>
  <c r="C9" i="1"/>
  <c r="B9" i="1"/>
  <c r="A9" i="1"/>
  <c r="FV8" i="1"/>
  <c r="FU8" i="1"/>
  <c r="FT8" i="1"/>
  <c r="FS8" i="1"/>
  <c r="FR8" i="1"/>
  <c r="FQ8" i="1"/>
  <c r="FP8" i="1"/>
  <c r="FO8" i="1"/>
  <c r="FM8" i="1"/>
  <c r="FJ8" i="1"/>
  <c r="FI8" i="1"/>
  <c r="FH8" i="1"/>
  <c r="FE8" i="1"/>
  <c r="EV8" i="1"/>
  <c r="ES8" i="1"/>
  <c r="DO8" i="1"/>
  <c r="DA8" i="1"/>
  <c r="CZ8" i="1"/>
  <c r="CV8" i="1"/>
  <c r="CU8" i="1"/>
  <c r="CT8" i="1"/>
  <c r="CS8" i="1"/>
  <c r="CR8" i="1"/>
  <c r="CQ8" i="1"/>
  <c r="CP8" i="1"/>
  <c r="CO8" i="1"/>
  <c r="CL8" i="1"/>
  <c r="CK8" i="1"/>
  <c r="CJ8" i="1"/>
  <c r="CI8" i="1"/>
  <c r="CH8" i="1"/>
  <c r="CG8" i="1"/>
  <c r="BH8" i="1"/>
  <c r="BG8" i="1"/>
  <c r="BF8" i="1"/>
  <c r="BE8" i="1"/>
  <c r="AV8" i="1"/>
  <c r="AM8" i="1"/>
  <c r="AK8" i="1"/>
  <c r="AJ8" i="1"/>
  <c r="AI8" i="1"/>
  <c r="AA8" i="1"/>
  <c r="Z8" i="1"/>
  <c r="Y8" i="1"/>
  <c r="X8" i="1"/>
  <c r="W8" i="1"/>
  <c r="L8" i="1"/>
  <c r="K8" i="1"/>
  <c r="J8" i="1"/>
  <c r="I8" i="1"/>
  <c r="H8" i="1"/>
  <c r="G8" i="1"/>
  <c r="E8" i="1"/>
  <c r="D8" i="1"/>
  <c r="C8" i="1"/>
  <c r="B8" i="1"/>
  <c r="A8" i="1"/>
  <c r="FV7" i="1"/>
  <c r="FU7" i="1"/>
  <c r="FT7" i="1"/>
  <c r="FS7" i="1"/>
  <c r="FR7" i="1"/>
  <c r="FQ7" i="1"/>
  <c r="FP7" i="1"/>
  <c r="FO7" i="1"/>
  <c r="FM7" i="1"/>
  <c r="FJ7" i="1"/>
  <c r="FI7" i="1"/>
  <c r="FH7" i="1"/>
  <c r="FE7" i="1"/>
  <c r="EV7" i="1"/>
  <c r="ES7" i="1"/>
  <c r="DO7" i="1"/>
  <c r="DA7" i="1"/>
  <c r="CZ7" i="1"/>
  <c r="CV7" i="1"/>
  <c r="CU7" i="1"/>
  <c r="CT7" i="1"/>
  <c r="CS7" i="1"/>
  <c r="CR7" i="1"/>
  <c r="CQ7" i="1"/>
  <c r="CP7" i="1"/>
  <c r="CO7" i="1"/>
  <c r="CL7" i="1"/>
  <c r="CK7" i="1"/>
  <c r="CJ7" i="1"/>
  <c r="CI7" i="1"/>
  <c r="CH7" i="1"/>
  <c r="CG7" i="1"/>
  <c r="BH7" i="1"/>
  <c r="BG7" i="1"/>
  <c r="BF7" i="1"/>
  <c r="BE7" i="1"/>
  <c r="AV7" i="1"/>
  <c r="AM7" i="1"/>
  <c r="AK7" i="1"/>
  <c r="AJ7" i="1"/>
  <c r="AI7" i="1"/>
  <c r="AA7" i="1"/>
  <c r="Z7" i="1"/>
  <c r="Y7" i="1"/>
  <c r="X7" i="1"/>
  <c r="W7" i="1"/>
  <c r="L7" i="1"/>
  <c r="K7" i="1"/>
  <c r="J7" i="1"/>
  <c r="I7" i="1"/>
  <c r="H7" i="1"/>
  <c r="G7" i="1"/>
  <c r="E7" i="1"/>
  <c r="D7" i="1"/>
  <c r="C7" i="1"/>
  <c r="B7" i="1"/>
  <c r="A7" i="1"/>
  <c r="FV6" i="1"/>
  <c r="FU6" i="1"/>
  <c r="FT6" i="1"/>
  <c r="FS6" i="1"/>
  <c r="FR6" i="1"/>
  <c r="FQ6" i="1"/>
  <c r="FP6" i="1"/>
  <c r="FO6" i="1"/>
  <c r="FM6" i="1"/>
  <c r="FJ6" i="1"/>
  <c r="FI6" i="1"/>
  <c r="FH6" i="1"/>
  <c r="FE6" i="1"/>
  <c r="EV6" i="1"/>
  <c r="ES6" i="1"/>
  <c r="DO6" i="1"/>
  <c r="DA6" i="1"/>
  <c r="CZ6" i="1"/>
  <c r="CV6" i="1"/>
  <c r="CU6" i="1"/>
  <c r="CT6" i="1"/>
  <c r="CS6" i="1"/>
  <c r="CR6" i="1"/>
  <c r="CQ6" i="1"/>
  <c r="CP6" i="1"/>
  <c r="CO6" i="1"/>
  <c r="CL6" i="1"/>
  <c r="CK6" i="1"/>
  <c r="CJ6" i="1"/>
  <c r="CI6" i="1"/>
  <c r="CH6" i="1"/>
  <c r="CG6" i="1"/>
  <c r="BH6" i="1"/>
  <c r="BG6" i="1"/>
  <c r="BF6" i="1"/>
  <c r="BE6" i="1"/>
  <c r="AV6" i="1"/>
  <c r="AM6" i="1"/>
  <c r="AK6" i="1"/>
  <c r="AJ6" i="1"/>
  <c r="AI6" i="1"/>
  <c r="AA6" i="1"/>
  <c r="Z6" i="1"/>
  <c r="Y6" i="1"/>
  <c r="X6" i="1"/>
  <c r="W6" i="1"/>
  <c r="L6" i="1"/>
  <c r="K6" i="1"/>
  <c r="J6" i="1"/>
  <c r="I6" i="1"/>
  <c r="H6" i="1"/>
  <c r="G6" i="1"/>
  <c r="E6" i="1"/>
  <c r="D6" i="1"/>
  <c r="C6" i="1"/>
  <c r="B6" i="1"/>
  <c r="A6" i="1"/>
  <c r="FV5" i="1"/>
  <c r="FU5" i="1"/>
  <c r="FT5" i="1"/>
  <c r="FS5" i="1"/>
  <c r="FR5" i="1"/>
  <c r="FQ5" i="1"/>
  <c r="FP5" i="1"/>
  <c r="FO5" i="1"/>
  <c r="FM5" i="1"/>
  <c r="FJ5" i="1"/>
  <c r="FI5" i="1"/>
  <c r="FH5" i="1"/>
  <c r="FE5" i="1"/>
  <c r="EV5" i="1"/>
  <c r="ES5" i="1"/>
  <c r="DO5" i="1"/>
  <c r="DA5" i="1"/>
  <c r="CZ5" i="1"/>
  <c r="CV5" i="1"/>
  <c r="CU5" i="1"/>
  <c r="CT5" i="1"/>
  <c r="CS5" i="1"/>
  <c r="CR5" i="1"/>
  <c r="CQ5" i="1"/>
  <c r="CP5" i="1"/>
  <c r="CO5" i="1"/>
  <c r="CL5" i="1"/>
  <c r="CK5" i="1"/>
  <c r="CJ5" i="1"/>
  <c r="CI5" i="1"/>
  <c r="CH5" i="1"/>
  <c r="CG5" i="1"/>
  <c r="BH5" i="1"/>
  <c r="BG5" i="1"/>
  <c r="BF5" i="1"/>
  <c r="BE5" i="1"/>
  <c r="AV5" i="1"/>
  <c r="AT5" i="1"/>
  <c r="AM5" i="1"/>
  <c r="AL5" i="1"/>
  <c r="AK5" i="1"/>
  <c r="AJ5" i="1"/>
  <c r="AI5" i="1"/>
  <c r="AA5" i="1"/>
  <c r="Z5" i="1"/>
  <c r="Y5" i="1"/>
  <c r="X5" i="1"/>
  <c r="W5" i="1"/>
  <c r="L5" i="1"/>
  <c r="K5" i="1"/>
  <c r="J5" i="1"/>
  <c r="I5" i="1"/>
  <c r="H5" i="1"/>
  <c r="G5" i="1"/>
  <c r="E5" i="1"/>
  <c r="D5" i="1"/>
  <c r="C5" i="1"/>
  <c r="B5" i="1"/>
  <c r="A5" i="1"/>
  <c r="AA4" i="1"/>
  <c r="J4" i="1"/>
  <c r="I4" i="1"/>
  <c r="H4" i="1"/>
  <c r="F4" i="1"/>
  <c r="D4" i="1"/>
  <c r="B4" i="1"/>
  <c r="A4" i="1"/>
  <c r="AB24" i="1" l="1"/>
  <c r="AB17" i="1"/>
  <c r="AL21" i="1"/>
  <c r="AB11" i="1"/>
  <c r="F17" i="1"/>
  <c r="F18" i="1"/>
  <c r="AB7" i="1"/>
  <c r="AB8" i="1"/>
  <c r="AB14" i="1"/>
  <c r="AB16" i="1"/>
  <c r="AB19" i="1"/>
  <c r="F21" i="1"/>
  <c r="AB20" i="1"/>
  <c r="AB22" i="1"/>
  <c r="AB5" i="1"/>
  <c r="F15" i="1"/>
  <c r="AB12" i="1"/>
  <c r="AL17" i="1"/>
  <c r="AB21" i="1"/>
  <c r="AB13" i="1"/>
  <c r="F14" i="1"/>
  <c r="AB23" i="1"/>
  <c r="AB6" i="1"/>
  <c r="AB9" i="1"/>
  <c r="AB10" i="1"/>
  <c r="EI6" i="1"/>
  <c r="EI23" i="1"/>
  <c r="DP17" i="1"/>
  <c r="EI9" i="1"/>
  <c r="DP10" i="1"/>
  <c r="EI8" i="1"/>
  <c r="EI10" i="1"/>
  <c r="DP21" i="1"/>
  <c r="DP18" i="1"/>
  <c r="EI14" i="1"/>
  <c r="DP12" i="1"/>
  <c r="EI17" i="1"/>
  <c r="EI18" i="1"/>
  <c r="DP20" i="1"/>
  <c r="EI21" i="1"/>
  <c r="DP5" i="1"/>
  <c r="DP7" i="1"/>
  <c r="EI12" i="1"/>
  <c r="DP16" i="1"/>
  <c r="EI20" i="1"/>
  <c r="DP22" i="1"/>
  <c r="EI5" i="1"/>
  <c r="EI7" i="1"/>
  <c r="EI16" i="1"/>
  <c r="EI22" i="1"/>
  <c r="DP9" i="1"/>
  <c r="DP11" i="1"/>
  <c r="DP24" i="1"/>
  <c r="EI11" i="1"/>
  <c r="DP15" i="1"/>
  <c r="DP19" i="1"/>
  <c r="EI24" i="1"/>
  <c r="DP6" i="1"/>
  <c r="DP8" i="1"/>
  <c r="DP13" i="1"/>
  <c r="DP14" i="1"/>
  <c r="EI15" i="1"/>
  <c r="EI19" i="1"/>
  <c r="AT13" i="1"/>
  <c r="F13" i="1"/>
  <c r="AL13" i="1"/>
  <c r="AT20" i="1"/>
  <c r="AL20" i="1"/>
  <c r="F20" i="1"/>
  <c r="AL22" i="1"/>
  <c r="AT22" i="1"/>
  <c r="F22" i="1"/>
  <c r="AT19" i="1"/>
  <c r="AL19" i="1"/>
  <c r="F19" i="1"/>
  <c r="AT6" i="1"/>
  <c r="AL6" i="1"/>
  <c r="F6" i="1"/>
  <c r="AT10" i="1"/>
  <c r="F10" i="1"/>
  <c r="AL10" i="1"/>
  <c r="AT16" i="1"/>
  <c r="AL16" i="1"/>
  <c r="F16" i="1"/>
  <c r="AT23" i="1"/>
  <c r="AL23" i="1"/>
  <c r="F23" i="1"/>
  <c r="AT12" i="1"/>
  <c r="AL12" i="1"/>
  <c r="F12" i="1"/>
  <c r="AL8" i="1"/>
  <c r="AT8" i="1"/>
  <c r="F8" i="1"/>
  <c r="AT24" i="1"/>
  <c r="AL24" i="1"/>
  <c r="F24" i="1"/>
  <c r="AL7" i="1"/>
  <c r="F7" i="1"/>
  <c r="AT7" i="1"/>
  <c r="AT11" i="1"/>
  <c r="AL11" i="1"/>
  <c r="F11" i="1"/>
  <c r="M8" i="1"/>
  <c r="O8" i="1"/>
  <c r="P8" i="1"/>
  <c r="Q8" i="1"/>
  <c r="S8" i="1"/>
  <c r="U8" i="1"/>
  <c r="AT9" i="1"/>
  <c r="AL9" i="1"/>
  <c r="F9" i="1"/>
  <c r="T4" i="2"/>
  <c r="T5" i="1" s="1"/>
  <c r="T5" i="2"/>
  <c r="T6" i="1" s="1"/>
  <c r="T6" i="2"/>
  <c r="T7" i="1" s="1"/>
  <c r="M4" i="2"/>
  <c r="M5" i="1" s="1"/>
  <c r="U4" i="2"/>
  <c r="U5" i="1" s="1"/>
  <c r="M5" i="2"/>
  <c r="M6" i="1" s="1"/>
  <c r="U5" i="2"/>
  <c r="U6" i="1" s="1"/>
  <c r="M6" i="2"/>
  <c r="M7" i="1" s="1"/>
  <c r="U6" i="2"/>
  <c r="U7" i="1" s="1"/>
  <c r="T8" i="1"/>
  <c r="S8" i="2"/>
  <c r="S9" i="1" s="1"/>
  <c r="N4" i="2"/>
  <c r="N5" i="1" s="1"/>
  <c r="N5" i="2"/>
  <c r="N6" i="1" s="1"/>
  <c r="N6" i="2"/>
  <c r="N7" i="1" s="1"/>
  <c r="T8" i="2"/>
  <c r="T9" i="1" s="1"/>
  <c r="O4" i="2"/>
  <c r="O5" i="1" s="1"/>
  <c r="O6" i="1"/>
  <c r="O7" i="1"/>
  <c r="N8" i="1"/>
  <c r="M8" i="2"/>
  <c r="M9" i="1" s="1"/>
  <c r="U8" i="2"/>
  <c r="U9" i="1" s="1"/>
  <c r="T9" i="2"/>
  <c r="T10" i="1" s="1"/>
  <c r="T21" i="2"/>
  <c r="T22" i="1" s="1"/>
  <c r="T23" i="2"/>
  <c r="T24" i="1" s="1"/>
  <c r="P4" i="2"/>
  <c r="P5" i="1" s="1"/>
  <c r="P5" i="2"/>
  <c r="P6" i="1" s="1"/>
  <c r="P6" i="2"/>
  <c r="P7" i="1" s="1"/>
  <c r="Q4" i="2"/>
  <c r="Q5" i="1" s="1"/>
  <c r="Q5" i="2"/>
  <c r="Q6" i="1" s="1"/>
  <c r="Q6" i="2"/>
  <c r="Q7" i="1" s="1"/>
  <c r="N23" i="2"/>
  <c r="N24" i="1" s="1"/>
  <c r="R4" i="2"/>
  <c r="R5" i="1" s="1"/>
  <c r="R5" i="2"/>
  <c r="R6" i="1" s="1"/>
  <c r="R6" i="2"/>
  <c r="R7" i="1" s="1"/>
</calcChain>
</file>

<file path=xl/sharedStrings.xml><?xml version="1.0" encoding="utf-8"?>
<sst xmlns="http://schemas.openxmlformats.org/spreadsheetml/2006/main" count="770" uniqueCount="634">
  <si>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</si>
  <si>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</si>
  <si>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</si>
  <si>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</si>
  <si>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</si>
  <si>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</si>
  <si>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</si>
  <si>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</si>
  <si>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</si>
  <si>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</si>
  <si>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</si>
  <si>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</si>
  <si>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</si>
  <si>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</si>
  <si>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</si>
  <si>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</si>
  <si>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</si>
  <si>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</si>
  <si>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</si>
  <si>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</si>
  <si>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</si>
  <si>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</si>
  <si>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</si>
  <si>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</si>
  <si>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</si>
  <si>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</si>
  <si>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</si>
  <si>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</si>
  <si>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</si>
  <si>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</si>
  <si>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</si>
  <si>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</si>
  <si>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</si>
  <si>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</si>
  <si>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</si>
  <si>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</si>
  <si>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</si>
  <si>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</si>
  <si>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</si>
  <si>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</si>
  <si>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</si>
  <si>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</si>
  <si>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</si>
  <si>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</si>
  <si>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</si>
  <si>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</si>
  <si>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</si>
  <si>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</si>
  <si>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</si>
  <si>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</si>
  <si>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</si>
  <si>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</si>
  <si>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</si>
  <si>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</si>
  <si>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</si>
  <si>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</si>
  <si>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</si>
  <si>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</si>
  <si>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</si>
  <si>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</si>
  <si>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</si>
  <si>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</si>
  <si>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</si>
  <si>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</si>
  <si>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</si>
  <si>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</si>
  <si>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</si>
  <si>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</si>
  <si>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</si>
  <si>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</si>
  <si>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</si>
  <si>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</si>
  <si>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</si>
  <si>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</si>
  <si>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</si>
  <si>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</si>
  <si>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</si>
  <si>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</si>
  <si>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</si>
  <si>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</si>
  <si>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</si>
  <si>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</si>
  <si>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</si>
  <si>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</si>
  <si>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</si>
  <si>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</si>
  <si>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</si>
  <si>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</si>
  <si>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</si>
  <si>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</si>
  <si>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</si>
  <si>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</si>
  <si>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</si>
  <si>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</si>
  <si>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</si>
  <si>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</si>
  <si>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</si>
  <si>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</si>
  <si>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</si>
  <si>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</si>
  <si>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</si>
  <si>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</si>
  <si>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</si>
  <si>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</si>
  <si>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</si>
  <si>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</si>
  <si>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</si>
  <si>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</si>
  <si>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</si>
  <si>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</si>
  <si>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</si>
  <si>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</si>
  <si>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</si>
  <si>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</si>
  <si>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</si>
  <si>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</si>
  <si>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</si>
  <si>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</si>
  <si>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</si>
  <si>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</si>
  <si>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</si>
  <si>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</si>
  <si>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</si>
  <si>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</si>
  <si>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</si>
  <si>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</si>
  <si>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</si>
  <si>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</si>
  <si>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</si>
  <si>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</si>
  <si>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</si>
  <si>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</si>
  <si>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</si>
  <si>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</si>
  <si>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</si>
  <si>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</si>
  <si>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</si>
  <si>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</si>
  <si>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</si>
  <si>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</si>
  <si>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</si>
  <si>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</si>
  <si>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</si>
  <si>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</si>
  <si>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</si>
  <si>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</si>
  <si>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</si>
  <si>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</si>
  <si>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</si>
  <si>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</si>
  <si>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</si>
  <si>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</si>
  <si>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</si>
  <si>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</si>
  <si>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</si>
  <si>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</si>
  <si>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</si>
  <si>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</si>
  <si>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</si>
  <si>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</si>
  <si>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</si>
  <si>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</si>
  <si>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</si>
  <si>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</si>
  <si>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</si>
  <si>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</si>
  <si>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</si>
  <si>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</si>
  <si>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</si>
  <si>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</si>
  <si>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</si>
  <si>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</si>
  <si>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</si>
  <si>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</si>
  <si>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</si>
  <si>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</si>
  <si>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</si>
  <si>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</si>
  <si>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</si>
  <si>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</si>
  <si>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</si>
  <si>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</si>
  <si>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</si>
  <si>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</si>
  <si>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</si>
  <si>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</si>
  <si>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</si>
  <si>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</si>
  <si>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</si>
  <si>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</si>
  <si>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</si>
  <si>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</si>
  <si>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</si>
  <si>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</si>
  <si>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</si>
  <si>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</si>
  <si>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</si>
  <si>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</si>
  <si>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</si>
  <si>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</si>
  <si>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</si>
  <si>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</si>
  <si>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</si>
  <si>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</si>
  <si>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</si>
  <si>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</si>
  <si>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</si>
  <si>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</si>
  <si>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</si>
  <si>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</si>
  <si>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</si>
  <si>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</si>
  <si>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</si>
  <si>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</si>
  <si>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</si>
  <si>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</si>
  <si>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</si>
  <si>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</si>
  <si>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</si>
  <si>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</si>
  <si>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</si>
  <si>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</si>
  <si>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</si>
  <si>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</si>
  <si>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</si>
  <si>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</si>
  <si>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</si>
  <si>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</si>
  <si>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</si>
  <si>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</si>
  <si>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</si>
  <si>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</si>
  <si>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</si>
  <si>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</si>
  <si>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</si>
  <si>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</si>
  <si>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</si>
  <si>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</si>
  <si>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</si>
  <si>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</si>
  <si>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</si>
  <si>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</si>
  <si>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</si>
  <si>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</si>
  <si>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</si>
  <si>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</si>
  <si>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</si>
  <si>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</si>
  <si>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</si>
  <si>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</si>
  <si>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</si>
  <si>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</si>
  <si>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</si>
  <si>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</si>
  <si>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</si>
  <si>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</si>
  <si>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</si>
  <si>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</si>
  <si>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</si>
  <si>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</si>
  <si>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</si>
  <si>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</si>
  <si>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</si>
  <si>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</si>
  <si>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</si>
  <si>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</si>
  <si>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</si>
  <si>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</si>
  <si>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</si>
  <si>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</si>
  <si>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</si>
  <si>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</si>
  <si>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</si>
  <si>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</si>
  <si>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</si>
  <si>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</si>
  <si>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</si>
  <si>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</si>
  <si>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</si>
  <si>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</si>
  <si>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</si>
  <si>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</si>
  <si>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</si>
  <si>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</si>
  <si>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</si>
  <si>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</si>
  <si>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</si>
  <si>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</si>
  <si>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</si>
  <si>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</si>
  <si>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</si>
  <si>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</si>
  <si>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</si>
  <si>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</si>
  <si>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</si>
  <si>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</si>
  <si>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</si>
  <si>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</si>
  <si>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</si>
  <si>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</si>
  <si>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</si>
  <si>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</si>
  <si>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</si>
  <si>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</si>
  <si>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</si>
  <si>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</si>
  <si>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</si>
  <si>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</si>
  <si>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</si>
  <si>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</si>
  <si>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</si>
  <si>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</si>
  <si>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</si>
  <si>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</si>
  <si>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</si>
  <si>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</si>
  <si>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</si>
  <si>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</si>
  <si>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</si>
  <si>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</si>
  <si>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</si>
  <si>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</si>
  <si>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</si>
  <si>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</si>
  <si>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</si>
  <si>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</si>
  <si>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</si>
  <si>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</si>
  <si>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</si>
  <si>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</si>
  <si>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</si>
  <si>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</si>
  <si>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</si>
  <si>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</si>
  <si>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</si>
  <si>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</si>
  <si>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</si>
  <si>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</si>
  <si>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</si>
  <si>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</si>
  <si>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</si>
  <si>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</si>
  <si>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</si>
  <si>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</si>
  <si>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</si>
  <si>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</si>
  <si>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</si>
  <si>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</si>
  <si>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</si>
  <si>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 Applicable</t>
  </si>
  <si>
    <t>New</t>
  </si>
  <si>
    <t>Lenovo T440 - US</t>
  </si>
  <si>
    <t>Tellus Remarketing ApS</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</si>
  <si>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</si>
  <si>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</si>
  <si>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</si>
  <si>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</si>
  <si>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</si>
  <si>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</si>
  <si>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</si>
  <si>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</si>
  <si>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</si>
  <si>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</si>
  <si>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</si>
  <si>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</si>
  <si>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</si>
  <si>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</si>
  <si>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</si>
  <si>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</si>
  <si>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</si>
  <si>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</si>
  <si>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</si>
  <si>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</si>
  <si>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</si>
  <si>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</si>
  <si>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</si>
  <si>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</si>
  <si>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</si>
  <si>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</si>
  <si>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</si>
  <si>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</si>
  <si>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</si>
  <si>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</si>
  <si>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</si>
  <si>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</si>
  <si>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</si>
  <si>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</si>
  <si>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</si>
  <si>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</si>
  <si>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</si>
  <si>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</si>
  <si>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</si>
  <si>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</si>
  <si>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</si>
  <si>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</si>
  <si>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laptop-computer-replacement-parts</t>
  </si>
  <si>
    <t>Norwegian</t>
  </si>
  <si>
    <t>Polish</t>
  </si>
  <si>
    <t>Default quantity</t>
  </si>
  <si>
    <t>Portuguese</t>
  </si>
  <si>
    <t>Swedish – Finnish</t>
  </si>
  <si>
    <t>Format</t>
  </si>
  <si>
    <t>PartialUpdate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</si>
  <si>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</si>
  <si>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</si>
  <si>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</si>
  <si>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</si>
  <si>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</si>
  <si>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</si>
  <si>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</si>
  <si>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</si>
  <si>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</si>
  <si>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</si>
  <si>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</si>
  <si>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</si>
  <si>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</si>
  <si>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</si>
  <si>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Update</t>
  </si>
  <si>
    <t>Small</t>
  </si>
  <si>
    <t>🇩🇪</t>
  </si>
  <si>
    <t>EU</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</si>
  <si>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</si>
  <si>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</si>
  <si>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</si>
  <si>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</si>
  <si>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</si>
  <si>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</si>
  <si>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</si>
  <si>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</si>
  <si>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</si>
  <si>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</si>
  <si>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</si>
  <si>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</si>
  <si>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</si>
  <si>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</si>
  <si>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</si>
  <si>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</si>
  <si>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</si>
  <si>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</si>
  <si>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</si>
  <si>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</si>
  <si>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</si>
  <si>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</si>
  <si>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</si>
  <si>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</si>
  <si>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</si>
  <si>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</si>
  <si>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</si>
  <si>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</si>
  <si>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</si>
  <si>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</si>
  <si>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</si>
  <si>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</si>
  <si>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</si>
  <si>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</si>
  <si>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</si>
  <si>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</si>
  <si>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</si>
  <si>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</si>
  <si>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</si>
  <si>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</si>
  <si>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</si>
  <si>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</si>
  <si>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</si>
  <si>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</si>
  <si>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</si>
  <si>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</si>
  <si>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</si>
  <si>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</si>
  <si>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</si>
  <si>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</si>
  <si>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</si>
  <si>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</si>
  <si>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</si>
  <si>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</si>
  <si>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</si>
  <si>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</si>
  <si>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</si>
  <si>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</si>
  <si>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</si>
  <si>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</si>
  <si>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</si>
  <si>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</si>
  <si>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</si>
  <si>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</si>
  <si>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</si>
  <si>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</si>
  <si>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</si>
  <si>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</si>
  <si>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</si>
  <si>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</si>
  <si>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</si>
  <si>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</si>
  <si>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</si>
  <si>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</si>
  <si>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</si>
  <si>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</si>
  <si>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</si>
  <si>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</si>
  <si>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</si>
  <si>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</si>
  <si>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</si>
  <si>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</si>
  <si>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</si>
  <si>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</si>
  <si>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</si>
  <si>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</si>
  <si>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</si>
  <si>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</si>
  <si>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</si>
  <si>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</si>
  <si>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</si>
  <si>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</si>
  <si>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</si>
  <si>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</si>
  <si>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</si>
  <si>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</si>
  <si>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</si>
  <si>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</si>
  <si>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</si>
  <si>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</si>
  <si>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</si>
  <si>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</si>
  <si>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</si>
  <si>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</si>
  <si>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</si>
  <si>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</si>
  <si>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</si>
  <si>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</si>
  <si>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</si>
  <si>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</si>
  <si>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</si>
  <si>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</si>
  <si>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</si>
  <si>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</si>
  <si>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</si>
  <si>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</si>
  <si>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</si>
  <si>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</si>
  <si>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</si>
  <si>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</si>
  <si>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</si>
  <si>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</si>
  <si>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</si>
  <si>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</si>
  <si>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</si>
  <si>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</si>
  <si>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</si>
  <si>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</si>
  <si>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</si>
  <si>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</si>
  <si>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</si>
  <si>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</si>
  <si>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</si>
  <si>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</si>
  <si>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</si>
  <si>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</si>
  <si>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</si>
  <si>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</si>
  <si>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</si>
  <si>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</si>
  <si>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</si>
  <si>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</si>
  <si>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</si>
  <si>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</si>
  <si>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</si>
  <si>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</si>
  <si>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</si>
  <si>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</si>
  <si>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</si>
  <si>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</si>
  <si>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</si>
  <si>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</si>
  <si>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</si>
  <si>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</si>
  <si>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</si>
  <si>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</si>
  <si>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</si>
  <si>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</si>
  <si>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</si>
  <si>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not_applicable</t>
  </si>
  <si>
    <t xml:space="preserve">replacement {language} non-backlit keyboard for Lenovo Thinkpad </t>
  </si>
  <si>
    <t xml:space="preserve">replacement {language} backlit keyboard for Lenovo Thinkpad </t>
  </si>
  <si>
    <r>
      <t xml:space="preserve">ersatztastatur {language} Hintergrundbeleuchtung für Lenovo </t>
    </r>
    <r>
      <rPr>
        <b/>
        <sz val="10"/>
        <rFont val="Arial"/>
        <family val="2"/>
      </rPr>
      <t>Thinkpad</t>
    </r>
  </si>
  <si>
    <t>ersatztastatur {language} Nicht Hintergrundbeleuchtung für Lenovo Thinkpad</t>
  </si>
  <si>
    <t>Teclado de respuesto {language} retroiluminado  para Lenovo Thinkpad</t>
  </si>
  <si>
    <t>Teclado de respuesto {language} sin retroiluminación  para Lenovo Thinkpad</t>
  </si>
  <si>
    <t>clavier de remplacement {language} rétroéclairé pour Lenovo Thinkpad</t>
  </si>
  <si>
    <t>clavier de remplacement {language} non rétroéclairé pour Lenovo Thinkpad</t>
  </si>
  <si>
    <t>sostituzione della tastiera {language} retroilluminata per Lenovo Thinkpad</t>
  </si>
  <si>
    <t>sostituzione della tastiera {language} non retroilluminata per Lenovo Thinkpad</t>
  </si>
  <si>
    <t>vervangend {language} toetsenbord met achtergrondverlichting voor Lenovo Thinkpad</t>
  </si>
  <si>
    <t>vervangend {language} toetsenbord zonder achtergrondverlichting voor Lenovo Thinkpad</t>
  </si>
  <si>
    <t>Lenovo P50 BL - ES</t>
  </si>
  <si>
    <t>Lenovo P50 BL - NOR</t>
  </si>
  <si>
    <t>Lenovo P50 BL - BE</t>
  </si>
  <si>
    <t>Lenovo P50 BL - BG</t>
  </si>
  <si>
    <t>Lenovo P50 BL - CZ</t>
  </si>
  <si>
    <t>Lenovo P50 BL - DK</t>
  </si>
  <si>
    <t>Lenovo P50 BL - HU</t>
  </si>
  <si>
    <t>Lenovo P50 BL - NL</t>
  </si>
  <si>
    <t>Lenovo P50 BL - NO</t>
  </si>
  <si>
    <t>Lenovo P50 BL - PL</t>
  </si>
  <si>
    <t>Lenovo P50 BL - PT</t>
  </si>
  <si>
    <t>Lenovo P50 BL - SE/FI</t>
  </si>
  <si>
    <t>Lenovo P50 BL - CH</t>
  </si>
  <si>
    <t>Lenovo P50 BL - US INT</t>
  </si>
  <si>
    <t>Lenovo P50 BL - RUS</t>
  </si>
  <si>
    <t>Lenovo P50 BL - US</t>
  </si>
  <si>
    <t>00PA317</t>
  </si>
  <si>
    <t>00PA300</t>
  </si>
  <si>
    <t>00PA299</t>
  </si>
  <si>
    <t>00PA305</t>
  </si>
  <si>
    <t>00PA298</t>
  </si>
  <si>
    <t>01AV290</t>
  </si>
  <si>
    <t>00PA294</t>
  </si>
  <si>
    <t>00PA295</t>
  </si>
  <si>
    <t>00PA296</t>
  </si>
  <si>
    <t>00PA297</t>
  </si>
  <si>
    <t>00PA303</t>
  </si>
  <si>
    <t>00PA307</t>
  </si>
  <si>
    <t>00PA308</t>
  </si>
  <si>
    <t>00PA310</t>
  </si>
  <si>
    <t>00PA355</t>
  </si>
  <si>
    <t>00PA315</t>
  </si>
  <si>
    <t>00PA277</t>
  </si>
  <si>
    <t>00PA288</t>
  </si>
  <si>
    <t>00PA311</t>
  </si>
  <si>
    <t>Lenovo P50 parent</t>
  </si>
  <si>
    <t>P50 P70</t>
  </si>
  <si>
    <t>Lenovo P50 BL - FR FBA</t>
  </si>
  <si>
    <t xml:space="preserve">Lenovo P50 BL - UK FBA </t>
  </si>
  <si>
    <t>Lenovo P50 - IT</t>
  </si>
  <si>
    <t>Lenovo P50 -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</si>
</sst>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2"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
      <sz val="11"/>
      <color rgb="FF000000"/>
      <name val="Calibri"/>
      <family val="2"/>
    </font>
    <font>
      <sz val="11"/>
      <name val="Calibri"/>
      <family val="2"/>
    </font>
    <font>
      <sz val="14"/>
      <color rgb="FF000000"/>
      <name val="Arial"/>
      <family val="2"/>
    </font>
    <font>
      <b/>
      <sz val="10"/>
      <name val="Arial"/>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80">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0" borderId="0" xfId="2" applyProtection="1">
      <protection locked="0"/>
    </xf>
    <xf numFmtId="0" fontId="1" fillId="12" borderId="0" xfId="2" applyFill="1" applyProtection="1">
      <protection locked="0"/>
    </xf>
    <xf numFmtId="0" fontId="4" fillId="0" borderId="0" xfId="0" applyFont="1" applyAlignment="1">
      <alignment wrapText="1"/>
    </xf>
    <xf numFmtId="0" fontId="0" fillId="0" borderId="0" xfId="0" applyAlignment="1">
      <alignment wrapText="1"/>
    </xf>
    <xf numFmtId="0" fontId="5" fillId="13" borderId="0" xfId="0" applyFont="1" applyFill="1"/>
    <xf numFmtId="0" fontId="0" fillId="14" borderId="0" xfId="0" applyFont="1" applyFill="1" applyAlignment="1">
      <alignment horizontal="left" wrapText="1"/>
    </xf>
    <xf numFmtId="0" fontId="6" fillId="0" borderId="0" xfId="0" applyFont="1" applyAlignment="1">
      <alignment horizontal="center"/>
    </xf>
    <xf numFmtId="0" fontId="0" fillId="14" borderId="0" xfId="0" applyFill="1" applyAlignment="1">
      <alignment horizontal="right" wrapText="1"/>
    </xf>
    <xf numFmtId="164" fontId="0" fillId="0" borderId="0" xfId="0" applyNumberFormat="1"/>
    <xf numFmtId="0" fontId="0" fillId="0" borderId="0" xfId="0"/>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5"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0" fontId="0" fillId="0" borderId="3" xfId="0" applyBorder="1"/>
    <xf numFmtId="1" fontId="0" fillId="14" borderId="5" xfId="0" applyNumberFormat="1" applyFill="1" applyBorder="1"/>
    <xf numFmtId="0" fontId="0" fillId="14" borderId="3" xfId="0" applyFont="1" applyFill="1" applyBorder="1"/>
    <xf numFmtId="0" fontId="0" fillId="0" borderId="0" xfId="0" applyFont="1" applyAlignment="1">
      <alignment horizontal="center"/>
    </xf>
    <xf numFmtId="0" fontId="7" fillId="0" borderId="0" xfId="0" applyFont="1"/>
    <xf numFmtId="0" fontId="0" fillId="14" borderId="0" xfId="0" applyFont="1" applyFill="1" applyAlignment="1">
      <alignment horizontal="left"/>
    </xf>
    <xf numFmtId="0" fontId="0" fillId="14" borderId="0" xfId="0" applyFont="1" applyFill="1" applyAlignment="1">
      <alignment horizontal="left"/>
    </xf>
    <xf numFmtId="0" fontId="0" fillId="0" borderId="0" xfId="0" applyFont="1"/>
    <xf numFmtId="0" fontId="8" fillId="0" borderId="0" xfId="0" applyFont="1"/>
    <xf numFmtId="0" fontId="9" fillId="0" borderId="0" xfId="0" applyFont="1"/>
    <xf numFmtId="1" fontId="8" fillId="0" borderId="0" xfId="0" applyNumberFormat="1" applyFont="1"/>
    <xf numFmtId="1" fontId="9" fillId="0" borderId="0" xfId="0" applyNumberFormat="1" applyFont="1"/>
    <xf numFmtId="0" fontId="10" fillId="0" borderId="0" xfId="0" applyFont="1"/>
    <xf numFmtId="0" fontId="6" fillId="0" borderId="0" xfId="0" applyFont="1" applyBorder="1" applyAlignment="1">
      <alignment horizontal="center"/>
    </xf>
  </cellXfs>
  <cellStyles count="3">
    <cellStyle name="Normal" xfId="0" builtinId="0"/>
    <cellStyle name="Normal 2" xfId="2" xr:uid="{00000000-0005-0000-0000-000007000000}"/>
    <cellStyle name="Normal 3" xfId="1" xr:uid="{00000000-0005-0000-0000-000006000000}"/>
  </cellStyles>
  <dxfs count="1088">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demiradimitrova/Desktop/Amazon/TellusAmazonPictures/after-big-bang-files/Lenovo/T51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51C25B94" TargetMode="External"/><Relationship Id="rId1" Type="http://schemas.openxmlformats.org/officeDocument/2006/relationships/externalLinkPath" Target="file:///51C25B94/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topLeftCell="DU19" zoomScaleNormal="100" workbookViewId="0">
      <selection activeCell="DY23" sqref="DY23"/>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v>
      </c>
      <c r="B4" s="28" t="str">
        <f>Values!B13</f>
        <v>Lenovo P50 parent</v>
      </c>
      <c r="C4" s="29" t="s">
        <v>345</v>
      </c>
      <c r="D4" s="30">
        <f>Values!B14</f>
        <v>5714401501992</v>
      </c>
      <c r="E4" s="31" t="s">
        <v>346</v>
      </c>
      <c r="F4" s="28" t="str">
        <f>SUBSTITUTE(Values!B1, "{language}", "") &amp; " " &amp; Values!B3</f>
        <v>replacement  backlit keyboard for Lenovo Thinkpad  P50 P70</v>
      </c>
      <c r="G4" s="29" t="s">
        <v>345</v>
      </c>
      <c r="H4" s="27" t="str">
        <f>Values!B16</f>
        <v>laptop-computer-replacement-parts</v>
      </c>
      <c r="I4" s="27" t="str">
        <f>IF(ISBLANK(Values!E3),"","4730574031")</f>
        <v>4730574031</v>
      </c>
      <c r="J4" s="32" t="str">
        <f>Values!B13</f>
        <v>Lenovo P50 parent</v>
      </c>
      <c r="K4" s="33"/>
      <c r="L4" s="34"/>
      <c r="M4" s="34"/>
      <c r="W4" s="29" t="s">
        <v>347</v>
      </c>
      <c r="X4" s="34"/>
      <c r="Y4" s="35" t="s">
        <v>348</v>
      </c>
      <c r="Z4" s="34"/>
      <c r="AA4" s="36" t="str">
        <f>Values!B20</f>
        <v>Update</v>
      </c>
      <c r="DY4" s="31" t="s">
        <v>580</v>
      </c>
      <c r="DZ4" s="31" t="s">
        <v>349</v>
      </c>
      <c r="EA4" s="31" t="s">
        <v>349</v>
      </c>
      <c r="EB4" s="31" t="s">
        <v>349</v>
      </c>
      <c r="EC4" s="31" t="s">
        <v>349</v>
      </c>
      <c r="EV4" s="31" t="s">
        <v>350</v>
      </c>
    </row>
    <row r="5" spans="1:192" ht="48" x14ac:dyDescent="0.2">
      <c r="A5" s="27" t="str">
        <f>IF(ISBLANK(Values!E4),"",IF(Values!$B$37="EU","computercomponent","computer"))</f>
        <v>computer</v>
      </c>
      <c r="B5" s="37" t="str">
        <f>IF(ISBLANK(Values!E4),"",Values!F4)</f>
        <v>Lenovo P50 - DE</v>
      </c>
      <c r="C5" s="32" t="str">
        <f>IF(ISBLANK(Values!E4),"","TellusRem")</f>
        <v>TellusRem</v>
      </c>
      <c r="D5" s="30">
        <f>IF(ISBLANK(Values!E4),"",Values!E4)</f>
        <v>5714401501015</v>
      </c>
      <c r="E5" s="31" t="str">
        <f>IF(ISBLANK(Values!E4),"","EAN")</f>
        <v>EAN</v>
      </c>
      <c r="F5" s="28" t="str">
        <f>IF(ISBLANK(Values!E4),"",IF(Values!J4, SUBSTITUTE(Values!$B$1, "{language}", Values!H4) &amp; " " &amp;Values!$B$3, SUBSTITUTE(Values!$B$2, "{language}", Values!$H4) &amp; " " &amp;Values!$B$3))</f>
        <v>replacement German backlit keyboard for Lenovo Thinkpad  P50 P70</v>
      </c>
      <c r="G5" s="32" t="str">
        <f>IF(ISBLANK(Values!E4),"","TellusRem")</f>
        <v>TellusRem</v>
      </c>
      <c r="H5" s="27" t="str">
        <f>IF(ISBLANK(Values!E4),"",Values!$B$16)</f>
        <v>laptop-computer-replacement-parts</v>
      </c>
      <c r="I5" s="27" t="str">
        <f>IF(ISBLANK(Values!E4),"","4730574031")</f>
        <v>4730574031</v>
      </c>
      <c r="J5" s="38" t="str">
        <f>IF(ISBLANK(Values!E4),"",Values!F4 )</f>
        <v>Lenovo P50 - DE</v>
      </c>
      <c r="K5" s="28">
        <f>IF(ISBLANK(Values!E4),"",IF(Values!J4, Values!$B$4, Values!$B$5))</f>
        <v>75.989999999999995</v>
      </c>
      <c r="L5" s="39">
        <f>IF(ISBLANK(Values!E4),"",Values!$B$18)</f>
        <v>5</v>
      </c>
      <c r="M5" s="28" t="str">
        <f>IF(ISBLANK(Values!E4),"",Values!$M4)</f>
        <v>https://download.lenovo.com/Images/Parts/00PA300/00PA300_A.jpg</v>
      </c>
      <c r="N5" s="28" t="str">
        <f>IF(ISBLANK(Values!$F4),"",Values!N4)</f>
        <v>https://download.lenovo.com/Images/Parts/00PA300/00PA300_B.jpg</v>
      </c>
      <c r="O5" s="28" t="str">
        <f>IF(ISBLANK(Values!$F4),"",Values!O4)</f>
        <v>https://download.lenovo.com/Images/Parts/00PA300/00PA300_details.jpg</v>
      </c>
      <c r="P5" s="28" t="str">
        <f>IF(ISBLANK(Values!$F4),"",Values!P4)</f>
        <v/>
      </c>
      <c r="Q5" s="28" t="str">
        <f>IF(ISBLANK(Values!$F4),"",Values!Q4)</f>
        <v/>
      </c>
      <c r="R5" s="28" t="str">
        <f>IF(ISBLANK(Values!$F4),"",Values!R4)</f>
        <v/>
      </c>
      <c r="S5" s="28" t="str">
        <f>IF(ISBLANK(Values!$F4),"",Values!S4)</f>
        <v/>
      </c>
      <c r="T5" s="28" t="str">
        <f>IF(ISBLANK(Values!$F4),"",Values!T4)</f>
        <v/>
      </c>
      <c r="U5" s="28" t="str">
        <f>IF(ISBLANK(Values!$F4),"",Values!U4)</f>
        <v/>
      </c>
      <c r="W5" s="32" t="str">
        <f>IF(ISBLANK(Values!E4),"","Child")</f>
        <v>Child</v>
      </c>
      <c r="X5" s="32" t="str">
        <f>IF(ISBLANK(Values!E4),"",Values!$B$13)</f>
        <v>Lenovo P50 parent</v>
      </c>
      <c r="Y5" s="38" t="str">
        <f>IF(ISBLANK(Values!E4),"","Size-Color")</f>
        <v>Size-Color</v>
      </c>
      <c r="Z5" s="32" t="str">
        <f>IF(ISBLANK(Values!E4),"","variation")</f>
        <v>variation</v>
      </c>
      <c r="AA5" s="36" t="str">
        <f>IF(ISBLANK(Values!E4),"",Values!$B$20)</f>
        <v>Update</v>
      </c>
      <c r="AB5" s="1"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40" t="str">
        <f>IF(ISBLANK(Values!E4),"",IF(Values!I4,Values!$B$23,Values!$B$33))</f>
        <v>👉 REFURBISHED:  SAVE MONEY -  Replacement Lenovo laptop keyboard, same quality as OEM keyboards. TellusRem is the Leading keyboards distributor in the world since 2011. Perfect replacement keyboard, easy to replace and install.</v>
      </c>
      <c r="AJ5" s="41"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5" s="1" t="str">
        <f>IF(ISBLANK(Values!E4),"",Values!$B$25)</f>
        <v>♻️ ECOFRIENDLY PRODUCT - Buy refurbished, BUY GREEN! Reduce more than 80% carbon dioxide by buying our refurbished keyboards, compared to getting a new keyboard! Perfect OEM replacement part for your keyboard.</v>
      </c>
      <c r="AL5" s="1" t="str">
        <f>IF(ISBLANK(Values!E4),"",SUBSTITUTE(SUBSTITUTE(IF(Values!$J4, Values!$B$26, Values!$B$33), "{language}", Values!$H4), "{flag}", INDEX(options!$E$1:$E$20, Values!$V4)))</f>
        <v>👉 LAYOUT – 🇩🇪 German backlit.</v>
      </c>
      <c r="AM5" s="1" t="str">
        <f>SUBSTITUTE(IF(ISBLANK(Values!E4),"",Values!$B$27), "{model}", Values!$B$3)</f>
        <v>👉 COMPATIBLE WITH - Lenovo P50 P70. Please check the picture and description carefully before purchasing any keyboard. This ensures that you get the correct laptop keyboard for your computer. Super easy installation.</v>
      </c>
      <c r="AT5" s="28" t="str">
        <f>IF(ISBLANK(Values!E4),"",Values!H4)</f>
        <v>German</v>
      </c>
      <c r="AV5" s="1" t="str">
        <f>IF(ISBLANK(Values!E4),"",IF(Values!J4,"Backlit", "Non-Backlit"))</f>
        <v>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41</v>
      </c>
      <c r="CJ5" s="1" t="str">
        <f>IF(ISBLANK(Values!E4),"",Values!$B$8)</f>
        <v>17</v>
      </c>
      <c r="CK5" s="1" t="str">
        <f>IF(ISBLANK(Values!E4),"",Values!$B$9)</f>
        <v>5</v>
      </c>
      <c r="CL5" s="1" t="str">
        <f>IF(ISBLANK(Values!E4),"","CM")</f>
        <v>CM</v>
      </c>
      <c r="CO5" s="42" t="str">
        <f>IF(AND(Values!$B$37=options!$G$2, Values!$C4), "AMAZON_NA", IF(AND(Values!$B$37=options!$G$1, Values!$D4), "AMAZON_EU", "DEFAULT"))</f>
        <v>DEFAULT</v>
      </c>
      <c r="CP5" s="1" t="str">
        <f>IF(ISBLANK(Values!E4),"",Values!$B$7)</f>
        <v>41</v>
      </c>
      <c r="CQ5" s="1" t="str">
        <f>IF(ISBLANK(Values!E4),"",Values!$B$8)</f>
        <v>17</v>
      </c>
      <c r="CR5" s="1" t="str">
        <f>IF(ISBLANK(Values!E4),"",Values!$B$9)</f>
        <v>5</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 ) ) ) ) )))</f>
        <v>Denmark</v>
      </c>
      <c r="CZ5" s="1" t="str">
        <f>IF(ISBLANK(Values!E4),"","No")</f>
        <v>No</v>
      </c>
      <c r="DA5" s="1" t="str">
        <f>IF(ISBLANK(Values!E4),"","No")</f>
        <v>No</v>
      </c>
      <c r="DO5" s="27" t="str">
        <f>IF(ISBLANK(Values!E4),"","Parts")</f>
        <v>Parts</v>
      </c>
      <c r="DP5" s="27" t="str">
        <f>IF(ISBLANK(Values!E4),"",Values!$B$31)</f>
        <v>6 month warranty after the delivery date. In case of any malfunction of the keyboard a new unit or a spare part for the keyboard of the product will be sent. In case of shortage of stock a full refund is issued.</v>
      </c>
      <c r="DS5" s="31"/>
      <c r="DY5" s="31" t="s">
        <v>580</v>
      </c>
      <c r="DZ5" s="31"/>
      <c r="EA5" s="31"/>
      <c r="EB5" s="31"/>
      <c r="EC5" s="31"/>
      <c r="EI5" s="1" t="str">
        <f>IF(ISBLANK(Values!E4),"",Values!$B$31)</f>
        <v>6 month warranty after the delivery date. In case of any malfunction of the keyboard a new unit or a spare part for the keyboard of the product will be sent. In case of shortage of stock a full refund is issued.</v>
      </c>
      <c r="ES5" s="1" t="str">
        <f>IF(ISBLANK(Values!E4),"","Amazon Tellus UPS")</f>
        <v>Amazon Tellus UPS</v>
      </c>
      <c r="EV5" s="31" t="str">
        <f>IF(ISBLANK(Values!E4),"","New")</f>
        <v>New</v>
      </c>
      <c r="FE5" s="1" t="str">
        <f>IF(ISBLANK(Values!E4),"","3")</f>
        <v>3</v>
      </c>
      <c r="FH5" s="1" t="str">
        <f>IF(ISBLANK(Values!E4),"","FALSE")</f>
        <v>FALSE</v>
      </c>
      <c r="FI5" s="1" t="str">
        <f>IF(ISBLANK(Values!E4),"","FALSE")</f>
        <v>FALSE</v>
      </c>
      <c r="FJ5" s="1" t="str">
        <f>IF(ISBLANK(Values!E4),"","FALSE")</f>
        <v>FALSE</v>
      </c>
      <c r="FM5" s="1" t="str">
        <f>IF(ISBLANK(Values!E4),"","1")</f>
        <v>1</v>
      </c>
      <c r="FO5" s="28">
        <f>IF(ISBLANK(Values!E4),"",IF(Values!J4, Values!$B$4, Values!$B$5))</f>
        <v>75.989999999999995</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48" x14ac:dyDescent="0.2">
      <c r="A6" s="27" t="str">
        <f>IF(ISBLANK(Values!E5),"",IF(Values!$B$37="EU","computercomponent","computer"))</f>
        <v>computer</v>
      </c>
      <c r="B6" s="37" t="str">
        <f>IF(ISBLANK(Values!E5),"",Values!F5)</f>
        <v>Lenovo P50 BL - FR FBA</v>
      </c>
      <c r="C6" s="32" t="str">
        <f>IF(ISBLANK(Values!E5),"","TellusRem")</f>
        <v>TellusRem</v>
      </c>
      <c r="D6" s="30">
        <f>IF(ISBLANK(Values!E5),"",Values!E5)</f>
        <v>5714401501022</v>
      </c>
      <c r="E6" s="31" t="str">
        <f>IF(ISBLANK(Values!E5),"","EAN")</f>
        <v>EAN</v>
      </c>
      <c r="F6" s="28" t="str">
        <f>IF(ISBLANK(Values!E5),"",IF(Values!J5, SUBSTITUTE(Values!$B$1, "{language}", Values!H5) &amp; " " &amp;Values!$B$3, SUBSTITUTE(Values!$B$2, "{language}", Values!$H5) &amp; " " &amp;Values!$B$3))</f>
        <v>replacement French backlit keyboard for Lenovo Thinkpad  P50 P70</v>
      </c>
      <c r="G6" s="32" t="str">
        <f>IF(ISBLANK(Values!E5),"","TellusRem")</f>
        <v>TellusRem</v>
      </c>
      <c r="H6" s="27" t="str">
        <f>IF(ISBLANK(Values!E5),"",Values!$B$16)</f>
        <v>laptop-computer-replacement-parts</v>
      </c>
      <c r="I6" s="27" t="str">
        <f>IF(ISBLANK(Values!E5),"","4730574031")</f>
        <v>4730574031</v>
      </c>
      <c r="J6" s="38" t="str">
        <f>IF(ISBLANK(Values!E5),"",Values!F5 )</f>
        <v>Lenovo P50 BL - FR FBA</v>
      </c>
      <c r="K6" s="28">
        <f>IF(ISBLANK(Values!E5),"",IF(Values!J5, Values!$B$4, Values!$B$5))</f>
        <v>75.989999999999995</v>
      </c>
      <c r="L6" s="39">
        <f>IF(ISBLANK(Values!E5),"",Values!$B$18)</f>
        <v>5</v>
      </c>
      <c r="M6" s="28" t="str">
        <f>IF(ISBLANK(Values!E5),"",Values!$M5)</f>
        <v>https://download.lenovo.com/Images/Parts/00PA299/00PA299_A.jpg</v>
      </c>
      <c r="N6" s="28" t="str">
        <f>IF(ISBLANK(Values!$F5),"",Values!N5)</f>
        <v>https://download.lenovo.com/Images/Parts/00PA299/00PA299_B.jpg</v>
      </c>
      <c r="O6" s="28" t="str">
        <f>IF(ISBLANK(Values!$F5),"",Values!O5)</f>
        <v>https://download.lenovo.com/Images/Parts/00PA299/00PA299_details.jpg</v>
      </c>
      <c r="P6" s="28" t="str">
        <f>IF(ISBLANK(Values!$F5),"",Values!P5)</f>
        <v/>
      </c>
      <c r="Q6" s="28" t="str">
        <f>IF(ISBLANK(Values!$F5),"",Values!Q5)</f>
        <v/>
      </c>
      <c r="R6" s="28" t="str">
        <f>IF(ISBLANK(Values!$F5),"",Values!R5)</f>
        <v/>
      </c>
      <c r="S6" s="28" t="str">
        <f>IF(ISBLANK(Values!$F5),"",Values!S5)</f>
        <v/>
      </c>
      <c r="T6" s="28" t="str">
        <f>IF(ISBLANK(Values!$F5),"",Values!T5)</f>
        <v/>
      </c>
      <c r="U6" s="28" t="str">
        <f>IF(ISBLANK(Values!$F5),"",Values!U5)</f>
        <v/>
      </c>
      <c r="W6" s="32" t="str">
        <f>IF(ISBLANK(Values!E5),"","Child")</f>
        <v>Child</v>
      </c>
      <c r="X6" s="32" t="str">
        <f>IF(ISBLANK(Values!E5),"",Values!$B$13)</f>
        <v>Lenovo P50 parent</v>
      </c>
      <c r="Y6" s="38" t="str">
        <f>IF(ISBLANK(Values!E5),"","Size-Color")</f>
        <v>Size-Color</v>
      </c>
      <c r="Z6" s="32" t="str">
        <f>IF(ISBLANK(Values!E5),"","variation")</f>
        <v>variation</v>
      </c>
      <c r="AA6" s="36" t="str">
        <f>IF(ISBLANK(Values!E5),"",Values!$B$20)</f>
        <v>Update</v>
      </c>
      <c r="AB6" s="1"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40" t="str">
        <f>IF(ISBLANK(Values!E5),"",IF(Values!I5,Values!$B$23,Values!$B$33))</f>
        <v>👉 REFURBISHED:  SAVE MONEY -  Replacement Lenovo laptop keyboard, same quality as OEM keyboards. TellusRem is the Leading keyboards distributor in the world since 2011. Perfect replacement keyboard, easy to replace and install.</v>
      </c>
      <c r="AJ6" s="41"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6" s="1" t="str">
        <f>IF(ISBLANK(Values!E5),"",Values!$B$25)</f>
        <v>♻️ ECOFRIENDLY PRODUCT - Buy refurbished, BUY GREEN! Reduce more than 80% carbon dioxide by buying our refurbished keyboards, compared to getting a new keyboard! Perfect OEM replacement part for your keyboard.</v>
      </c>
      <c r="AL6" s="1" t="str">
        <f>IF(ISBLANK(Values!E5),"",SUBSTITUTE(SUBSTITUTE(IF(Values!$J5, Values!$B$26, Values!$B$33), "{language}", Values!$H5), "{flag}", INDEX(options!$E$1:$E$20, Values!$V5)))</f>
        <v>👉 LAYOUT – 🇫🇷 French backlit.</v>
      </c>
      <c r="AM6" s="1" t="str">
        <f>SUBSTITUTE(IF(ISBLANK(Values!E5),"",Values!$B$27), "{model}", Values!$B$3)</f>
        <v>👉 COMPATIBLE WITH - Lenovo P50 P70. Please check the picture and description carefully before purchasing any keyboard. This ensures that you get the correct laptop keyboard for your computer. Super easy installation.</v>
      </c>
      <c r="AT6" s="28" t="str">
        <f>IF(ISBLANK(Values!E5),"",Values!H5)</f>
        <v>French</v>
      </c>
      <c r="AV6" s="1" t="str">
        <f>IF(ISBLANK(Values!E5),"",IF(Values!J5,"Backlit", "Non-Backlit"))</f>
        <v>Backlit</v>
      </c>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41</v>
      </c>
      <c r="CJ6" s="1" t="str">
        <f>IF(ISBLANK(Values!E5),"",Values!$B$8)</f>
        <v>17</v>
      </c>
      <c r="CK6" s="1" t="str">
        <f>IF(ISBLANK(Values!E5),"",Values!$B$9)</f>
        <v>5</v>
      </c>
      <c r="CL6" s="1" t="str">
        <f>IF(ISBLANK(Values!E5),"","CM")</f>
        <v>CM</v>
      </c>
      <c r="CO6" s="42" t="str">
        <f>IF(AND(Values!$B$37=options!$G$2, Values!$C5), "AMAZON_NA", IF(AND(Values!$B$37=options!$G$1, Values!$D5), "AMAZON_EU", "DEFAULT"))</f>
        <v>DEFAULT</v>
      </c>
      <c r="CP6" s="1" t="str">
        <f>IF(ISBLANK(Values!E5),"",Values!$B$7)</f>
        <v>41</v>
      </c>
      <c r="CQ6" s="1" t="str">
        <f>IF(ISBLANK(Values!E5),"",Values!$B$8)</f>
        <v>17</v>
      </c>
      <c r="CR6" s="1" t="str">
        <f>IF(ISBLANK(Values!E5),"",Values!$B$9)</f>
        <v>5</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 ) ) ) ) )))</f>
        <v>Denmark</v>
      </c>
      <c r="CZ6" s="1" t="str">
        <f>IF(ISBLANK(Values!E5),"","No")</f>
        <v>No</v>
      </c>
      <c r="DA6" s="1" t="str">
        <f>IF(ISBLANK(Values!E5),"","No")</f>
        <v>No</v>
      </c>
      <c r="DO6" s="27" t="str">
        <f>IF(ISBLANK(Values!E5),"","Parts")</f>
        <v>Parts</v>
      </c>
      <c r="DP6" s="27" t="str">
        <f>IF(ISBLANK(Values!E5),"",Values!$B$31)</f>
        <v>6 month warranty after the delivery date. In case of any malfunction of the keyboard a new unit or a spare part for the keyboard of the product will be sent. In case of shortage of stock a full refund is issued.</v>
      </c>
      <c r="DS6" s="31"/>
      <c r="DY6" s="31" t="s">
        <v>580</v>
      </c>
      <c r="DZ6" s="31"/>
      <c r="EA6" s="31"/>
      <c r="EB6" s="31"/>
      <c r="EC6" s="31"/>
      <c r="EI6" s="1" t="str">
        <f>IF(ISBLANK(Values!E5),"",Values!$B$31)</f>
        <v>6 month warranty after the delivery date. In case of any malfunction of the keyboard a new unit or a spare part for the keyboard of the product will be sent. In case of shortage of stock a full refund is issued.</v>
      </c>
      <c r="ES6" s="1" t="str">
        <f>IF(ISBLANK(Values!E5),"","Amazon Tellus UPS")</f>
        <v>Amazon Tellus UPS</v>
      </c>
      <c r="EV6" s="31" t="str">
        <f>IF(ISBLANK(Values!E5),"","New")</f>
        <v>New</v>
      </c>
      <c r="FE6" s="1" t="str">
        <f>IF(ISBLANK(Values!E5),"","3")</f>
        <v>3</v>
      </c>
      <c r="FH6" s="1" t="str">
        <f>IF(ISBLANK(Values!E5),"","FALSE")</f>
        <v>FALSE</v>
      </c>
      <c r="FI6" s="1" t="str">
        <f>IF(ISBLANK(Values!E5),"","FALSE")</f>
        <v>FALSE</v>
      </c>
      <c r="FJ6" s="1" t="str">
        <f>IF(ISBLANK(Values!E5),"","FALSE")</f>
        <v>FALSE</v>
      </c>
      <c r="FM6" s="1" t="str">
        <f>IF(ISBLANK(Values!E5),"","1")</f>
        <v>1</v>
      </c>
      <c r="FO6" s="28">
        <f>IF(ISBLANK(Values!E5),"",IF(Values!J5, Values!$B$4, Values!$B$5))</f>
        <v>75.989999999999995</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48" x14ac:dyDescent="0.2">
      <c r="A7" s="27" t="str">
        <f>IF(ISBLANK(Values!E6),"",IF(Values!$B$37="EU","computercomponent","computer"))</f>
        <v>computer</v>
      </c>
      <c r="B7" s="37" t="str">
        <f>IF(ISBLANK(Values!E6),"",Values!F6)</f>
        <v>Lenovo P50 - IT</v>
      </c>
      <c r="C7" s="32" t="str">
        <f>IF(ISBLANK(Values!E6),"","TellusRem")</f>
        <v>TellusRem</v>
      </c>
      <c r="D7" s="30">
        <f>IF(ISBLANK(Values!E6),"",Values!E6)</f>
        <v>5714401501039</v>
      </c>
      <c r="E7" s="31" t="str">
        <f>IF(ISBLANK(Values!E6),"","EAN")</f>
        <v>EAN</v>
      </c>
      <c r="F7" s="28" t="str">
        <f>IF(ISBLANK(Values!E6),"",IF(Values!J6, SUBSTITUTE(Values!$B$1, "{language}", Values!H6) &amp; " " &amp;Values!$B$3, SUBSTITUTE(Values!$B$2, "{language}", Values!$H6) &amp; " " &amp;Values!$B$3))</f>
        <v>replacement Italian backlit keyboard for Lenovo Thinkpad  P50 P70</v>
      </c>
      <c r="G7" s="32" t="str">
        <f>IF(ISBLANK(Values!E6),"","TellusRem")</f>
        <v>TellusRem</v>
      </c>
      <c r="H7" s="27" t="str">
        <f>IF(ISBLANK(Values!E6),"",Values!$B$16)</f>
        <v>laptop-computer-replacement-parts</v>
      </c>
      <c r="I7" s="27" t="str">
        <f>IF(ISBLANK(Values!E6),"","4730574031")</f>
        <v>4730574031</v>
      </c>
      <c r="J7" s="38" t="str">
        <f>IF(ISBLANK(Values!E6),"",Values!F6 )</f>
        <v>Lenovo P50 - IT</v>
      </c>
      <c r="K7" s="28">
        <f>IF(ISBLANK(Values!E6),"",IF(Values!J6, Values!$B$4, Values!$B$5))</f>
        <v>75.989999999999995</v>
      </c>
      <c r="L7" s="39">
        <f>IF(ISBLANK(Values!E6),"",Values!$B$18)</f>
        <v>5</v>
      </c>
      <c r="M7" s="28" t="str">
        <f>IF(ISBLANK(Values!E6),"",Values!$M6)</f>
        <v>https://download.lenovo.com/Images/Parts/00PA305/00PA305_A.jpg</v>
      </c>
      <c r="N7" s="28" t="str">
        <f>IF(ISBLANK(Values!$F6),"",Values!N6)</f>
        <v>https://download.lenovo.com/Images/Parts/00PA305/00PA305_B.jpg</v>
      </c>
      <c r="O7" s="28" t="str">
        <f>IF(ISBLANK(Values!$F6),"",Values!O6)</f>
        <v>https://download.lenovo.com/Images/Parts/00PA305/00PA305_details.jpg</v>
      </c>
      <c r="P7" s="28" t="str">
        <f>IF(ISBLANK(Values!$F6),"",Values!P6)</f>
        <v/>
      </c>
      <c r="Q7" s="28" t="str">
        <f>IF(ISBLANK(Values!$F6),"",Values!Q6)</f>
        <v/>
      </c>
      <c r="R7" s="28" t="str">
        <f>IF(ISBLANK(Values!$F6),"",Values!R6)</f>
        <v/>
      </c>
      <c r="S7" s="28" t="str">
        <f>IF(ISBLANK(Values!$F6),"",Values!S6)</f>
        <v/>
      </c>
      <c r="T7" s="28" t="str">
        <f>IF(ISBLANK(Values!$F6),"",Values!T6)</f>
        <v/>
      </c>
      <c r="U7" s="28" t="str">
        <f>IF(ISBLANK(Values!$F6),"",Values!U6)</f>
        <v/>
      </c>
      <c r="W7" s="32" t="str">
        <f>IF(ISBLANK(Values!E6),"","Child")</f>
        <v>Child</v>
      </c>
      <c r="X7" s="32" t="str">
        <f>IF(ISBLANK(Values!E6),"",Values!$B$13)</f>
        <v>Lenovo P50 parent</v>
      </c>
      <c r="Y7" s="38" t="str">
        <f>IF(ISBLANK(Values!E6),"","Size-Color")</f>
        <v>Size-Color</v>
      </c>
      <c r="Z7" s="32" t="str">
        <f>IF(ISBLANK(Values!E6),"","variation")</f>
        <v>variation</v>
      </c>
      <c r="AA7" s="36" t="str">
        <f>IF(ISBLANK(Values!E6),"",Values!$B$20)</f>
        <v>Update</v>
      </c>
      <c r="AB7" s="36"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40" t="str">
        <f>IF(ISBLANK(Values!E6),"",IF(Values!I6,Values!$B$23,Values!$B$33))</f>
        <v>👉 REFURBISHED:  SAVE MONEY -  Replacement Lenovo laptop keyboard, same quality as OEM keyboards. TellusRem is the Leading keyboards distributor in the world since 2011. Perfect replacement keyboard, easy to replace and install.</v>
      </c>
      <c r="AJ7" s="41"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7" s="1" t="str">
        <f>IF(ISBLANK(Values!E6),"",Values!$B$25)</f>
        <v>♻️ ECOFRIENDLY PRODUCT - Buy refurbished, BUY GREEN! Reduce more than 80% carbon dioxide by buying our refurbished keyboards, compared to getting a new keyboard! Perfect OEM replacement part for your keyboard.</v>
      </c>
      <c r="AL7" s="1" t="str">
        <f>IF(ISBLANK(Values!E6),"",SUBSTITUTE(SUBSTITUTE(IF(Values!$J6, Values!$B$26, Values!$B$33), "{language}", Values!$H6), "{flag}", INDEX(options!$E$1:$E$20, Values!$V6)))</f>
        <v>👉 LAYOUT – 🇮🇹 Italian backlit.</v>
      </c>
      <c r="AM7" s="1" t="str">
        <f>SUBSTITUTE(IF(ISBLANK(Values!E6),"",Values!$B$27), "{model}", Values!$B$3)</f>
        <v>👉 COMPATIBLE WITH - Lenovo P50 P70. Please check the picture and description carefully before purchasing any keyboard. This ensures that you get the correct laptop keyboard for your computer. Super easy installation.</v>
      </c>
      <c r="AT7" s="28" t="str">
        <f>IF(ISBLANK(Values!E6),"",Values!H6)</f>
        <v>Italian</v>
      </c>
      <c r="AV7" s="36" t="str">
        <f>IF(ISBLANK(Values!E6),"",IF(Values!J6,"Backlit", "Non-Backlit"))</f>
        <v>Backlit</v>
      </c>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41</v>
      </c>
      <c r="CJ7" s="1" t="str">
        <f>IF(ISBLANK(Values!E6),"",Values!$B$8)</f>
        <v>17</v>
      </c>
      <c r="CK7" s="1" t="str">
        <f>IF(ISBLANK(Values!E6),"",Values!$B$9)</f>
        <v>5</v>
      </c>
      <c r="CL7" s="1" t="str">
        <f>IF(ISBLANK(Values!E6),"","CM")</f>
        <v>CM</v>
      </c>
      <c r="CO7" s="42" t="str">
        <f>IF(AND(Values!$B$37=options!$G$2, Values!$C6), "AMAZON_NA", IF(AND(Values!$B$37=options!$G$1, Values!$D6), "AMAZON_EU", "DEFAULT"))</f>
        <v>DEFAULT</v>
      </c>
      <c r="CP7" s="36" t="str">
        <f>IF(ISBLANK(Values!E6),"",Values!$B$7)</f>
        <v>41</v>
      </c>
      <c r="CQ7" s="36" t="str">
        <f>IF(ISBLANK(Values!E6),"",Values!$B$8)</f>
        <v>17</v>
      </c>
      <c r="CR7" s="36" t="str">
        <f>IF(ISBLANK(Values!E6),"",Values!$B$9)</f>
        <v>5</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 ) ) ) ) )))</f>
        <v>Denmark</v>
      </c>
      <c r="CZ7" s="1" t="str">
        <f>IF(ISBLANK(Values!E6),"","No")</f>
        <v>No</v>
      </c>
      <c r="DA7" s="1" t="str">
        <f>IF(ISBLANK(Values!E6),"","No")</f>
        <v>No</v>
      </c>
      <c r="DO7" s="27" t="str">
        <f>IF(ISBLANK(Values!E6),"","Parts")</f>
        <v>Parts</v>
      </c>
      <c r="DP7" s="27" t="str">
        <f>IF(ISBLANK(Values!E6),"",Values!$B$31)</f>
        <v>6 month warranty after the delivery date. In case of any malfunction of the keyboard a new unit or a spare part for the keyboard of the product will be sent. In case of shortage of stock a full refund is issued.</v>
      </c>
      <c r="DS7" s="31"/>
      <c r="DY7" s="31" t="s">
        <v>580</v>
      </c>
      <c r="DZ7" s="31"/>
      <c r="EA7" s="31"/>
      <c r="EB7" s="31"/>
      <c r="EC7" s="31"/>
      <c r="EI7" s="1" t="str">
        <f>IF(ISBLANK(Values!E6),"",Values!$B$31)</f>
        <v>6 month warranty after the delivery date. In case of any malfunction of the keyboard a new unit or a spare part for the keyboard of the product will be sent. In case of shortage of stock a full refund is issued.</v>
      </c>
      <c r="ES7" s="1" t="str">
        <f>IF(ISBLANK(Values!E6),"","Amazon Tellus UPS")</f>
        <v>Amazon Tellus UPS</v>
      </c>
      <c r="EV7" s="31" t="str">
        <f>IF(ISBLANK(Values!E6),"","New")</f>
        <v>New</v>
      </c>
      <c r="FE7" s="1" t="str">
        <f>IF(ISBLANK(Values!E6),"","3")</f>
        <v>3</v>
      </c>
      <c r="FH7" s="1" t="str">
        <f>IF(ISBLANK(Values!E6),"","FALSE")</f>
        <v>FALSE</v>
      </c>
      <c r="FI7" s="36" t="str">
        <f>IF(ISBLANK(Values!E6),"","FALSE")</f>
        <v>FALSE</v>
      </c>
      <c r="FJ7" s="36" t="str">
        <f>IF(ISBLANK(Values!E6),"","FALSE")</f>
        <v>FALSE</v>
      </c>
      <c r="FM7" s="1" t="str">
        <f>IF(ISBLANK(Values!E6),"","1")</f>
        <v>1</v>
      </c>
      <c r="FO7" s="28">
        <f>IF(ISBLANK(Values!E6),"",IF(Values!J6, Values!$B$4, Values!$B$5))</f>
        <v>75.989999999999995</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48" x14ac:dyDescent="0.2">
      <c r="A8" s="27" t="str">
        <f>IF(ISBLANK(Values!E7),"",IF(Values!$B$37="EU","computercomponent","computer"))</f>
        <v>computer</v>
      </c>
      <c r="B8" s="37" t="str">
        <f>IF(ISBLANK(Values!E7),"",Values!F7)</f>
        <v>Lenovo P50 BL - ES</v>
      </c>
      <c r="C8" s="32" t="str">
        <f>IF(ISBLANK(Values!E7),"","TellusRem")</f>
        <v>TellusRem</v>
      </c>
      <c r="D8" s="30">
        <f>IF(ISBLANK(Values!E7),"",Values!E7)</f>
        <v>5714401501046</v>
      </c>
      <c r="E8" s="31" t="str">
        <f>IF(ISBLANK(Values!E7),"","EAN")</f>
        <v>EAN</v>
      </c>
      <c r="F8" s="28" t="str">
        <f>IF(ISBLANK(Values!E7),"",IF(Values!J7, SUBSTITUTE(Values!$B$1, "{language}", Values!H7) &amp; " " &amp;Values!$B$3, SUBSTITUTE(Values!$B$2, "{language}", Values!$H7) &amp; " " &amp;Values!$B$3))</f>
        <v>replacement Spanish backlit keyboard for Lenovo Thinkpad  P50 P70</v>
      </c>
      <c r="G8" s="32" t="str">
        <f>IF(ISBLANK(Values!E7),"","TellusRem")</f>
        <v>TellusRem</v>
      </c>
      <c r="H8" s="27" t="str">
        <f>IF(ISBLANK(Values!E7),"",Values!$B$16)</f>
        <v>laptop-computer-replacement-parts</v>
      </c>
      <c r="I8" s="27" t="str">
        <f>IF(ISBLANK(Values!E7),"","4730574031")</f>
        <v>4730574031</v>
      </c>
      <c r="J8" s="38" t="str">
        <f>IF(ISBLANK(Values!E7),"",Values!F7 )</f>
        <v>Lenovo P50 BL - ES</v>
      </c>
      <c r="K8" s="28">
        <f>IF(ISBLANK(Values!E7),"",IF(Values!J7, Values!$B$4, Values!$B$5))</f>
        <v>75.989999999999995</v>
      </c>
      <c r="L8" s="39">
        <f>IF(ISBLANK(Values!E7),"",Values!$B$18)</f>
        <v>5</v>
      </c>
      <c r="M8" s="28" t="str">
        <f>IF(ISBLANK(Values!E7),"",Values!$M7)</f>
        <v>https://download.lenovo.com/Images/Parts/00PA298/00PA298_A.jpg</v>
      </c>
      <c r="N8" s="28" t="str">
        <f>IF(ISBLANK(Values!$F7),"",Values!N7)</f>
        <v>https://download.lenovo.com/Images/Parts/00PA298/00PA298_B.jpg</v>
      </c>
      <c r="O8" s="28" t="str">
        <f>IF(ISBLANK(Values!$F7),"",Values!O7)</f>
        <v>https://download.lenovo.com/Images/Parts/00PA298/00PA298_details.jpg</v>
      </c>
      <c r="P8" s="28" t="str">
        <f>IF(ISBLANK(Values!$F7),"",Values!P7)</f>
        <v/>
      </c>
      <c r="Q8" s="28" t="str">
        <f>IF(ISBLANK(Values!$F7),"",Values!Q7)</f>
        <v/>
      </c>
      <c r="R8" s="28" t="str">
        <f>IF(ISBLANK(Values!$F7),"",Values!R7)</f>
        <v/>
      </c>
      <c r="S8" s="28" t="str">
        <f>IF(ISBLANK(Values!$F7),"",Values!S7)</f>
        <v/>
      </c>
      <c r="T8" s="28" t="str">
        <f>IF(ISBLANK(Values!$F7),"",Values!T7)</f>
        <v/>
      </c>
      <c r="U8" s="28" t="str">
        <f>IF(ISBLANK(Values!$F7),"",Values!U7)</f>
        <v/>
      </c>
      <c r="W8" s="32" t="str">
        <f>IF(ISBLANK(Values!E7),"","Child")</f>
        <v>Child</v>
      </c>
      <c r="X8" s="32" t="str">
        <f>IF(ISBLANK(Values!E7),"",Values!$B$13)</f>
        <v>Lenovo P50 parent</v>
      </c>
      <c r="Y8" s="38" t="str">
        <f>IF(ISBLANK(Values!E7),"","Size-Color")</f>
        <v>Size-Color</v>
      </c>
      <c r="Z8" s="32" t="str">
        <f>IF(ISBLANK(Values!E7),"","variation")</f>
        <v>variation</v>
      </c>
      <c r="AA8" s="36" t="str">
        <f>IF(ISBLANK(Values!E7),"",Values!$B$20)</f>
        <v>Update</v>
      </c>
      <c r="AB8" s="36"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40" t="str">
        <f>IF(ISBLANK(Values!E7),"",IF(Values!I7,Values!$B$23,Values!$B$33))</f>
        <v>👉 REFURBISHED:  SAVE MONEY -  Replacement Lenovo laptop keyboard, same quality as OEM keyboards. TellusRem is the Leading keyboards distributor in the world since 2011. Perfect replacement keyboard, easy to replace and install.</v>
      </c>
      <c r="AJ8" s="41"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8" s="1" t="str">
        <f>IF(ISBLANK(Values!E7),"",Values!$B$25)</f>
        <v>♻️ ECOFRIENDLY PRODUCT - Buy refurbished, BUY GREEN! Reduce more than 80% carbon dioxide by buying our refurbished keyboards, compared to getting a new keyboard! Perfect OEM replacement part for your keyboard.</v>
      </c>
      <c r="AL8" s="1" t="str">
        <f>IF(ISBLANK(Values!E7),"",SUBSTITUTE(SUBSTITUTE(IF(Values!$J7, Values!$B$26, Values!$B$33), "{language}", Values!$H7), "{flag}", INDEX(options!$E$1:$E$20, Values!$V7)))</f>
        <v>👉 LAYOUT – 🇪🇸 Spanish backlit.</v>
      </c>
      <c r="AM8" s="1" t="str">
        <f>SUBSTITUTE(IF(ISBLANK(Values!E7),"",Values!$B$27), "{model}", Values!$B$3)</f>
        <v>👉 COMPATIBLE WITH - Lenovo P50 P70. Please check the picture and description carefully before purchasing any keyboard. This ensures that you get the correct laptop keyboard for your computer. Super easy installation.</v>
      </c>
      <c r="AT8" s="28" t="str">
        <f>IF(ISBLANK(Values!E7),"",Values!H7)</f>
        <v>Spanish</v>
      </c>
      <c r="AV8" s="36" t="str">
        <f>IF(ISBLANK(Values!E7),"",IF(Values!J7,"Backlit", "Non-Backlit"))</f>
        <v>Backlit</v>
      </c>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41</v>
      </c>
      <c r="CJ8" s="1" t="str">
        <f>IF(ISBLANK(Values!E7),"",Values!$B$8)</f>
        <v>17</v>
      </c>
      <c r="CK8" s="1" t="str">
        <f>IF(ISBLANK(Values!E7),"",Values!$B$9)</f>
        <v>5</v>
      </c>
      <c r="CL8" s="1" t="str">
        <f>IF(ISBLANK(Values!E7),"","CM")</f>
        <v>CM</v>
      </c>
      <c r="CO8" s="42" t="str">
        <f>IF(AND(Values!$B$37=options!$G$2, Values!$C7), "AMAZON_NA", IF(AND(Values!$B$37=options!$G$1, Values!$D7), "AMAZON_EU", "DEFAULT"))</f>
        <v>DEFAULT</v>
      </c>
      <c r="CP8" s="36" t="str">
        <f>IF(ISBLANK(Values!E7),"",Values!$B$7)</f>
        <v>41</v>
      </c>
      <c r="CQ8" s="36" t="str">
        <f>IF(ISBLANK(Values!E7),"",Values!$B$8)</f>
        <v>17</v>
      </c>
      <c r="CR8" s="36" t="str">
        <f>IF(ISBLANK(Values!E7),"",Values!$B$9)</f>
        <v>5</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 ) ) ) ) )))</f>
        <v>Denmark</v>
      </c>
      <c r="CZ8" s="1" t="str">
        <f>IF(ISBLANK(Values!E7),"","No")</f>
        <v>No</v>
      </c>
      <c r="DA8" s="1" t="str">
        <f>IF(ISBLANK(Values!E7),"","No")</f>
        <v>No</v>
      </c>
      <c r="DO8" s="27" t="str">
        <f>IF(ISBLANK(Values!E7),"","Parts")</f>
        <v>Parts</v>
      </c>
      <c r="DP8" s="27" t="str">
        <f>IF(ISBLANK(Values!E7),"",Values!$B$31)</f>
        <v>6 month warranty after the delivery date. In case of any malfunction of the keyboard a new unit or a spare part for the keyboard of the product will be sent. In case of shortage of stock a full refund is issued.</v>
      </c>
      <c r="DS8" s="31"/>
      <c r="DY8" s="31" t="s">
        <v>580</v>
      </c>
      <c r="DZ8" s="31"/>
      <c r="EA8" s="31"/>
      <c r="EB8" s="31"/>
      <c r="EC8" s="31"/>
      <c r="EI8" s="1" t="str">
        <f>IF(ISBLANK(Values!E7),"",Values!$B$31)</f>
        <v>6 month warranty after the delivery date. In case of any malfunction of the keyboard a new unit or a spare part for the keyboard of the product will be sent. In case of shortage of stock a full refund is issued.</v>
      </c>
      <c r="ES8" s="1" t="str">
        <f>IF(ISBLANK(Values!E7),"","Amazon Tellus UPS")</f>
        <v>Amazon Tellus UPS</v>
      </c>
      <c r="EV8" s="31" t="str">
        <f>IF(ISBLANK(Values!E7),"","New")</f>
        <v>New</v>
      </c>
      <c r="FE8" s="1" t="str">
        <f>IF(ISBLANK(Values!E7),"","3")</f>
        <v>3</v>
      </c>
      <c r="FH8" s="1" t="str">
        <f>IF(ISBLANK(Values!E7),"","FALSE")</f>
        <v>FALSE</v>
      </c>
      <c r="FI8" s="36" t="str">
        <f>IF(ISBLANK(Values!E7),"","FALSE")</f>
        <v>FALSE</v>
      </c>
      <c r="FJ8" s="36" t="str">
        <f>IF(ISBLANK(Values!E7),"","FALSE")</f>
        <v>FALSE</v>
      </c>
      <c r="FM8" s="1" t="str">
        <f>IF(ISBLANK(Values!E7),"","1")</f>
        <v>1</v>
      </c>
      <c r="FO8" s="28">
        <f>IF(ISBLANK(Values!E7),"",IF(Values!J7, Values!$B$4, Values!$B$5))</f>
        <v>75.989999999999995</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48" x14ac:dyDescent="0.2">
      <c r="A9" s="27" t="str">
        <f>IF(ISBLANK(Values!E8),"",IF(Values!$B$37="EU","computercomponent","computer"))</f>
        <v>computer</v>
      </c>
      <c r="B9" s="37" t="str">
        <f>IF(ISBLANK(Values!E8),"",Values!F8)</f>
        <v xml:space="preserve">Lenovo P50 BL - UK FBA </v>
      </c>
      <c r="C9" s="32" t="str">
        <f>IF(ISBLANK(Values!E8),"","TellusRem")</f>
        <v>TellusRem</v>
      </c>
      <c r="D9" s="30">
        <f>IF(ISBLANK(Values!E8),"",Values!E8)</f>
        <v>5714401501053</v>
      </c>
      <c r="E9" s="31" t="str">
        <f>IF(ISBLANK(Values!E8),"","EAN")</f>
        <v>EAN</v>
      </c>
      <c r="F9" s="28" t="str">
        <f>IF(ISBLANK(Values!E8),"",IF(Values!J8, SUBSTITUTE(Values!$B$1, "{language}", Values!H8) &amp; " " &amp;Values!$B$3, SUBSTITUTE(Values!$B$2, "{language}", Values!$H8) &amp; " " &amp;Values!$B$3))</f>
        <v>replacement UK backlit keyboard for Lenovo Thinkpad  P50 P70</v>
      </c>
      <c r="G9" s="32" t="str">
        <f>IF(ISBLANK(Values!E8),"","TellusRem")</f>
        <v>TellusRem</v>
      </c>
      <c r="H9" s="27" t="str">
        <f>IF(ISBLANK(Values!E8),"",Values!$B$16)</f>
        <v>laptop-computer-replacement-parts</v>
      </c>
      <c r="I9" s="27" t="str">
        <f>IF(ISBLANK(Values!E8),"","4730574031")</f>
        <v>4730574031</v>
      </c>
      <c r="J9" s="38" t="str">
        <f>IF(ISBLANK(Values!E8),"",Values!F8 )</f>
        <v xml:space="preserve">Lenovo P50 BL - UK FBA </v>
      </c>
      <c r="K9" s="28">
        <f>IF(ISBLANK(Values!E8),"",IF(Values!J8, Values!$B$4, Values!$B$5))</f>
        <v>75.989999999999995</v>
      </c>
      <c r="L9" s="39">
        <f>IF(ISBLANK(Values!E8),"",Values!$B$18)</f>
        <v>5</v>
      </c>
      <c r="M9" s="28" t="str">
        <f>IF(ISBLANK(Values!E8),"",Values!$M8)</f>
        <v>https://download.lenovo.com/Images/Parts/00PA317/00PA317_A.jpg</v>
      </c>
      <c r="N9" s="28" t="str">
        <f>IF(ISBLANK(Values!$F8),"",Values!N8)</f>
        <v>https://download.lenovo.com/Images/Parts/00PA317/00PA317_B.jpg</v>
      </c>
      <c r="O9" s="28" t="str">
        <f>IF(ISBLANK(Values!$F8),"",Values!O8)</f>
        <v>https://download.lenovo.com/Images/Parts/00PA317/00PA317_details.jpg</v>
      </c>
      <c r="P9" s="28" t="str">
        <f>IF(ISBLANK(Values!$F8),"",Values!P8)</f>
        <v/>
      </c>
      <c r="Q9" s="28" t="str">
        <f>IF(ISBLANK(Values!$F8),"",Values!Q8)</f>
        <v/>
      </c>
      <c r="R9" s="28" t="str">
        <f>IF(ISBLANK(Values!$F8),"",Values!R8)</f>
        <v/>
      </c>
      <c r="S9" s="28" t="str">
        <f>IF(ISBLANK(Values!$F8),"",Values!S8)</f>
        <v/>
      </c>
      <c r="T9" s="28" t="str">
        <f>IF(ISBLANK(Values!$F8),"",Values!T8)</f>
        <v/>
      </c>
      <c r="U9" s="28" t="str">
        <f>IF(ISBLANK(Values!$F8),"",Values!U8)</f>
        <v/>
      </c>
      <c r="W9" s="32" t="str">
        <f>IF(ISBLANK(Values!E8),"","Child")</f>
        <v>Child</v>
      </c>
      <c r="X9" s="32" t="str">
        <f>IF(ISBLANK(Values!E8),"",Values!$B$13)</f>
        <v>Lenovo P50 parent</v>
      </c>
      <c r="Y9" s="38" t="str">
        <f>IF(ISBLANK(Values!E8),"","Size-Color")</f>
        <v>Size-Color</v>
      </c>
      <c r="Z9" s="32" t="str">
        <f>IF(ISBLANK(Values!E8),"","variation")</f>
        <v>variation</v>
      </c>
      <c r="AA9" s="36" t="str">
        <f>IF(ISBLANK(Values!E8),"",Values!$B$20)</f>
        <v>Update</v>
      </c>
      <c r="AB9" s="36"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40" t="str">
        <f>IF(ISBLANK(Values!E8),"",IF(Values!I8,Values!$B$23,Values!$B$33))</f>
        <v>👉 REFURBISHED:  SAVE MONEY -  Replacement Lenovo laptop keyboard, same quality as OEM keyboards. TellusRem is the Leading keyboards distributor in the world since 2011. Perfect replacement keyboard, easy to replace and install.</v>
      </c>
      <c r="AJ9" s="41"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9" s="1" t="str">
        <f>IF(ISBLANK(Values!E8),"",Values!$B$25)</f>
        <v>♻️ ECOFRIENDLY PRODUCT - Buy refurbished, BUY GREEN! Reduce more than 80% carbon dioxide by buying our refurbished keyboards, compared to getting a new keyboard! Perfect OEM replacement part for your keyboard.</v>
      </c>
      <c r="AL9" s="1" t="str">
        <f>IF(ISBLANK(Values!E8),"",SUBSTITUTE(SUBSTITUTE(IF(Values!$J8, Values!$B$26, Values!$B$33), "{language}", Values!$H8), "{flag}", INDEX(options!$E$1:$E$20, Values!$V8)))</f>
        <v>👉 LAYOUT – 🇬🇧 UK backlit.</v>
      </c>
      <c r="AM9" s="1" t="str">
        <f>SUBSTITUTE(IF(ISBLANK(Values!E8),"",Values!$B$27), "{model}", Values!$B$3)</f>
        <v>👉 COMPATIBLE WITH - Lenovo P50 P70. Please check the picture and description carefully before purchasing any keyboard. This ensures that you get the correct laptop keyboard for your computer. Super easy installation.</v>
      </c>
      <c r="AT9" s="28" t="str">
        <f>IF(ISBLANK(Values!E8),"",Values!H8)</f>
        <v>UK</v>
      </c>
      <c r="AV9" s="36" t="str">
        <f>IF(ISBLANK(Values!E8),"",IF(Values!J8,"Backlit", "Non-Backlit"))</f>
        <v>Backlit</v>
      </c>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41</v>
      </c>
      <c r="CJ9" s="1" t="str">
        <f>IF(ISBLANK(Values!E8),"",Values!$B$8)</f>
        <v>17</v>
      </c>
      <c r="CK9" s="1" t="str">
        <f>IF(ISBLANK(Values!E8),"",Values!$B$9)</f>
        <v>5</v>
      </c>
      <c r="CL9" s="1" t="str">
        <f>IF(ISBLANK(Values!E8),"","CM")</f>
        <v>CM</v>
      </c>
      <c r="CO9" s="42" t="str">
        <f>IF(AND(Values!$B$37=options!$G$2, Values!$C8), "AMAZON_NA", IF(AND(Values!$B$37=options!$G$1, Values!$D8), "AMAZON_EU", "DEFAULT"))</f>
        <v>DEFAULT</v>
      </c>
      <c r="CP9" s="36" t="str">
        <f>IF(ISBLANK(Values!E8),"",Values!$B$7)</f>
        <v>41</v>
      </c>
      <c r="CQ9" s="36" t="str">
        <f>IF(ISBLANK(Values!E8),"",Values!$B$8)</f>
        <v>17</v>
      </c>
      <c r="CR9" s="36" t="str">
        <f>IF(ISBLANK(Values!E8),"",Values!$B$9)</f>
        <v>5</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 ) ) ) ) )))</f>
        <v>Denmark</v>
      </c>
      <c r="CZ9" s="1" t="str">
        <f>IF(ISBLANK(Values!E8),"","No")</f>
        <v>No</v>
      </c>
      <c r="DA9" s="1" t="str">
        <f>IF(ISBLANK(Values!E8),"","No")</f>
        <v>No</v>
      </c>
      <c r="DO9" s="27" t="str">
        <f>IF(ISBLANK(Values!E8),"","Parts")</f>
        <v>Parts</v>
      </c>
      <c r="DP9" s="27" t="str">
        <f>IF(ISBLANK(Values!E8),"",Values!$B$31)</f>
        <v>6 month warranty after the delivery date. In case of any malfunction of the keyboard a new unit or a spare part for the keyboard of the product will be sent. In case of shortage of stock a full refund is issued.</v>
      </c>
      <c r="DS9" s="31"/>
      <c r="DY9" s="31" t="s">
        <v>580</v>
      </c>
      <c r="DZ9" s="31"/>
      <c r="EA9" s="31"/>
      <c r="EB9" s="31"/>
      <c r="EC9" s="31"/>
      <c r="EI9" s="1" t="str">
        <f>IF(ISBLANK(Values!E8),"",Values!$B$31)</f>
        <v>6 month warranty after the delivery date. In case of any malfunction of the keyboard a new unit or a spare part for the keyboard of the product will be sent. In case of shortage of stock a full refund is issued.</v>
      </c>
      <c r="ES9" s="1" t="str">
        <f>IF(ISBLANK(Values!E8),"","Amazon Tellus UPS")</f>
        <v>Amazon Tellus UPS</v>
      </c>
      <c r="EV9" s="31" t="str">
        <f>IF(ISBLANK(Values!E8),"","New")</f>
        <v>New</v>
      </c>
      <c r="FE9" s="1" t="str">
        <f>IF(ISBLANK(Values!E8),"","3")</f>
        <v>3</v>
      </c>
      <c r="FH9" s="1" t="str">
        <f>IF(ISBLANK(Values!E8),"","FALSE")</f>
        <v>FALSE</v>
      </c>
      <c r="FI9" s="36" t="str">
        <f>IF(ISBLANK(Values!E8),"","FALSE")</f>
        <v>FALSE</v>
      </c>
      <c r="FJ9" s="36" t="str">
        <f>IF(ISBLANK(Values!E8),"","FALSE")</f>
        <v>FALSE</v>
      </c>
      <c r="FM9" s="1" t="str">
        <f>IF(ISBLANK(Values!E8),"","1")</f>
        <v>1</v>
      </c>
      <c r="FO9" s="28">
        <f>IF(ISBLANK(Values!E8),"",IF(Values!J8, Values!$B$4, Values!$B$5))</f>
        <v>75.989999999999995</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48" x14ac:dyDescent="0.2">
      <c r="A10" s="27" t="str">
        <f>IF(ISBLANK(Values!E9),"",IF(Values!$B$37="EU","computercomponent","computer"))</f>
        <v>computer</v>
      </c>
      <c r="B10" s="37" t="str">
        <f>IF(ISBLANK(Values!E9),"",Values!F9)</f>
        <v>Lenovo P50 BL - NOR</v>
      </c>
      <c r="C10" s="32" t="str">
        <f>IF(ISBLANK(Values!E9),"","TellusRem")</f>
        <v>TellusRem</v>
      </c>
      <c r="D10" s="30">
        <f>IF(ISBLANK(Values!E9),"",Values!E9)</f>
        <v>5714401501060</v>
      </c>
      <c r="E10" s="31" t="str">
        <f>IF(ISBLANK(Values!E9),"","EAN")</f>
        <v>EAN</v>
      </c>
      <c r="F10" s="28" t="str">
        <f>IF(ISBLANK(Values!E9),"",IF(Values!J9, SUBSTITUTE(Values!$B$1, "{language}", Values!H9) &amp; " " &amp;Values!$B$3, SUBSTITUTE(Values!$B$2, "{language}", Values!$H9) &amp; " " &amp;Values!$B$3))</f>
        <v>replacement Scandinavian – Nordic backlit keyboard for Lenovo Thinkpad  P50 P70</v>
      </c>
      <c r="G10" s="32" t="str">
        <f>IF(ISBLANK(Values!E9),"","TellusRem")</f>
        <v>TellusRem</v>
      </c>
      <c r="H10" s="27" t="str">
        <f>IF(ISBLANK(Values!E9),"",Values!$B$16)</f>
        <v>laptop-computer-replacement-parts</v>
      </c>
      <c r="I10" s="27" t="str">
        <f>IF(ISBLANK(Values!E9),"","4730574031")</f>
        <v>4730574031</v>
      </c>
      <c r="J10" s="38" t="str">
        <f>IF(ISBLANK(Values!E9),"",Values!F9 )</f>
        <v>Lenovo P50 BL - NOR</v>
      </c>
      <c r="K10" s="28">
        <f>IF(ISBLANK(Values!E9),"",IF(Values!J9, Values!$B$4, Values!$B$5))</f>
        <v>75.989999999999995</v>
      </c>
      <c r="L10" s="39">
        <f>IF(ISBLANK(Values!E9),"",Values!$B$18)</f>
        <v>5</v>
      </c>
      <c r="M10" s="28" t="str">
        <f>IF(ISBLANK(Values!E9),"",Values!$M9)</f>
        <v>https://download.lenovo.com/Images/Parts/01AV290/01AV290_A.jpg</v>
      </c>
      <c r="N10" s="28" t="str">
        <f>IF(ISBLANK(Values!$F9),"",Values!N9)</f>
        <v>https://download.lenovo.com/Images/Parts/01AV290/01AV290_B.jpg</v>
      </c>
      <c r="O10" s="28"/>
      <c r="P10" s="28" t="str">
        <f>IF(ISBLANK(Values!$F9),"",Values!P9)</f>
        <v/>
      </c>
      <c r="Q10" s="28" t="str">
        <f>IF(ISBLANK(Values!$F9),"",Values!Q9)</f>
        <v/>
      </c>
      <c r="R10" s="28" t="str">
        <f>IF(ISBLANK(Values!$F9),"",Values!R9)</f>
        <v/>
      </c>
      <c r="S10" s="28" t="str">
        <f>IF(ISBLANK(Values!$F9),"",Values!S9)</f>
        <v/>
      </c>
      <c r="T10" s="28" t="str">
        <f>IF(ISBLANK(Values!$F9),"",Values!T9)</f>
        <v/>
      </c>
      <c r="U10" s="28" t="str">
        <f>IF(ISBLANK(Values!$F9),"",Values!U9)</f>
        <v/>
      </c>
      <c r="W10" s="32" t="str">
        <f>IF(ISBLANK(Values!E9),"","Child")</f>
        <v>Child</v>
      </c>
      <c r="X10" s="32" t="str">
        <f>IF(ISBLANK(Values!E9),"",Values!$B$13)</f>
        <v>Lenovo P50 parent</v>
      </c>
      <c r="Y10" s="38" t="str">
        <f>IF(ISBLANK(Values!E9),"","Size-Color")</f>
        <v>Size-Color</v>
      </c>
      <c r="Z10" s="32" t="str">
        <f>IF(ISBLANK(Values!E9),"","variation")</f>
        <v>variation</v>
      </c>
      <c r="AA10" s="36" t="str">
        <f>IF(ISBLANK(Values!E9),"",Values!$B$20)</f>
        <v>Update</v>
      </c>
      <c r="AB10" s="36"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40" t="str">
        <f>IF(ISBLANK(Values!E9),"",IF(Values!I9,Values!$B$23,Values!$B$33))</f>
        <v>👉 REFURBISHED:  SAVE MONEY -  Replacement Lenovo laptop keyboard, same quality as OEM keyboards. TellusRem is the Leading keyboards distributor in the world since 2011. Perfect replacement keyboard, easy to replace and install.</v>
      </c>
      <c r="AJ10" s="41"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10" s="1" t="str">
        <f>IF(ISBLANK(Values!E9),"",Values!$B$25)</f>
        <v>♻️ ECOFRIENDLY PRODUCT - Buy refurbished, BUY GREEN! Reduce more than 80% carbon dioxide by buying our refurbished keyboards, compared to getting a new keyboard! Perfect OEM replacement part for your keyboard.</v>
      </c>
      <c r="AL10" s="1" t="str">
        <f>IF(ISBLANK(Values!E9),"",SUBSTITUTE(SUBSTITUTE(IF(Values!$J9, Values!$B$26, Values!$B$33), "{language}", Values!$H9), "{flag}", INDEX(options!$E$1:$E$20, Values!$V9)))</f>
        <v>👉 LAYOUT – 🇸🇪 🇫🇮 🇳🇴 🇩🇰 Scandinavian – Nordic backlit.</v>
      </c>
      <c r="AM10" s="1" t="str">
        <f>SUBSTITUTE(IF(ISBLANK(Values!E9),"",Values!$B$27), "{model}", Values!$B$3)</f>
        <v>👉 COMPATIBLE WITH - Lenovo P50 P70. Please check the picture and description carefully before purchasing any keyboard. This ensures that you get the correct laptop keyboard for your computer. Super easy installation.</v>
      </c>
      <c r="AT10" s="28" t="str">
        <f>IF(ISBLANK(Values!E9),"",Values!H9)</f>
        <v>Scandinavian – Nordic</v>
      </c>
      <c r="AV10" s="36" t="str">
        <f>IF(ISBLANK(Values!E9),"",IF(Values!J9,"Backlit", "Non-Backlit"))</f>
        <v>Backlit</v>
      </c>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41</v>
      </c>
      <c r="CJ10" s="1" t="str">
        <f>IF(ISBLANK(Values!E9),"",Values!$B$8)</f>
        <v>17</v>
      </c>
      <c r="CK10" s="1" t="str">
        <f>IF(ISBLANK(Values!E9),"",Values!$B$9)</f>
        <v>5</v>
      </c>
      <c r="CL10" s="1" t="str">
        <f>IF(ISBLANK(Values!E9),"","CM")</f>
        <v>CM</v>
      </c>
      <c r="CO10" s="42" t="str">
        <f>IF(AND(Values!$B$37=options!$G$2, Values!$C9), "AMAZON_NA", IF(AND(Values!$B$37=options!$G$1, Values!$D9), "AMAZON_EU", "DEFAULT"))</f>
        <v>DEFAULT</v>
      </c>
      <c r="CP10" s="36" t="str">
        <f>IF(ISBLANK(Values!E9),"",Values!$B$7)</f>
        <v>41</v>
      </c>
      <c r="CQ10" s="36" t="str">
        <f>IF(ISBLANK(Values!E9),"",Values!$B$8)</f>
        <v>17</v>
      </c>
      <c r="CR10" s="36" t="str">
        <f>IF(ISBLANK(Values!E9),"",Values!$B$9)</f>
        <v>5</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 ) ) ) ) )))</f>
        <v>Denmark</v>
      </c>
      <c r="CZ10" s="1" t="str">
        <f>IF(ISBLANK(Values!E9),"","No")</f>
        <v>No</v>
      </c>
      <c r="DA10" s="1" t="str">
        <f>IF(ISBLANK(Values!E9),"","No")</f>
        <v>No</v>
      </c>
      <c r="DO10" s="27" t="str">
        <f>IF(ISBLANK(Values!E9),"","Parts")</f>
        <v>Parts</v>
      </c>
      <c r="DP10" s="27" t="str">
        <f>IF(ISBLANK(Values!E9),"",Values!$B$31)</f>
        <v>6 month warranty after the delivery date. In case of any malfunction of the keyboard a new unit or a spare part for the keyboard of the product will be sent. In case of shortage of stock a full refund is issued.</v>
      </c>
      <c r="DS10" s="31"/>
      <c r="DY10" s="31"/>
      <c r="DZ10" s="31"/>
      <c r="EA10" s="31"/>
      <c r="EB10" s="31"/>
      <c r="EC10" s="31"/>
      <c r="EI10" s="1" t="str">
        <f>IF(ISBLANK(Values!E9),"",Values!$B$31)</f>
        <v>6 month warranty after the delivery date. In case of any malfunction of the keyboard a new unit or a spare part for the keyboard of the product will be sent. In case of shortage of stock a full refund is issued.</v>
      </c>
      <c r="ES10" s="1" t="str">
        <f>IF(ISBLANK(Values!E9),"","Amazon Tellus UPS")</f>
        <v>Amazon Tellus UPS</v>
      </c>
      <c r="EV10" s="31" t="str">
        <f>IF(ISBLANK(Values!E9),"","New")</f>
        <v>New</v>
      </c>
      <c r="FE10" s="1" t="str">
        <f>IF(ISBLANK(Values!E9),"","3")</f>
        <v>3</v>
      </c>
      <c r="FH10" s="1" t="str">
        <f>IF(ISBLANK(Values!E9),"","FALSE")</f>
        <v>FALSE</v>
      </c>
      <c r="FI10" s="36" t="str">
        <f>IF(ISBLANK(Values!E9),"","FALSE")</f>
        <v>FALSE</v>
      </c>
      <c r="FJ10" s="36" t="str">
        <f>IF(ISBLANK(Values!E9),"","FALSE")</f>
        <v>FALSE</v>
      </c>
      <c r="FM10" s="1" t="str">
        <f>IF(ISBLANK(Values!E9),"","1")</f>
        <v>1</v>
      </c>
      <c r="FO10" s="28">
        <f>IF(ISBLANK(Values!E9),"",IF(Values!J9, Values!$B$4, Values!$B$5))</f>
        <v>75.989999999999995</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48" x14ac:dyDescent="0.2">
      <c r="A11" s="27" t="str">
        <f>IF(ISBLANK(Values!E10),"",IF(Values!$B$37="EU","computercomponent","computer"))</f>
        <v>computer</v>
      </c>
      <c r="B11" s="37" t="str">
        <f>IF(ISBLANK(Values!E10),"",Values!F10)</f>
        <v>Lenovo P50 BL - BE</v>
      </c>
      <c r="C11" s="32" t="str">
        <f>IF(ISBLANK(Values!E10),"","TellusRem")</f>
        <v>TellusRem</v>
      </c>
      <c r="D11" s="30">
        <f>IF(ISBLANK(Values!E10),"",Values!E10)</f>
        <v>5714401501077</v>
      </c>
      <c r="E11" s="31" t="str">
        <f>IF(ISBLANK(Values!E10),"","EAN")</f>
        <v>EAN</v>
      </c>
      <c r="F11" s="28" t="str">
        <f>IF(ISBLANK(Values!E10),"",IF(Values!J10, SUBSTITUTE(Values!$B$1, "{language}", Values!H10) &amp; " " &amp;Values!$B$3, SUBSTITUTE(Values!$B$2, "{language}", Values!$H10) &amp; " " &amp;Values!$B$3))</f>
        <v>replacement Belgian backlit keyboard for Lenovo Thinkpad  P50 P70</v>
      </c>
      <c r="G11" s="32" t="str">
        <f>IF(ISBLANK(Values!E10),"","TellusRem")</f>
        <v>TellusRem</v>
      </c>
      <c r="H11" s="27" t="str">
        <f>IF(ISBLANK(Values!E10),"",Values!$B$16)</f>
        <v>laptop-computer-replacement-parts</v>
      </c>
      <c r="I11" s="27" t="str">
        <f>IF(ISBLANK(Values!E10),"","4730574031")</f>
        <v>4730574031</v>
      </c>
      <c r="J11" s="38" t="str">
        <f>IF(ISBLANK(Values!E10),"",Values!F10 )</f>
        <v>Lenovo P50 BL - BE</v>
      </c>
      <c r="K11" s="28">
        <f>IF(ISBLANK(Values!E10),"",IF(Values!J10, Values!$B$4, Values!$B$5))</f>
        <v>75.989999999999995</v>
      </c>
      <c r="L11" s="39">
        <f>IF(ISBLANK(Values!E10),"",Values!$B$18)</f>
        <v>5</v>
      </c>
      <c r="M11" s="28" t="str">
        <f>IF(ISBLANK(Values!E10),"",Values!$M10)</f>
        <v>https://download.lenovo.com/Images/Parts/00PA294/00PA294_A.jpg</v>
      </c>
      <c r="N11" s="28" t="str">
        <f>IF(ISBLANK(Values!$F10),"",Values!N10)</f>
        <v>https://download.lenovo.com/Images/Parts/00PA294/00PA294_B.jpg</v>
      </c>
      <c r="O11" s="28" t="str">
        <f>IF(ISBLANK(Values!$F10),"",Values!O10)</f>
        <v>https://download.lenovo.com/Images/Parts/00PA294/00PA294_details.jpg</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Child</v>
      </c>
      <c r="X11" s="32" t="str">
        <f>IF(ISBLANK(Values!E10),"",Values!$B$13)</f>
        <v>Lenovo P50 parent</v>
      </c>
      <c r="Y11" s="38" t="str">
        <f>IF(ISBLANK(Values!E10),"","Size-Color")</f>
        <v>Size-Color</v>
      </c>
      <c r="Z11" s="32" t="str">
        <f>IF(ISBLANK(Values!E10),"","variation")</f>
        <v>variation</v>
      </c>
      <c r="AA11" s="36" t="str">
        <f>IF(ISBLANK(Values!E10),"",Values!$B$20)</f>
        <v>Update</v>
      </c>
      <c r="AB11" s="36" t="str">
        <f>IF(ISBLANK(Values!E10),"",Values!$B$29)</f>
        <v xml:space="preserve">Keyboard distributed by Tellus Remarketing, leading European company for laptop keyboards. Keyboards have been cleaned, packed and tested in our production line in Denmark. For any compatibility questions contact us through Amazon website. </v>
      </c>
      <c r="AI11" s="40" t="str">
        <f>IF(ISBLANK(Values!E10),"",IF(Values!I10,Values!$B$23,Values!$B$33))</f>
        <v>👉 REFURBISHED:  SAVE MONEY -  Replacement Lenovo laptop keyboard, same quality as OEM keyboards. TellusRem is the Leading keyboards distributor in the world since 2011. Perfect replacement keyboard, easy to replace and install.</v>
      </c>
      <c r="AJ11" s="41" t="str">
        <f>IF(ISBLANK(Values!E10),"",Values!$B$24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11" s="1" t="str">
        <f>IF(ISBLANK(Values!E10),"",Values!$B$25)</f>
        <v>♻️ ECOFRIENDLY PRODUCT - Buy refurbished, BUY GREEN! Reduce more than 80% carbon dioxide by buying our refurbished keyboards, compared to getting a new keyboard! Perfect OEM replacement part for your keyboard.</v>
      </c>
      <c r="AL11" s="1" t="str">
        <f>IF(ISBLANK(Values!E10),"",SUBSTITUTE(SUBSTITUTE(IF(Values!$J10, Values!$B$26, Values!$B$33), "{language}", Values!$H10), "{flag}", INDEX(options!$E$1:$E$20, Values!$V10)))</f>
        <v>👉 LAYOUT – 🇧🇪 Belgian backlit.</v>
      </c>
      <c r="AM11" s="1" t="str">
        <f>SUBSTITUTE(IF(ISBLANK(Values!E10),"",Values!$B$27), "{model}", Values!$B$3)</f>
        <v>👉 COMPATIBLE WITH - Lenovo P50 P70. Please check the picture and description carefully before purchasing any keyboard. This ensures that you get the correct laptop keyboard for your computer. Super easy installation.</v>
      </c>
      <c r="AT11" s="28" t="str">
        <f>IF(ISBLANK(Values!E10),"",Values!H10)</f>
        <v>Belgian</v>
      </c>
      <c r="AV11" s="36" t="str">
        <f>IF(ISBLANK(Values!E10),"",IF(Values!J10,"Backlit", "Non-Backlit"))</f>
        <v>Backlit</v>
      </c>
      <c r="BE11" s="27" t="str">
        <f>IF(ISBLANK(Values!E10),"","Professional Audience")</f>
        <v>Professional Audience</v>
      </c>
      <c r="BF11" s="27" t="str">
        <f>IF(ISBLANK(Values!E10),"","Consumer Audience")</f>
        <v>Consumer Audience</v>
      </c>
      <c r="BG11" s="27" t="str">
        <f>IF(ISBLANK(Values!E10),"","Adults")</f>
        <v>Adults</v>
      </c>
      <c r="BH11" s="27" t="str">
        <f>IF(ISBLANK(Values!E10),"","People")</f>
        <v>People</v>
      </c>
      <c r="CG11" s="1">
        <f>IF(ISBLANK(Values!E10),"",Values!$B$11)</f>
        <v>150</v>
      </c>
      <c r="CH11" s="1" t="str">
        <f>IF(ISBLANK(Values!E10),"","GR")</f>
        <v>GR</v>
      </c>
      <c r="CI11" s="1" t="str">
        <f>IF(ISBLANK(Values!E10),"",Values!$B$7)</f>
        <v>41</v>
      </c>
      <c r="CJ11" s="1" t="str">
        <f>IF(ISBLANK(Values!E10),"",Values!$B$8)</f>
        <v>17</v>
      </c>
      <c r="CK11" s="1" t="str">
        <f>IF(ISBLANK(Values!E10),"",Values!$B$9)</f>
        <v>5</v>
      </c>
      <c r="CL11" s="1" t="str">
        <f>IF(ISBLANK(Values!E10),"","CM")</f>
        <v>CM</v>
      </c>
      <c r="CO11" s="42" t="str">
        <f>IF(AND(Values!$B$37=options!$G$2, Values!$C10), "AMAZON_NA", IF(AND(Values!$B$37=options!$G$1, Values!$D10), "AMAZON_EU", "DEFAULT"))</f>
        <v>DEFAULT</v>
      </c>
      <c r="CP11" s="36" t="str">
        <f>IF(ISBLANK(Values!E10),"",Values!$B$7)</f>
        <v>41</v>
      </c>
      <c r="CQ11" s="36" t="str">
        <f>IF(ISBLANK(Values!E10),"",Values!$B$8)</f>
        <v>17</v>
      </c>
      <c r="CR11" s="36" t="str">
        <f>IF(ISBLANK(Values!E10),"",Values!$B$9)</f>
        <v>5</v>
      </c>
      <c r="CS11" s="1">
        <f>IF(ISBLANK(Values!E10),"",Values!$B$11)</f>
        <v>150</v>
      </c>
      <c r="CT11" s="1" t="str">
        <f>IF(ISBLANK(Values!E10),"","GR")</f>
        <v>GR</v>
      </c>
      <c r="CU11" s="1" t="str">
        <f>IF(ISBLANK(Values!E10),"","CM")</f>
        <v>CM</v>
      </c>
      <c r="CV11" s="1" t="str">
        <f>IF(ISBLANK(Values!E10),"",IF(Values!$B$36=options!$F$1,"Denmark", IF(Values!$B$36=options!$F$2, "Danemark",IF(Values!$B$36=options!$F$3, "Dänemark",IF(Values!$B$36=options!$F$4, "Danimarca",IF(Values!$B$36=options!$F$5, "Dinamarca",IF(Values!$B$36=options!$F$6, "Denemarken","" ) ) ) ) )))</f>
        <v>Denmark</v>
      </c>
      <c r="CZ11" s="1" t="str">
        <f>IF(ISBLANK(Values!E10),"","No")</f>
        <v>No</v>
      </c>
      <c r="DA11" s="1" t="str">
        <f>IF(ISBLANK(Values!E10),"","No")</f>
        <v>No</v>
      </c>
      <c r="DO11" s="27" t="str">
        <f>IF(ISBLANK(Values!E10),"","Parts")</f>
        <v>Parts</v>
      </c>
      <c r="DP11" s="27" t="str">
        <f>IF(ISBLANK(Values!E10),"",Values!$B$31)</f>
        <v>6 month warranty after the delivery date. In case of any malfunction of the keyboard a new unit or a spare part for the keyboard of the product will be sent. In case of shortage of stock a full refund is issued.</v>
      </c>
      <c r="DS11" s="31"/>
      <c r="DY11" s="31"/>
      <c r="DZ11" s="31"/>
      <c r="EA11" s="31"/>
      <c r="EB11" s="31"/>
      <c r="EC11" s="31"/>
      <c r="EI11" s="1" t="str">
        <f>IF(ISBLANK(Values!E10),"",Values!$B$31)</f>
        <v>6 month warranty after the delivery date. In case of any malfunction of the keyboard a new unit or a spare part for the keyboard of the product will be sent. In case of shortage of stock a full refund is issued.</v>
      </c>
      <c r="ES11" s="1" t="str">
        <f>IF(ISBLANK(Values!E10),"","Amazon Tellus UPS")</f>
        <v>Amazon Tellus UPS</v>
      </c>
      <c r="EV11" s="31" t="str">
        <f>IF(ISBLANK(Values!E10),"","New")</f>
        <v>New</v>
      </c>
      <c r="FE11" s="1" t="str">
        <f>IF(ISBLANK(Values!E10),"","3")</f>
        <v>3</v>
      </c>
      <c r="FH11" s="1" t="str">
        <f>IF(ISBLANK(Values!E10),"","FALSE")</f>
        <v>FALSE</v>
      </c>
      <c r="FI11" s="36" t="str">
        <f>IF(ISBLANK(Values!E10),"","FALSE")</f>
        <v>FALSE</v>
      </c>
      <c r="FJ11" s="36" t="str">
        <f>IF(ISBLANK(Values!E10),"","FALSE")</f>
        <v>FALSE</v>
      </c>
      <c r="FM11" s="1" t="str">
        <f>IF(ISBLANK(Values!E10),"","1")</f>
        <v>1</v>
      </c>
      <c r="FO11" s="28">
        <f>IF(ISBLANK(Values!E10),"",IF(Values!J10, Values!$B$4, Values!$B$5))</f>
        <v>75.989999999999995</v>
      </c>
      <c r="FP11" s="1" t="str">
        <f>IF(ISBLANK(Values!E10),"","Percent")</f>
        <v>Percent</v>
      </c>
      <c r="FQ11" s="1" t="str">
        <f>IF(ISBLANK(Values!E10),"","2")</f>
        <v>2</v>
      </c>
      <c r="FR11" s="1" t="str">
        <f>IF(ISBLANK(Values!E10),"","3")</f>
        <v>3</v>
      </c>
      <c r="FS11" s="1" t="str">
        <f>IF(ISBLANK(Values!E10),"","5")</f>
        <v>5</v>
      </c>
      <c r="FT11" s="1" t="str">
        <f>IF(ISBLANK(Values!E10),"","6")</f>
        <v>6</v>
      </c>
      <c r="FU11" s="1" t="str">
        <f>IF(ISBLANK(Values!E10),"","10")</f>
        <v>10</v>
      </c>
      <c r="FV11" s="1" t="str">
        <f>IF(ISBLANK(Values!E10),"","10")</f>
        <v>10</v>
      </c>
    </row>
    <row r="12" spans="1:192" ht="48" x14ac:dyDescent="0.2">
      <c r="A12" s="27" t="str">
        <f>IF(ISBLANK(Values!E11),"",IF(Values!$B$37="EU","computercomponent","computer"))</f>
        <v>computer</v>
      </c>
      <c r="B12" s="37" t="str">
        <f>IF(ISBLANK(Values!E11),"",Values!F11)</f>
        <v>Lenovo P50 BL - BG</v>
      </c>
      <c r="C12" s="32" t="str">
        <f>IF(ISBLANK(Values!E11),"","TellusRem")</f>
        <v>TellusRem</v>
      </c>
      <c r="D12" s="30">
        <f>IF(ISBLANK(Values!E11),"",Values!E11)</f>
        <v>5714401501084</v>
      </c>
      <c r="E12" s="31" t="str">
        <f>IF(ISBLANK(Values!E11),"","EAN")</f>
        <v>EAN</v>
      </c>
      <c r="F12" s="28" t="str">
        <f>IF(ISBLANK(Values!E11),"",IF(Values!J11, SUBSTITUTE(Values!$B$1, "{language}", Values!H11) &amp; " " &amp;Values!$B$3, SUBSTITUTE(Values!$B$2, "{language}", Values!$H11) &amp; " " &amp;Values!$B$3))</f>
        <v>replacement Bulgarian backlit keyboard for Lenovo Thinkpad  P50 P70</v>
      </c>
      <c r="G12" s="32" t="str">
        <f>IF(ISBLANK(Values!E11),"","TellusRem")</f>
        <v>TellusRem</v>
      </c>
      <c r="H12" s="27" t="str">
        <f>IF(ISBLANK(Values!E11),"",Values!$B$16)</f>
        <v>laptop-computer-replacement-parts</v>
      </c>
      <c r="I12" s="27" t="str">
        <f>IF(ISBLANK(Values!E11),"","4730574031")</f>
        <v>4730574031</v>
      </c>
      <c r="J12" s="38" t="str">
        <f>IF(ISBLANK(Values!E11),"",Values!F11 )</f>
        <v>Lenovo P50 BL - BG</v>
      </c>
      <c r="K12" s="28">
        <f>IF(ISBLANK(Values!E11),"",IF(Values!J11, Values!$B$4, Values!$B$5))</f>
        <v>75.989999999999995</v>
      </c>
      <c r="L12" s="39">
        <f>IF(ISBLANK(Values!E11),"",Values!$B$18)</f>
        <v>5</v>
      </c>
      <c r="M12" s="28" t="str">
        <f>IF(ISBLANK(Values!E11),"",Values!$M11)</f>
        <v>https://download.lenovo.com/Images/Parts/00PA295/00PA295_A.jpg</v>
      </c>
      <c r="N12" s="28" t="str">
        <f>IF(ISBLANK(Values!$F11),"",Values!N11)</f>
        <v>https://download.lenovo.com/Images/Parts/00PA295/00PA295_B.jpg</v>
      </c>
      <c r="O12" s="28" t="str">
        <f>IF(ISBLANK(Values!$F11),"",Values!O11)</f>
        <v>https://download.lenovo.com/Images/Parts/00PA295/00PA295_details.jpg</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Child</v>
      </c>
      <c r="X12" s="32" t="str">
        <f>IF(ISBLANK(Values!E11),"",Values!$B$13)</f>
        <v>Lenovo P50 parent</v>
      </c>
      <c r="Y12" s="38" t="str">
        <f>IF(ISBLANK(Values!E11),"","Size-Color")</f>
        <v>Size-Color</v>
      </c>
      <c r="Z12" s="32" t="str">
        <f>IF(ISBLANK(Values!E11),"","variation")</f>
        <v>variation</v>
      </c>
      <c r="AA12" s="36" t="str">
        <f>IF(ISBLANK(Values!E11),"",Values!$B$20)</f>
        <v>Update</v>
      </c>
      <c r="AB12" s="36" t="str">
        <f>IF(ISBLANK(Values!E11),"",Values!$B$29)</f>
        <v xml:space="preserve">Keyboard distributed by Tellus Remarketing, leading European company for laptop keyboards. Keyboards have been cleaned, packed and tested in our production line in Denmark. For any compatibility questions contact us through Amazon website. </v>
      </c>
      <c r="AI12" s="40" t="str">
        <f>IF(ISBLANK(Values!E11),"",IF(Values!I11,Values!$B$23,Values!$B$33))</f>
        <v>👉 REFURBISHED:  SAVE MONEY -  Replacement Lenovo laptop keyboard, same quality as OEM keyboards. TellusRem is the Leading keyboards distributor in the world since 2011. Perfect replacement keyboard, easy to replace and install.</v>
      </c>
      <c r="AJ12" s="41" t="str">
        <f>IF(ISBLANK(Values!E11),"",Values!$B$24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12" s="1" t="str">
        <f>IF(ISBLANK(Values!E11),"",Values!$B$25)</f>
        <v>♻️ ECOFRIENDLY PRODUCT - Buy refurbished, BUY GREEN! Reduce more than 80% carbon dioxide by buying our refurbished keyboards, compared to getting a new keyboard! Perfect OEM replacement part for your keyboard.</v>
      </c>
      <c r="AL12" s="1" t="str">
        <f>IF(ISBLANK(Values!E11),"",SUBSTITUTE(SUBSTITUTE(IF(Values!$J11, Values!$B$26, Values!$B$33), "{language}", Values!$H11), "{flag}", INDEX(options!$E$1:$E$20, Values!$V11)))</f>
        <v>👉 LAYOUT – 🇧🇬 Bulgarian backlit.</v>
      </c>
      <c r="AM12" s="1" t="str">
        <f>SUBSTITUTE(IF(ISBLANK(Values!E11),"",Values!$B$27), "{model}", Values!$B$3)</f>
        <v>👉 COMPATIBLE WITH - Lenovo P50 P70. Please check the picture and description carefully before purchasing any keyboard. This ensures that you get the correct laptop keyboard for your computer. Super easy installation.</v>
      </c>
      <c r="AT12" s="28" t="str">
        <f>IF(ISBLANK(Values!E11),"",Values!H11)</f>
        <v>Bulgarian</v>
      </c>
      <c r="AV12" s="36" t="str">
        <f>IF(ISBLANK(Values!E11),"",IF(Values!J11,"Backlit", "Non-Backlit"))</f>
        <v>Backlit</v>
      </c>
      <c r="BE12" s="27" t="str">
        <f>IF(ISBLANK(Values!E11),"","Professional Audience")</f>
        <v>Professional Audience</v>
      </c>
      <c r="BF12" s="27" t="str">
        <f>IF(ISBLANK(Values!E11),"","Consumer Audience")</f>
        <v>Consumer Audience</v>
      </c>
      <c r="BG12" s="27" t="str">
        <f>IF(ISBLANK(Values!E11),"","Adults")</f>
        <v>Adults</v>
      </c>
      <c r="BH12" s="27" t="str">
        <f>IF(ISBLANK(Values!E11),"","People")</f>
        <v>People</v>
      </c>
      <c r="CG12" s="1">
        <f>IF(ISBLANK(Values!E11),"",Values!$B$11)</f>
        <v>150</v>
      </c>
      <c r="CH12" s="1" t="str">
        <f>IF(ISBLANK(Values!E11),"","GR")</f>
        <v>GR</v>
      </c>
      <c r="CI12" s="1" t="str">
        <f>IF(ISBLANK(Values!E11),"",Values!$B$7)</f>
        <v>41</v>
      </c>
      <c r="CJ12" s="1" t="str">
        <f>IF(ISBLANK(Values!E11),"",Values!$B$8)</f>
        <v>17</v>
      </c>
      <c r="CK12" s="1" t="str">
        <f>IF(ISBLANK(Values!E11),"",Values!$B$9)</f>
        <v>5</v>
      </c>
      <c r="CL12" s="1" t="str">
        <f>IF(ISBLANK(Values!E11),"","CM")</f>
        <v>CM</v>
      </c>
      <c r="CO12" s="42" t="str">
        <f>IF(AND(Values!$B$37=options!$G$2, Values!$C11), "AMAZON_NA", IF(AND(Values!$B$37=options!$G$1, Values!$D11), "AMAZON_EU", "DEFAULT"))</f>
        <v>DEFAULT</v>
      </c>
      <c r="CP12" s="36" t="str">
        <f>IF(ISBLANK(Values!E11),"",Values!$B$7)</f>
        <v>41</v>
      </c>
      <c r="CQ12" s="36" t="str">
        <f>IF(ISBLANK(Values!E11),"",Values!$B$8)</f>
        <v>17</v>
      </c>
      <c r="CR12" s="36" t="str">
        <f>IF(ISBLANK(Values!E11),"",Values!$B$9)</f>
        <v>5</v>
      </c>
      <c r="CS12" s="1">
        <f>IF(ISBLANK(Values!E11),"",Values!$B$11)</f>
        <v>150</v>
      </c>
      <c r="CT12" s="1" t="str">
        <f>IF(ISBLANK(Values!E11),"","GR")</f>
        <v>GR</v>
      </c>
      <c r="CU12" s="1" t="str">
        <f>IF(ISBLANK(Values!E11),"","CM")</f>
        <v>CM</v>
      </c>
      <c r="CV12" s="1" t="str">
        <f>IF(ISBLANK(Values!E11),"",IF(Values!$B$36=options!$F$1,"Denmark", IF(Values!$B$36=options!$F$2, "Danemark",IF(Values!$B$36=options!$F$3, "Dänemark",IF(Values!$B$36=options!$F$4, "Danimarca",IF(Values!$B$36=options!$F$5, "Dinamarca",IF(Values!$B$36=options!$F$6, "Denemarken","" ) ) ) ) )))</f>
        <v>Denmark</v>
      </c>
      <c r="CZ12" s="1" t="str">
        <f>IF(ISBLANK(Values!E11),"","No")</f>
        <v>No</v>
      </c>
      <c r="DA12" s="1" t="str">
        <f>IF(ISBLANK(Values!E11),"","No")</f>
        <v>No</v>
      </c>
      <c r="DO12" s="27" t="str">
        <f>IF(ISBLANK(Values!E11),"","Parts")</f>
        <v>Parts</v>
      </c>
      <c r="DP12" s="27" t="str">
        <f>IF(ISBLANK(Values!E11),"",Values!$B$31)</f>
        <v>6 month warranty after the delivery date. In case of any malfunction of the keyboard a new unit or a spare part for the keyboard of the product will be sent. In case of shortage of stock a full refund is issued.</v>
      </c>
      <c r="DS12" s="31"/>
      <c r="DY12" s="31"/>
      <c r="DZ12" s="31"/>
      <c r="EA12" s="31"/>
      <c r="EB12" s="31"/>
      <c r="EC12" s="31"/>
      <c r="EI12" s="1" t="str">
        <f>IF(ISBLANK(Values!E11),"",Values!$B$31)</f>
        <v>6 month warranty after the delivery date. In case of any malfunction of the keyboard a new unit or a spare part for the keyboard of the product will be sent. In case of shortage of stock a full refund is issued.</v>
      </c>
      <c r="ES12" s="1" t="str">
        <f>IF(ISBLANK(Values!E11),"","Amazon Tellus UPS")</f>
        <v>Amazon Tellus UPS</v>
      </c>
      <c r="EV12" s="31" t="str">
        <f>IF(ISBLANK(Values!E11),"","New")</f>
        <v>New</v>
      </c>
      <c r="FE12" s="1" t="str">
        <f>IF(ISBLANK(Values!E11),"","3")</f>
        <v>3</v>
      </c>
      <c r="FH12" s="1" t="str">
        <f>IF(ISBLANK(Values!E11),"","FALSE")</f>
        <v>FALSE</v>
      </c>
      <c r="FI12" s="36" t="str">
        <f>IF(ISBLANK(Values!E11),"","FALSE")</f>
        <v>FALSE</v>
      </c>
      <c r="FJ12" s="36" t="str">
        <f>IF(ISBLANK(Values!E11),"","FALSE")</f>
        <v>FALSE</v>
      </c>
      <c r="FM12" s="1" t="str">
        <f>IF(ISBLANK(Values!E11),"","1")</f>
        <v>1</v>
      </c>
      <c r="FO12" s="28">
        <f>IF(ISBLANK(Values!E11),"",IF(Values!J11, Values!$B$4, Values!$B$5))</f>
        <v>75.989999999999995</v>
      </c>
      <c r="FP12" s="1" t="str">
        <f>IF(ISBLANK(Values!E11),"","Percent")</f>
        <v>Percent</v>
      </c>
      <c r="FQ12" s="1" t="str">
        <f>IF(ISBLANK(Values!E11),"","2")</f>
        <v>2</v>
      </c>
      <c r="FR12" s="1" t="str">
        <f>IF(ISBLANK(Values!E11),"","3")</f>
        <v>3</v>
      </c>
      <c r="FS12" s="1" t="str">
        <f>IF(ISBLANK(Values!E11),"","5")</f>
        <v>5</v>
      </c>
      <c r="FT12" s="1" t="str">
        <f>IF(ISBLANK(Values!E11),"","6")</f>
        <v>6</v>
      </c>
      <c r="FU12" s="1" t="str">
        <f>IF(ISBLANK(Values!E11),"","10")</f>
        <v>10</v>
      </c>
      <c r="FV12" s="1" t="str">
        <f>IF(ISBLANK(Values!E11),"","10")</f>
        <v>10</v>
      </c>
    </row>
    <row r="13" spans="1:192" ht="48" x14ac:dyDescent="0.2">
      <c r="A13" s="27" t="str">
        <f>IF(ISBLANK(Values!E12),"",IF(Values!$B$37="EU","computercomponent","computer"))</f>
        <v>computer</v>
      </c>
      <c r="B13" s="37" t="str">
        <f>IF(ISBLANK(Values!E12),"",Values!F12)</f>
        <v>Lenovo P50 BL - CZ</v>
      </c>
      <c r="C13" s="32" t="str">
        <f>IF(ISBLANK(Values!E12),"","TellusRem")</f>
        <v>TellusRem</v>
      </c>
      <c r="D13" s="30">
        <f>IF(ISBLANK(Values!E12),"",Values!E12)</f>
        <v>5714401501091</v>
      </c>
      <c r="E13" s="31" t="str">
        <f>IF(ISBLANK(Values!E12),"","EAN")</f>
        <v>EAN</v>
      </c>
      <c r="F13" s="28" t="str">
        <f>IF(ISBLANK(Values!E12),"",IF(Values!J12, SUBSTITUTE(Values!$B$1, "{language}", Values!H12) &amp; " " &amp;Values!$B$3, SUBSTITUTE(Values!$B$2, "{language}", Values!$H12) &amp; " " &amp;Values!$B$3))</f>
        <v>replacement Czech backlit keyboard for Lenovo Thinkpad  P50 P70</v>
      </c>
      <c r="G13" s="32" t="str">
        <f>IF(ISBLANK(Values!E12),"","TellusRem")</f>
        <v>TellusRem</v>
      </c>
      <c r="H13" s="27" t="str">
        <f>IF(ISBLANK(Values!E12),"",Values!$B$16)</f>
        <v>laptop-computer-replacement-parts</v>
      </c>
      <c r="I13" s="27" t="str">
        <f>IF(ISBLANK(Values!E12),"","4730574031")</f>
        <v>4730574031</v>
      </c>
      <c r="J13" s="38" t="str">
        <f>IF(ISBLANK(Values!E12),"",Values!F12 )</f>
        <v>Lenovo P50 BL - CZ</v>
      </c>
      <c r="K13" s="28">
        <f>IF(ISBLANK(Values!E12),"",IF(Values!J12, Values!$B$4, Values!$B$5))</f>
        <v>75.989999999999995</v>
      </c>
      <c r="L13" s="39">
        <f>IF(ISBLANK(Values!E12),"",Values!$B$18)</f>
        <v>5</v>
      </c>
      <c r="M13" s="28" t="str">
        <f>IF(ISBLANK(Values!E12),"",Values!$M12)</f>
        <v>https://download.lenovo.com/Images/Parts/00PA296/00PA296_A.jpg</v>
      </c>
      <c r="N13" s="28" t="str">
        <f>IF(ISBLANK(Values!$F12),"",Values!N12)</f>
        <v>https://download.lenovo.com/Images/Parts/00PA296/00PA296_B.jpg</v>
      </c>
      <c r="O13" s="28"/>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Lenovo P50 parent</v>
      </c>
      <c r="Y13" s="38" t="str">
        <f>IF(ISBLANK(Values!E12),"","Size-Color")</f>
        <v>Size-Color</v>
      </c>
      <c r="Z13" s="32" t="str">
        <f>IF(ISBLANK(Values!E12),"","variation")</f>
        <v>variation</v>
      </c>
      <c r="AA13" s="36" t="str">
        <f>IF(ISBLANK(Values!E12),"",Values!$B$20)</f>
        <v>Update</v>
      </c>
      <c r="AB13" s="36" t="str">
        <f>IF(ISBLANK(Values!E12),"",Values!$B$29)</f>
        <v xml:space="preserve">Keyboard distributed by Tellus Remarketing, leading European company for laptop keyboards. Keyboards have been cleaned, packed and tested in our production line in Denmark. For any compatibility questions contact us through Amazon website. </v>
      </c>
      <c r="AI13" s="40" t="str">
        <f>IF(ISBLANK(Values!E12),"",IF(Values!I12,Values!$B$23,Values!$B$33))</f>
        <v>👉 REFURBISHED:  SAVE MONEY -  Replacement Lenovo laptop keyboard, same quality as OEM keyboards. TellusRem is the Leading keyboards distributor in the world since 2011. Perfect replacement keyboard, easy to replace and install.</v>
      </c>
      <c r="AJ13" s="41" t="str">
        <f>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13" s="1" t="str">
        <f>IF(ISBLANK(Values!E12),"",Values!$B$25)</f>
        <v>♻️ ECOFRIENDLY PRODUCT - Buy refurbished, BUY GREEN! Reduce more than 80% carbon dioxide by buying our refurbished keyboards, compared to getting a new keyboard! Perfect OEM replacement part for your keyboard.</v>
      </c>
      <c r="AL13" s="1" t="str">
        <f>IF(ISBLANK(Values!E12),"",SUBSTITUTE(SUBSTITUTE(IF(Values!$J12, Values!$B$26, Values!$B$33), "{language}", Values!$H12), "{flag}", INDEX(options!$E$1:$E$20, Values!$V12)))</f>
        <v>👉 LAYOUT – 🇨🇿 Czech backlit.</v>
      </c>
      <c r="AM13" s="1" t="str">
        <f>SUBSTITUTE(IF(ISBLANK(Values!E12),"",Values!$B$27), "{model}", Values!$B$3)</f>
        <v>👉 COMPATIBLE WITH - Lenovo P50 P70. Please check the picture and description carefully before purchasing any keyboard. This ensures that you get the correct laptop keyboard for your computer. Super easy installation.</v>
      </c>
      <c r="AT13" s="28" t="str">
        <f>IF(ISBLANK(Values!E12),"",Values!H12)</f>
        <v>Czech</v>
      </c>
      <c r="AV13" s="36" t="str">
        <f>IF(ISBLANK(Values!E12),"",IF(Values!J12,"Backlit", "Non-Backlit"))</f>
        <v>Backlit</v>
      </c>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41</v>
      </c>
      <c r="CJ13" s="1" t="str">
        <f>IF(ISBLANK(Values!E12),"",Values!$B$8)</f>
        <v>17</v>
      </c>
      <c r="CK13" s="1" t="str">
        <f>IF(ISBLANK(Values!E12),"",Values!$B$9)</f>
        <v>5</v>
      </c>
      <c r="CL13" s="1" t="str">
        <f>IF(ISBLANK(Values!E12),"","CM")</f>
        <v>CM</v>
      </c>
      <c r="CO13" s="42" t="str">
        <f>IF(AND(Values!$B$37=options!$G$2, Values!$C12), "AMAZON_NA", IF(AND(Values!$B$37=options!$G$1, Values!$D12), "AMAZON_EU", "DEFAULT"))</f>
        <v>DEFAULT</v>
      </c>
      <c r="CP13" s="36" t="str">
        <f>IF(ISBLANK(Values!E12),"",Values!$B$7)</f>
        <v>41</v>
      </c>
      <c r="CQ13" s="36" t="str">
        <f>IF(ISBLANK(Values!E12),"",Values!$B$8)</f>
        <v>17</v>
      </c>
      <c r="CR13" s="36" t="str">
        <f>IF(ISBLANK(Values!E12),"",Values!$B$9)</f>
        <v>5</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 ) ) ) ) )))</f>
        <v>Denmark</v>
      </c>
      <c r="CZ13" s="1" t="str">
        <f>IF(ISBLANK(Values!E12),"","No")</f>
        <v>No</v>
      </c>
      <c r="DA13" s="1" t="str">
        <f>IF(ISBLANK(Values!E12),"","No")</f>
        <v>No</v>
      </c>
      <c r="DO13" s="27" t="str">
        <f>IF(ISBLANK(Values!E12),"","Parts")</f>
        <v>Parts</v>
      </c>
      <c r="DP13" s="27" t="str">
        <f>IF(ISBLANK(Values!E12),"",Values!$B$31)</f>
        <v>6 month warranty after the delivery date. In case of any malfunction of the keyboard a new unit or a spare part for the keyboard of the product will be sent. In case of shortage of stock a full refund is issued.</v>
      </c>
      <c r="DS13" s="31"/>
      <c r="DY13" s="31"/>
      <c r="DZ13" s="31"/>
      <c r="EA13" s="31"/>
      <c r="EB13" s="31"/>
      <c r="EC13" s="31"/>
      <c r="EI13" s="1" t="str">
        <f>IF(ISBLANK(Values!E12),"",Values!$B$31)</f>
        <v>6 month warranty after the delivery date. In case of any malfunction of the keyboard a new unit or a spare part for the keyboard of the product will be sent. In case of shortage of stock a full refund is issued.</v>
      </c>
      <c r="ES13" s="1" t="str">
        <f>IF(ISBLANK(Values!E12),"","Amazon Tellus UPS")</f>
        <v>Amazon Tellus UPS</v>
      </c>
      <c r="EV13" s="31" t="str">
        <f>IF(ISBLANK(Values!E12),"","New")</f>
        <v>New</v>
      </c>
      <c r="FE13" s="1" t="str">
        <f>IF(ISBLANK(Values!E12),"","3")</f>
        <v>3</v>
      </c>
      <c r="FH13" s="1" t="str">
        <f>IF(ISBLANK(Values!E12),"","FALSE")</f>
        <v>FALSE</v>
      </c>
      <c r="FI13" s="36" t="str">
        <f>IF(ISBLANK(Values!E12),"","FALSE")</f>
        <v>FALSE</v>
      </c>
      <c r="FJ13" s="36" t="str">
        <f>IF(ISBLANK(Values!E12),"","FALSE")</f>
        <v>FALSE</v>
      </c>
      <c r="FM13" s="1" t="str">
        <f>IF(ISBLANK(Values!E12),"","1")</f>
        <v>1</v>
      </c>
      <c r="FO13" s="28">
        <f>IF(ISBLANK(Values!E12),"",IF(Values!J12, Values!$B$4, Values!$B$5))</f>
        <v>75.989999999999995</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48" x14ac:dyDescent="0.2">
      <c r="A14" s="27" t="str">
        <f>IF(ISBLANK(Values!E13),"",IF(Values!$B$37="EU","computercomponent","computer"))</f>
        <v>computer</v>
      </c>
      <c r="B14" s="37" t="str">
        <f>IF(ISBLANK(Values!E13),"",Values!F13)</f>
        <v>Lenovo P50 BL - DK</v>
      </c>
      <c r="C14" s="32" t="str">
        <f>IF(ISBLANK(Values!E13),"","TellusRem")</f>
        <v>TellusRem</v>
      </c>
      <c r="D14" s="30">
        <f>IF(ISBLANK(Values!E13),"",Values!E13)</f>
        <v>5714401501107</v>
      </c>
      <c r="E14" s="31" t="str">
        <f>IF(ISBLANK(Values!E13),"","EAN")</f>
        <v>EAN</v>
      </c>
      <c r="F14" s="28" t="str">
        <f>IF(ISBLANK(Values!E13),"",IF(Values!J13, SUBSTITUTE(Values!$B$1, "{language}", Values!H13) &amp; " " &amp;Values!$B$3, SUBSTITUTE(Values!$B$2, "{language}", Values!$H13) &amp; " " &amp;Values!$B$3))</f>
        <v>replacement Danish backlit keyboard for Lenovo Thinkpad  P50 P70</v>
      </c>
      <c r="G14" s="32" t="str">
        <f>IF(ISBLANK(Values!E13),"","TellusRem")</f>
        <v>TellusRem</v>
      </c>
      <c r="H14" s="27" t="str">
        <f>IF(ISBLANK(Values!E13),"",Values!$B$16)</f>
        <v>laptop-computer-replacement-parts</v>
      </c>
      <c r="I14" s="27" t="str">
        <f>IF(ISBLANK(Values!E13),"","4730574031")</f>
        <v>4730574031</v>
      </c>
      <c r="J14" s="38" t="str">
        <f>IF(ISBLANK(Values!E13),"",Values!F13 )</f>
        <v>Lenovo P50 BL - DK</v>
      </c>
      <c r="K14" s="28">
        <f>IF(ISBLANK(Values!E13),"",IF(Values!J13, Values!$B$4, Values!$B$5))</f>
        <v>75.989999999999995</v>
      </c>
      <c r="L14" s="39">
        <f>IF(ISBLANK(Values!E13),"",Values!$B$18)</f>
        <v>5</v>
      </c>
      <c r="M14" s="28" t="str">
        <f>IF(ISBLANK(Values!E13),"",Values!$M13)</f>
        <v>https://download.lenovo.com/Images/Parts/00PA297/00PA297_A.jpg</v>
      </c>
      <c r="N14" s="28" t="str">
        <f>IF(ISBLANK(Values!$F13),"",Values!N13)</f>
        <v>https://download.lenovo.com/Images/Parts/00PA297/00PA297_B.jpg</v>
      </c>
      <c r="O14" s="28" t="str">
        <f>IF(ISBLANK(Values!$F13),"",Values!O13)</f>
        <v>https://download.lenovo.com/Images/Parts/00PA297/00PA297_details.jpg</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Lenovo P50 parent</v>
      </c>
      <c r="Y14" s="38" t="str">
        <f>IF(ISBLANK(Values!E13),"","Size-Color")</f>
        <v>Size-Color</v>
      </c>
      <c r="Z14" s="32" t="str">
        <f>IF(ISBLANK(Values!E13),"","variation")</f>
        <v>variation</v>
      </c>
      <c r="AA14" s="36" t="str">
        <f>IF(ISBLANK(Values!E13),"",Values!$B$20)</f>
        <v>Update</v>
      </c>
      <c r="AB14" s="36" t="str">
        <f>IF(ISBLANK(Values!E13),"",Values!$B$29)</f>
        <v xml:space="preserve">Keyboard distributed by Tellus Remarketing, leading European company for laptop keyboards. Keyboards have been cleaned, packed and tested in our production line in Denmark. For any compatibility questions contact us through Amazon website. </v>
      </c>
      <c r="AI14" s="40" t="str">
        <f>IF(ISBLANK(Values!E13),"",IF(Values!I13,Values!$B$23,Values!$B$33))</f>
        <v>👉 REFURBISHED:  SAVE MONEY -  Replacement Lenovo laptop keyboard, same quality as OEM keyboards. TellusRem is the Leading keyboards distributor in the world since 2011. Perfect replacement keyboard, easy to replace and install.</v>
      </c>
      <c r="AJ14" s="41" t="str">
        <f>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14" s="1" t="str">
        <f>IF(ISBLANK(Values!E13),"",Values!$B$25)</f>
        <v>♻️ ECOFRIENDLY PRODUCT - Buy refurbished, BUY GREEN! Reduce more than 80% carbon dioxide by buying our refurbished keyboards, compared to getting a new keyboard! Perfect OEM replacement part for your keyboard.</v>
      </c>
      <c r="AL14" s="1" t="str">
        <f>IF(ISBLANK(Values!E13),"",SUBSTITUTE(SUBSTITUTE(IF(Values!$J13, Values!$B$26, Values!$B$33), "{language}", Values!$H13), "{flag}", INDEX(options!$E$1:$E$20, Values!$V13)))</f>
        <v>👉 LAYOUT – 🇩🇰 Danish backlit.</v>
      </c>
      <c r="AM14" s="1" t="str">
        <f>SUBSTITUTE(IF(ISBLANK(Values!E13),"",Values!$B$27), "{model}", Values!$B$3)</f>
        <v>👉 COMPATIBLE WITH - Lenovo P50 P70. Please check the picture and description carefully before purchasing any keyboard. This ensures that you get the correct laptop keyboard for your computer. Super easy installation.</v>
      </c>
      <c r="AT14" s="28" t="str">
        <f>IF(ISBLANK(Values!E13),"",Values!H13)</f>
        <v>Danish</v>
      </c>
      <c r="AV14" s="36" t="str">
        <f>IF(ISBLANK(Values!E13),"",IF(Values!J13,"Backlit", "Non-Backlit"))</f>
        <v>Backlit</v>
      </c>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41</v>
      </c>
      <c r="CJ14" s="1" t="str">
        <f>IF(ISBLANK(Values!E13),"",Values!$B$8)</f>
        <v>17</v>
      </c>
      <c r="CK14" s="1" t="str">
        <f>IF(ISBLANK(Values!E13),"",Values!$B$9)</f>
        <v>5</v>
      </c>
      <c r="CL14" s="1" t="str">
        <f>IF(ISBLANK(Values!E13),"","CM")</f>
        <v>CM</v>
      </c>
      <c r="CO14" s="42" t="str">
        <f>IF(AND(Values!$B$37=options!$G$2, Values!$C13), "AMAZON_NA", IF(AND(Values!$B$37=options!$G$1, Values!$D13), "AMAZON_EU", "DEFAULT"))</f>
        <v>DEFAULT</v>
      </c>
      <c r="CP14" s="36" t="str">
        <f>IF(ISBLANK(Values!E13),"",Values!$B$7)</f>
        <v>41</v>
      </c>
      <c r="CQ14" s="36" t="str">
        <f>IF(ISBLANK(Values!E13),"",Values!$B$8)</f>
        <v>17</v>
      </c>
      <c r="CR14" s="36" t="str">
        <f>IF(ISBLANK(Values!E13),"",Values!$B$9)</f>
        <v>5</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 ) ) ) ) )))</f>
        <v>Denmark</v>
      </c>
      <c r="CZ14" s="1" t="str">
        <f>IF(ISBLANK(Values!E13),"","No")</f>
        <v>No</v>
      </c>
      <c r="DA14" s="1" t="str">
        <f>IF(ISBLANK(Values!E13),"","No")</f>
        <v>No</v>
      </c>
      <c r="DO14" s="27" t="str">
        <f>IF(ISBLANK(Values!E13),"","Parts")</f>
        <v>Parts</v>
      </c>
      <c r="DP14" s="27" t="str">
        <f>IF(ISBLANK(Values!E13),"",Values!$B$31)</f>
        <v>6 month warranty after the delivery date. In case of any malfunction of the keyboard a new unit or a spare part for the keyboard of the product will be sent. In case of shortage of stock a full refund is issued.</v>
      </c>
      <c r="DS14" s="31"/>
      <c r="DY14" s="31"/>
      <c r="DZ14" s="31"/>
      <c r="EA14" s="31"/>
      <c r="EB14" s="31"/>
      <c r="EC14" s="31"/>
      <c r="EI14" s="1" t="str">
        <f>IF(ISBLANK(Values!E13),"",Values!$B$31)</f>
        <v>6 month warranty after the delivery date. In case of any malfunction of the keyboard a new unit or a spare part for the keyboard of the product will be sent. In case of shortage of stock a full refund is issued.</v>
      </c>
      <c r="ES14" s="1" t="str">
        <f>IF(ISBLANK(Values!E13),"","Amazon Tellus UPS")</f>
        <v>Amazon Tellus UPS</v>
      </c>
      <c r="EV14" s="31" t="str">
        <f>IF(ISBLANK(Values!E13),"","New")</f>
        <v>New</v>
      </c>
      <c r="FE14" s="1" t="str">
        <f>IF(ISBLANK(Values!E13),"","3")</f>
        <v>3</v>
      </c>
      <c r="FH14" s="1" t="str">
        <f>IF(ISBLANK(Values!E13),"","FALSE")</f>
        <v>FALSE</v>
      </c>
      <c r="FI14" s="36" t="str">
        <f>IF(ISBLANK(Values!E13),"","FALSE")</f>
        <v>FALSE</v>
      </c>
      <c r="FJ14" s="36" t="str">
        <f>IF(ISBLANK(Values!E13),"","FALSE")</f>
        <v>FALSE</v>
      </c>
      <c r="FM14" s="1" t="str">
        <f>IF(ISBLANK(Values!E13),"","1")</f>
        <v>1</v>
      </c>
      <c r="FO14" s="28">
        <f>IF(ISBLANK(Values!E13),"",IF(Values!J13, Values!$B$4, Values!$B$5))</f>
        <v>75.989999999999995</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48" x14ac:dyDescent="0.2">
      <c r="A15" s="27" t="str">
        <f>IF(ISBLANK(Values!E14),"",IF(Values!$B$37="EU","computercomponent","computer"))</f>
        <v>computer</v>
      </c>
      <c r="B15" s="37" t="str">
        <f>IF(ISBLANK(Values!E14),"",Values!F14)</f>
        <v>Lenovo P50 BL - HU</v>
      </c>
      <c r="C15" s="32" t="str">
        <f>IF(ISBLANK(Values!E14),"","TellusRem")</f>
        <v>TellusRem</v>
      </c>
      <c r="D15" s="30">
        <f>IF(ISBLANK(Values!E14),"",Values!E14)</f>
        <v>5714401501114</v>
      </c>
      <c r="E15" s="31" t="str">
        <f>IF(ISBLANK(Values!E14),"","EAN")</f>
        <v>EAN</v>
      </c>
      <c r="F15" s="28" t="str">
        <f>IF(ISBLANK(Values!E14),"",IF(Values!J14, SUBSTITUTE(Values!$B$1, "{language}", Values!H14) &amp; " " &amp;Values!$B$3, SUBSTITUTE(Values!$B$2, "{language}", Values!$H14) &amp; " " &amp;Values!$B$3))</f>
        <v>replacement Hungarian backlit keyboard for Lenovo Thinkpad  P50 P70</v>
      </c>
      <c r="G15" s="32" t="str">
        <f>IF(ISBLANK(Values!E14),"","TellusRem")</f>
        <v>TellusRem</v>
      </c>
      <c r="H15" s="27" t="str">
        <f>IF(ISBLANK(Values!E14),"",Values!$B$16)</f>
        <v>laptop-computer-replacement-parts</v>
      </c>
      <c r="I15" s="27" t="str">
        <f>IF(ISBLANK(Values!E14),"","4730574031")</f>
        <v>4730574031</v>
      </c>
      <c r="J15" s="38" t="str">
        <f>IF(ISBLANK(Values!E14),"",Values!F14 )</f>
        <v>Lenovo P50 BL - HU</v>
      </c>
      <c r="K15" s="28">
        <f>IF(ISBLANK(Values!E14),"",IF(Values!J14, Values!$B$4, Values!$B$5))</f>
        <v>75.989999999999995</v>
      </c>
      <c r="L15" s="39">
        <f>IF(ISBLANK(Values!E14),"",Values!$B$18)</f>
        <v>5</v>
      </c>
      <c r="M15" s="28" t="str">
        <f>IF(ISBLANK(Values!E14),"",Values!$M14)</f>
        <v>https://download.lenovo.com/Images/Parts/00PA303/00PA303_A.jpg</v>
      </c>
      <c r="N15" s="28" t="str">
        <f>IF(ISBLANK(Values!$F14),"",Values!N14)</f>
        <v>https://download.lenovo.com/Images/Parts/00PA303/00PA303_B.jpg</v>
      </c>
      <c r="O15" s="28" t="str">
        <f>IF(ISBLANK(Values!$F14),"",Values!O14)</f>
        <v>https://download.lenovo.com/Images/Parts/00PA303/00PA303_details.jpg</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Child</v>
      </c>
      <c r="X15" s="32" t="str">
        <f>IF(ISBLANK(Values!E14),"",Values!$B$13)</f>
        <v>Lenovo P50 parent</v>
      </c>
      <c r="Y15" s="38" t="str">
        <f>IF(ISBLANK(Values!E14),"","Size-Color")</f>
        <v>Size-Color</v>
      </c>
      <c r="Z15" s="32" t="str">
        <f>IF(ISBLANK(Values!E14),"","variation")</f>
        <v>variation</v>
      </c>
      <c r="AA15" s="36" t="str">
        <f>IF(ISBLANK(Values!E14),"",Values!$B$20)</f>
        <v>Update</v>
      </c>
      <c r="AB15" s="36" t="str">
        <f>IF(ISBLANK(Values!E14),"",Values!$B$29)</f>
        <v xml:space="preserve">Keyboard distributed by Tellus Remarketing, leading European company for laptop keyboards. Keyboards have been cleaned, packed and tested in our production line in Denmark. For any compatibility questions contact us through Amazon website. </v>
      </c>
      <c r="AI15" s="40" t="str">
        <f>IF(ISBLANK(Values!E14),"",IF(Values!I14,Values!$B$23,Values!$B$33))</f>
        <v>👉 REFURBISHED:  SAVE MONEY -  Replacement Lenovo laptop keyboard, same quality as OEM keyboards. TellusRem is the Leading keyboards distributor in the world since 2011. Perfect replacement keyboard, easy to replace and install.</v>
      </c>
      <c r="AJ15" s="41" t="str">
        <f>IF(ISBLANK(Values!E14),"",Values!$B$24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15" s="1" t="str">
        <f>IF(ISBLANK(Values!E14),"",Values!$B$25)</f>
        <v>♻️ ECOFRIENDLY PRODUCT - Buy refurbished, BUY GREEN! Reduce more than 80% carbon dioxide by buying our refurbished keyboards, compared to getting a new keyboard! Perfect OEM replacement part for your keyboard.</v>
      </c>
      <c r="AL15" s="1" t="str">
        <f>IF(ISBLANK(Values!E14),"",SUBSTITUTE(SUBSTITUTE(IF(Values!$J14, Values!$B$26, Values!$B$33), "{language}", Values!$H14), "{flag}", INDEX(options!$E$1:$E$20, Values!$V14)))</f>
        <v>👉 LAYOUT – 🇭🇺 Hungarian backlit.</v>
      </c>
      <c r="AM15" s="1" t="str">
        <f>SUBSTITUTE(IF(ISBLANK(Values!E14),"",Values!$B$27), "{model}", Values!$B$3)</f>
        <v>👉 COMPATIBLE WITH - Lenovo P50 P70. Please check the picture and description carefully before purchasing any keyboard. This ensures that you get the correct laptop keyboard for your computer. Super easy installation.</v>
      </c>
      <c r="AT15" s="28" t="str">
        <f>IF(ISBLANK(Values!E14),"",Values!H14)</f>
        <v>Hungarian</v>
      </c>
      <c r="AV15" s="36" t="str">
        <f>IF(ISBLANK(Values!E14),"",IF(Values!J14,"Backlit", "Non-Backlit"))</f>
        <v>Backlit</v>
      </c>
      <c r="BE15" s="27" t="str">
        <f>IF(ISBLANK(Values!E14),"","Professional Audience")</f>
        <v>Professional Audience</v>
      </c>
      <c r="BF15" s="27" t="str">
        <f>IF(ISBLANK(Values!E14),"","Consumer Audience")</f>
        <v>Consumer Audience</v>
      </c>
      <c r="BG15" s="27" t="str">
        <f>IF(ISBLANK(Values!E14),"","Adults")</f>
        <v>Adults</v>
      </c>
      <c r="BH15" s="27" t="str">
        <f>IF(ISBLANK(Values!E14),"","People")</f>
        <v>People</v>
      </c>
      <c r="CG15" s="1">
        <f>IF(ISBLANK(Values!E14),"",Values!$B$11)</f>
        <v>150</v>
      </c>
      <c r="CH15" s="1" t="str">
        <f>IF(ISBLANK(Values!E14),"","GR")</f>
        <v>GR</v>
      </c>
      <c r="CI15" s="1" t="str">
        <f>IF(ISBLANK(Values!E14),"",Values!$B$7)</f>
        <v>41</v>
      </c>
      <c r="CJ15" s="1" t="str">
        <f>IF(ISBLANK(Values!E14),"",Values!$B$8)</f>
        <v>17</v>
      </c>
      <c r="CK15" s="1" t="str">
        <f>IF(ISBLANK(Values!E14),"",Values!$B$9)</f>
        <v>5</v>
      </c>
      <c r="CL15" s="1" t="str">
        <f>IF(ISBLANK(Values!E14),"","CM")</f>
        <v>CM</v>
      </c>
      <c r="CO15" s="42" t="str">
        <f>IF(AND(Values!$B$37=options!$G$2, Values!$C14), "AMAZON_NA", IF(AND(Values!$B$37=options!$G$1, Values!$D14), "AMAZON_EU", "DEFAULT"))</f>
        <v>DEFAULT</v>
      </c>
      <c r="CP15" s="36" t="str">
        <f>IF(ISBLANK(Values!E14),"",Values!$B$7)</f>
        <v>41</v>
      </c>
      <c r="CQ15" s="36" t="str">
        <f>IF(ISBLANK(Values!E14),"",Values!$B$8)</f>
        <v>17</v>
      </c>
      <c r="CR15" s="36" t="str">
        <f>IF(ISBLANK(Values!E14),"",Values!$B$9)</f>
        <v>5</v>
      </c>
      <c r="CS15" s="1">
        <f>IF(ISBLANK(Values!E14),"",Values!$B$11)</f>
        <v>150</v>
      </c>
      <c r="CT15" s="1" t="str">
        <f>IF(ISBLANK(Values!E14),"","GR")</f>
        <v>GR</v>
      </c>
      <c r="CU15" s="1" t="str">
        <f>IF(ISBLANK(Values!E14),"","CM")</f>
        <v>CM</v>
      </c>
      <c r="CV15" s="1" t="str">
        <f>IF(ISBLANK(Values!E14),"",IF(Values!$B$36=options!$F$1,"Denmark", IF(Values!$B$36=options!$F$2, "Danemark",IF(Values!$B$36=options!$F$3, "Dänemark",IF(Values!$B$36=options!$F$4, "Danimarca",IF(Values!$B$36=options!$F$5, "Dinamarca",IF(Values!$B$36=options!$F$6, "Denemarken","" ) ) ) ) )))</f>
        <v>Denmark</v>
      </c>
      <c r="CZ15" s="1" t="str">
        <f>IF(ISBLANK(Values!E14),"","No")</f>
        <v>No</v>
      </c>
      <c r="DA15" s="1" t="str">
        <f>IF(ISBLANK(Values!E14),"","No")</f>
        <v>No</v>
      </c>
      <c r="DO15" s="27" t="str">
        <f>IF(ISBLANK(Values!E14),"","Parts")</f>
        <v>Parts</v>
      </c>
      <c r="DP15" s="27" t="str">
        <f>IF(ISBLANK(Values!E14),"",Values!$B$31)</f>
        <v>6 month warranty after the delivery date. In case of any malfunction of the keyboard a new unit or a spare part for the keyboard of the product will be sent. In case of shortage of stock a full refund is issued.</v>
      </c>
      <c r="DS15" s="31"/>
      <c r="DY15" s="31"/>
      <c r="DZ15" s="31"/>
      <c r="EA15" s="31"/>
      <c r="EB15" s="31"/>
      <c r="EC15" s="31"/>
      <c r="EI15" s="1" t="str">
        <f>IF(ISBLANK(Values!E14),"",Values!$B$31)</f>
        <v>6 month warranty after the delivery date. In case of any malfunction of the keyboard a new unit or a spare part for the keyboard of the product will be sent. In case of shortage of stock a full refund is issued.</v>
      </c>
      <c r="ES15" s="1" t="str">
        <f>IF(ISBLANK(Values!E14),"","Amazon Tellus UPS")</f>
        <v>Amazon Tellus UPS</v>
      </c>
      <c r="EV15" s="31" t="str">
        <f>IF(ISBLANK(Values!E14),"","New")</f>
        <v>New</v>
      </c>
      <c r="FE15" s="1" t="str">
        <f>IF(ISBLANK(Values!E14),"","3")</f>
        <v>3</v>
      </c>
      <c r="FH15" s="1" t="str">
        <f>IF(ISBLANK(Values!E14),"","FALSE")</f>
        <v>FALSE</v>
      </c>
      <c r="FI15" s="36" t="str">
        <f>IF(ISBLANK(Values!E14),"","FALSE")</f>
        <v>FALSE</v>
      </c>
      <c r="FJ15" s="36" t="str">
        <f>IF(ISBLANK(Values!E14),"","FALSE")</f>
        <v>FALSE</v>
      </c>
      <c r="FM15" s="1" t="str">
        <f>IF(ISBLANK(Values!E14),"","1")</f>
        <v>1</v>
      </c>
      <c r="FO15" s="28">
        <f>IF(ISBLANK(Values!E14),"",IF(Values!J14, Values!$B$4, Values!$B$5))</f>
        <v>75.989999999999995</v>
      </c>
      <c r="FP15" s="1" t="str">
        <f>IF(ISBLANK(Values!E14),"","Percent")</f>
        <v>Percent</v>
      </c>
      <c r="FQ15" s="1" t="str">
        <f>IF(ISBLANK(Values!E14),"","2")</f>
        <v>2</v>
      </c>
      <c r="FR15" s="1" t="str">
        <f>IF(ISBLANK(Values!E14),"","3")</f>
        <v>3</v>
      </c>
      <c r="FS15" s="1" t="str">
        <f>IF(ISBLANK(Values!E14),"","5")</f>
        <v>5</v>
      </c>
      <c r="FT15" s="1" t="str">
        <f>IF(ISBLANK(Values!E14),"","6")</f>
        <v>6</v>
      </c>
      <c r="FU15" s="1" t="str">
        <f>IF(ISBLANK(Values!E14),"","10")</f>
        <v>10</v>
      </c>
      <c r="FV15" s="1" t="str">
        <f>IF(ISBLANK(Values!E14),"","10")</f>
        <v>10</v>
      </c>
    </row>
    <row r="16" spans="1:192" ht="48" x14ac:dyDescent="0.2">
      <c r="A16" s="27" t="str">
        <f>IF(ISBLANK(Values!E15),"",IF(Values!$B$37="EU","computercomponent","computer"))</f>
        <v>computer</v>
      </c>
      <c r="B16" s="37" t="str">
        <f>IF(ISBLANK(Values!E15),"",Values!F15)</f>
        <v>Lenovo P50 BL - NL</v>
      </c>
      <c r="C16" s="32" t="str">
        <f>IF(ISBLANK(Values!E15),"","TellusRem")</f>
        <v>TellusRem</v>
      </c>
      <c r="D16" s="30">
        <f>IF(ISBLANK(Values!E15),"",Values!E15)</f>
        <v>5714401501121</v>
      </c>
      <c r="E16" s="31" t="str">
        <f>IF(ISBLANK(Values!E15),"","EAN")</f>
        <v>EAN</v>
      </c>
      <c r="F16" s="28" t="str">
        <f>IF(ISBLANK(Values!E15),"",IF(Values!J15, SUBSTITUTE(Values!$B$1, "{language}", Values!H15) &amp; " " &amp;Values!$B$3, SUBSTITUTE(Values!$B$2, "{language}", Values!$H15) &amp; " " &amp;Values!$B$3))</f>
        <v>replacement Dutch backlit keyboard for Lenovo Thinkpad  P50 P70</v>
      </c>
      <c r="G16" s="32" t="str">
        <f>IF(ISBLANK(Values!E15),"","TellusRem")</f>
        <v>TellusRem</v>
      </c>
      <c r="H16" s="27" t="str">
        <f>IF(ISBLANK(Values!E15),"",Values!$B$16)</f>
        <v>laptop-computer-replacement-parts</v>
      </c>
      <c r="I16" s="27" t="str">
        <f>IF(ISBLANK(Values!E15),"","4730574031")</f>
        <v>4730574031</v>
      </c>
      <c r="J16" s="38" t="str">
        <f>IF(ISBLANK(Values!E15),"",Values!F15 )</f>
        <v>Lenovo P50 BL - NL</v>
      </c>
      <c r="K16" s="28">
        <f>IF(ISBLANK(Values!E15),"",IF(Values!J15, Values!$B$4, Values!$B$5))</f>
        <v>75.989999999999995</v>
      </c>
      <c r="L16" s="39">
        <f>IF(ISBLANK(Values!E15),"",Values!$B$18)</f>
        <v>5</v>
      </c>
      <c r="M16" s="28" t="str">
        <f>IF(ISBLANK(Values!E15),"",Values!$M15)</f>
        <v>https://download.lenovo.com/Images/Parts/00PA307/00PA307_A.jpg</v>
      </c>
      <c r="N16" s="28" t="str">
        <f>IF(ISBLANK(Values!$F15),"",Values!N15)</f>
        <v>https://download.lenovo.com/Images/Parts/00PA307/00PA307_B.jpg</v>
      </c>
      <c r="O16" s="28" t="str">
        <f>IF(ISBLANK(Values!$F15),"",Values!O15)</f>
        <v>https://download.lenovo.com/Images/Parts/00PA307/00PA307_details.jpg</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Child</v>
      </c>
      <c r="X16" s="32" t="str">
        <f>IF(ISBLANK(Values!E15),"",Values!$B$13)</f>
        <v>Lenovo P50 parent</v>
      </c>
      <c r="Y16" s="38" t="str">
        <f>IF(ISBLANK(Values!E15),"","Size-Color")</f>
        <v>Size-Color</v>
      </c>
      <c r="Z16" s="32" t="str">
        <f>IF(ISBLANK(Values!E15),"","variation")</f>
        <v>variation</v>
      </c>
      <c r="AA16" s="36" t="str">
        <f>IF(ISBLANK(Values!E15),"",Values!$B$20)</f>
        <v>Update</v>
      </c>
      <c r="AB16" s="36" t="str">
        <f>IF(ISBLANK(Values!E15),"",Values!$B$29)</f>
        <v xml:space="preserve">Keyboard distributed by Tellus Remarketing, leading European company for laptop keyboards. Keyboards have been cleaned, packed and tested in our production line in Denmark. For any compatibility questions contact us through Amazon website. </v>
      </c>
      <c r="AI16" s="40" t="str">
        <f>IF(ISBLANK(Values!E15),"",IF(Values!I15,Values!$B$23,Values!$B$33))</f>
        <v>👉 REFURBISHED:  SAVE MONEY -  Replacement Lenovo laptop keyboard, same quality as OEM keyboards. TellusRem is the Leading keyboards distributor in the world since 2011. Perfect replacement keyboard, easy to replace and install.</v>
      </c>
      <c r="AJ16" s="41" t="str">
        <f>IF(ISBLANK(Values!E15),"",Values!$B$24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16" s="1" t="str">
        <f>IF(ISBLANK(Values!E15),"",Values!$B$25)</f>
        <v>♻️ ECOFRIENDLY PRODUCT - Buy refurbished, BUY GREEN! Reduce more than 80% carbon dioxide by buying our refurbished keyboards, compared to getting a new keyboard! Perfect OEM replacement part for your keyboard.</v>
      </c>
      <c r="AL16" s="1" t="str">
        <f>IF(ISBLANK(Values!E15),"",SUBSTITUTE(SUBSTITUTE(IF(Values!$J15, Values!$B$26, Values!$B$33), "{language}", Values!$H15), "{flag}", INDEX(options!$E$1:$E$20, Values!$V15)))</f>
        <v>👉 LAYOUT – 🇳🇱 Dutch backlit.</v>
      </c>
      <c r="AM16" s="1" t="str">
        <f>SUBSTITUTE(IF(ISBLANK(Values!E15),"",Values!$B$27), "{model}", Values!$B$3)</f>
        <v>👉 COMPATIBLE WITH - Lenovo P50 P70. Please check the picture and description carefully before purchasing any keyboard. This ensures that you get the correct laptop keyboard for your computer. Super easy installation.</v>
      </c>
      <c r="AT16" s="28" t="str">
        <f>IF(ISBLANK(Values!E15),"",Values!H15)</f>
        <v>Dutch</v>
      </c>
      <c r="AV16" s="36" t="str">
        <f>IF(ISBLANK(Values!E15),"",IF(Values!J15,"Backlit", "Non-Backlit"))</f>
        <v>Backlit</v>
      </c>
      <c r="BE16" s="27" t="str">
        <f>IF(ISBLANK(Values!E15),"","Professional Audience")</f>
        <v>Professional Audience</v>
      </c>
      <c r="BF16" s="27" t="str">
        <f>IF(ISBLANK(Values!E15),"","Consumer Audience")</f>
        <v>Consumer Audience</v>
      </c>
      <c r="BG16" s="27" t="str">
        <f>IF(ISBLANK(Values!E15),"","Adults")</f>
        <v>Adults</v>
      </c>
      <c r="BH16" s="27" t="str">
        <f>IF(ISBLANK(Values!E15),"","People")</f>
        <v>People</v>
      </c>
      <c r="CG16" s="1">
        <f>IF(ISBLANK(Values!E15),"",Values!$B$11)</f>
        <v>150</v>
      </c>
      <c r="CH16" s="1" t="str">
        <f>IF(ISBLANK(Values!E15),"","GR")</f>
        <v>GR</v>
      </c>
      <c r="CI16" s="1" t="str">
        <f>IF(ISBLANK(Values!E15),"",Values!$B$7)</f>
        <v>41</v>
      </c>
      <c r="CJ16" s="1" t="str">
        <f>IF(ISBLANK(Values!E15),"",Values!$B$8)</f>
        <v>17</v>
      </c>
      <c r="CK16" s="1" t="str">
        <f>IF(ISBLANK(Values!E15),"",Values!$B$9)</f>
        <v>5</v>
      </c>
      <c r="CL16" s="1" t="str">
        <f>IF(ISBLANK(Values!E15),"","CM")</f>
        <v>CM</v>
      </c>
      <c r="CO16" s="42" t="str">
        <f>IF(AND(Values!$B$37=options!$G$2, Values!$C15), "AMAZON_NA", IF(AND(Values!$B$37=options!$G$1, Values!$D15), "AMAZON_EU", "DEFAULT"))</f>
        <v>DEFAULT</v>
      </c>
      <c r="CP16" s="36" t="str">
        <f>IF(ISBLANK(Values!E15),"",Values!$B$7)</f>
        <v>41</v>
      </c>
      <c r="CQ16" s="36" t="str">
        <f>IF(ISBLANK(Values!E15),"",Values!$B$8)</f>
        <v>17</v>
      </c>
      <c r="CR16" s="36" t="str">
        <f>IF(ISBLANK(Values!E15),"",Values!$B$9)</f>
        <v>5</v>
      </c>
      <c r="CS16" s="1">
        <f>IF(ISBLANK(Values!E15),"",Values!$B$11)</f>
        <v>150</v>
      </c>
      <c r="CT16" s="1" t="str">
        <f>IF(ISBLANK(Values!E15),"","GR")</f>
        <v>GR</v>
      </c>
      <c r="CU16" s="1" t="str">
        <f>IF(ISBLANK(Values!E15),"","CM")</f>
        <v>CM</v>
      </c>
      <c r="CV16" s="1" t="str">
        <f>IF(ISBLANK(Values!E15),"",IF(Values!$B$36=options!$F$1,"Denmark", IF(Values!$B$36=options!$F$2, "Danemark",IF(Values!$B$36=options!$F$3, "Dänemark",IF(Values!$B$36=options!$F$4, "Danimarca",IF(Values!$B$36=options!$F$5, "Dinamarca",IF(Values!$B$36=options!$F$6, "Denemarken","" ) ) ) ) )))</f>
        <v>Denmark</v>
      </c>
      <c r="CZ16" s="1" t="str">
        <f>IF(ISBLANK(Values!E15),"","No")</f>
        <v>No</v>
      </c>
      <c r="DA16" s="1" t="str">
        <f>IF(ISBLANK(Values!E15),"","No")</f>
        <v>No</v>
      </c>
      <c r="DO16" s="27" t="str">
        <f>IF(ISBLANK(Values!E15),"","Parts")</f>
        <v>Parts</v>
      </c>
      <c r="DP16" s="27" t="str">
        <f>IF(ISBLANK(Values!E15),"",Values!$B$31)</f>
        <v>6 month warranty after the delivery date. In case of any malfunction of the keyboard a new unit or a spare part for the keyboard of the product will be sent. In case of shortage of stock a full refund is issued.</v>
      </c>
      <c r="DS16" s="31"/>
      <c r="DY16" s="31"/>
      <c r="DZ16" s="31"/>
      <c r="EA16" s="31"/>
      <c r="EB16" s="31"/>
      <c r="EC16" s="31"/>
      <c r="EI16" s="1" t="str">
        <f>IF(ISBLANK(Values!E15),"",Values!$B$31)</f>
        <v>6 month warranty after the delivery date. In case of any malfunction of the keyboard a new unit or a spare part for the keyboard of the product will be sent. In case of shortage of stock a full refund is issued.</v>
      </c>
      <c r="ES16" s="1" t="str">
        <f>IF(ISBLANK(Values!E15),"","Amazon Tellus UPS")</f>
        <v>Amazon Tellus UPS</v>
      </c>
      <c r="EV16" s="31" t="str">
        <f>IF(ISBLANK(Values!E15),"","New")</f>
        <v>New</v>
      </c>
      <c r="FE16" s="1" t="str">
        <f>IF(ISBLANK(Values!E15),"","3")</f>
        <v>3</v>
      </c>
      <c r="FH16" s="1" t="str">
        <f>IF(ISBLANK(Values!E15),"","FALSE")</f>
        <v>FALSE</v>
      </c>
      <c r="FI16" s="36" t="str">
        <f>IF(ISBLANK(Values!E15),"","FALSE")</f>
        <v>FALSE</v>
      </c>
      <c r="FJ16" s="36" t="str">
        <f>IF(ISBLANK(Values!E15),"","FALSE")</f>
        <v>FALSE</v>
      </c>
      <c r="FM16" s="1" t="str">
        <f>IF(ISBLANK(Values!E15),"","1")</f>
        <v>1</v>
      </c>
      <c r="FO16" s="28">
        <f>IF(ISBLANK(Values!E15),"",IF(Values!J15, Values!$B$4, Values!$B$5))</f>
        <v>75.989999999999995</v>
      </c>
      <c r="FP16" s="1" t="str">
        <f>IF(ISBLANK(Values!E15),"","Percent")</f>
        <v>Percent</v>
      </c>
      <c r="FQ16" s="1" t="str">
        <f>IF(ISBLANK(Values!E15),"","2")</f>
        <v>2</v>
      </c>
      <c r="FR16" s="1" t="str">
        <f>IF(ISBLANK(Values!E15),"","3")</f>
        <v>3</v>
      </c>
      <c r="FS16" s="1" t="str">
        <f>IF(ISBLANK(Values!E15),"","5")</f>
        <v>5</v>
      </c>
      <c r="FT16" s="1" t="str">
        <f>IF(ISBLANK(Values!E15),"","6")</f>
        <v>6</v>
      </c>
      <c r="FU16" s="1" t="str">
        <f>IF(ISBLANK(Values!E15),"","10")</f>
        <v>10</v>
      </c>
      <c r="FV16" s="1" t="str">
        <f>IF(ISBLANK(Values!E15),"","10")</f>
        <v>10</v>
      </c>
    </row>
    <row r="17" spans="1:192" ht="48" x14ac:dyDescent="0.2">
      <c r="A17" s="27" t="str">
        <f>IF(ISBLANK(Values!E16),"",IF(Values!$B$37="EU","computercomponent","computer"))</f>
        <v>computer</v>
      </c>
      <c r="B17" s="37" t="str">
        <f>IF(ISBLANK(Values!E16),"",Values!F16)</f>
        <v>Lenovo P50 BL - NO</v>
      </c>
      <c r="C17" s="32" t="str">
        <f>IF(ISBLANK(Values!E16),"","TellusRem")</f>
        <v>TellusRem</v>
      </c>
      <c r="D17" s="30">
        <f>IF(ISBLANK(Values!E16),"",Values!E16)</f>
        <v>5714401501138</v>
      </c>
      <c r="E17" s="31" t="str">
        <f>IF(ISBLANK(Values!E16),"","EAN")</f>
        <v>EAN</v>
      </c>
      <c r="F17" s="28" t="str">
        <f>IF(ISBLANK(Values!E16),"",IF(Values!J16, SUBSTITUTE(Values!$B$1, "{language}", Values!H16) &amp; " " &amp;Values!$B$3, SUBSTITUTE(Values!$B$2, "{language}", Values!$H16) &amp; " " &amp;Values!$B$3))</f>
        <v>replacement Norwegian backlit keyboard for Lenovo Thinkpad  P50 P70</v>
      </c>
      <c r="G17" s="32" t="str">
        <f>IF(ISBLANK(Values!E16),"","TellusRem")</f>
        <v>TellusRem</v>
      </c>
      <c r="H17" s="27" t="str">
        <f>IF(ISBLANK(Values!E16),"",Values!$B$16)</f>
        <v>laptop-computer-replacement-parts</v>
      </c>
      <c r="I17" s="27" t="str">
        <f>IF(ISBLANK(Values!E16),"","4730574031")</f>
        <v>4730574031</v>
      </c>
      <c r="J17" s="38" t="str">
        <f>IF(ISBLANK(Values!E16),"",Values!F16 )</f>
        <v>Lenovo P50 BL - NO</v>
      </c>
      <c r="K17" s="28">
        <f>IF(ISBLANK(Values!E16),"",IF(Values!J16, Values!$B$4, Values!$B$5))</f>
        <v>75.989999999999995</v>
      </c>
      <c r="L17" s="39">
        <f>IF(ISBLANK(Values!E16),"",Values!$B$18)</f>
        <v>5</v>
      </c>
      <c r="M17" s="28" t="str">
        <f>IF(ISBLANK(Values!E16),"",Values!$M16)</f>
        <v>https://download.lenovo.com/Images/Parts/00PA308/00PA308_A.jpg</v>
      </c>
      <c r="N17" s="28" t="str">
        <f>IF(ISBLANK(Values!$F16),"",Values!N16)</f>
        <v>https://download.lenovo.com/Images/Parts/00PA308/00PA308_B.jpg</v>
      </c>
      <c r="O17" s="28"/>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Child</v>
      </c>
      <c r="X17" s="32" t="str">
        <f>IF(ISBLANK(Values!E16),"",Values!$B$13)</f>
        <v>Lenovo P50 parent</v>
      </c>
      <c r="Y17" s="38" t="str">
        <f>IF(ISBLANK(Values!E16),"","Size-Color")</f>
        <v>Size-Color</v>
      </c>
      <c r="Z17" s="32" t="str">
        <f>IF(ISBLANK(Values!E16),"","variation")</f>
        <v>variation</v>
      </c>
      <c r="AA17" s="36" t="str">
        <f>IF(ISBLANK(Values!E16),"",Values!$B$20)</f>
        <v>Update</v>
      </c>
      <c r="AB17" s="36" t="str">
        <f>IF(ISBLANK(Values!E16),"",Values!$B$29)</f>
        <v xml:space="preserve">Keyboard distributed by Tellus Remarketing, leading European company for laptop keyboards. Keyboards have been cleaned, packed and tested in our production line in Denmark. For any compatibility questions contact us through Amazon website. </v>
      </c>
      <c r="AI17" s="40" t="str">
        <f>IF(ISBLANK(Values!E16),"",IF(Values!I16,Values!$B$23,Values!$B$33))</f>
        <v>👉 REFURBISHED:  SAVE MONEY -  Replacement Lenovo laptop keyboard, same quality as OEM keyboards. TellusRem is the Leading keyboards distributor in the world since 2011. Perfect replacement keyboard, easy to replace and install.</v>
      </c>
      <c r="AJ17" s="41" t="str">
        <f>IF(ISBLANK(Values!E16),"",Values!$B$24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17" s="1" t="str">
        <f>IF(ISBLANK(Values!E16),"",Values!$B$25)</f>
        <v>♻️ ECOFRIENDLY PRODUCT - Buy refurbished, BUY GREEN! Reduce more than 80% carbon dioxide by buying our refurbished keyboards, compared to getting a new keyboard! Perfect OEM replacement part for your keyboard.</v>
      </c>
      <c r="AL17" s="1" t="str">
        <f>IF(ISBLANK(Values!E16),"",SUBSTITUTE(SUBSTITUTE(IF(Values!$J16, Values!$B$26, Values!$B$33), "{language}", Values!$H16), "{flag}", INDEX(options!$E$1:$E$20, Values!$V16)))</f>
        <v>👉 LAYOUT – 🇳🇴 Norwegian backlit.</v>
      </c>
      <c r="AM17" s="1" t="str">
        <f>SUBSTITUTE(IF(ISBLANK(Values!E16),"",Values!$B$27), "{model}", Values!$B$3)</f>
        <v>👉 COMPATIBLE WITH - Lenovo P50 P70. Please check the picture and description carefully before purchasing any keyboard. This ensures that you get the correct laptop keyboard for your computer. Super easy installation.</v>
      </c>
      <c r="AT17" s="28" t="str">
        <f>IF(ISBLANK(Values!E16),"",Values!H16)</f>
        <v>Norwegian</v>
      </c>
      <c r="AV17" s="36" t="str">
        <f>IF(ISBLANK(Values!E16),"",IF(Values!J16,"Backlit", "Non-Backlit"))</f>
        <v>Backlit</v>
      </c>
      <c r="BE17" s="27" t="str">
        <f>IF(ISBLANK(Values!E16),"","Professional Audience")</f>
        <v>Professional Audience</v>
      </c>
      <c r="BF17" s="27" t="str">
        <f>IF(ISBLANK(Values!E16),"","Consumer Audience")</f>
        <v>Consumer Audience</v>
      </c>
      <c r="BG17" s="27" t="str">
        <f>IF(ISBLANK(Values!E16),"","Adults")</f>
        <v>Adults</v>
      </c>
      <c r="BH17" s="27" t="str">
        <f>IF(ISBLANK(Values!E16),"","People")</f>
        <v>People</v>
      </c>
      <c r="CG17" s="1">
        <f>IF(ISBLANK(Values!E16),"",Values!$B$11)</f>
        <v>150</v>
      </c>
      <c r="CH17" s="1" t="str">
        <f>IF(ISBLANK(Values!E16),"","GR")</f>
        <v>GR</v>
      </c>
      <c r="CI17" s="1" t="str">
        <f>IF(ISBLANK(Values!E16),"",Values!$B$7)</f>
        <v>41</v>
      </c>
      <c r="CJ17" s="1" t="str">
        <f>IF(ISBLANK(Values!E16),"",Values!$B$8)</f>
        <v>17</v>
      </c>
      <c r="CK17" s="1" t="str">
        <f>IF(ISBLANK(Values!E16),"",Values!$B$9)</f>
        <v>5</v>
      </c>
      <c r="CL17" s="1" t="str">
        <f>IF(ISBLANK(Values!E16),"","CM")</f>
        <v>CM</v>
      </c>
      <c r="CO17" s="42" t="str">
        <f>IF(AND(Values!$B$37=options!$G$2, Values!$C16), "AMAZON_NA", IF(AND(Values!$B$37=options!$G$1, Values!$D16), "AMAZON_EU", "DEFAULT"))</f>
        <v>DEFAULT</v>
      </c>
      <c r="CP17" s="36" t="str">
        <f>IF(ISBLANK(Values!E16),"",Values!$B$7)</f>
        <v>41</v>
      </c>
      <c r="CQ17" s="36" t="str">
        <f>IF(ISBLANK(Values!E16),"",Values!$B$8)</f>
        <v>17</v>
      </c>
      <c r="CR17" s="36" t="str">
        <f>IF(ISBLANK(Values!E16),"",Values!$B$9)</f>
        <v>5</v>
      </c>
      <c r="CS17" s="1">
        <f>IF(ISBLANK(Values!E16),"",Values!$B$11)</f>
        <v>150</v>
      </c>
      <c r="CT17" s="1" t="str">
        <f>IF(ISBLANK(Values!E16),"","GR")</f>
        <v>GR</v>
      </c>
      <c r="CU17" s="1" t="str">
        <f>IF(ISBLANK(Values!E16),"","CM")</f>
        <v>CM</v>
      </c>
      <c r="CV17" s="1" t="str">
        <f>IF(ISBLANK(Values!E16),"",IF(Values!$B$36=options!$F$1,"Denmark", IF(Values!$B$36=options!$F$2, "Danemark",IF(Values!$B$36=options!$F$3, "Dänemark",IF(Values!$B$36=options!$F$4, "Danimarca",IF(Values!$B$36=options!$F$5, "Dinamarca",IF(Values!$B$36=options!$F$6, "Denemarken","" ) ) ) ) )))</f>
        <v>Denmark</v>
      </c>
      <c r="CZ17" s="1" t="str">
        <f>IF(ISBLANK(Values!E16),"","No")</f>
        <v>No</v>
      </c>
      <c r="DA17" s="1" t="str">
        <f>IF(ISBLANK(Values!E16),"","No")</f>
        <v>No</v>
      </c>
      <c r="DO17" s="27" t="str">
        <f>IF(ISBLANK(Values!E16),"","Parts")</f>
        <v>Parts</v>
      </c>
      <c r="DP17" s="27" t="str">
        <f>IF(ISBLANK(Values!E16),"",Values!$B$31)</f>
        <v>6 month warranty after the delivery date. In case of any malfunction of the keyboard a new unit or a spare part for the keyboard of the product will be sent. In case of shortage of stock a full refund is issued.</v>
      </c>
      <c r="DS17" s="31"/>
      <c r="DY17" s="31"/>
      <c r="DZ17" s="31"/>
      <c r="EA17" s="31"/>
      <c r="EB17" s="31"/>
      <c r="EC17" s="31"/>
      <c r="EI17" s="1" t="str">
        <f>IF(ISBLANK(Values!E16),"",Values!$B$31)</f>
        <v>6 month warranty after the delivery date. In case of any malfunction of the keyboard a new unit or a spare part for the keyboard of the product will be sent. In case of shortage of stock a full refund is issued.</v>
      </c>
      <c r="ES17" s="1" t="str">
        <f>IF(ISBLANK(Values!E16),"","Amazon Tellus UPS")</f>
        <v>Amazon Tellus UPS</v>
      </c>
      <c r="EV17" s="31" t="str">
        <f>IF(ISBLANK(Values!E16),"","New")</f>
        <v>New</v>
      </c>
      <c r="FE17" s="1" t="str">
        <f>IF(ISBLANK(Values!E16),"","3")</f>
        <v>3</v>
      </c>
      <c r="FH17" s="1" t="str">
        <f>IF(ISBLANK(Values!E16),"","FALSE")</f>
        <v>FALSE</v>
      </c>
      <c r="FI17" s="36" t="str">
        <f>IF(ISBLANK(Values!E16),"","FALSE")</f>
        <v>FALSE</v>
      </c>
      <c r="FJ17" s="36" t="str">
        <f>IF(ISBLANK(Values!E16),"","FALSE")</f>
        <v>FALSE</v>
      </c>
      <c r="FM17" s="1" t="str">
        <f>IF(ISBLANK(Values!E16),"","1")</f>
        <v>1</v>
      </c>
      <c r="FO17" s="28">
        <f>IF(ISBLANK(Values!E16),"",IF(Values!J16, Values!$B$4, Values!$B$5))</f>
        <v>75.989999999999995</v>
      </c>
      <c r="FP17" s="1" t="str">
        <f>IF(ISBLANK(Values!E16),"","Percent")</f>
        <v>Percent</v>
      </c>
      <c r="FQ17" s="1" t="str">
        <f>IF(ISBLANK(Values!E16),"","2")</f>
        <v>2</v>
      </c>
      <c r="FR17" s="1" t="str">
        <f>IF(ISBLANK(Values!E16),"","3")</f>
        <v>3</v>
      </c>
      <c r="FS17" s="1" t="str">
        <f>IF(ISBLANK(Values!E16),"","5")</f>
        <v>5</v>
      </c>
      <c r="FT17" s="1" t="str">
        <f>IF(ISBLANK(Values!E16),"","6")</f>
        <v>6</v>
      </c>
      <c r="FU17" s="1" t="str">
        <f>IF(ISBLANK(Values!E16),"","10")</f>
        <v>10</v>
      </c>
      <c r="FV17" s="1" t="str">
        <f>IF(ISBLANK(Values!E16),"","10")</f>
        <v>10</v>
      </c>
    </row>
    <row r="18" spans="1:192" ht="48" x14ac:dyDescent="0.2">
      <c r="A18" s="27" t="str">
        <f>IF(ISBLANK(Values!E17),"",IF(Values!$B$37="EU","computercomponent","computer"))</f>
        <v>computer</v>
      </c>
      <c r="B18" s="37" t="str">
        <f>IF(ISBLANK(Values!E17),"",Values!F17)</f>
        <v>Lenovo P50 BL - PL</v>
      </c>
      <c r="C18" s="32" t="str">
        <f>IF(ISBLANK(Values!E17),"","TellusRem")</f>
        <v>TellusRem</v>
      </c>
      <c r="D18" s="30">
        <f>IF(ISBLANK(Values!E17),"",Values!E17)</f>
        <v>5714401501145</v>
      </c>
      <c r="E18" s="31" t="str">
        <f>IF(ISBLANK(Values!E17),"","EAN")</f>
        <v>EAN</v>
      </c>
      <c r="F18" s="28" t="str">
        <f>IF(ISBLANK(Values!E17),"",IF(Values!J17, SUBSTITUTE(Values!$B$1, "{language}", Values!H17) &amp; " " &amp;Values!$B$3, SUBSTITUTE(Values!$B$2, "{language}", Values!$H17) &amp; " " &amp;Values!$B$3))</f>
        <v>replacement Polish backlit keyboard for Lenovo Thinkpad  P50 P70</v>
      </c>
      <c r="G18" s="32" t="str">
        <f>IF(ISBLANK(Values!E17),"","TellusRem")</f>
        <v>TellusRem</v>
      </c>
      <c r="H18" s="27" t="str">
        <f>IF(ISBLANK(Values!E17),"",Values!$B$16)</f>
        <v>laptop-computer-replacement-parts</v>
      </c>
      <c r="I18" s="27" t="str">
        <f>IF(ISBLANK(Values!E17),"","4730574031")</f>
        <v>4730574031</v>
      </c>
      <c r="J18" s="38" t="str">
        <f>IF(ISBLANK(Values!E17),"",Values!F17 )</f>
        <v>Lenovo P50 BL - PL</v>
      </c>
      <c r="K18" s="28">
        <f>IF(ISBLANK(Values!E17),"",IF(Values!J17, Values!$B$4, Values!$B$5))</f>
        <v>75.989999999999995</v>
      </c>
      <c r="L18" s="39">
        <f>IF(ISBLANK(Values!E17),"",Values!$B$18)</f>
        <v>5</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Child</v>
      </c>
      <c r="X18" s="32" t="str">
        <f>IF(ISBLANK(Values!E17),"",Values!$B$13)</f>
        <v>Lenovo P50 parent</v>
      </c>
      <c r="Y18" s="38" t="str">
        <f>IF(ISBLANK(Values!E17),"","Size-Color")</f>
        <v>Size-Color</v>
      </c>
      <c r="Z18" s="32" t="str">
        <f>IF(ISBLANK(Values!E17),"","variation")</f>
        <v>variation</v>
      </c>
      <c r="AA18" s="36" t="str">
        <f>IF(ISBLANK(Values!E17),"",Values!$B$20)</f>
        <v>Update</v>
      </c>
      <c r="AB18" s="36" t="str">
        <f>IF(ISBLANK(Values!E17),"",Values!$B$29)</f>
        <v xml:space="preserve">Keyboard distributed by Tellus Remarketing, leading European company for laptop keyboards. Keyboards have been cleaned, packed and tested in our production line in Denmark. For any compatibility questions contact us through Amazon website. </v>
      </c>
      <c r="AI18" s="40" t="str">
        <f>IF(ISBLANK(Values!E17),"",IF(Values!I17,Values!$B$23,Values!$B$33))</f>
        <v>👉 REFURBISHED:  SAVE MONEY -  Replacement Lenovo laptop keyboard, same quality as OEM keyboards. TellusRem is the Leading keyboards distributor in the world since 2011. Perfect replacement keyboard, easy to replace and install.</v>
      </c>
      <c r="AJ18" s="41" t="str">
        <f>IF(ISBLANK(Values!E17),"",Values!$B$24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18" s="1" t="str">
        <f>IF(ISBLANK(Values!E17),"",Values!$B$25)</f>
        <v>♻️ ECOFRIENDLY PRODUCT - Buy refurbished, BUY GREEN! Reduce more than 80% carbon dioxide by buying our refurbished keyboards, compared to getting a new keyboard! Perfect OEM replacement part for your keyboard.</v>
      </c>
      <c r="AL18" s="1" t="str">
        <f>IF(ISBLANK(Values!E17),"",SUBSTITUTE(SUBSTITUTE(IF(Values!$J17, Values!$B$26, Values!$B$33), "{language}", Values!$H17), "{flag}", INDEX(options!$E$1:$E$20, Values!$V17)))</f>
        <v>👉 LAYOUT – 🇵🇱 Polish backlit.</v>
      </c>
      <c r="AM18" s="1" t="str">
        <f>SUBSTITUTE(IF(ISBLANK(Values!E17),"",Values!$B$27), "{model}", Values!$B$3)</f>
        <v>👉 COMPATIBLE WITH - Lenovo P50 P70. Please check the picture and description carefully before purchasing any keyboard. This ensures that you get the correct laptop keyboard for your computer. Super easy installation.</v>
      </c>
      <c r="AT18" s="28" t="str">
        <f>IF(ISBLANK(Values!E17),"",Values!H17)</f>
        <v>Polish</v>
      </c>
      <c r="AV18" s="36" t="str">
        <f>IF(ISBLANK(Values!E17),"",IF(Values!J17,"Backlit", "Non-Backlit"))</f>
        <v>Backlit</v>
      </c>
      <c r="BE18" s="27" t="str">
        <f>IF(ISBLANK(Values!E17),"","Professional Audience")</f>
        <v>Professional Audience</v>
      </c>
      <c r="BF18" s="27" t="str">
        <f>IF(ISBLANK(Values!E17),"","Consumer Audience")</f>
        <v>Consumer Audience</v>
      </c>
      <c r="BG18" s="27" t="str">
        <f>IF(ISBLANK(Values!E17),"","Adults")</f>
        <v>Adults</v>
      </c>
      <c r="BH18" s="27" t="str">
        <f>IF(ISBLANK(Values!E17),"","People")</f>
        <v>People</v>
      </c>
      <c r="CG18" s="1">
        <f>IF(ISBLANK(Values!E17),"",Values!$B$11)</f>
        <v>150</v>
      </c>
      <c r="CH18" s="1" t="str">
        <f>IF(ISBLANK(Values!E17),"","GR")</f>
        <v>GR</v>
      </c>
      <c r="CI18" s="1" t="str">
        <f>IF(ISBLANK(Values!E17),"",Values!$B$7)</f>
        <v>41</v>
      </c>
      <c r="CJ18" s="1" t="str">
        <f>IF(ISBLANK(Values!E17),"",Values!$B$8)</f>
        <v>17</v>
      </c>
      <c r="CK18" s="1" t="str">
        <f>IF(ISBLANK(Values!E17),"",Values!$B$9)</f>
        <v>5</v>
      </c>
      <c r="CL18" s="1" t="str">
        <f>IF(ISBLANK(Values!E17),"","CM")</f>
        <v>CM</v>
      </c>
      <c r="CO18" s="42" t="str">
        <f>IF(AND(Values!$B$37=options!$G$2, Values!$C17), "AMAZON_NA", IF(AND(Values!$B$37=options!$G$1, Values!$D17), "AMAZON_EU", "DEFAULT"))</f>
        <v>DEFAULT</v>
      </c>
      <c r="CP18" s="36" t="str">
        <f>IF(ISBLANK(Values!E17),"",Values!$B$7)</f>
        <v>41</v>
      </c>
      <c r="CQ18" s="36" t="str">
        <f>IF(ISBLANK(Values!E17),"",Values!$B$8)</f>
        <v>17</v>
      </c>
      <c r="CR18" s="36" t="str">
        <f>IF(ISBLANK(Values!E17),"",Values!$B$9)</f>
        <v>5</v>
      </c>
      <c r="CS18" s="1">
        <f>IF(ISBLANK(Values!E17),"",Values!$B$11)</f>
        <v>150</v>
      </c>
      <c r="CT18" s="1" t="str">
        <f>IF(ISBLANK(Values!E17),"","GR")</f>
        <v>GR</v>
      </c>
      <c r="CU18" s="1" t="str">
        <f>IF(ISBLANK(Values!E17),"","CM")</f>
        <v>CM</v>
      </c>
      <c r="CV18" s="1" t="str">
        <f>IF(ISBLANK(Values!E17),"",IF(Values!$B$36=options!$F$1,"Denmark", IF(Values!$B$36=options!$F$2, "Danemark",IF(Values!$B$36=options!$F$3, "Dänemark",IF(Values!$B$36=options!$F$4, "Danimarca",IF(Values!$B$36=options!$F$5, "Dinamarca",IF(Values!$B$36=options!$F$6, "Denemarken","" ) ) ) ) )))</f>
        <v>Denmark</v>
      </c>
      <c r="CZ18" s="1" t="str">
        <f>IF(ISBLANK(Values!E17),"","No")</f>
        <v>No</v>
      </c>
      <c r="DA18" s="1" t="str">
        <f>IF(ISBLANK(Values!E17),"","No")</f>
        <v>No</v>
      </c>
      <c r="DO18" s="27" t="str">
        <f>IF(ISBLANK(Values!E17),"","Parts")</f>
        <v>Parts</v>
      </c>
      <c r="DP18" s="27" t="str">
        <f>IF(ISBLANK(Values!E17),"",Values!$B$31)</f>
        <v>6 month warranty after the delivery date. In case of any malfunction of the keyboard a new unit or a spare part for the keyboard of the product will be sent. In case of shortage of stock a full refund is issued.</v>
      </c>
      <c r="DS18" s="31"/>
      <c r="DY18" s="31"/>
      <c r="DZ18" s="31"/>
      <c r="EA18" s="31"/>
      <c r="EB18" s="31"/>
      <c r="EC18" s="31"/>
      <c r="EI18" s="1" t="str">
        <f>IF(ISBLANK(Values!E17),"",Values!$B$31)</f>
        <v>6 month warranty after the delivery date. In case of any malfunction of the keyboard a new unit or a spare part for the keyboard of the product will be sent. In case of shortage of stock a full refund is issued.</v>
      </c>
      <c r="ES18" s="1" t="str">
        <f>IF(ISBLANK(Values!E17),"","Amazon Tellus UPS")</f>
        <v>Amazon Tellus UPS</v>
      </c>
      <c r="EV18" s="31" t="str">
        <f>IF(ISBLANK(Values!E17),"","New")</f>
        <v>New</v>
      </c>
      <c r="FE18" s="1" t="str">
        <f>IF(ISBLANK(Values!E17),"","3")</f>
        <v>3</v>
      </c>
      <c r="FH18" s="1" t="str">
        <f>IF(ISBLANK(Values!E17),"","FALSE")</f>
        <v>FALSE</v>
      </c>
      <c r="FI18" s="36" t="str">
        <f>IF(ISBLANK(Values!E17),"","FALSE")</f>
        <v>FALSE</v>
      </c>
      <c r="FJ18" s="36" t="str">
        <f>IF(ISBLANK(Values!E17),"","FALSE")</f>
        <v>FALSE</v>
      </c>
      <c r="FM18" s="1" t="str">
        <f>IF(ISBLANK(Values!E17),"","1")</f>
        <v>1</v>
      </c>
      <c r="FO18" s="28">
        <f>IF(ISBLANK(Values!E17),"",IF(Values!J17, Values!$B$4, Values!$B$5))</f>
        <v>75.989999999999995</v>
      </c>
      <c r="FP18" s="1" t="str">
        <f>IF(ISBLANK(Values!E17),"","Percent")</f>
        <v>Percent</v>
      </c>
      <c r="FQ18" s="1" t="str">
        <f>IF(ISBLANK(Values!E17),"","2")</f>
        <v>2</v>
      </c>
      <c r="FR18" s="1" t="str">
        <f>IF(ISBLANK(Values!E17),"","3")</f>
        <v>3</v>
      </c>
      <c r="FS18" s="1" t="str">
        <f>IF(ISBLANK(Values!E17),"","5")</f>
        <v>5</v>
      </c>
      <c r="FT18" s="1" t="str">
        <f>IF(ISBLANK(Values!E17),"","6")</f>
        <v>6</v>
      </c>
      <c r="FU18" s="1" t="str">
        <f>IF(ISBLANK(Values!E17),"","10")</f>
        <v>10</v>
      </c>
      <c r="FV18" s="1" t="str">
        <f>IF(ISBLANK(Values!E17),"","10")</f>
        <v>10</v>
      </c>
    </row>
    <row r="19" spans="1:192" ht="48" x14ac:dyDescent="0.2">
      <c r="A19" s="27" t="str">
        <f>IF(ISBLANK(Values!E18),"",IF(Values!$B$37="EU","computercomponent","computer"))</f>
        <v>computer</v>
      </c>
      <c r="B19" s="37" t="str">
        <f>IF(ISBLANK(Values!E18),"",Values!F18)</f>
        <v>Lenovo P50 BL - PT</v>
      </c>
      <c r="C19" s="32" t="str">
        <f>IF(ISBLANK(Values!E18),"","TellusRem")</f>
        <v>TellusRem</v>
      </c>
      <c r="D19" s="30">
        <f>IF(ISBLANK(Values!E18),"",Values!E18)</f>
        <v>5714401501152</v>
      </c>
      <c r="E19" s="31" t="str">
        <f>IF(ISBLANK(Values!E18),"","EAN")</f>
        <v>EAN</v>
      </c>
      <c r="F19" s="28" t="str">
        <f>IF(ISBLANK(Values!E18),"",IF(Values!J18, SUBSTITUTE(Values!$B$1, "{language}", Values!H18) &amp; " " &amp;Values!$B$3, SUBSTITUTE(Values!$B$2, "{language}", Values!$H18) &amp; " " &amp;Values!$B$3))</f>
        <v>replacement Portuguese backlit keyboard for Lenovo Thinkpad  P50 P70</v>
      </c>
      <c r="G19" s="32" t="str">
        <f>IF(ISBLANK(Values!E18),"","TellusRem")</f>
        <v>TellusRem</v>
      </c>
      <c r="H19" s="27" t="str">
        <f>IF(ISBLANK(Values!E18),"",Values!$B$16)</f>
        <v>laptop-computer-replacement-parts</v>
      </c>
      <c r="I19" s="27" t="str">
        <f>IF(ISBLANK(Values!E18),"","4730574031")</f>
        <v>4730574031</v>
      </c>
      <c r="J19" s="38" t="str">
        <f>IF(ISBLANK(Values!E18),"",Values!F18 )</f>
        <v>Lenovo P50 BL - PT</v>
      </c>
      <c r="K19" s="28">
        <f>IF(ISBLANK(Values!E18),"",IF(Values!J18, Values!$B$4, Values!$B$5))</f>
        <v>75.989999999999995</v>
      </c>
      <c r="L19" s="39">
        <f>IF(ISBLANK(Values!E18),"",Values!$B$18)</f>
        <v>5</v>
      </c>
      <c r="M19" s="28" t="str">
        <f>IF(ISBLANK(Values!E18),"",Values!$M18)</f>
        <v>https://download.lenovo.com/Images/Parts/00PA310/00PA310_A.jpg</v>
      </c>
      <c r="N19" s="28" t="str">
        <f>IF(ISBLANK(Values!$F18),"",Values!N18)</f>
        <v>https://download.lenovo.com/Images/Parts/00PA310/00PA310_B.jpg</v>
      </c>
      <c r="O19" s="28"/>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Child</v>
      </c>
      <c r="X19" s="32" t="str">
        <f>IF(ISBLANK(Values!E18),"",Values!$B$13)</f>
        <v>Lenovo P50 parent</v>
      </c>
      <c r="Y19" s="38" t="str">
        <f>IF(ISBLANK(Values!E18),"","Size-Color")</f>
        <v>Size-Color</v>
      </c>
      <c r="Z19" s="32" t="str">
        <f>IF(ISBLANK(Values!E18),"","variation")</f>
        <v>variation</v>
      </c>
      <c r="AA19" s="36" t="str">
        <f>IF(ISBLANK(Values!E18),"",Values!$B$20)</f>
        <v>Update</v>
      </c>
      <c r="AB19" s="36" t="str">
        <f>IF(ISBLANK(Values!E18),"",Values!$B$29)</f>
        <v xml:space="preserve">Keyboard distributed by Tellus Remarketing, leading European company for laptop keyboards. Keyboards have been cleaned, packed and tested in our production line in Denmark. For any compatibility questions contact us through Amazon website. </v>
      </c>
      <c r="AI19" s="40" t="str">
        <f>IF(ISBLANK(Values!E18),"",IF(Values!I18,Values!$B$23,Values!$B$33))</f>
        <v>👉 REFURBISHED:  SAVE MONEY -  Replacement Lenovo laptop keyboard, same quality as OEM keyboards. TellusRem is the Leading keyboards distributor in the world since 2011. Perfect replacement keyboard, easy to replace and install.</v>
      </c>
      <c r="AJ19" s="41" t="str">
        <f>IF(ISBLANK(Values!E18),"",Values!$B$24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19" s="1" t="str">
        <f>IF(ISBLANK(Values!E18),"",Values!$B$25)</f>
        <v>♻️ ECOFRIENDLY PRODUCT - Buy refurbished, BUY GREEN! Reduce more than 80% carbon dioxide by buying our refurbished keyboards, compared to getting a new keyboard! Perfect OEM replacement part for your keyboard.</v>
      </c>
      <c r="AL19" s="1" t="str">
        <f>IF(ISBLANK(Values!E18),"",SUBSTITUTE(SUBSTITUTE(IF(Values!$J18, Values!$B$26, Values!$B$33), "{language}", Values!$H18), "{flag}", INDEX(options!$E$1:$E$20, Values!$V18)))</f>
        <v>👉 LAYOUT – 🇵🇹 Portuguese backlit.</v>
      </c>
      <c r="AM19" s="1" t="str">
        <f>SUBSTITUTE(IF(ISBLANK(Values!E18),"",Values!$B$27), "{model}", Values!$B$3)</f>
        <v>👉 COMPATIBLE WITH - Lenovo P50 P70. Please check the picture and description carefully before purchasing any keyboard. This ensures that you get the correct laptop keyboard for your computer. Super easy installation.</v>
      </c>
      <c r="AT19" s="28" t="str">
        <f>IF(ISBLANK(Values!E18),"",Values!H18)</f>
        <v>Portuguese</v>
      </c>
      <c r="AV19" s="36" t="str">
        <f>IF(ISBLANK(Values!E18),"",IF(Values!J18,"Backlit", "Non-Backlit"))</f>
        <v>Backlit</v>
      </c>
      <c r="BE19" s="27" t="str">
        <f>IF(ISBLANK(Values!E18),"","Professional Audience")</f>
        <v>Professional Audience</v>
      </c>
      <c r="BF19" s="27" t="str">
        <f>IF(ISBLANK(Values!E18),"","Consumer Audience")</f>
        <v>Consumer Audience</v>
      </c>
      <c r="BG19" s="27" t="str">
        <f>IF(ISBLANK(Values!E18),"","Adults")</f>
        <v>Adults</v>
      </c>
      <c r="BH19" s="27" t="str">
        <f>IF(ISBLANK(Values!E18),"","People")</f>
        <v>People</v>
      </c>
      <c r="CG19" s="1">
        <f>IF(ISBLANK(Values!E18),"",Values!$B$11)</f>
        <v>150</v>
      </c>
      <c r="CH19" s="1" t="str">
        <f>IF(ISBLANK(Values!E18),"","GR")</f>
        <v>GR</v>
      </c>
      <c r="CI19" s="1" t="str">
        <f>IF(ISBLANK(Values!E18),"",Values!$B$7)</f>
        <v>41</v>
      </c>
      <c r="CJ19" s="1" t="str">
        <f>IF(ISBLANK(Values!E18),"",Values!$B$8)</f>
        <v>17</v>
      </c>
      <c r="CK19" s="1" t="str">
        <f>IF(ISBLANK(Values!E18),"",Values!$B$9)</f>
        <v>5</v>
      </c>
      <c r="CL19" s="1" t="str">
        <f>IF(ISBLANK(Values!E18),"","CM")</f>
        <v>CM</v>
      </c>
      <c r="CO19" s="42" t="str">
        <f>IF(AND(Values!$B$37=options!$G$2, Values!$C18), "AMAZON_NA", IF(AND(Values!$B$37=options!$G$1, Values!$D18), "AMAZON_EU", "DEFAULT"))</f>
        <v>DEFAULT</v>
      </c>
      <c r="CP19" s="36" t="str">
        <f>IF(ISBLANK(Values!E18),"",Values!$B$7)</f>
        <v>41</v>
      </c>
      <c r="CQ19" s="36" t="str">
        <f>IF(ISBLANK(Values!E18),"",Values!$B$8)</f>
        <v>17</v>
      </c>
      <c r="CR19" s="36" t="str">
        <f>IF(ISBLANK(Values!E18),"",Values!$B$9)</f>
        <v>5</v>
      </c>
      <c r="CS19" s="1">
        <f>IF(ISBLANK(Values!E18),"",Values!$B$11)</f>
        <v>150</v>
      </c>
      <c r="CT19" s="1" t="str">
        <f>IF(ISBLANK(Values!E18),"","GR")</f>
        <v>GR</v>
      </c>
      <c r="CU19" s="1" t="str">
        <f>IF(ISBLANK(Values!E18),"","CM")</f>
        <v>CM</v>
      </c>
      <c r="CV19" s="1" t="str">
        <f>IF(ISBLANK(Values!E18),"",IF(Values!$B$36=options!$F$1,"Denmark", IF(Values!$B$36=options!$F$2, "Danemark",IF(Values!$B$36=options!$F$3, "Dänemark",IF(Values!$B$36=options!$F$4, "Danimarca",IF(Values!$B$36=options!$F$5, "Dinamarca",IF(Values!$B$36=options!$F$6, "Denemarken","" ) ) ) ) )))</f>
        <v>Denmark</v>
      </c>
      <c r="CZ19" s="1" t="str">
        <f>IF(ISBLANK(Values!E18),"","No")</f>
        <v>No</v>
      </c>
      <c r="DA19" s="1" t="str">
        <f>IF(ISBLANK(Values!E18),"","No")</f>
        <v>No</v>
      </c>
      <c r="DO19" s="27" t="str">
        <f>IF(ISBLANK(Values!E18),"","Parts")</f>
        <v>Parts</v>
      </c>
      <c r="DP19" s="27" t="str">
        <f>IF(ISBLANK(Values!E18),"",Values!$B$31)</f>
        <v>6 month warranty after the delivery date. In case of any malfunction of the keyboard a new unit or a spare part for the keyboard of the product will be sent. In case of shortage of stock a full refund is issued.</v>
      </c>
      <c r="DS19" s="31"/>
      <c r="DY19" s="31"/>
      <c r="DZ19" s="31"/>
      <c r="EA19" s="31"/>
      <c r="EB19" s="31"/>
      <c r="EC19" s="31"/>
      <c r="EI19" s="1" t="str">
        <f>IF(ISBLANK(Values!E18),"",Values!$B$31)</f>
        <v>6 month warranty after the delivery date. In case of any malfunction of the keyboard a new unit or a spare part for the keyboard of the product will be sent. In case of shortage of stock a full refund is issued.</v>
      </c>
      <c r="ES19" s="1" t="str">
        <f>IF(ISBLANK(Values!E18),"","Amazon Tellus UPS")</f>
        <v>Amazon Tellus UPS</v>
      </c>
      <c r="EV19" s="31" t="str">
        <f>IF(ISBLANK(Values!E18),"","New")</f>
        <v>New</v>
      </c>
      <c r="FE19" s="1" t="str">
        <f>IF(ISBLANK(Values!E18),"","3")</f>
        <v>3</v>
      </c>
      <c r="FH19" s="1" t="str">
        <f>IF(ISBLANK(Values!E18),"","FALSE")</f>
        <v>FALSE</v>
      </c>
      <c r="FI19" s="36" t="str">
        <f>IF(ISBLANK(Values!E18),"","FALSE")</f>
        <v>FALSE</v>
      </c>
      <c r="FJ19" s="36" t="str">
        <f>IF(ISBLANK(Values!E18),"","FALSE")</f>
        <v>FALSE</v>
      </c>
      <c r="FM19" s="1" t="str">
        <f>IF(ISBLANK(Values!E18),"","1")</f>
        <v>1</v>
      </c>
      <c r="FO19" s="28">
        <f>IF(ISBLANK(Values!E18),"",IF(Values!J18, Values!$B$4, Values!$B$5))</f>
        <v>75.989999999999995</v>
      </c>
      <c r="FP19" s="1" t="str">
        <f>IF(ISBLANK(Values!E18),"","Percent")</f>
        <v>Percent</v>
      </c>
      <c r="FQ19" s="1" t="str">
        <f>IF(ISBLANK(Values!E18),"","2")</f>
        <v>2</v>
      </c>
      <c r="FR19" s="1" t="str">
        <f>IF(ISBLANK(Values!E18),"","3")</f>
        <v>3</v>
      </c>
      <c r="FS19" s="1" t="str">
        <f>IF(ISBLANK(Values!E18),"","5")</f>
        <v>5</v>
      </c>
      <c r="FT19" s="1" t="str">
        <f>IF(ISBLANK(Values!E18),"","6")</f>
        <v>6</v>
      </c>
      <c r="FU19" s="1" t="str">
        <f>IF(ISBLANK(Values!E18),"","10")</f>
        <v>10</v>
      </c>
      <c r="FV19" s="1" t="str">
        <f>IF(ISBLANK(Values!E18),"","10")</f>
        <v>10</v>
      </c>
    </row>
    <row r="20" spans="1:192" ht="48" x14ac:dyDescent="0.2">
      <c r="A20" s="27" t="str">
        <f>IF(ISBLANK(Values!E19),"",IF(Values!$B$37="EU","computercomponent","computer"))</f>
        <v>computer</v>
      </c>
      <c r="B20" s="37" t="str">
        <f>IF(ISBLANK(Values!E19),"",Values!F19)</f>
        <v>Lenovo P50 BL - SE/FI</v>
      </c>
      <c r="C20" s="32" t="str">
        <f>IF(ISBLANK(Values!E19),"","TellusRem")</f>
        <v>TellusRem</v>
      </c>
      <c r="D20" s="30">
        <f>IF(ISBLANK(Values!E19),"",Values!E19)</f>
        <v>5714401501169</v>
      </c>
      <c r="E20" s="31" t="str">
        <f>IF(ISBLANK(Values!E19),"","EAN")</f>
        <v>EAN</v>
      </c>
      <c r="F20" s="28" t="str">
        <f>IF(ISBLANK(Values!E19),"",IF(Values!J19, SUBSTITUTE(Values!$B$1, "{language}", Values!H19) &amp; " " &amp;Values!$B$3, SUBSTITUTE(Values!$B$2, "{language}", Values!$H19) &amp; " " &amp;Values!$B$3))</f>
        <v>replacement Swedish – Finnish backlit keyboard for Lenovo Thinkpad  P50 P70</v>
      </c>
      <c r="G20" s="32" t="str">
        <f>IF(ISBLANK(Values!E19),"","TellusRem")</f>
        <v>TellusRem</v>
      </c>
      <c r="H20" s="27" t="str">
        <f>IF(ISBLANK(Values!E19),"",Values!$B$16)</f>
        <v>laptop-computer-replacement-parts</v>
      </c>
      <c r="I20" s="27" t="str">
        <f>IF(ISBLANK(Values!E19),"","4730574031")</f>
        <v>4730574031</v>
      </c>
      <c r="J20" s="38" t="str">
        <f>IF(ISBLANK(Values!E19),"",Values!F19 )</f>
        <v>Lenovo P50 BL - SE/FI</v>
      </c>
      <c r="K20" s="28">
        <f>IF(ISBLANK(Values!E19),"",IF(Values!J19, Values!$B$4, Values!$B$5))</f>
        <v>75.989999999999995</v>
      </c>
      <c r="L20" s="39">
        <f>IF(ISBLANK(Values!E19),"",Values!$B$18)</f>
        <v>5</v>
      </c>
      <c r="M20" s="28" t="str">
        <f>IF(ISBLANK(Values!E19),"",Values!$M19)</f>
        <v>https://download.lenovo.com/Images/Parts/00PA355/00PA355_A.jpg</v>
      </c>
      <c r="N20" s="28" t="str">
        <f>IF(ISBLANK(Values!$F19),"",Values!N19)</f>
        <v>https://download.lenovo.com/Images/Parts/00PA355/00PA355_B.jpg</v>
      </c>
      <c r="O20" s="28"/>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Child</v>
      </c>
      <c r="X20" s="32" t="str">
        <f>IF(ISBLANK(Values!E19),"",Values!$B$13)</f>
        <v>Lenovo P50 parent</v>
      </c>
      <c r="Y20" s="38" t="str">
        <f>IF(ISBLANK(Values!E19),"","Size-Color")</f>
        <v>Size-Color</v>
      </c>
      <c r="Z20" s="32" t="str">
        <f>IF(ISBLANK(Values!E19),"","variation")</f>
        <v>variation</v>
      </c>
      <c r="AA20" s="36" t="str">
        <f>IF(ISBLANK(Values!E19),"",Values!$B$20)</f>
        <v>Update</v>
      </c>
      <c r="AB20" s="36" t="str">
        <f>IF(ISBLANK(Values!E19),"",Values!$B$29)</f>
        <v xml:space="preserve">Keyboard distributed by Tellus Remarketing, leading European company for laptop keyboards. Keyboards have been cleaned, packed and tested in our production line in Denmark. For any compatibility questions contact us through Amazon website. </v>
      </c>
      <c r="AI20" s="40" t="str">
        <f>IF(ISBLANK(Values!E19),"",IF(Values!I19,Values!$B$23,Values!$B$33))</f>
        <v>👉 REFURBISHED:  SAVE MONEY -  Replacement Lenovo laptop keyboard, same quality as OEM keyboards. TellusRem is the Leading keyboards distributor in the world since 2011. Perfect replacement keyboard, easy to replace and install.</v>
      </c>
      <c r="AJ20" s="41" t="str">
        <f>IF(ISBLANK(Values!E19),"",Values!$B$24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20" s="1" t="str">
        <f>IF(ISBLANK(Values!E19),"",Values!$B$25)</f>
        <v>♻️ ECOFRIENDLY PRODUCT - Buy refurbished, BUY GREEN! Reduce more than 80% carbon dioxide by buying our refurbished keyboards, compared to getting a new keyboard! Perfect OEM replacement part for your keyboard.</v>
      </c>
      <c r="AL20" s="1" t="str">
        <f>IF(ISBLANK(Values!E19),"",SUBSTITUTE(SUBSTITUTE(IF(Values!$J19, Values!$B$26, Values!$B$33), "{language}", Values!$H19), "{flag}", INDEX(options!$E$1:$E$20, Values!$V19)))</f>
        <v>👉 LAYOUT – 🇸🇪 🇫🇮 Swedish – Finnish backlit.</v>
      </c>
      <c r="AM20" s="1" t="str">
        <f>SUBSTITUTE(IF(ISBLANK(Values!E19),"",Values!$B$27), "{model}", Values!$B$3)</f>
        <v>👉 COMPATIBLE WITH - Lenovo P50 P70. Please check the picture and description carefully before purchasing any keyboard. This ensures that you get the correct laptop keyboard for your computer. Super easy installation.</v>
      </c>
      <c r="AT20" s="28" t="str">
        <f>IF(ISBLANK(Values!E19),"",Values!H19)</f>
        <v>Swedish – Finnish</v>
      </c>
      <c r="AV20" s="36" t="str">
        <f>IF(ISBLANK(Values!E19),"",IF(Values!J19,"Backlit", "Non-Backlit"))</f>
        <v>Backlit</v>
      </c>
      <c r="BE20" s="27" t="str">
        <f>IF(ISBLANK(Values!E19),"","Professional Audience")</f>
        <v>Professional Audience</v>
      </c>
      <c r="BF20" s="27" t="str">
        <f>IF(ISBLANK(Values!E19),"","Consumer Audience")</f>
        <v>Consumer Audience</v>
      </c>
      <c r="BG20" s="27" t="str">
        <f>IF(ISBLANK(Values!E19),"","Adults")</f>
        <v>Adults</v>
      </c>
      <c r="BH20" s="27" t="str">
        <f>IF(ISBLANK(Values!E19),"","People")</f>
        <v>People</v>
      </c>
      <c r="CG20" s="1">
        <f>IF(ISBLANK(Values!E19),"",Values!$B$11)</f>
        <v>150</v>
      </c>
      <c r="CH20" s="1" t="str">
        <f>IF(ISBLANK(Values!E19),"","GR")</f>
        <v>GR</v>
      </c>
      <c r="CI20" s="1" t="str">
        <f>IF(ISBLANK(Values!E19),"",Values!$B$7)</f>
        <v>41</v>
      </c>
      <c r="CJ20" s="1" t="str">
        <f>IF(ISBLANK(Values!E19),"",Values!$B$8)</f>
        <v>17</v>
      </c>
      <c r="CK20" s="1" t="str">
        <f>IF(ISBLANK(Values!E19),"",Values!$B$9)</f>
        <v>5</v>
      </c>
      <c r="CL20" s="1" t="str">
        <f>IF(ISBLANK(Values!E19),"","CM")</f>
        <v>CM</v>
      </c>
      <c r="CO20" s="42" t="str">
        <f>IF(AND(Values!$B$37=options!$G$2, Values!$C19), "AMAZON_NA", IF(AND(Values!$B$37=options!$G$1, Values!$D19), "AMAZON_EU", "DEFAULT"))</f>
        <v>DEFAULT</v>
      </c>
      <c r="CP20" s="36" t="str">
        <f>IF(ISBLANK(Values!E19),"",Values!$B$7)</f>
        <v>41</v>
      </c>
      <c r="CQ20" s="36" t="str">
        <f>IF(ISBLANK(Values!E19),"",Values!$B$8)</f>
        <v>17</v>
      </c>
      <c r="CR20" s="36" t="str">
        <f>IF(ISBLANK(Values!E19),"",Values!$B$9)</f>
        <v>5</v>
      </c>
      <c r="CS20" s="1">
        <f>IF(ISBLANK(Values!E19),"",Values!$B$11)</f>
        <v>150</v>
      </c>
      <c r="CT20" s="1" t="str">
        <f>IF(ISBLANK(Values!E19),"","GR")</f>
        <v>GR</v>
      </c>
      <c r="CU20" s="1" t="str">
        <f>IF(ISBLANK(Values!E19),"","CM")</f>
        <v>CM</v>
      </c>
      <c r="CV20" s="1" t="str">
        <f>IF(ISBLANK(Values!E19),"",IF(Values!$B$36=options!$F$1,"Denmark", IF(Values!$B$36=options!$F$2, "Danemark",IF(Values!$B$36=options!$F$3, "Dänemark",IF(Values!$B$36=options!$F$4, "Danimarca",IF(Values!$B$36=options!$F$5, "Dinamarca",IF(Values!$B$36=options!$F$6, "Denemarken","" ) ) ) ) )))</f>
        <v>Denmark</v>
      </c>
      <c r="CZ20" s="1" t="str">
        <f>IF(ISBLANK(Values!E19),"","No")</f>
        <v>No</v>
      </c>
      <c r="DA20" s="1" t="str">
        <f>IF(ISBLANK(Values!E19),"","No")</f>
        <v>No</v>
      </c>
      <c r="DO20" s="27" t="str">
        <f>IF(ISBLANK(Values!E19),"","Parts")</f>
        <v>Parts</v>
      </c>
      <c r="DP20" s="27" t="str">
        <f>IF(ISBLANK(Values!E19),"",Values!$B$31)</f>
        <v>6 month warranty after the delivery date. In case of any malfunction of the keyboard a new unit or a spare part for the keyboard of the product will be sent. In case of shortage of stock a full refund is issued.</v>
      </c>
      <c r="DS20" s="31"/>
      <c r="DY20" s="31"/>
      <c r="DZ20" s="31"/>
      <c r="EA20" s="31"/>
      <c r="EB20" s="31"/>
      <c r="EC20" s="31"/>
      <c r="EI20" s="1" t="str">
        <f>IF(ISBLANK(Values!E19),"",Values!$B$31)</f>
        <v>6 month warranty after the delivery date. In case of any malfunction of the keyboard a new unit or a spare part for the keyboard of the product will be sent. In case of shortage of stock a full refund is issued.</v>
      </c>
      <c r="ES20" s="1" t="str">
        <f>IF(ISBLANK(Values!E19),"","Amazon Tellus UPS")</f>
        <v>Amazon Tellus UPS</v>
      </c>
      <c r="EV20" s="31" t="str">
        <f>IF(ISBLANK(Values!E19),"","New")</f>
        <v>New</v>
      </c>
      <c r="FE20" s="1" t="str">
        <f>IF(ISBLANK(Values!E19),"","3")</f>
        <v>3</v>
      </c>
      <c r="FH20" s="1" t="str">
        <f>IF(ISBLANK(Values!E19),"","FALSE")</f>
        <v>FALSE</v>
      </c>
      <c r="FI20" s="36" t="str">
        <f>IF(ISBLANK(Values!E19),"","FALSE")</f>
        <v>FALSE</v>
      </c>
      <c r="FJ20" s="36" t="str">
        <f>IF(ISBLANK(Values!E19),"","FALSE")</f>
        <v>FALSE</v>
      </c>
      <c r="FM20" s="1" t="str">
        <f>IF(ISBLANK(Values!E19),"","1")</f>
        <v>1</v>
      </c>
      <c r="FO20" s="28">
        <f>IF(ISBLANK(Values!E19),"",IF(Values!J19, Values!$B$4, Values!$B$5))</f>
        <v>75.989999999999995</v>
      </c>
      <c r="FP20" s="1" t="str">
        <f>IF(ISBLANK(Values!E19),"","Percent")</f>
        <v>Percent</v>
      </c>
      <c r="FQ20" s="1" t="str">
        <f>IF(ISBLANK(Values!E19),"","2")</f>
        <v>2</v>
      </c>
      <c r="FR20" s="1" t="str">
        <f>IF(ISBLANK(Values!E19),"","3")</f>
        <v>3</v>
      </c>
      <c r="FS20" s="1" t="str">
        <f>IF(ISBLANK(Values!E19),"","5")</f>
        <v>5</v>
      </c>
      <c r="FT20" s="1" t="str">
        <f>IF(ISBLANK(Values!E19),"","6")</f>
        <v>6</v>
      </c>
      <c r="FU20" s="1" t="str">
        <f>IF(ISBLANK(Values!E19),"","10")</f>
        <v>10</v>
      </c>
      <c r="FV20" s="1" t="str">
        <f>IF(ISBLANK(Values!E19),"","10")</f>
        <v>10</v>
      </c>
    </row>
    <row r="21" spans="1:192" ht="48" x14ac:dyDescent="0.2">
      <c r="A21" s="27" t="str">
        <f>IF(ISBLANK(Values!E20),"",IF(Values!$B$37="EU","computercomponent","computer"))</f>
        <v>computer</v>
      </c>
      <c r="B21" s="37" t="str">
        <f>IF(ISBLANK(Values!E20),"",Values!F20)</f>
        <v>Lenovo P50 BL - CH</v>
      </c>
      <c r="C21" s="32" t="str">
        <f>IF(ISBLANK(Values!E20),"","TellusRem")</f>
        <v>TellusRem</v>
      </c>
      <c r="D21" s="30">
        <f>IF(ISBLANK(Values!E20),"",Values!E20)</f>
        <v>5714401501176</v>
      </c>
      <c r="E21" s="31" t="str">
        <f>IF(ISBLANK(Values!E20),"","EAN")</f>
        <v>EAN</v>
      </c>
      <c r="F21" s="28" t="str">
        <f>IF(ISBLANK(Values!E20),"",IF(Values!J20, SUBSTITUTE(Values!$B$1, "{language}", Values!H20) &amp; " " &amp;Values!$B$3, SUBSTITUTE(Values!$B$2, "{language}", Values!$H20) &amp; " " &amp;Values!$B$3))</f>
        <v>replacement Swiss backlit keyboard for Lenovo Thinkpad  P50 P70</v>
      </c>
      <c r="G21" s="32" t="str">
        <f>IF(ISBLANK(Values!E20),"","TellusRem")</f>
        <v>TellusRem</v>
      </c>
      <c r="H21" s="27" t="str">
        <f>IF(ISBLANK(Values!E20),"",Values!$B$16)</f>
        <v>laptop-computer-replacement-parts</v>
      </c>
      <c r="I21" s="27" t="str">
        <f>IF(ISBLANK(Values!E20),"","4730574031")</f>
        <v>4730574031</v>
      </c>
      <c r="J21" s="38" t="str">
        <f>IF(ISBLANK(Values!E20),"",Values!F20 )</f>
        <v>Lenovo P50 BL - CH</v>
      </c>
      <c r="K21" s="28">
        <f>IF(ISBLANK(Values!E20),"",IF(Values!J20, Values!$B$4, Values!$B$5))</f>
        <v>75.989999999999995</v>
      </c>
      <c r="L21" s="39">
        <f>IF(ISBLANK(Values!E20),"",Values!$B$18)</f>
        <v>5</v>
      </c>
      <c r="M21" s="28" t="str">
        <f>IF(ISBLANK(Values!E20),"",Values!$M20)</f>
        <v>https://download.lenovo.com/Images/Parts/00PA315/00PA315_A.jpg</v>
      </c>
      <c r="N21" s="28" t="str">
        <f>IF(ISBLANK(Values!$F20),"",Values!N20)</f>
        <v>https://download.lenovo.com/Images/Parts/00PA315/00PA315_B.jpg</v>
      </c>
      <c r="O21" s="28"/>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Child</v>
      </c>
      <c r="X21" s="32" t="str">
        <f>IF(ISBLANK(Values!E20),"",Values!$B$13)</f>
        <v>Lenovo P50 parent</v>
      </c>
      <c r="Y21" s="38" t="str">
        <f>IF(ISBLANK(Values!E20),"","Size-Color")</f>
        <v>Size-Color</v>
      </c>
      <c r="Z21" s="32" t="str">
        <f>IF(ISBLANK(Values!E20),"","variation")</f>
        <v>variation</v>
      </c>
      <c r="AA21" s="36" t="str">
        <f>IF(ISBLANK(Values!E20),"",Values!$B$20)</f>
        <v>Update</v>
      </c>
      <c r="AB21" s="36" t="str">
        <f>IF(ISBLANK(Values!E20),"",Values!$B$29)</f>
        <v xml:space="preserve">Keyboard distributed by Tellus Remarketing, leading European company for laptop keyboards. Keyboards have been cleaned, packed and tested in our production line in Denmark. For any compatibility questions contact us through Amazon website. </v>
      </c>
      <c r="AI21" s="40" t="str">
        <f>IF(ISBLANK(Values!E20),"",IF(Values!I20,Values!$B$23,Values!$B$33))</f>
        <v>👉 REFURBISHED:  SAVE MONEY -  Replacement Lenovo laptop keyboard, same quality as OEM keyboards. TellusRem is the Leading keyboards distributor in the world since 2011. Perfect replacement keyboard, easy to replace and install.</v>
      </c>
      <c r="AJ21" s="41" t="str">
        <f>IF(ISBLANK(Values!E20),"",Values!$B$24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21" s="1" t="str">
        <f>IF(ISBLANK(Values!E20),"",Values!$B$25)</f>
        <v>♻️ ECOFRIENDLY PRODUCT - Buy refurbished, BUY GREEN! Reduce more than 80% carbon dioxide by buying our refurbished keyboards, compared to getting a new keyboard! Perfect OEM replacement part for your keyboard.</v>
      </c>
      <c r="AL21" s="1" t="str">
        <f>IF(ISBLANK(Values!E20),"",SUBSTITUTE(SUBSTITUTE(IF(Values!$J20, Values!$B$26, Values!$B$33), "{language}", Values!$H20), "{flag}", INDEX(options!$E$1:$E$20, Values!$V20)))</f>
        <v>👉 LAYOUT – 🇨🇭 Swiss backlit.</v>
      </c>
      <c r="AM21" s="1" t="str">
        <f>SUBSTITUTE(IF(ISBLANK(Values!E20),"",Values!$B$27), "{model}", Values!$B$3)</f>
        <v>👉 COMPATIBLE WITH - Lenovo P50 P70. Please check the picture and description carefully before purchasing any keyboard. This ensures that you get the correct laptop keyboard for your computer. Super easy installation.</v>
      </c>
      <c r="AT21" s="28" t="str">
        <f>IF(ISBLANK(Values!E20),"",Values!H20)</f>
        <v>Swiss</v>
      </c>
      <c r="AV21" s="36" t="str">
        <f>IF(ISBLANK(Values!E20),"",IF(Values!J20,"Backlit", "Non-Backlit"))</f>
        <v>Backlit</v>
      </c>
      <c r="BE21" s="27" t="str">
        <f>IF(ISBLANK(Values!E20),"","Professional Audience")</f>
        <v>Professional Audience</v>
      </c>
      <c r="BF21" s="27" t="str">
        <f>IF(ISBLANK(Values!E20),"","Consumer Audience")</f>
        <v>Consumer Audience</v>
      </c>
      <c r="BG21" s="27" t="str">
        <f>IF(ISBLANK(Values!E20),"","Adults")</f>
        <v>Adults</v>
      </c>
      <c r="BH21" s="27" t="str">
        <f>IF(ISBLANK(Values!E20),"","People")</f>
        <v>People</v>
      </c>
      <c r="CG21" s="1">
        <f>IF(ISBLANK(Values!E20),"",Values!$B$11)</f>
        <v>150</v>
      </c>
      <c r="CH21" s="1" t="str">
        <f>IF(ISBLANK(Values!E20),"","GR")</f>
        <v>GR</v>
      </c>
      <c r="CI21" s="1" t="str">
        <f>IF(ISBLANK(Values!E20),"",Values!$B$7)</f>
        <v>41</v>
      </c>
      <c r="CJ21" s="1" t="str">
        <f>IF(ISBLANK(Values!E20),"",Values!$B$8)</f>
        <v>17</v>
      </c>
      <c r="CK21" s="1" t="str">
        <f>IF(ISBLANK(Values!E20),"",Values!$B$9)</f>
        <v>5</v>
      </c>
      <c r="CL21" s="1" t="str">
        <f>IF(ISBLANK(Values!E20),"","CM")</f>
        <v>CM</v>
      </c>
      <c r="CO21" s="42" t="str">
        <f>IF(AND(Values!$B$37=options!$G$2, Values!$C20), "AMAZON_NA", IF(AND(Values!$B$37=options!$G$1, Values!$D20), "AMAZON_EU", "DEFAULT"))</f>
        <v>DEFAULT</v>
      </c>
      <c r="CP21" s="36" t="str">
        <f>IF(ISBLANK(Values!E20),"",Values!$B$7)</f>
        <v>41</v>
      </c>
      <c r="CQ21" s="36" t="str">
        <f>IF(ISBLANK(Values!E20),"",Values!$B$8)</f>
        <v>17</v>
      </c>
      <c r="CR21" s="36" t="str">
        <f>IF(ISBLANK(Values!E20),"",Values!$B$9)</f>
        <v>5</v>
      </c>
      <c r="CS21" s="1">
        <f>IF(ISBLANK(Values!E20),"",Values!$B$11)</f>
        <v>150</v>
      </c>
      <c r="CT21" s="1" t="str">
        <f>IF(ISBLANK(Values!E20),"","GR")</f>
        <v>GR</v>
      </c>
      <c r="CU21" s="1" t="str">
        <f>IF(ISBLANK(Values!E20),"","CM")</f>
        <v>CM</v>
      </c>
      <c r="CV21" s="1" t="str">
        <f>IF(ISBLANK(Values!E20),"",IF(Values!$B$36=options!$F$1,"Denmark", IF(Values!$B$36=options!$F$2, "Danemark",IF(Values!$B$36=options!$F$3, "Dänemark",IF(Values!$B$36=options!$F$4, "Danimarca",IF(Values!$B$36=options!$F$5, "Dinamarca",IF(Values!$B$36=options!$F$6, "Denemarken","" ) ) ) ) )))</f>
        <v>Denmark</v>
      </c>
      <c r="CZ21" s="1" t="str">
        <f>IF(ISBLANK(Values!E20),"","No")</f>
        <v>No</v>
      </c>
      <c r="DA21" s="1" t="str">
        <f>IF(ISBLANK(Values!E20),"","No")</f>
        <v>No</v>
      </c>
      <c r="DO21" s="27" t="str">
        <f>IF(ISBLANK(Values!E20),"","Parts")</f>
        <v>Parts</v>
      </c>
      <c r="DP21" s="27" t="str">
        <f>IF(ISBLANK(Values!E20),"",Values!$B$31)</f>
        <v>6 month warranty after the delivery date. In case of any malfunction of the keyboard a new unit or a spare part for the keyboard of the product will be sent. In case of shortage of stock a full refund is issued.</v>
      </c>
      <c r="DS21" s="31"/>
      <c r="DY21" s="31"/>
      <c r="DZ21" s="31"/>
      <c r="EA21" s="31"/>
      <c r="EB21" s="31"/>
      <c r="EC21" s="31"/>
      <c r="EI21" s="1" t="str">
        <f>IF(ISBLANK(Values!E20),"",Values!$B$31)</f>
        <v>6 month warranty after the delivery date. In case of any malfunction of the keyboard a new unit or a spare part for the keyboard of the product will be sent. In case of shortage of stock a full refund is issued.</v>
      </c>
      <c r="ES21" s="1" t="str">
        <f>IF(ISBLANK(Values!E20),"","Amazon Tellus UPS")</f>
        <v>Amazon Tellus UPS</v>
      </c>
      <c r="EV21" s="31" t="str">
        <f>IF(ISBLANK(Values!E20),"","New")</f>
        <v>New</v>
      </c>
      <c r="FE21" s="1" t="str">
        <f>IF(ISBLANK(Values!E20),"","3")</f>
        <v>3</v>
      </c>
      <c r="FH21" s="1" t="str">
        <f>IF(ISBLANK(Values!E20),"","FALSE")</f>
        <v>FALSE</v>
      </c>
      <c r="FI21" s="36" t="str">
        <f>IF(ISBLANK(Values!E20),"","FALSE")</f>
        <v>FALSE</v>
      </c>
      <c r="FJ21" s="36" t="str">
        <f>IF(ISBLANK(Values!E20),"","FALSE")</f>
        <v>FALSE</v>
      </c>
      <c r="FM21" s="1" t="str">
        <f>IF(ISBLANK(Values!E20),"","1")</f>
        <v>1</v>
      </c>
      <c r="FO21" s="28">
        <f>IF(ISBLANK(Values!E20),"",IF(Values!J20, Values!$B$4, Values!$B$5))</f>
        <v>75.989999999999995</v>
      </c>
      <c r="FP21" s="1" t="str">
        <f>IF(ISBLANK(Values!E20),"","Percent")</f>
        <v>Percent</v>
      </c>
      <c r="FQ21" s="1" t="str">
        <f>IF(ISBLANK(Values!E20),"","2")</f>
        <v>2</v>
      </c>
      <c r="FR21" s="1" t="str">
        <f>IF(ISBLANK(Values!E20),"","3")</f>
        <v>3</v>
      </c>
      <c r="FS21" s="1" t="str">
        <f>IF(ISBLANK(Values!E20),"","5")</f>
        <v>5</v>
      </c>
      <c r="FT21" s="1" t="str">
        <f>IF(ISBLANK(Values!E20),"","6")</f>
        <v>6</v>
      </c>
      <c r="FU21" s="1" t="str">
        <f>IF(ISBLANK(Values!E20),"","10")</f>
        <v>10</v>
      </c>
      <c r="FV21" s="1" t="str">
        <f>IF(ISBLANK(Values!E20),"","10")</f>
        <v>10</v>
      </c>
    </row>
    <row r="22" spans="1:192" ht="48" x14ac:dyDescent="0.2">
      <c r="A22" s="27" t="str">
        <f>IF(ISBLANK(Values!E21),"",IF(Values!$B$37="EU","computercomponent","computer"))</f>
        <v>computer</v>
      </c>
      <c r="B22" s="37" t="str">
        <f>IF(ISBLANK(Values!E21),"",Values!F21)</f>
        <v>Lenovo P50 BL - US INT</v>
      </c>
      <c r="C22" s="32" t="str">
        <f>IF(ISBLANK(Values!E21),"","TellusRem")</f>
        <v>TellusRem</v>
      </c>
      <c r="D22" s="30">
        <f>IF(ISBLANK(Values!E21),"",Values!E21)</f>
        <v>5714401501183</v>
      </c>
      <c r="E22" s="31" t="str">
        <f>IF(ISBLANK(Values!E21),"","EAN")</f>
        <v>EAN</v>
      </c>
      <c r="F22" s="28" t="str">
        <f>IF(ISBLANK(Values!E21),"",IF(Values!J21, SUBSTITUTE(Values!$B$1, "{language}", Values!H21) &amp; " " &amp;Values!$B$3, SUBSTITUTE(Values!$B$2, "{language}", Values!$H21) &amp; " " &amp;Values!$B$3))</f>
        <v>replacement US International backlit keyboard for Lenovo Thinkpad  P50 P70</v>
      </c>
      <c r="G22" s="32" t="str">
        <f>IF(ISBLANK(Values!E21),"","TellusRem")</f>
        <v>TellusRem</v>
      </c>
      <c r="H22" s="27" t="str">
        <f>IF(ISBLANK(Values!E21),"",Values!$B$16)</f>
        <v>laptop-computer-replacement-parts</v>
      </c>
      <c r="I22" s="27" t="str">
        <f>IF(ISBLANK(Values!E21),"","4730574031")</f>
        <v>4730574031</v>
      </c>
      <c r="J22" s="38" t="s">
        <v>351</v>
      </c>
      <c r="K22" s="28">
        <f>IF(ISBLANK(Values!E21),"",IF(Values!J21, Values!$B$4, Values!$B$5))</f>
        <v>75.989999999999995</v>
      </c>
      <c r="L22" s="39">
        <f>IF(ISBLANK(Values!E21),"",Values!$B$18)</f>
        <v>5</v>
      </c>
      <c r="M22" s="28" t="str">
        <f>IF(ISBLANK(Values!E21),"",Values!$M21)</f>
        <v>https://download.lenovo.com/Images/Parts/00PA277/00PA277_A.jpg</v>
      </c>
      <c r="N22" s="28" t="str">
        <f>IF(ISBLANK(Values!$F21),"",Values!N21)</f>
        <v>https://download.lenovo.com/Images/Parts/00PA277/00PA277_B.jpg</v>
      </c>
      <c r="O22" s="28" t="str">
        <f>IF(ISBLANK(Values!$F21),"",Values!O21)</f>
        <v>https://download.lenovo.com/Images/Parts/00PA277/00PA277_details.jpg</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Child</v>
      </c>
      <c r="X22" s="32" t="str">
        <f>IF(ISBLANK(Values!E21),"",Values!$B$13)</f>
        <v>Lenovo P50 parent</v>
      </c>
      <c r="Y22" s="38" t="str">
        <f>IF(ISBLANK(Values!E21),"","Size-Color")</f>
        <v>Size-Color</v>
      </c>
      <c r="Z22" s="32" t="str">
        <f>IF(ISBLANK(Values!E21),"","variation")</f>
        <v>variation</v>
      </c>
      <c r="AA22" s="36" t="str">
        <f>IF(ISBLANK(Values!E21),"",Values!$B$20)</f>
        <v>Update</v>
      </c>
      <c r="AB22" s="36" t="str">
        <f>IF(ISBLANK(Values!E21),"",Values!$B$29)</f>
        <v xml:space="preserve">Keyboard distributed by Tellus Remarketing, leading European company for laptop keyboards. Keyboards have been cleaned, packed and tested in our production line in Denmark. For any compatibility questions contact us through Amazon website. </v>
      </c>
      <c r="AI22" s="40" t="str">
        <f>IF(ISBLANK(Values!E21),"",IF(Values!I21,Values!$B$23,Values!$B$33))</f>
        <v>👉 REFURBISHED:  SAVE MONEY -  Replacement Lenovo laptop keyboard, same quality as OEM keyboards. TellusRem is the Leading keyboards distributor in the world since 2011. Perfect replacement keyboard, easy to replace and install.</v>
      </c>
      <c r="AJ22" s="41" t="str">
        <f>IF(ISBLANK(Values!E21),"",Values!$B$24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22" s="1" t="str">
        <f>IF(ISBLANK(Values!E21),"",Values!$B$25)</f>
        <v>♻️ ECOFRIENDLY PRODUCT - Buy refurbished, BUY GREEN! Reduce more than 80% carbon dioxide by buying our refurbished keyboards, compared to getting a new keyboard! Perfect OEM replacement part for your keyboard.</v>
      </c>
      <c r="AL22" s="1" t="str">
        <f>IF(ISBLANK(Values!E21),"",SUBSTITUTE(SUBSTITUTE(IF(Values!$J21, Values!$B$26, Values!$B$33), "{language}", Values!$H21), "{flag}", INDEX(options!$E$1:$E$20, Values!$V21)))</f>
        <v>👉 LAYOUT – 🇺🇸 with € symbol US International backlit.</v>
      </c>
      <c r="AM22" s="1" t="str">
        <f>SUBSTITUTE(IF(ISBLANK(Values!E21),"",Values!$B$27), "{model}", Values!$B$3)</f>
        <v>👉 COMPATIBLE WITH - Lenovo P50 P70. Please check the picture and description carefully before purchasing any keyboard. This ensures that you get the correct laptop keyboard for your computer. Super easy installation.</v>
      </c>
      <c r="AT22" s="28" t="str">
        <f>IF(ISBLANK(Values!E21),"",Values!H21)</f>
        <v>US International</v>
      </c>
      <c r="AV22" s="36" t="str">
        <f>IF(ISBLANK(Values!E21),"",IF(Values!J21,"Backlit", "Non-Backlit"))</f>
        <v>Backlit</v>
      </c>
      <c r="BE22" s="27" t="str">
        <f>IF(ISBLANK(Values!E21),"","Professional Audience")</f>
        <v>Professional Audience</v>
      </c>
      <c r="BF22" s="27" t="str">
        <f>IF(ISBLANK(Values!E21),"","Consumer Audience")</f>
        <v>Consumer Audience</v>
      </c>
      <c r="BG22" s="27" t="str">
        <f>IF(ISBLANK(Values!E21),"","Adults")</f>
        <v>Adults</v>
      </c>
      <c r="BH22" s="27" t="str">
        <f>IF(ISBLANK(Values!E21),"","People")</f>
        <v>People</v>
      </c>
      <c r="CG22" s="1">
        <f>IF(ISBLANK(Values!E21),"",Values!$B$11)</f>
        <v>150</v>
      </c>
      <c r="CH22" s="1" t="str">
        <f>IF(ISBLANK(Values!E21),"","GR")</f>
        <v>GR</v>
      </c>
      <c r="CI22" s="1" t="str">
        <f>IF(ISBLANK(Values!E21),"",Values!$B$7)</f>
        <v>41</v>
      </c>
      <c r="CJ22" s="1" t="str">
        <f>IF(ISBLANK(Values!E21),"",Values!$B$8)</f>
        <v>17</v>
      </c>
      <c r="CK22" s="1" t="str">
        <f>IF(ISBLANK(Values!E21),"",Values!$B$9)</f>
        <v>5</v>
      </c>
      <c r="CL22" s="1" t="str">
        <f>IF(ISBLANK(Values!E21),"","CM")</f>
        <v>CM</v>
      </c>
      <c r="CO22" s="42" t="str">
        <f>IF(AND(Values!$B$37=options!$G$2, Values!$C21), "AMAZON_NA", IF(AND(Values!$B$37=options!$G$1, Values!$D21), "AMAZON_EU", "DEFAULT"))</f>
        <v>DEFAULT</v>
      </c>
      <c r="CP22" s="36" t="str">
        <f>IF(ISBLANK(Values!E21),"",Values!$B$7)</f>
        <v>41</v>
      </c>
      <c r="CQ22" s="36" t="str">
        <f>IF(ISBLANK(Values!E21),"",Values!$B$8)</f>
        <v>17</v>
      </c>
      <c r="CR22" s="36" t="str">
        <f>IF(ISBLANK(Values!E21),"",Values!$B$9)</f>
        <v>5</v>
      </c>
      <c r="CS22" s="1">
        <f>IF(ISBLANK(Values!E21),"",Values!$B$11)</f>
        <v>150</v>
      </c>
      <c r="CT22" s="1" t="str">
        <f>IF(ISBLANK(Values!E21),"","GR")</f>
        <v>GR</v>
      </c>
      <c r="CU22" s="1" t="str">
        <f>IF(ISBLANK(Values!E21),"","CM")</f>
        <v>CM</v>
      </c>
      <c r="CV22" s="1" t="str">
        <f>IF(ISBLANK(Values!E21),"",IF(Values!$B$36=options!$F$1,"Denmark", IF(Values!$B$36=options!$F$2, "Danemark",IF(Values!$B$36=options!$F$3, "Dänemark",IF(Values!$B$36=options!$F$4, "Danimarca",IF(Values!$B$36=options!$F$5, "Dinamarca",IF(Values!$B$36=options!$F$6, "Denemarken","" ) ) ) ) )))</f>
        <v>Denmark</v>
      </c>
      <c r="CZ22" s="1" t="str">
        <f>IF(ISBLANK(Values!E21),"","No")</f>
        <v>No</v>
      </c>
      <c r="DA22" s="1" t="str">
        <f>IF(ISBLANK(Values!E21),"","No")</f>
        <v>No</v>
      </c>
      <c r="DO22" s="27" t="str">
        <f>IF(ISBLANK(Values!E21),"","Parts")</f>
        <v>Parts</v>
      </c>
      <c r="DP22" s="27" t="str">
        <f>IF(ISBLANK(Values!E21),"",Values!$B$31)</f>
        <v>6 month warranty after the delivery date. In case of any malfunction of the keyboard a new unit or a spare part for the keyboard of the product will be sent. In case of shortage of stock a full refund is issued.</v>
      </c>
      <c r="DS22" s="31"/>
      <c r="DY22" s="31" t="s">
        <v>580</v>
      </c>
      <c r="DZ22" s="31"/>
      <c r="EA22" s="31"/>
      <c r="EB22" s="31"/>
      <c r="EC22" s="31"/>
      <c r="EI22" s="1" t="str">
        <f>IF(ISBLANK(Values!E21),"",Values!$B$31)</f>
        <v>6 month warranty after the delivery date. In case of any malfunction of the keyboard a new unit or a spare part for the keyboard of the product will be sent. In case of shortage of stock a full refund is issued.</v>
      </c>
      <c r="ES22" s="1" t="str">
        <f>IF(ISBLANK(Values!E21),"","Amazon Tellus UPS")</f>
        <v>Amazon Tellus UPS</v>
      </c>
      <c r="EV22" s="31" t="str">
        <f>IF(ISBLANK(Values!E21),"","New")</f>
        <v>New</v>
      </c>
      <c r="FE22" s="1" t="str">
        <f>IF(ISBLANK(Values!E21),"","3")</f>
        <v>3</v>
      </c>
      <c r="FH22" s="1" t="str">
        <f>IF(ISBLANK(Values!E21),"","FALSE")</f>
        <v>FALSE</v>
      </c>
      <c r="FI22" s="36" t="str">
        <f>IF(ISBLANK(Values!E21),"","FALSE")</f>
        <v>FALSE</v>
      </c>
      <c r="FJ22" s="36" t="str">
        <f>IF(ISBLANK(Values!E21),"","FALSE")</f>
        <v>FALSE</v>
      </c>
      <c r="FM22" s="1" t="str">
        <f>IF(ISBLANK(Values!E21),"","1")</f>
        <v>1</v>
      </c>
      <c r="FO22" s="28">
        <f>IF(ISBLANK(Values!E21),"",IF(Values!J21, Values!$B$4, Values!$B$5))</f>
        <v>75.989999999999995</v>
      </c>
      <c r="FP22" s="1" t="str">
        <f>IF(ISBLANK(Values!E21),"","Percent")</f>
        <v>Percent</v>
      </c>
      <c r="FQ22" s="1" t="str">
        <f>IF(ISBLANK(Values!E21),"","2")</f>
        <v>2</v>
      </c>
      <c r="FR22" s="1" t="str">
        <f>IF(ISBLANK(Values!E21),"","3")</f>
        <v>3</v>
      </c>
      <c r="FS22" s="1" t="str">
        <f>IF(ISBLANK(Values!E21),"","5")</f>
        <v>5</v>
      </c>
      <c r="FT22" s="1" t="str">
        <f>IF(ISBLANK(Values!E21),"","6")</f>
        <v>6</v>
      </c>
      <c r="FU22" s="1" t="str">
        <f>IF(ISBLANK(Values!E21),"","10")</f>
        <v>10</v>
      </c>
      <c r="FV22" s="1" t="str">
        <f>IF(ISBLANK(Values!E21),"","10")</f>
        <v>10</v>
      </c>
    </row>
    <row r="23" spans="1:192" s="43" customFormat="1" ht="48" x14ac:dyDescent="0.2">
      <c r="A23" s="27" t="str">
        <f>IF(ISBLANK(Values!E22),"",IF(Values!$B$37="EU","computercomponent","computer"))</f>
        <v>computer</v>
      </c>
      <c r="B23" s="37" t="str">
        <f>IF(ISBLANK(Values!E22),"",Values!F22)</f>
        <v>Lenovo P50 BL - RUS</v>
      </c>
      <c r="C23" s="32" t="str">
        <f>IF(ISBLANK(Values!E22),"","TellusRem")</f>
        <v>TellusRem</v>
      </c>
      <c r="D23" s="30">
        <f>IF(ISBLANK(Values!E22),"",Values!E22)</f>
        <v>5714401501190</v>
      </c>
      <c r="E23" s="31" t="str">
        <f>IF(ISBLANK(Values!E22),"","EAN")</f>
        <v>EAN</v>
      </c>
      <c r="F23" s="28" t="str">
        <f>IF(ISBLANK(Values!E22),"",IF(Values!J22, SUBSTITUTE(Values!$B$1, "{language}", Values!H22) &amp; " " &amp;Values!$B$3, SUBSTITUTE(Values!$B$2, "{language}", Values!$H22) &amp; " " &amp;Values!$B$3))</f>
        <v>replacement Russian backlit keyboard for Lenovo Thinkpad  P50 P70</v>
      </c>
      <c r="G23" s="32" t="str">
        <f>IF(ISBLANK(Values!E22),"","TellusRem")</f>
        <v>TellusRem</v>
      </c>
      <c r="H23" s="27" t="str">
        <f>IF(ISBLANK(Values!E22),"",Values!$B$16)</f>
        <v>laptop-computer-replacement-parts</v>
      </c>
      <c r="I23" s="27" t="str">
        <f>IF(ISBLANK(Values!E22),"","4730574031")</f>
        <v>4730574031</v>
      </c>
      <c r="J23" s="38" t="str">
        <f>IF(ISBLANK(Values!E22),"",Values!F22 )</f>
        <v>Lenovo P50 BL - RUS</v>
      </c>
      <c r="K23" s="28">
        <f>IF(ISBLANK(Values!E22),"",IF(Values!J22, Values!$B$4, Values!$B$5))</f>
        <v>75.989999999999995</v>
      </c>
      <c r="L23" s="39">
        <f>IF(ISBLANK(Values!E22),"",Values!$B$18)</f>
        <v>5</v>
      </c>
      <c r="M23" s="28" t="str">
        <f>IF(ISBLANK(Values!E22),"",Values!$M22)</f>
        <v>https://download.lenovo.com/Images/Parts/00PA311/00PA311_A.jpg</v>
      </c>
      <c r="N23" s="28" t="str">
        <f>IF(ISBLANK(Values!$F22),"",Values!N22)</f>
        <v>https://download.lenovo.com/Images/Parts/00PA311/00PA311_B.jpg</v>
      </c>
      <c r="O23" s="28" t="str">
        <f>IF(ISBLANK(Values!$F22),"",Values!O22)</f>
        <v>https://download.lenovo.com/Images/Parts/00PA311/00PA311_details.jpg</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Child</v>
      </c>
      <c r="X23" s="32" t="str">
        <f>IF(ISBLANK(Values!E22),"",Values!$B$13)</f>
        <v>Lenovo P50 parent</v>
      </c>
      <c r="Y23" s="38" t="str">
        <f>IF(ISBLANK(Values!E22),"","Size-Color")</f>
        <v>Size-Color</v>
      </c>
      <c r="Z23" s="32" t="str">
        <f>IF(ISBLANK(Values!E22),"","variation")</f>
        <v>variation</v>
      </c>
      <c r="AA23" s="36" t="str">
        <f>IF(ISBLANK(Values!E22),"",Values!$B$20)</f>
        <v>Update</v>
      </c>
      <c r="AB23" s="36" t="str">
        <f>IF(ISBLANK(Values!E22),"",Values!$B$29)</f>
        <v xml:space="preserve">Keyboard distributed by Tellus Remarketing, leading European company for laptop keyboards. Keyboards have been cleaned, packed and tested in our production line in Denmark. For any compatibility questions contact us through Amazon website. </v>
      </c>
      <c r="AC23" s="1"/>
      <c r="AD23" s="1"/>
      <c r="AE23" s="1"/>
      <c r="AF23" s="1"/>
      <c r="AG23" s="1"/>
      <c r="AH23" s="1"/>
      <c r="AI23" s="40" t="str">
        <f>IF(ISBLANK(Values!E22),"",IF(Values!I22,Values!$B$23,Values!$B$33))</f>
        <v>👉 REFURBISHED:  SAVE MONEY -  Replacement Lenovo laptop keyboard, same quality as OEM keyboards. TellusRem is the Leading keyboards distributor in the world since 2011. Perfect replacement keyboard, easy to replace and install.</v>
      </c>
      <c r="AJ23" s="41" t="str">
        <f>IF(ISBLANK(Values!E22),"",Values!$B$24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23" s="1" t="str">
        <f>IF(ISBLANK(Values!E22),"",Values!$B$25)</f>
        <v>♻️ ECOFRIENDLY PRODUCT - Buy refurbished, BUY GREEN! Reduce more than 80% carbon dioxide by buying our refurbished keyboards, compared to getting a new keyboard! Perfect OEM replacement part for your keyboard.</v>
      </c>
      <c r="AL23" s="1" t="str">
        <f>IF(ISBLANK(Values!E22),"",SUBSTITUTE(SUBSTITUTE(IF(Values!$J22, Values!$B$26, Values!$B$33), "{language}", Values!$H22), "{flag}", INDEX(options!$E$1:$E$20, Values!$V22)))</f>
        <v>👉 LAYOUT – 🇷🇺 Russian backlit.</v>
      </c>
      <c r="AM23" s="1" t="str">
        <f>SUBSTITUTE(IF(ISBLANK(Values!E22),"",Values!$B$27), "{model}", Values!$B$3)</f>
        <v>👉 COMPATIBLE WITH - Lenovo P50 P70. Please check the picture and description carefully before purchasing any keyboard. This ensures that you get the correct laptop keyboard for your computer. Super easy installation.</v>
      </c>
      <c r="AN23" s="1"/>
      <c r="AO23" s="1"/>
      <c r="AP23" s="1"/>
      <c r="AQ23" s="1"/>
      <c r="AR23" s="1"/>
      <c r="AS23" s="1"/>
      <c r="AT23" s="28" t="str">
        <f>IF(ISBLANK(Values!E22),"",Values!H22)</f>
        <v>Russian</v>
      </c>
      <c r="AU23" s="1"/>
      <c r="AV23" s="36" t="str">
        <f>IF(ISBLANK(Values!E22),"",IF(Values!J22,"Backlit", "Non-Backlit"))</f>
        <v>Backlit</v>
      </c>
      <c r="AW23" s="1"/>
      <c r="AX23" s="1"/>
      <c r="AY23" s="1"/>
      <c r="AZ23" s="1"/>
      <c r="BA23" s="1"/>
      <c r="BB23" s="1"/>
      <c r="BC23" s="1"/>
      <c r="BD23" s="1"/>
      <c r="BE23" s="27" t="str">
        <f>IF(ISBLANK(Values!E22),"","Professional Audience")</f>
        <v>Professional Audience</v>
      </c>
      <c r="BF23" s="27" t="str">
        <f>IF(ISBLANK(Values!E22),"","Consumer Audience")</f>
        <v>Consumer Audience</v>
      </c>
      <c r="BG23" s="27" t="str">
        <f>IF(ISBLANK(Values!E22),"","Adults")</f>
        <v>Adults</v>
      </c>
      <c r="BH23" s="27" t="str">
        <f>IF(ISBLANK(Values!E22),"","People")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f>IF(ISBLANK(Values!E22),"",Values!$B$11)</f>
        <v>150</v>
      </c>
      <c r="CH23" s="1" t="str">
        <f>IF(ISBLANK(Values!E22),"","GR")</f>
        <v>GR</v>
      </c>
      <c r="CI23" s="1" t="str">
        <f>IF(ISBLANK(Values!E22),"",Values!$B$7)</f>
        <v>41</v>
      </c>
      <c r="CJ23" s="1" t="str">
        <f>IF(ISBLANK(Values!E22),"",Values!$B$8)</f>
        <v>17</v>
      </c>
      <c r="CK23" s="1" t="str">
        <f>IF(ISBLANK(Values!E22),"",Values!$B$9)</f>
        <v>5</v>
      </c>
      <c r="CL23" s="1" t="str">
        <f>IF(ISBLANK(Values!E22),"","CM")</f>
        <v>CM</v>
      </c>
      <c r="CM23" s="1"/>
      <c r="CN23" s="1"/>
      <c r="CO23" s="42" t="str">
        <f>IF(AND(Values!$B$37=options!$G$2, Values!$C22), "AMAZON_NA", IF(AND(Values!$B$37=options!$G$1, Values!$D22), "AMAZON_EU", "DEFAULT"))</f>
        <v>DEFAULT</v>
      </c>
      <c r="CP23" s="36" t="str">
        <f>IF(ISBLANK(Values!E22),"",Values!$B$7)</f>
        <v>41</v>
      </c>
      <c r="CQ23" s="36" t="str">
        <f>IF(ISBLANK(Values!E22),"",Values!$B$8)</f>
        <v>17</v>
      </c>
      <c r="CR23" s="36" t="str">
        <f>IF(ISBLANK(Values!E22),"",Values!$B$9)</f>
        <v>5</v>
      </c>
      <c r="CS23" s="1">
        <f>IF(ISBLANK(Values!E22),"",Values!$B$11)</f>
        <v>150</v>
      </c>
      <c r="CT23" s="1" t="str">
        <f>IF(ISBLANK(Values!E22),"","GR")</f>
        <v>GR</v>
      </c>
      <c r="CU23" s="1" t="str">
        <f>IF(ISBLANK(Values!E22),"","CM")</f>
        <v>CM</v>
      </c>
      <c r="CV23" s="1" t="str">
        <f>IF(ISBLANK(Values!E22),"",IF(Values!$B$36=options!$F$1,"Denmark", IF(Values!$B$36=options!$F$2, "Danemark",IF(Values!$B$36=options!$F$3, "Dänemark",IF(Values!$B$36=options!$F$4, "Danimarca",IF(Values!$B$36=options!$F$5, "Dinamarca",IF(Values!$B$36=options!$F$6, "Denemarken","" ) ) ) ) )))</f>
        <v>Denmark</v>
      </c>
      <c r="CW23" s="1"/>
      <c r="CX23" s="1"/>
      <c r="CY23" s="1"/>
      <c r="CZ23" s="1" t="str">
        <f>IF(ISBLANK(Values!E22),"","No")</f>
        <v>No</v>
      </c>
      <c r="DA23" s="1" t="str">
        <f>IF(ISBLANK(Values!E22),"","No")</f>
        <v>No</v>
      </c>
      <c r="DB23" s="1"/>
      <c r="DC23" s="1"/>
      <c r="DD23" s="1"/>
      <c r="DE23" s="1"/>
      <c r="DF23" s="1"/>
      <c r="DG23" s="1"/>
      <c r="DH23" s="1"/>
      <c r="DI23" s="1"/>
      <c r="DJ23" s="1"/>
      <c r="DK23" s="1"/>
      <c r="DL23" s="1"/>
      <c r="DM23" s="1"/>
      <c r="DN23" s="1"/>
      <c r="DO23" s="27" t="str">
        <f>IF(ISBLANK(Values!E22),"","Parts")</f>
        <v>Parts</v>
      </c>
      <c r="DP23" s="27" t="str">
        <f>IF(ISBLANK(Values!E22),"",Values!$B$31)</f>
        <v>6 month warranty after the delivery date. In case of any malfunction of the keyboard a new unit or a spare part for the keyboard of the product will be sent. In case of shortage of stock a full refund is issued.</v>
      </c>
      <c r="DQ23" s="1"/>
      <c r="DR23" s="1"/>
      <c r="DS23" s="31"/>
      <c r="DT23" s="1"/>
      <c r="DU23" s="1"/>
      <c r="DV23" s="1"/>
      <c r="DW23" s="1"/>
      <c r="DX23" s="1"/>
      <c r="DY23" s="31"/>
      <c r="DZ23" s="31"/>
      <c r="EA23" s="31"/>
      <c r="EB23" s="31"/>
      <c r="EC23" s="31"/>
      <c r="ED23" s="1"/>
      <c r="EE23" s="1"/>
      <c r="EF23" s="1"/>
      <c r="EG23" s="1"/>
      <c r="EH23" s="1"/>
      <c r="EI23" s="1" t="str">
        <f>IF(ISBLANK(Values!E22),"",Values!$B$31)</f>
        <v>6 month warranty after the delivery date. In case of any malfunction of the keyboard a new unit or a spare part for the keyboard of the product will be sent. In case of shortage of stock a full refund is issued.</v>
      </c>
      <c r="EJ23" s="1"/>
      <c r="EK23" s="1"/>
      <c r="EL23" s="1"/>
      <c r="EM23" s="1"/>
      <c r="EN23" s="1"/>
      <c r="EO23" s="1"/>
      <c r="EP23" s="1"/>
      <c r="EQ23" s="1"/>
      <c r="ER23" s="1"/>
      <c r="ES23" s="1" t="str">
        <f>IF(ISBLANK(Values!E22),"","Amazon Tellus UPS")</f>
        <v>Amazon Tellus UPS</v>
      </c>
      <c r="ET23" s="1"/>
      <c r="EU23" s="1"/>
      <c r="EV23" s="31" t="str">
        <f>IF(ISBLANK(Values!E22),"","New")</f>
        <v>New</v>
      </c>
      <c r="EW23" s="1"/>
      <c r="EX23" s="1"/>
      <c r="EY23" s="1"/>
      <c r="EZ23" s="1"/>
      <c r="FA23" s="1"/>
      <c r="FB23" s="1"/>
      <c r="FC23" s="1"/>
      <c r="FD23" s="1"/>
      <c r="FE23" s="1" t="str">
        <f>IF(ISBLANK(Values!E22),"","3")</f>
        <v>3</v>
      </c>
      <c r="FF23" s="1"/>
      <c r="FG23" s="1"/>
      <c r="FH23" s="1" t="str">
        <f>IF(ISBLANK(Values!E22),"","FALSE")</f>
        <v>FALSE</v>
      </c>
      <c r="FI23" s="36" t="str">
        <f>IF(ISBLANK(Values!E22),"","FALSE")</f>
        <v>FALSE</v>
      </c>
      <c r="FJ23" s="36" t="str">
        <f>IF(ISBLANK(Values!E22),"","FALSE")</f>
        <v>FALSE</v>
      </c>
      <c r="FK23" s="1"/>
      <c r="FL23" s="1"/>
      <c r="FM23" s="1" t="str">
        <f>IF(ISBLANK(Values!E22),"","1")</f>
        <v>1</v>
      </c>
      <c r="FN23" s="1"/>
      <c r="FO23" s="28">
        <f>IF(ISBLANK(Values!E22),"",IF(Values!J22, Values!$B$4, Values!$B$5))</f>
        <v>75.989999999999995</v>
      </c>
      <c r="FP23" s="1" t="str">
        <f>IF(ISBLANK(Values!E22),"","Percent")</f>
        <v>Percent</v>
      </c>
      <c r="FQ23" s="1" t="str">
        <f>IF(ISBLANK(Values!E22),"","2")</f>
        <v>2</v>
      </c>
      <c r="FR23" s="1" t="str">
        <f>IF(ISBLANK(Values!E22),"","3")</f>
        <v>3</v>
      </c>
      <c r="FS23" s="1" t="str">
        <f>IF(ISBLANK(Values!E22),"","5")</f>
        <v>5</v>
      </c>
      <c r="FT23" s="1" t="str">
        <f>IF(ISBLANK(Values!E22),"","6")</f>
        <v>6</v>
      </c>
      <c r="FU23" s="1" t="str">
        <f>IF(ISBLANK(Values!E22),"","10")</f>
        <v>10</v>
      </c>
      <c r="FV23" s="1" t="str">
        <f>IF(ISBLANK(Values!E22),"","10")</f>
        <v>10</v>
      </c>
      <c r="FW23" s="1"/>
      <c r="FX23" s="1"/>
      <c r="FY23" s="1"/>
      <c r="FZ23" s="1"/>
      <c r="GA23" s="1"/>
      <c r="GB23" s="1"/>
      <c r="GC23" s="1"/>
      <c r="GD23" s="1"/>
      <c r="GE23" s="1"/>
      <c r="GF23" s="1"/>
      <c r="GG23" s="1"/>
      <c r="GH23" s="1"/>
      <c r="GI23" s="1"/>
      <c r="GJ23" s="1"/>
    </row>
    <row r="24" spans="1:192" s="43" customFormat="1" ht="48" x14ac:dyDescent="0.2">
      <c r="A24" s="27" t="str">
        <f>IF(ISBLANK(Values!E23),"",IF(Values!$B$37="EU","computercomponent","computer"))</f>
        <v>computer</v>
      </c>
      <c r="B24" s="37" t="str">
        <f>IF(ISBLANK(Values!E23),"",Values!F23)</f>
        <v>Lenovo P50 BL - US</v>
      </c>
      <c r="C24" s="32" t="str">
        <f>IF(ISBLANK(Values!E23),"","TellusRem")</f>
        <v>TellusRem</v>
      </c>
      <c r="D24" s="30">
        <f>IF(ISBLANK(Values!E23),"",Values!E23)</f>
        <v>5714401501206</v>
      </c>
      <c r="E24" s="31" t="str">
        <f>IF(ISBLANK(Values!E23),"","EAN")</f>
        <v>EAN</v>
      </c>
      <c r="F24" s="28" t="str">
        <f>IF(ISBLANK(Values!E23),"",IF(Values!J23, SUBSTITUTE(Values!$B$1, "{language}", Values!H23) &amp; " " &amp;Values!$B$3, SUBSTITUTE(Values!$B$2, "{language}", Values!$H23) &amp; " " &amp;Values!$B$3))</f>
        <v>replacement US backlit keyboard for Lenovo Thinkpad  P50 P70</v>
      </c>
      <c r="G24" s="44" t="s">
        <v>352</v>
      </c>
      <c r="H24" s="27" t="str">
        <f>IF(ISBLANK(Values!E23),"",Values!$B$16)</f>
        <v>laptop-computer-replacement-parts</v>
      </c>
      <c r="I24" s="27" t="str">
        <f>IF(ISBLANK(Values!E23),"","4730574031")</f>
        <v>4730574031</v>
      </c>
      <c r="J24" s="38" t="str">
        <f>IF(ISBLANK(Values!E23),"",Values!F23 )</f>
        <v>Lenovo P50 BL - US</v>
      </c>
      <c r="K24" s="28">
        <f>IF(ISBLANK(Values!E23),"",IF(Values!J23, Values!$B$4, Values!$B$5))</f>
        <v>75.989999999999995</v>
      </c>
      <c r="L24" s="39">
        <f>IF(ISBLANK(Values!E23),"",Values!$B$18)</f>
        <v>5</v>
      </c>
      <c r="M24" s="28" t="str">
        <f>IF(ISBLANK(Values!E23),"",Values!$M23)</f>
        <v>https://download.lenovo.com/Images/Parts/00PA288/00PA288_A.jpg</v>
      </c>
      <c r="N24" s="28" t="str">
        <f>IF(ISBLANK(Values!$F23),"",Values!N23)</f>
        <v>https://download.lenovo.com/Images/Parts/00PA288/00PA288_B.jpg</v>
      </c>
      <c r="O24" s="28" t="str">
        <f>IF(ISBLANK(Values!$F23),"",Values!O23)</f>
        <v>https://download.lenovo.com/Images/Parts/00PA288/00PA288_details.jpg</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Child</v>
      </c>
      <c r="X24" s="32" t="str">
        <f>IF(ISBLANK(Values!E23),"",Values!$B$13)</f>
        <v>Lenovo P50 parent</v>
      </c>
      <c r="Y24" s="38" t="str">
        <f>IF(ISBLANK(Values!E23),"","Size-Color")</f>
        <v>Size-Color</v>
      </c>
      <c r="Z24" s="32" t="str">
        <f>IF(ISBLANK(Values!E23),"","variation")</f>
        <v>variation</v>
      </c>
      <c r="AA24" s="36" t="str">
        <f>IF(ISBLANK(Values!E23),"",Values!$B$20)</f>
        <v>Update</v>
      </c>
      <c r="AB24" s="36" t="str">
        <f>IF(ISBLANK(Values!E23),"",Values!$B$29)</f>
        <v xml:space="preserve">Keyboard distributed by Tellus Remarketing, leading European company for laptop keyboards. Keyboards have been cleaned, packed and tested in our production line in Denmark. For any compatibility questions contact us through Amazon website. </v>
      </c>
      <c r="AC24" s="1"/>
      <c r="AD24" s="1"/>
      <c r="AE24" s="1"/>
      <c r="AF24" s="1"/>
      <c r="AG24" s="1"/>
      <c r="AH24" s="1"/>
      <c r="AI24" s="40" t="str">
        <f>IF(ISBLANK(Values!E23),"",IF(Values!I23,Values!$B$23,Values!$B$33))</f>
        <v>👉 REFURBISHED:  SAVE MONEY -  Replacement Lenovo laptop keyboard, same quality as OEM keyboards. TellusRem is the Leading keyboards distributor in the world since 2011. Perfect replacement keyboard, easy to replace and install.</v>
      </c>
      <c r="AJ24" s="41" t="str">
        <f>IF(ISBLANK(Values!E23),"",Values!$B$24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P50 P70</v>
      </c>
      <c r="AK24" s="1" t="str">
        <f>IF(ISBLANK(Values!E23),"",Values!$B$25)</f>
        <v>♻️ ECOFRIENDLY PRODUCT - Buy refurbished, BUY GREEN! Reduce more than 80% carbon dioxide by buying our refurbished keyboards, compared to getting a new keyboard! Perfect OEM replacement part for your keyboard.</v>
      </c>
      <c r="AL24" s="1" t="str">
        <f>IF(ISBLANK(Values!E23),"",SUBSTITUTE(SUBSTITUTE(IF(Values!$J23, Values!$B$26, Values!$B$33), "{language}", Values!$H23), "{flag}", INDEX(options!$E$1:$E$20, Values!$V23)))</f>
        <v>👉 LAYOUT – 🇺🇸 US backlit.</v>
      </c>
      <c r="AM24" s="1" t="str">
        <f>SUBSTITUTE(IF(ISBLANK(Values!E23),"",Values!$B$27), "{model}", Values!$B$3)</f>
        <v>👉 COMPATIBLE WITH - Lenovo P50 P70. Please check the picture and description carefully before purchasing any keyboard. This ensures that you get the correct laptop keyboard for your computer. Super easy installation.</v>
      </c>
      <c r="AN24" s="1"/>
      <c r="AO24" s="1"/>
      <c r="AP24" s="1"/>
      <c r="AQ24" s="1"/>
      <c r="AR24" s="1"/>
      <c r="AS24" s="1"/>
      <c r="AT24" s="28" t="str">
        <f>IF(ISBLANK(Values!E23),"",Values!H23)</f>
        <v>US</v>
      </c>
      <c r="AU24" s="1"/>
      <c r="AV24" s="36" t="str">
        <f>IF(ISBLANK(Values!E23),"",IF(Values!J23,"Backlit", "Non-Backlit"))</f>
        <v>Backlit</v>
      </c>
      <c r="AW24" s="1"/>
      <c r="AX24" s="1"/>
      <c r="AY24" s="1"/>
      <c r="AZ24" s="1"/>
      <c r="BA24" s="1"/>
      <c r="BB24" s="1"/>
      <c r="BC24" s="1"/>
      <c r="BD24" s="1"/>
      <c r="BE24" s="27" t="str">
        <f>IF(ISBLANK(Values!E23),"","Professional Audience")</f>
        <v>Professional Audience</v>
      </c>
      <c r="BF24" s="27" t="str">
        <f>IF(ISBLANK(Values!E23),"","Consumer Audience")</f>
        <v>Consumer Audience</v>
      </c>
      <c r="BG24" s="27" t="str">
        <f>IF(ISBLANK(Values!E23),"","Adults")</f>
        <v>Adults</v>
      </c>
      <c r="BH24" s="27" t="str">
        <f>IF(ISBLANK(Values!E23),"","People")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f>IF(ISBLANK(Values!E23),"",Values!$B$11)</f>
        <v>150</v>
      </c>
      <c r="CH24" s="1" t="str">
        <f>IF(ISBLANK(Values!E23),"","GR")</f>
        <v>GR</v>
      </c>
      <c r="CI24" s="1" t="str">
        <f>IF(ISBLANK(Values!E23),"",Values!$B$7)</f>
        <v>41</v>
      </c>
      <c r="CJ24" s="1" t="str">
        <f>IF(ISBLANK(Values!E23),"",Values!$B$8)</f>
        <v>17</v>
      </c>
      <c r="CK24" s="1" t="str">
        <f>IF(ISBLANK(Values!E23),"",Values!$B$9)</f>
        <v>5</v>
      </c>
      <c r="CL24" s="1" t="str">
        <f>IF(ISBLANK(Values!E23),"","CM")</f>
        <v>CM</v>
      </c>
      <c r="CM24" s="1"/>
      <c r="CN24" s="1"/>
      <c r="CO24" s="42" t="str">
        <f>IF(AND(Values!$B$37=options!$G$2, Values!$C23), "AMAZON_NA", IF(AND(Values!$B$37=options!$G$1, Values!$D23), "AMAZON_EU", "DEFAULT"))</f>
        <v>AMAZON_NA</v>
      </c>
      <c r="CP24" s="36" t="str">
        <f>IF(ISBLANK(Values!E23),"",Values!$B$7)</f>
        <v>41</v>
      </c>
      <c r="CQ24" s="36" t="str">
        <f>IF(ISBLANK(Values!E23),"",Values!$B$8)</f>
        <v>17</v>
      </c>
      <c r="CR24" s="36" t="str">
        <f>IF(ISBLANK(Values!E23),"",Values!$B$9)</f>
        <v>5</v>
      </c>
      <c r="CS24" s="1">
        <f>IF(ISBLANK(Values!E23),"",Values!$B$11)</f>
        <v>150</v>
      </c>
      <c r="CT24" s="1" t="str">
        <f>IF(ISBLANK(Values!E23),"","GR")</f>
        <v>GR</v>
      </c>
      <c r="CU24" s="1" t="str">
        <f>IF(ISBLANK(Values!E23),"","CM")</f>
        <v>CM</v>
      </c>
      <c r="CV24" s="1" t="str">
        <f>IF(ISBLANK(Values!E23),"",IF(Values!$B$36=options!$F$1,"Denmark", IF(Values!$B$36=options!$F$2, "Danemark",IF(Values!$B$36=options!$F$3, "Dänemark",IF(Values!$B$36=options!$F$4, "Danimarca",IF(Values!$B$36=options!$F$5, "Dinamarca",IF(Values!$B$36=options!$F$6, "Denemarken","" ) ) ) ) )))</f>
        <v>Denmark</v>
      </c>
      <c r="CW24" s="1"/>
      <c r="CX24" s="1"/>
      <c r="CY24" s="1"/>
      <c r="CZ24" s="1" t="str">
        <f>IF(ISBLANK(Values!E23),"","No")</f>
        <v>No</v>
      </c>
      <c r="DA24" s="1" t="str">
        <f>IF(ISBLANK(Values!E23),"","No")</f>
        <v>No</v>
      </c>
      <c r="DB24" s="1"/>
      <c r="DC24" s="1"/>
      <c r="DD24" s="1"/>
      <c r="DE24" s="1"/>
      <c r="DF24" s="1"/>
      <c r="DG24" s="1"/>
      <c r="DH24" s="1"/>
      <c r="DI24" s="1"/>
      <c r="DJ24" s="1"/>
      <c r="DK24" s="1"/>
      <c r="DL24" s="1"/>
      <c r="DM24" s="1"/>
      <c r="DN24" s="1"/>
      <c r="DO24" s="27" t="str">
        <f>IF(ISBLANK(Values!E23),"","Parts")</f>
        <v>Parts</v>
      </c>
      <c r="DP24" s="27" t="str">
        <f>IF(ISBLANK(Values!E23),"",Values!$B$31)</f>
        <v>6 month warranty after the delivery date. In case of any malfunction of the keyboard a new unit or a spare part for the keyboard of the product will be sent. In case of shortage of stock a full refund is issued.</v>
      </c>
      <c r="DQ24" s="1"/>
      <c r="DR24" s="1"/>
      <c r="DS24" s="31"/>
      <c r="DT24" s="1"/>
      <c r="DU24" s="1"/>
      <c r="DV24" s="1"/>
      <c r="DW24" s="1"/>
      <c r="DX24" s="1"/>
      <c r="DY24" s="31" t="s">
        <v>580</v>
      </c>
      <c r="DZ24" s="31"/>
      <c r="EA24" s="31"/>
      <c r="EB24" s="31"/>
      <c r="EC24" s="31"/>
      <c r="ED24" s="1"/>
      <c r="EE24" s="1"/>
      <c r="EF24" s="1"/>
      <c r="EG24" s="1"/>
      <c r="EH24" s="1"/>
      <c r="EI24" s="1" t="str">
        <f>IF(ISBLANK(Values!E23),"",Values!$B$31)</f>
        <v>6 month warranty after the delivery date. In case of any malfunction of the keyboard a new unit or a spare part for the keyboard of the product will be sent. In case of shortage of stock a full refund is issued.</v>
      </c>
      <c r="EJ24" s="1"/>
      <c r="EK24" s="1"/>
      <c r="EL24" s="1"/>
      <c r="EM24" s="1"/>
      <c r="EN24" s="1"/>
      <c r="EO24" s="1"/>
      <c r="EP24" s="1"/>
      <c r="EQ24" s="1"/>
      <c r="ER24" s="1"/>
      <c r="ES24" s="1" t="str">
        <f>IF(ISBLANK(Values!E23),"","Amazon Tellus UPS")</f>
        <v>Amazon Tellus UPS</v>
      </c>
      <c r="ET24" s="1"/>
      <c r="EU24" s="1"/>
      <c r="EV24" s="31" t="str">
        <f>IF(ISBLANK(Values!E23),"","New")</f>
        <v>New</v>
      </c>
      <c r="EW24" s="1"/>
      <c r="EX24" s="1"/>
      <c r="EY24" s="1"/>
      <c r="EZ24" s="1"/>
      <c r="FA24" s="1"/>
      <c r="FB24" s="1"/>
      <c r="FC24" s="1"/>
      <c r="FD24" s="1"/>
      <c r="FE24" s="1" t="str">
        <f>IF(ISBLANK(Values!E23),"","3")</f>
        <v>3</v>
      </c>
      <c r="FF24" s="1"/>
      <c r="FG24" s="1"/>
      <c r="FH24" s="1" t="str">
        <f>IF(ISBLANK(Values!E23),"","FALSE")</f>
        <v>FALSE</v>
      </c>
      <c r="FI24" s="36" t="str">
        <f>IF(ISBLANK(Values!E23),"","FALSE")</f>
        <v>FALSE</v>
      </c>
      <c r="FJ24" s="36" t="str">
        <f>IF(ISBLANK(Values!E23),"","FALSE")</f>
        <v>FALSE</v>
      </c>
      <c r="FK24" s="1"/>
      <c r="FL24" s="1"/>
      <c r="FM24" s="1" t="str">
        <f>IF(ISBLANK(Values!E23),"","1")</f>
        <v>1</v>
      </c>
      <c r="FN24" s="1"/>
      <c r="FO24" s="28">
        <f>IF(ISBLANK(Values!E23),"",IF(Values!J23, Values!$B$4, Values!$B$5))</f>
        <v>75.989999999999995</v>
      </c>
      <c r="FP24" s="1" t="str">
        <f>IF(ISBLANK(Values!E23),"","Percent")</f>
        <v>Percent</v>
      </c>
      <c r="FQ24" s="1" t="str">
        <f>IF(ISBLANK(Values!E23),"","2")</f>
        <v>2</v>
      </c>
      <c r="FR24" s="1" t="str">
        <f>IF(ISBLANK(Values!E23),"","3")</f>
        <v>3</v>
      </c>
      <c r="FS24" s="1" t="str">
        <f>IF(ISBLANK(Values!E23),"","5")</f>
        <v>5</v>
      </c>
      <c r="FT24" s="1" t="str">
        <f>IF(ISBLANK(Values!E23),"","6")</f>
        <v>6</v>
      </c>
      <c r="FU24" s="1" t="str">
        <f>IF(ISBLANK(Values!E23),"","10")</f>
        <v>10</v>
      </c>
      <c r="FV24" s="1" t="str">
        <f>IF(ISBLANK(Values!E23),"","10")</f>
        <v>10</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7"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8" t="str">
        <f>IF(ISBLANK(Values!E24),"",Values!F24 )</f>
        <v/>
      </c>
      <c r="K25" s="28" t="str">
        <f>IF(ISBLANK(Values!E24),"",IF(Values!J24, Values!$B$4, Values!$B$5))</f>
        <v/>
      </c>
      <c r="L25" s="39" t="str">
        <f>IF(ISBLANK(Values!E24),"",Values!$B$18)</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8" t="str">
        <f>IF(ISBLANK(Values!E24),"","Size-Color")</f>
        <v/>
      </c>
      <c r="Z25" s="32" t="str">
        <f>IF(ISBLANK(Values!E24),"","variation")</f>
        <v/>
      </c>
      <c r="AA25" s="36" t="str">
        <f>IF(ISBLANK(Values!E24),"",Values!$B$20)</f>
        <v/>
      </c>
      <c r="AB25" s="36" t="str">
        <f>IF(ISBLANK(Values!E24),"",Values!$B$29)</f>
        <v/>
      </c>
      <c r="AC25" s="1"/>
      <c r="AD25" s="1"/>
      <c r="AE25" s="1"/>
      <c r="AF25" s="1"/>
      <c r="AG25" s="1"/>
      <c r="AH25" s="1"/>
      <c r="AI25" s="40" t="str">
        <f>IF(ISBLANK(Values!E24),"",IF(Values!I24,Values!$B$23,Values!$B$33))</f>
        <v/>
      </c>
      <c r="AJ25" s="41"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36" t="str">
        <f>IF(ISBLANK(Values!E24),"",IF(Values!J24,"Backlit", "Non-Backlit"))</f>
        <v/>
      </c>
      <c r="AW25" s="1"/>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c r="CP25" s="36" t="str">
        <f>IF(ISBLANK(Values!E24),"",Values!$B$7)</f>
        <v/>
      </c>
      <c r="CQ25" s="36" t="str">
        <f>IF(ISBLANK(Values!E24),"",Values!$B$8)</f>
        <v/>
      </c>
      <c r="CR25" s="36"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s="31"/>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IF(ISBLANK(Values!E24),"","3")</f>
        <v/>
      </c>
      <c r="FF25" s="1"/>
      <c r="FG25" s="1"/>
      <c r="FH25" s="1" t="str">
        <f>IF(ISBLANK(Values!E24),"","FALSE")</f>
        <v/>
      </c>
      <c r="FI25" s="36" t="str">
        <f>IF(ISBLANK(Values!E24),"","FALSE")</f>
        <v/>
      </c>
      <c r="FJ25" s="36"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7"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8" t="str">
        <f>IF(ISBLANK(Values!E25),"",Values!F25 )</f>
        <v/>
      </c>
      <c r="K26" s="28" t="str">
        <f>IF(ISBLANK(Values!E25),"",IF(Values!J25, Values!$B$4, Values!$B$5))</f>
        <v/>
      </c>
      <c r="L26" s="39" t="str">
        <f>IF(ISBLANK(Values!E25),"",Values!$B$18)</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8" t="str">
        <f>IF(ISBLANK(Values!E25),"","Size-Color")</f>
        <v/>
      </c>
      <c r="Z26" s="32" t="str">
        <f>IF(ISBLANK(Values!E25),"","variation")</f>
        <v/>
      </c>
      <c r="AA26" s="36" t="str">
        <f>IF(ISBLANK(Values!E25),"",Values!$B$20)</f>
        <v/>
      </c>
      <c r="AB26" s="36" t="str">
        <f>IF(ISBLANK(Values!E25),"",Values!$B$29)</f>
        <v/>
      </c>
      <c r="AC26" s="1"/>
      <c r="AD26" s="1"/>
      <c r="AE26" s="1"/>
      <c r="AF26" s="1"/>
      <c r="AG26" s="1"/>
      <c r="AH26" s="1"/>
      <c r="AI26" s="40" t="str">
        <f>IF(ISBLANK(Values!E25),"",IF(Values!I25,Values!$B$23,Values!$B$33))</f>
        <v/>
      </c>
      <c r="AJ26" s="41"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36" t="str">
        <f>IF(ISBLANK(Values!E25),"",IF(Values!J25,"Backlit", "Non-Backlit"))</f>
        <v/>
      </c>
      <c r="AW26" s="1"/>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c r="CP26" s="36" t="str">
        <f>IF(ISBLANK(Values!E25),"",Values!$B$7)</f>
        <v/>
      </c>
      <c r="CQ26" s="36" t="str">
        <f>IF(ISBLANK(Values!E25),"",Values!$B$8)</f>
        <v/>
      </c>
      <c r="CR26" s="36"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s="31"/>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IF(ISBLANK(Values!E25),"","3")</f>
        <v/>
      </c>
      <c r="FF26" s="1"/>
      <c r="FG26" s="1"/>
      <c r="FH26" s="1" t="str">
        <f>IF(ISBLANK(Values!E25),"","FALSE")</f>
        <v/>
      </c>
      <c r="FI26" s="36" t="str">
        <f>IF(ISBLANK(Values!E25),"","FALSE")</f>
        <v/>
      </c>
      <c r="FJ26" s="36"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7"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8" t="str">
        <f>IF(ISBLANK(Values!E26),"",Values!F26 )</f>
        <v/>
      </c>
      <c r="K27" s="28" t="str">
        <f>IF(ISBLANK(Values!E26),"",IF(Values!J26, Values!$B$4, Values!$B$5))</f>
        <v/>
      </c>
      <c r="L27" s="39" t="str">
        <f>IF(ISBLANK(Values!E26),"",Values!$B$18)</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8" t="str">
        <f>IF(ISBLANK(Values!E26),"","Size-Color")</f>
        <v/>
      </c>
      <c r="Z27" s="32" t="str">
        <f>IF(ISBLANK(Values!E26),"","variation")</f>
        <v/>
      </c>
      <c r="AA27" s="36" t="str">
        <f>IF(ISBLANK(Values!E26),"",Values!$B$20)</f>
        <v/>
      </c>
      <c r="AB27" s="36" t="str">
        <f>IF(ISBLANK(Values!E26),"",Values!$B$29)</f>
        <v/>
      </c>
      <c r="AC27" s="1"/>
      <c r="AD27" s="1"/>
      <c r="AE27" s="1"/>
      <c r="AF27" s="1"/>
      <c r="AG27" s="1"/>
      <c r="AH27" s="1"/>
      <c r="AI27" s="40" t="str">
        <f>IF(ISBLANK(Values!E26),"",IF(Values!I26,Values!$B$23,Values!$B$33))</f>
        <v/>
      </c>
      <c r="AJ27" s="41"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36" t="str">
        <f>IF(ISBLANK(Values!E26),"",IF(Values!J26,"Backlit", "Non-Backlit"))</f>
        <v/>
      </c>
      <c r="AW27" s="1"/>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c r="CP27" s="36" t="str">
        <f>IF(ISBLANK(Values!E26),"",Values!$B$7)</f>
        <v/>
      </c>
      <c r="CQ27" s="36" t="str">
        <f>IF(ISBLANK(Values!E26),"",Values!$B$8)</f>
        <v/>
      </c>
      <c r="CR27" s="36"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s="31"/>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IF(ISBLANK(Values!E26),"","3")</f>
        <v/>
      </c>
      <c r="FF27" s="1"/>
      <c r="FG27" s="1"/>
      <c r="FH27" s="1" t="str">
        <f>IF(ISBLANK(Values!E26),"","FALSE")</f>
        <v/>
      </c>
      <c r="FI27" s="36" t="str">
        <f>IF(ISBLANK(Values!E26),"","FALSE")</f>
        <v/>
      </c>
      <c r="FJ27" s="36"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7"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8" t="str">
        <f>IF(ISBLANK(Values!E27),"",Values!F27 )</f>
        <v/>
      </c>
      <c r="K28" s="28" t="str">
        <f>IF(ISBLANK(Values!E27),"",IF(Values!J27, Values!$B$4, Values!$B$5))</f>
        <v/>
      </c>
      <c r="L28" s="39" t="str">
        <f>IF(ISBLANK(Values!E27),"",Values!$B$18)</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8" t="str">
        <f>IF(ISBLANK(Values!E27),"","Size-Color")</f>
        <v/>
      </c>
      <c r="Z28" s="32" t="str">
        <f>IF(ISBLANK(Values!E27),"","variation")</f>
        <v/>
      </c>
      <c r="AA28" s="36" t="str">
        <f>IF(ISBLANK(Values!E27),"",Values!$B$20)</f>
        <v/>
      </c>
      <c r="AB28" s="36" t="str">
        <f>IF(ISBLANK(Values!E27),"",Values!$B$29)</f>
        <v/>
      </c>
      <c r="AC28" s="1"/>
      <c r="AD28" s="1"/>
      <c r="AE28" s="1"/>
      <c r="AF28" s="1"/>
      <c r="AG28" s="1"/>
      <c r="AH28" s="1"/>
      <c r="AI28" s="40" t="str">
        <f>IF(ISBLANK(Values!E27),"",IF(Values!I27,Values!$B$23,Values!$B$33))</f>
        <v/>
      </c>
      <c r="AJ28" s="41"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36" t="str">
        <f>IF(ISBLANK(Values!E27),"",IF(Values!J27,"Backlit", "Non-Backlit"))</f>
        <v/>
      </c>
      <c r="AW28" s="1"/>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c r="CP28" s="36" t="str">
        <f>IF(ISBLANK(Values!E27),"",Values!$B$7)</f>
        <v/>
      </c>
      <c r="CQ28" s="36" t="str">
        <f>IF(ISBLANK(Values!E27),"",Values!$B$8)</f>
        <v/>
      </c>
      <c r="CR28" s="36"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s="31"/>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IF(ISBLANK(Values!E27),"","3")</f>
        <v/>
      </c>
      <c r="FF28" s="1"/>
      <c r="FG28" s="1"/>
      <c r="FH28" s="1" t="str">
        <f>IF(ISBLANK(Values!E27),"","FALSE")</f>
        <v/>
      </c>
      <c r="FI28" s="36" t="str">
        <f>IF(ISBLANK(Values!E27),"","FALSE")</f>
        <v/>
      </c>
      <c r="FJ28" s="36"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7"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8" t="str">
        <f>IF(ISBLANK(Values!E28),"",Values!F28 )</f>
        <v/>
      </c>
      <c r="K29" s="28" t="str">
        <f>IF(ISBLANK(Values!E28),"",IF(Values!J28, Values!$B$4, Values!$B$5))</f>
        <v/>
      </c>
      <c r="L29" s="39" t="str">
        <f>IF(ISBLANK(Values!E28),"",Values!$B$18)</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8" t="str">
        <f>IF(ISBLANK(Values!E28),"","Size-Color")</f>
        <v/>
      </c>
      <c r="Z29" s="32" t="str">
        <f>IF(ISBLANK(Values!E28),"","variation")</f>
        <v/>
      </c>
      <c r="AA29" s="36" t="str">
        <f>IF(ISBLANK(Values!E28),"",Values!$B$20)</f>
        <v/>
      </c>
      <c r="AB29" s="36" t="str">
        <f>IF(ISBLANK(Values!E28),"",Values!$B$29)</f>
        <v/>
      </c>
      <c r="AC29" s="1"/>
      <c r="AD29" s="1"/>
      <c r="AE29" s="1"/>
      <c r="AF29" s="1"/>
      <c r="AG29" s="1"/>
      <c r="AH29" s="1"/>
      <c r="AI29" s="40" t="str">
        <f>IF(ISBLANK(Values!E28),"",IF(Values!I28,Values!$B$23,Values!$B$33))</f>
        <v/>
      </c>
      <c r="AJ29" s="41"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36" t="str">
        <f>IF(ISBLANK(Values!E28),"",IF(Values!J28,"Backlit", "Non-Backlit"))</f>
        <v/>
      </c>
      <c r="AW29" s="1"/>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c r="CP29" s="36" t="str">
        <f>IF(ISBLANK(Values!E28),"",Values!$B$7)</f>
        <v/>
      </c>
      <c r="CQ29" s="36" t="str">
        <f>IF(ISBLANK(Values!E28),"",Values!$B$8)</f>
        <v/>
      </c>
      <c r="CR29" s="36"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s="31"/>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IF(ISBLANK(Values!E28),"","3")</f>
        <v/>
      </c>
      <c r="FF29" s="1"/>
      <c r="FG29" s="1"/>
      <c r="FH29" s="1" t="str">
        <f>IF(ISBLANK(Values!E28),"","FALSE")</f>
        <v/>
      </c>
      <c r="FI29" s="36" t="str">
        <f>IF(ISBLANK(Values!E28),"","FALSE")</f>
        <v/>
      </c>
      <c r="FJ29" s="36"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7"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8" t="str">
        <f>IF(ISBLANK(Values!E29),"",Values!F29 )</f>
        <v/>
      </c>
      <c r="K30" s="28" t="str">
        <f>IF(ISBLANK(Values!E29),"",IF(Values!J29, Values!$B$4, Values!$B$5))</f>
        <v/>
      </c>
      <c r="L30" s="39" t="str">
        <f>IF(ISBLANK(Values!E29),"",Values!$B$18)</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8" t="str">
        <f>IF(ISBLANK(Values!E29),"","Size-Color")</f>
        <v/>
      </c>
      <c r="Z30" s="32" t="str">
        <f>IF(ISBLANK(Values!E29),"","variation")</f>
        <v/>
      </c>
      <c r="AA30" s="36" t="str">
        <f>IF(ISBLANK(Values!E29),"",Values!$B$20)</f>
        <v/>
      </c>
      <c r="AB30" s="36" t="str">
        <f>IF(ISBLANK(Values!E29),"",Values!$B$29)</f>
        <v/>
      </c>
      <c r="AC30" s="1"/>
      <c r="AD30" s="1"/>
      <c r="AE30" s="1"/>
      <c r="AF30" s="1"/>
      <c r="AG30" s="1"/>
      <c r="AH30" s="1"/>
      <c r="AI30" s="40" t="str">
        <f>IF(ISBLANK(Values!E29),"",IF(Values!I29,Values!$B$23,Values!$B$33))</f>
        <v/>
      </c>
      <c r="AJ30" s="41"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36" t="str">
        <f>IF(ISBLANK(Values!E29),"",IF(Values!J29,"Backlit", "Non-Backlit"))</f>
        <v/>
      </c>
      <c r="AW30" s="1"/>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c r="CP30" s="36" t="str">
        <f>IF(ISBLANK(Values!E29),"",Values!$B$7)</f>
        <v/>
      </c>
      <c r="CQ30" s="36" t="str">
        <f>IF(ISBLANK(Values!E29),"",Values!$B$8)</f>
        <v/>
      </c>
      <c r="CR30" s="36"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s="31"/>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IF(ISBLANK(Values!E29),"","3")</f>
        <v/>
      </c>
      <c r="FF30" s="1"/>
      <c r="FG30" s="1"/>
      <c r="FH30" s="1" t="str">
        <f>IF(ISBLANK(Values!E29),"","FALSE")</f>
        <v/>
      </c>
      <c r="FI30" s="36" t="str">
        <f>IF(ISBLANK(Values!E29),"","FALSE")</f>
        <v/>
      </c>
      <c r="FJ30" s="36"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7"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8" t="str">
        <f>IF(ISBLANK(Values!E30),"",Values!F30 )</f>
        <v/>
      </c>
      <c r="K31" s="28" t="str">
        <f>IF(ISBLANK(Values!E30),"",IF(Values!J30, Values!$B$4, Values!$B$5))</f>
        <v/>
      </c>
      <c r="L31" s="39" t="str">
        <f>IF(ISBLANK(Values!E30),"",Values!$B$18)</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8" t="str">
        <f>IF(ISBLANK(Values!E30),"","Size-Color")</f>
        <v/>
      </c>
      <c r="Z31" s="32" t="str">
        <f>IF(ISBLANK(Values!E30),"","variation")</f>
        <v/>
      </c>
      <c r="AA31" s="36" t="str">
        <f>IF(ISBLANK(Values!E30),"",Values!$B$20)</f>
        <v/>
      </c>
      <c r="AB31" s="36" t="str">
        <f>IF(ISBLANK(Values!E30),"",Values!$B$29)</f>
        <v/>
      </c>
      <c r="AC31" s="1"/>
      <c r="AD31" s="1"/>
      <c r="AE31" s="1"/>
      <c r="AF31" s="1"/>
      <c r="AG31" s="1"/>
      <c r="AH31" s="1"/>
      <c r="AI31" s="40" t="str">
        <f>IF(ISBLANK(Values!E30),"",IF(Values!I30,Values!$B$23,Values!$B$33))</f>
        <v/>
      </c>
      <c r="AJ31" s="41"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36" t="str">
        <f>IF(ISBLANK(Values!E30),"",IF(Values!J30,"Backlit", "Non-Backlit"))</f>
        <v/>
      </c>
      <c r="AW31" s="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c r="CP31" s="36" t="str">
        <f>IF(ISBLANK(Values!E30),"",Values!$B$7)</f>
        <v/>
      </c>
      <c r="CQ31" s="36" t="str">
        <f>IF(ISBLANK(Values!E30),"",Values!$B$8)</f>
        <v/>
      </c>
      <c r="CR31" s="36"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s="31"/>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IF(ISBLANK(Values!E30),"","3")</f>
        <v/>
      </c>
      <c r="FF31" s="1"/>
      <c r="FG31" s="1"/>
      <c r="FH31" s="1" t="str">
        <f>IF(ISBLANK(Values!E30),"","FALSE")</f>
        <v/>
      </c>
      <c r="FI31" s="36" t="str">
        <f>IF(ISBLANK(Values!E30),"","FALSE")</f>
        <v/>
      </c>
      <c r="FJ31" s="36"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7"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8" t="str">
        <f>IF(ISBLANK(Values!E31),"",Values!F31 )</f>
        <v/>
      </c>
      <c r="K32" s="28" t="str">
        <f>IF(ISBLANK(Values!E31),"",IF(Values!J31, Values!$B$4, Values!$B$5))</f>
        <v/>
      </c>
      <c r="L32" s="39" t="str">
        <f>IF(ISBLANK(Values!E31),"",Values!$B$18)</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8" t="str">
        <f>IF(ISBLANK(Values!E31),"","Size-Color")</f>
        <v/>
      </c>
      <c r="Z32" s="32" t="str">
        <f>IF(ISBLANK(Values!E31),"","variation")</f>
        <v/>
      </c>
      <c r="AA32" s="36" t="str">
        <f>IF(ISBLANK(Values!E31),"",Values!$B$20)</f>
        <v/>
      </c>
      <c r="AB32" s="36" t="str">
        <f>IF(ISBLANK(Values!E31),"",Values!$B$29)</f>
        <v/>
      </c>
      <c r="AC32" s="1"/>
      <c r="AD32" s="1"/>
      <c r="AE32" s="1"/>
      <c r="AF32" s="1"/>
      <c r="AG32" s="1"/>
      <c r="AH32" s="1"/>
      <c r="AI32" s="40" t="str">
        <f>IF(ISBLANK(Values!E31),"",IF(Values!I31,Values!$B$23,Values!$B$33))</f>
        <v/>
      </c>
      <c r="AJ32" s="41"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36" t="str">
        <f>IF(ISBLANK(Values!E31),"",IF(Values!J31,"Backlit", "Non-Backlit"))</f>
        <v/>
      </c>
      <c r="AW32" s="1"/>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c r="CP32" s="36" t="str">
        <f>IF(ISBLANK(Values!E31),"",Values!$B$7)</f>
        <v/>
      </c>
      <c r="CQ32" s="36" t="str">
        <f>IF(ISBLANK(Values!E31),"",Values!$B$8)</f>
        <v/>
      </c>
      <c r="CR32" s="36"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s="31"/>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IF(ISBLANK(Values!E31),"","3")</f>
        <v/>
      </c>
      <c r="FF32" s="1"/>
      <c r="FG32" s="1"/>
      <c r="FH32" s="1" t="str">
        <f>IF(ISBLANK(Values!E31),"","FALSE")</f>
        <v/>
      </c>
      <c r="FI32" s="36" t="str">
        <f>IF(ISBLANK(Values!E31),"","FALSE")</f>
        <v/>
      </c>
      <c r="FJ32" s="36"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7"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8" t="str">
        <f>IF(ISBLANK(Values!E32),"",Values!F32 )</f>
        <v/>
      </c>
      <c r="K33" s="28" t="str">
        <f>IF(ISBLANK(Values!E32),"",IF(Values!J32, Values!$B$4, Values!$B$5))</f>
        <v/>
      </c>
      <c r="L33" s="39" t="str">
        <f>IF(ISBLANK(Values!E32),"",Values!$B$18)</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8" t="str">
        <f>IF(ISBLANK(Values!E32),"","Size-Color")</f>
        <v/>
      </c>
      <c r="Z33" s="32" t="str">
        <f>IF(ISBLANK(Values!E32),"","variation")</f>
        <v/>
      </c>
      <c r="AA33" s="36" t="str">
        <f>IF(ISBLANK(Values!E32),"",Values!$B$20)</f>
        <v/>
      </c>
      <c r="AB33" s="36" t="str">
        <f>IF(ISBLANK(Values!E32),"",Values!$B$29)</f>
        <v/>
      </c>
      <c r="AC33" s="1"/>
      <c r="AD33" s="1"/>
      <c r="AE33" s="1"/>
      <c r="AF33" s="1"/>
      <c r="AG33" s="1"/>
      <c r="AH33" s="1"/>
      <c r="AI33" s="40" t="str">
        <f>IF(ISBLANK(Values!E32),"",IF(Values!I32,Values!$B$23,Values!$B$33))</f>
        <v/>
      </c>
      <c r="AJ33" s="41"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36" t="str">
        <f>IF(ISBLANK(Values!E32),"",IF(Values!J32,"Backlit", "Non-Backlit"))</f>
        <v/>
      </c>
      <c r="AW33" s="1"/>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c r="CP33" s="36" t="str">
        <f>IF(ISBLANK(Values!E32),"",Values!$B$7)</f>
        <v/>
      </c>
      <c r="CQ33" s="36" t="str">
        <f>IF(ISBLANK(Values!E32),"",Values!$B$8)</f>
        <v/>
      </c>
      <c r="CR33" s="36"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s="31"/>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IF(ISBLANK(Values!E32),"","3")</f>
        <v/>
      </c>
      <c r="FF33" s="1"/>
      <c r="FG33" s="1"/>
      <c r="FH33" s="1" t="str">
        <f>IF(ISBLANK(Values!E32),"","FALSE")</f>
        <v/>
      </c>
      <c r="FI33" s="36" t="str">
        <f>IF(ISBLANK(Values!E32),"","FALSE")</f>
        <v/>
      </c>
      <c r="FJ33" s="36"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7"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8" t="str">
        <f>IF(ISBLANK(Values!E33),"",Values!F33 )</f>
        <v/>
      </c>
      <c r="K34" s="28" t="str">
        <f>IF(ISBLANK(Values!E33),"",IF(Values!J33, Values!$B$4, Values!$B$5))</f>
        <v/>
      </c>
      <c r="L34" s="39" t="str">
        <f>IF(ISBLANK(Values!E33),"",Values!$B$18)</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8" t="str">
        <f>IF(ISBLANK(Values!E33),"","Size-Color")</f>
        <v/>
      </c>
      <c r="Z34" s="32" t="str">
        <f>IF(ISBLANK(Values!E33),"","variation")</f>
        <v/>
      </c>
      <c r="AA34" s="36" t="str">
        <f>IF(ISBLANK(Values!E33),"",Values!$B$20)</f>
        <v/>
      </c>
      <c r="AB34" s="36" t="str">
        <f>IF(ISBLANK(Values!E33),"",Values!$B$29)</f>
        <v/>
      </c>
      <c r="AC34" s="1"/>
      <c r="AD34" s="1"/>
      <c r="AE34" s="1"/>
      <c r="AF34" s="1"/>
      <c r="AG34" s="1"/>
      <c r="AH34" s="1"/>
      <c r="AI34" s="40" t="str">
        <f>IF(ISBLANK(Values!E33),"",IF(Values!I33,Values!$B$23,Values!$B$33))</f>
        <v/>
      </c>
      <c r="AJ34" s="41"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36" t="str">
        <f>IF(ISBLANK(Values!E33),"",IF(Values!J33,"Backlit", "Non-Backlit"))</f>
        <v/>
      </c>
      <c r="AW34" s="1"/>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c r="CP34" s="36" t="str">
        <f>IF(ISBLANK(Values!E33),"",Values!$B$7)</f>
        <v/>
      </c>
      <c r="CQ34" s="36" t="str">
        <f>IF(ISBLANK(Values!E33),"",Values!$B$8)</f>
        <v/>
      </c>
      <c r="CR34" s="36"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s="31"/>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IF(ISBLANK(Values!E33),"","3")</f>
        <v/>
      </c>
      <c r="FF34" s="1"/>
      <c r="FG34" s="1"/>
      <c r="FH34" s="1" t="str">
        <f>IF(ISBLANK(Values!E33),"","FALSE")</f>
        <v/>
      </c>
      <c r="FI34" s="36" t="str">
        <f>IF(ISBLANK(Values!E33),"","FALSE")</f>
        <v/>
      </c>
      <c r="FJ34" s="36"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7"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8" t="str">
        <f>IF(ISBLANK(Values!E34),"",Values!F34 )</f>
        <v/>
      </c>
      <c r="K35" s="28" t="str">
        <f>IF(ISBLANK(Values!E34),"",IF(Values!J34, Values!$B$4, Values!$B$5))</f>
        <v/>
      </c>
      <c r="L35" s="39" t="str">
        <f>IF(ISBLANK(Values!E34),"",Values!$B$18)</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8" t="str">
        <f>IF(ISBLANK(Values!E34),"","Size-Color")</f>
        <v/>
      </c>
      <c r="Z35" s="32" t="str">
        <f>IF(ISBLANK(Values!E34),"","variation")</f>
        <v/>
      </c>
      <c r="AA35" s="36" t="str">
        <f>IF(ISBLANK(Values!E34),"",Values!$B$20)</f>
        <v/>
      </c>
      <c r="AB35" s="36" t="str">
        <f>IF(ISBLANK(Values!E34),"",Values!$B$29)</f>
        <v/>
      </c>
      <c r="AC35" s="1"/>
      <c r="AD35" s="1"/>
      <c r="AE35" s="1"/>
      <c r="AF35" s="1"/>
      <c r="AG35" s="1"/>
      <c r="AH35" s="1"/>
      <c r="AI35" s="40" t="str">
        <f>IF(ISBLANK(Values!E34),"",IF(Values!I34,Values!$B$23,Values!$B$33))</f>
        <v/>
      </c>
      <c r="AJ35" s="41"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36" t="str">
        <f>IF(ISBLANK(Values!E34),"",IF(Values!J34,"Backlit", "Non-Backlit"))</f>
        <v/>
      </c>
      <c r="AW35" s="1"/>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c r="CP35" s="36" t="str">
        <f>IF(ISBLANK(Values!E34),"",Values!$B$7)</f>
        <v/>
      </c>
      <c r="CQ35" s="36" t="str">
        <f>IF(ISBLANK(Values!E34),"",Values!$B$8)</f>
        <v/>
      </c>
      <c r="CR35" s="36"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s="31"/>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IF(ISBLANK(Values!E34),"","3")</f>
        <v/>
      </c>
      <c r="FF35" s="1"/>
      <c r="FG35" s="1"/>
      <c r="FH35" s="1" t="str">
        <f>IF(ISBLANK(Values!E34),"","FALSE")</f>
        <v/>
      </c>
      <c r="FI35" s="36" t="str">
        <f>IF(ISBLANK(Values!E34),"","FALSE")</f>
        <v/>
      </c>
      <c r="FJ35" s="36"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7"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8" t="str">
        <f>IF(ISBLANK(Values!E35),"",Values!F35 )</f>
        <v/>
      </c>
      <c r="K36" s="28" t="str">
        <f>IF(ISBLANK(Values!E35),"",IF(Values!J35, Values!$B$4, Values!$B$5))</f>
        <v/>
      </c>
      <c r="L36" s="39" t="str">
        <f>IF(ISBLANK(Values!E35),"",Values!$B$18)</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8" t="str">
        <f>IF(ISBLANK(Values!E35),"","Size-Color")</f>
        <v/>
      </c>
      <c r="Z36" s="32" t="str">
        <f>IF(ISBLANK(Values!E35),"","variation")</f>
        <v/>
      </c>
      <c r="AA36" s="36" t="str">
        <f>IF(ISBLANK(Values!E35),"",Values!$B$20)</f>
        <v/>
      </c>
      <c r="AB36" s="36" t="str">
        <f>IF(ISBLANK(Values!E35),"",Values!$B$29)</f>
        <v/>
      </c>
      <c r="AC36" s="1"/>
      <c r="AD36" s="1"/>
      <c r="AE36" s="1"/>
      <c r="AF36" s="1"/>
      <c r="AG36" s="1"/>
      <c r="AH36" s="1"/>
      <c r="AI36" s="40" t="str">
        <f>IF(ISBLANK(Values!E35),"",IF(Values!I35,Values!$B$23,Values!$B$33))</f>
        <v/>
      </c>
      <c r="AJ36" s="41"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36" t="str">
        <f>IF(ISBLANK(Values!E35),"",IF(Values!J35,"Backlit", "Non-Backlit"))</f>
        <v/>
      </c>
      <c r="AW36" s="1"/>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c r="CP36" s="36" t="str">
        <f>IF(ISBLANK(Values!E35),"",Values!$B$7)</f>
        <v/>
      </c>
      <c r="CQ36" s="36" t="str">
        <f>IF(ISBLANK(Values!E35),"",Values!$B$8)</f>
        <v/>
      </c>
      <c r="CR36" s="36"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s="31"/>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IF(ISBLANK(Values!E35),"","3")</f>
        <v/>
      </c>
      <c r="FF36" s="1"/>
      <c r="FG36" s="1"/>
      <c r="FH36" s="1" t="str">
        <f>IF(ISBLANK(Values!E35),"","FALSE")</f>
        <v/>
      </c>
      <c r="FI36" s="36" t="str">
        <f>IF(ISBLANK(Values!E35),"","FALSE")</f>
        <v/>
      </c>
      <c r="FJ36" s="36"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7"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8" t="str">
        <f>IF(ISBLANK(Values!E36),"",Values!F36 )</f>
        <v/>
      </c>
      <c r="K37" s="28" t="str">
        <f>IF(ISBLANK(Values!E36),"",IF(Values!J36, Values!$B$4, Values!$B$5))</f>
        <v/>
      </c>
      <c r="L37" s="39" t="str">
        <f>IF(ISBLANK(Values!E36),"",Values!$B$18)</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8" t="str">
        <f>IF(ISBLANK(Values!E36),"","Size-Color")</f>
        <v/>
      </c>
      <c r="Z37" s="32" t="str">
        <f>IF(ISBLANK(Values!E36),"","variation")</f>
        <v/>
      </c>
      <c r="AA37" s="36" t="str">
        <f>IF(ISBLANK(Values!E36),"",Values!$B$20)</f>
        <v/>
      </c>
      <c r="AB37" s="36" t="str">
        <f>IF(ISBLANK(Values!E36),"",Values!$B$29)</f>
        <v/>
      </c>
      <c r="AC37" s="1"/>
      <c r="AD37" s="1"/>
      <c r="AE37" s="1"/>
      <c r="AF37" s="1"/>
      <c r="AG37" s="1"/>
      <c r="AH37" s="1"/>
      <c r="AI37" s="40" t="str">
        <f>IF(ISBLANK(Values!E36),"",IF(Values!I36,Values!$B$23,Values!$B$33))</f>
        <v/>
      </c>
      <c r="AJ37" s="41"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36" t="str">
        <f>IF(ISBLANK(Values!E36),"",IF(Values!J36,"Backlit", "Non-Backlit"))</f>
        <v/>
      </c>
      <c r="AW37" s="1"/>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c r="CP37" s="36" t="str">
        <f>IF(ISBLANK(Values!E36),"",Values!$B$7)</f>
        <v/>
      </c>
      <c r="CQ37" s="36" t="str">
        <f>IF(ISBLANK(Values!E36),"",Values!$B$8)</f>
        <v/>
      </c>
      <c r="CR37" s="36"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s="31"/>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IF(ISBLANK(Values!E36),"","3")</f>
        <v/>
      </c>
      <c r="FF37" s="1"/>
      <c r="FG37" s="1"/>
      <c r="FH37" s="1" t="str">
        <f>IF(ISBLANK(Values!E36),"","FALSE")</f>
        <v/>
      </c>
      <c r="FI37" s="36" t="str">
        <f>IF(ISBLANK(Values!E36),"","FALSE")</f>
        <v/>
      </c>
      <c r="FJ37" s="36"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7"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8" t="str">
        <f>IF(ISBLANK(Values!E37),"",Values!F37 )</f>
        <v/>
      </c>
      <c r="K38" s="28" t="str">
        <f>IF(ISBLANK(Values!E37),"",IF(Values!J37, Values!$B$4, Values!$B$5))</f>
        <v/>
      </c>
      <c r="L38" s="39" t="str">
        <f>IF(ISBLANK(Values!E37),"",Values!$B$18)</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8" t="str">
        <f>IF(ISBLANK(Values!E37),"","Size-Color")</f>
        <v/>
      </c>
      <c r="Z38" s="32" t="str">
        <f>IF(ISBLANK(Values!E37),"","variation")</f>
        <v/>
      </c>
      <c r="AA38" s="36" t="str">
        <f>IF(ISBLANK(Values!E37),"",Values!$B$20)</f>
        <v/>
      </c>
      <c r="AB38" s="36" t="str">
        <f>IF(ISBLANK(Values!E37),"",Values!$B$29)</f>
        <v/>
      </c>
      <c r="AC38" s="1"/>
      <c r="AD38" s="1"/>
      <c r="AE38" s="1"/>
      <c r="AF38" s="1"/>
      <c r="AG38" s="1"/>
      <c r="AH38" s="1"/>
      <c r="AI38" s="40" t="str">
        <f>IF(ISBLANK(Values!E37),"",IF(Values!I37,Values!$B$23,Values!$B$33))</f>
        <v/>
      </c>
      <c r="AJ38" s="41"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36" t="str">
        <f>IF(ISBLANK(Values!E37),"",IF(Values!J37,"Backlit", "Non-Backlit"))</f>
        <v/>
      </c>
      <c r="AW38" s="1"/>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c r="CP38" s="36" t="str">
        <f>IF(ISBLANK(Values!E37),"",Values!$B$7)</f>
        <v/>
      </c>
      <c r="CQ38" s="36" t="str">
        <f>IF(ISBLANK(Values!E37),"",Values!$B$8)</f>
        <v/>
      </c>
      <c r="CR38" s="36"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s="31"/>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IF(ISBLANK(Values!E37),"","3")</f>
        <v/>
      </c>
      <c r="FF38" s="1"/>
      <c r="FG38" s="1"/>
      <c r="FH38" s="1" t="str">
        <f>IF(ISBLANK(Values!E37),"","FALSE")</f>
        <v/>
      </c>
      <c r="FI38" s="36" t="str">
        <f>IF(ISBLANK(Values!E37),"","FALSE")</f>
        <v/>
      </c>
      <c r="FJ38" s="36"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7"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8" t="str">
        <f>IF(ISBLANK(Values!E38),"",Values!F38 )</f>
        <v/>
      </c>
      <c r="K39" s="28" t="str">
        <f>IF(ISBLANK(Values!E38),"",IF(Values!J38, Values!$B$4, Values!$B$5))</f>
        <v/>
      </c>
      <c r="L39" s="39" t="str">
        <f>IF(ISBLANK(Values!E38),"",Values!$B$18)</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8" t="str">
        <f>IF(ISBLANK(Values!E38),"","Size-Color")</f>
        <v/>
      </c>
      <c r="Z39" s="32" t="str">
        <f>IF(ISBLANK(Values!E38),"","variation")</f>
        <v/>
      </c>
      <c r="AA39" s="36" t="str">
        <f>IF(ISBLANK(Values!E38),"",Values!$B$20)</f>
        <v/>
      </c>
      <c r="AB39" s="36" t="str">
        <f>IF(ISBLANK(Values!E38),"",Values!$B$29)</f>
        <v/>
      </c>
      <c r="AC39" s="1"/>
      <c r="AD39" s="1"/>
      <c r="AE39" s="1"/>
      <c r="AF39" s="1"/>
      <c r="AG39" s="1"/>
      <c r="AH39" s="1"/>
      <c r="AI39" s="40" t="str">
        <f>IF(ISBLANK(Values!E38),"",IF(Values!I38,Values!$B$23,Values!$B$33))</f>
        <v/>
      </c>
      <c r="AJ39" s="41"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36" t="str">
        <f>IF(ISBLANK(Values!E38),"",IF(Values!J38,"Backlit", "Non-Backlit"))</f>
        <v/>
      </c>
      <c r="AW39" s="1"/>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c r="CP39" s="36" t="str">
        <f>IF(ISBLANK(Values!E38),"",Values!$B$7)</f>
        <v/>
      </c>
      <c r="CQ39" s="36" t="str">
        <f>IF(ISBLANK(Values!E38),"",Values!$B$8)</f>
        <v/>
      </c>
      <c r="CR39" s="36"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s="31"/>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IF(ISBLANK(Values!E38),"","3")</f>
        <v/>
      </c>
      <c r="FF39" s="1"/>
      <c r="FG39" s="1"/>
      <c r="FH39" s="1" t="str">
        <f>IF(ISBLANK(Values!E38),"","FALSE")</f>
        <v/>
      </c>
      <c r="FI39" s="36" t="str">
        <f>IF(ISBLANK(Values!E38),"","FALSE")</f>
        <v/>
      </c>
      <c r="FJ39" s="36"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7"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8" t="str">
        <f>IF(ISBLANK(Values!E39),"",Values!F39 )</f>
        <v/>
      </c>
      <c r="K40" s="28" t="str">
        <f>IF(ISBLANK(Values!E39),"",IF(Values!J39, Values!$B$4, Values!$B$5))</f>
        <v/>
      </c>
      <c r="L40" s="39" t="str">
        <f>IF(ISBLANK(Values!E39),"",Values!$B$18)</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8" t="str">
        <f>IF(ISBLANK(Values!E39),"","Size-Color")</f>
        <v/>
      </c>
      <c r="Z40" s="32" t="str">
        <f>IF(ISBLANK(Values!E39),"","variation")</f>
        <v/>
      </c>
      <c r="AA40" s="36" t="str">
        <f>IF(ISBLANK(Values!E39),"",Values!$B$20)</f>
        <v/>
      </c>
      <c r="AB40" s="36" t="str">
        <f>IF(ISBLANK(Values!E39),"",Values!$B$29)</f>
        <v/>
      </c>
      <c r="AC40" s="1"/>
      <c r="AD40" s="1"/>
      <c r="AE40" s="1"/>
      <c r="AF40" s="1"/>
      <c r="AG40" s="1"/>
      <c r="AH40" s="1"/>
      <c r="AI40" s="40" t="str">
        <f>IF(ISBLANK(Values!E39),"",IF(Values!I39,Values!$B$23,Values!$B$33))</f>
        <v/>
      </c>
      <c r="AJ40" s="41"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36" t="str">
        <f>IF(ISBLANK(Values!E39),"",IF(Values!J39,"Backlit", "Non-Backlit"))</f>
        <v/>
      </c>
      <c r="AW40" s="1"/>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c r="CP40" s="36" t="str">
        <f>IF(ISBLANK(Values!E39),"",Values!$B$7)</f>
        <v/>
      </c>
      <c r="CQ40" s="36" t="str">
        <f>IF(ISBLANK(Values!E39),"",Values!$B$8)</f>
        <v/>
      </c>
      <c r="CR40" s="36"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s="31"/>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IF(ISBLANK(Values!E39),"","3")</f>
        <v/>
      </c>
      <c r="FF40" s="1"/>
      <c r="FG40" s="1"/>
      <c r="FH40" s="1" t="str">
        <f>IF(ISBLANK(Values!E39),"","FALSE")</f>
        <v/>
      </c>
      <c r="FI40" s="36" t="str">
        <f>IF(ISBLANK(Values!E39),"","FALSE")</f>
        <v/>
      </c>
      <c r="FJ40" s="36"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7"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8" t="str">
        <f>IF(ISBLANK(Values!E40),"",Values!F40 )</f>
        <v/>
      </c>
      <c r="K41" s="28" t="str">
        <f>IF(ISBLANK(Values!E40),"",IF(Values!J40, Values!$B$4, Values!$B$5))</f>
        <v/>
      </c>
      <c r="L41" s="39" t="str">
        <f>IF(ISBLANK(Values!E40),"",Values!$B$18)</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8" t="str">
        <f>IF(ISBLANK(Values!E40),"","Size-Color")</f>
        <v/>
      </c>
      <c r="Z41" s="32" t="str">
        <f>IF(ISBLANK(Values!E40),"","variation")</f>
        <v/>
      </c>
      <c r="AA41" s="36" t="str">
        <f>IF(ISBLANK(Values!E40),"",Values!$B$20)</f>
        <v/>
      </c>
      <c r="AB41" s="36" t="str">
        <f>IF(ISBLANK(Values!E40),"",Values!$B$29)</f>
        <v/>
      </c>
      <c r="AC41" s="1"/>
      <c r="AD41" s="1"/>
      <c r="AE41" s="1"/>
      <c r="AF41" s="1"/>
      <c r="AG41" s="1"/>
      <c r="AH41" s="1"/>
      <c r="AI41" s="40" t="str">
        <f>IF(ISBLANK(Values!E40),"",IF(Values!I40,Values!$B$23,Values!$B$33))</f>
        <v/>
      </c>
      <c r="AJ41" s="41"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36" t="str">
        <f>IF(ISBLANK(Values!E40),"",IF(Values!J40,"Backlit", "Non-Backlit"))</f>
        <v/>
      </c>
      <c r="AW41" s="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c r="CP41" s="36" t="str">
        <f>IF(ISBLANK(Values!E40),"",Values!$B$7)</f>
        <v/>
      </c>
      <c r="CQ41" s="36" t="str">
        <f>IF(ISBLANK(Values!E40),"",Values!$B$8)</f>
        <v/>
      </c>
      <c r="CR41" s="36"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s="31"/>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IF(ISBLANK(Values!E40),"","3")</f>
        <v/>
      </c>
      <c r="FF41" s="1"/>
      <c r="FG41" s="1"/>
      <c r="FH41" s="1" t="str">
        <f>IF(ISBLANK(Values!E40),"","FALSE")</f>
        <v/>
      </c>
      <c r="FI41" s="36" t="str">
        <f>IF(ISBLANK(Values!E40),"","FALSE")</f>
        <v/>
      </c>
      <c r="FJ41" s="36"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7"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8" t="str">
        <f>IF(ISBLANK(Values!E41),"",Values!F41 )</f>
        <v/>
      </c>
      <c r="K42" s="28" t="str">
        <f>IF(ISBLANK(Values!E41),"",IF(Values!J41, Values!$B$4, Values!$B$5))</f>
        <v/>
      </c>
      <c r="L42" s="39" t="str">
        <f>IF(ISBLANK(Values!E41),"",Values!$B$18)</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8" t="str">
        <f>IF(ISBLANK(Values!E41),"","Size-Color")</f>
        <v/>
      </c>
      <c r="Z42" s="32" t="str">
        <f>IF(ISBLANK(Values!E41),"","variation")</f>
        <v/>
      </c>
      <c r="AA42" s="36" t="str">
        <f>IF(ISBLANK(Values!E41),"",Values!$B$20)</f>
        <v/>
      </c>
      <c r="AB42" s="36" t="str">
        <f>IF(ISBLANK(Values!E41),"",Values!$B$29)</f>
        <v/>
      </c>
      <c r="AI42" s="40" t="str">
        <f>IF(ISBLANK(Values!E41),"",IF(Values!I41,Values!$B$23,Values!$B$33))</f>
        <v/>
      </c>
      <c r="AJ42" s="41"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36" t="str">
        <f>IF(ISBLANK(Values!E41),"",IF(Values!J41,"Backlit", "Non-Backlit"))</f>
        <v/>
      </c>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P42" s="36" t="str">
        <f>IF(ISBLANK(Values!E41),"",Values!$B$7)</f>
        <v/>
      </c>
      <c r="CQ42" s="36" t="str">
        <f>IF(ISBLANK(Values!E41),"",Values!$B$8)</f>
        <v/>
      </c>
      <c r="CR42" s="36"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 ) ) ) ) )))</f>
        <v/>
      </c>
      <c r="CZ42" s="1" t="str">
        <f>IF(ISBLANK(Values!E41),"","No")</f>
        <v/>
      </c>
      <c r="DA42" s="1" t="str">
        <f>IF(ISBLANK(Values!E41),"","No")</f>
        <v/>
      </c>
      <c r="DO42" s="27" t="str">
        <f>IF(ISBLANK(Values!E41),"","Parts")</f>
        <v/>
      </c>
      <c r="DP42" s="27" t="str">
        <f>IF(ISBLANK(Values!E41),"",Values!$B$31)</f>
        <v/>
      </c>
      <c r="DS42" s="31"/>
      <c r="DY42" s="31"/>
      <c r="DZ42" s="31"/>
      <c r="EA42" s="31"/>
      <c r="EB42" s="31"/>
      <c r="EC42" s="31"/>
      <c r="EI42" s="1" t="str">
        <f>IF(ISBLANK(Values!E41),"",Values!$B$31)</f>
        <v/>
      </c>
      <c r="ES42" s="1" t="str">
        <f>IF(ISBLANK(Values!E41),"","Amazon Tellus UPS")</f>
        <v/>
      </c>
      <c r="EV42" s="31" t="str">
        <f>IF(ISBLANK(Values!E41),"","New")</f>
        <v/>
      </c>
      <c r="FE42" s="1" t="str">
        <f>IF(ISBLANK(Values!E41),"","3")</f>
        <v/>
      </c>
      <c r="FH42" s="1" t="str">
        <f>IF(ISBLANK(Values!E41),"","FALSE")</f>
        <v/>
      </c>
      <c r="FI42" s="36" t="str">
        <f>IF(ISBLANK(Values!E41),"","FALSE")</f>
        <v/>
      </c>
      <c r="FJ42" s="36"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7"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8" t="str">
        <f>IF(ISBLANK(Values!E42),"",Values!F42 )</f>
        <v/>
      </c>
      <c r="K43" s="28" t="str">
        <f>IF(ISBLANK(Values!E42),"",IF(Values!J42, Values!$B$4, Values!$B$5))</f>
        <v/>
      </c>
      <c r="L43" s="39" t="str">
        <f>IF(ISBLANK(Values!E42),"",Values!$B$18)</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8" t="str">
        <f>IF(ISBLANK(Values!E42),"","Size-Color")</f>
        <v/>
      </c>
      <c r="Z43" s="32" t="str">
        <f>IF(ISBLANK(Values!E42),"","variation")</f>
        <v/>
      </c>
      <c r="AA43" s="36" t="str">
        <f>IF(ISBLANK(Values!E42),"",Values!$B$20)</f>
        <v/>
      </c>
      <c r="AB43" s="36" t="str">
        <f>IF(ISBLANK(Values!E42),"",Values!$B$29)</f>
        <v/>
      </c>
      <c r="AI43" s="40" t="str">
        <f>IF(ISBLANK(Values!E42),"",IF(Values!I42,Values!$B$23,Values!$B$33))</f>
        <v/>
      </c>
      <c r="AJ43" s="41"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36" t="str">
        <f>IF(ISBLANK(Values!E42),"",IF(Values!J42,"Backlit", "Non-Backlit"))</f>
        <v/>
      </c>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P43" s="36" t="str">
        <f>IF(ISBLANK(Values!E42),"",Values!$B$7)</f>
        <v/>
      </c>
      <c r="CQ43" s="36" t="str">
        <f>IF(ISBLANK(Values!E42),"",Values!$B$8)</f>
        <v/>
      </c>
      <c r="CR43" s="36"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 ) ) ) ) )))</f>
        <v/>
      </c>
      <c r="CZ43" s="1" t="str">
        <f>IF(ISBLANK(Values!E42),"","No")</f>
        <v/>
      </c>
      <c r="DA43" s="1" t="str">
        <f>IF(ISBLANK(Values!E42),"","No")</f>
        <v/>
      </c>
      <c r="DO43" s="27" t="str">
        <f>IF(ISBLANK(Values!E42),"","Parts")</f>
        <v/>
      </c>
      <c r="DP43" s="27" t="str">
        <f>IF(ISBLANK(Values!E42),"",Values!$B$31)</f>
        <v/>
      </c>
      <c r="DS43" s="31"/>
      <c r="DY43" s="31"/>
      <c r="DZ43" s="31"/>
      <c r="EA43" s="31"/>
      <c r="EB43" s="31"/>
      <c r="EC43" s="31"/>
      <c r="EI43" s="1" t="str">
        <f>IF(ISBLANK(Values!E42),"",Values!$B$31)</f>
        <v/>
      </c>
      <c r="ES43" s="1" t="str">
        <f>IF(ISBLANK(Values!E42),"","Amazon Tellus UPS")</f>
        <v/>
      </c>
      <c r="EV43" s="31" t="str">
        <f>IF(ISBLANK(Values!E42),"","New")</f>
        <v/>
      </c>
      <c r="FE43" s="1" t="str">
        <f>IF(ISBLANK(Values!E42),"","3")</f>
        <v/>
      </c>
      <c r="FH43" s="1" t="str">
        <f>IF(ISBLANK(Values!E42),"","FALSE")</f>
        <v/>
      </c>
      <c r="FI43" s="36" t="str">
        <f>IF(ISBLANK(Values!E42),"","FALSE")</f>
        <v/>
      </c>
      <c r="FJ43" s="36"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7"/>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8" t="str">
        <f>IF(ISBLANK(Values!E43),"",Values!F43 )</f>
        <v/>
      </c>
      <c r="K44" s="28" t="str">
        <f>IF(ISBLANK(Values!E43),"",IF(Values!J43, Values!$B$4, Values!$B$5))</f>
        <v/>
      </c>
      <c r="L44" s="39" t="str">
        <f>IF(ISBLANK(Values!E43),"",Values!$B$18)</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8" t="str">
        <f>IF(ISBLANK(Values!E43),"","Size-Color")</f>
        <v/>
      </c>
      <c r="Z44" s="32" t="str">
        <f>IF(ISBLANK(Values!E43),"","variation")</f>
        <v/>
      </c>
      <c r="AA44" s="36" t="str">
        <f>IF(ISBLANK(Values!E43),"",Values!$B$20)</f>
        <v/>
      </c>
      <c r="AB44" s="36" t="str">
        <f>IF(ISBLANK(Values!E43),"",Values!$B$29)</f>
        <v/>
      </c>
      <c r="AI44" s="40" t="str">
        <f>IF(ISBLANK(Values!E43),"",IF(Values!I43,Values!$B$23,Values!$B$33))</f>
        <v/>
      </c>
      <c r="AJ44" s="41"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36" t="str">
        <f>IF(ISBLANK(Values!E43),"",IF(Values!J43,"Backlit", "Non-Backlit"))</f>
        <v/>
      </c>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P44" s="36" t="str">
        <f>IF(ISBLANK(Values!E43),"",Values!$B$7)</f>
        <v/>
      </c>
      <c r="CQ44" s="36" t="str">
        <f>IF(ISBLANK(Values!E43),"",Values!$B$8)</f>
        <v/>
      </c>
      <c r="CR44" s="36"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 ) ) ) ) )))</f>
        <v/>
      </c>
      <c r="CZ44" s="1" t="str">
        <f>IF(ISBLANK(Values!E43),"","No")</f>
        <v/>
      </c>
      <c r="DA44" s="1" t="str">
        <f>IF(ISBLANK(Values!E43),"","No")</f>
        <v/>
      </c>
      <c r="DO44" s="27" t="str">
        <f>IF(ISBLANK(Values!E43),"","Parts")</f>
        <v/>
      </c>
      <c r="DP44" s="27" t="str">
        <f>IF(ISBLANK(Values!E43),"",Values!$B$31)</f>
        <v/>
      </c>
      <c r="DS44" s="31"/>
      <c r="DY44" s="31"/>
      <c r="DZ44" s="31"/>
      <c r="EA44" s="31"/>
      <c r="EB44" s="31"/>
      <c r="EC44" s="31"/>
      <c r="EI44" s="1" t="str">
        <f>IF(ISBLANK(Values!E43),"",Values!$B$31)</f>
        <v/>
      </c>
      <c r="ES44" s="1" t="str">
        <f>IF(ISBLANK(Values!E43),"","Amazon Tellus UPS")</f>
        <v/>
      </c>
      <c r="EV44" s="31" t="str">
        <f>IF(ISBLANK(Values!E43),"","New")</f>
        <v/>
      </c>
      <c r="FE44" s="1" t="str">
        <f>IF(ISBLANK(Values!E43),"","3")</f>
        <v/>
      </c>
      <c r="FH44" s="1" t="str">
        <f>IF(ISBLANK(Values!E43),"","FALSE")</f>
        <v/>
      </c>
      <c r="FI44" s="36" t="str">
        <f>IF(ISBLANK(Values!E43),"","FALSE")</f>
        <v/>
      </c>
      <c r="FJ44" s="36"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7"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8" t="str">
        <f>IF(ISBLANK(Values!E44),"",Values!F44 )</f>
        <v/>
      </c>
      <c r="K45" s="28" t="str">
        <f>IF(ISBLANK(Values!E44),"",IF(Values!J44, Values!$B$4, Values!$B$5))</f>
        <v/>
      </c>
      <c r="L45" s="39" t="str">
        <f>IF(ISBLANK(Values!E44),"",Values!$B$18)</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8" t="str">
        <f>IF(ISBLANK(Values!E44),"","Size-Color")</f>
        <v/>
      </c>
      <c r="Z45" s="32" t="str">
        <f>IF(ISBLANK(Values!E44),"","variation")</f>
        <v/>
      </c>
      <c r="AA45" s="36" t="str">
        <f>IF(ISBLANK(Values!E44),"",Values!$B$20)</f>
        <v/>
      </c>
      <c r="AB45" s="36" t="str">
        <f>IF(ISBLANK(Values!E44),"",Values!$B$29)</f>
        <v/>
      </c>
      <c r="AI45" s="40" t="str">
        <f>IF(ISBLANK(Values!E44),"",IF(Values!I44,Values!$B$23,Values!$B$33))</f>
        <v/>
      </c>
      <c r="AJ45" s="41"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36" t="str">
        <f>IF(ISBLANK(Values!E44),"",IF(Values!J44,"Backlit", "Non-Backlit"))</f>
        <v/>
      </c>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P45" s="36" t="str">
        <f>IF(ISBLANK(Values!E44),"",Values!$B$7)</f>
        <v/>
      </c>
      <c r="CQ45" s="36" t="str">
        <f>IF(ISBLANK(Values!E44),"",Values!$B$8)</f>
        <v/>
      </c>
      <c r="CR45" s="36"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27" t="str">
        <f>IF(ISBLANK(Values!E44),"","Parts")</f>
        <v/>
      </c>
      <c r="DP45" s="27" t="str">
        <f>IF(ISBLANK(Values!E44),"",Values!$B$31)</f>
        <v/>
      </c>
      <c r="DS45" s="31"/>
      <c r="DY45" s="31"/>
      <c r="DZ45" s="31"/>
      <c r="EA45" s="31"/>
      <c r="EB45" s="31"/>
      <c r="EC45" s="31"/>
      <c r="EI45" s="1" t="str">
        <f>IF(ISBLANK(Values!E44),"",Values!$B$31)</f>
        <v/>
      </c>
      <c r="ES45" s="1" t="str">
        <f>IF(ISBLANK(Values!E44),"","Amazon Tellus UPS")</f>
        <v/>
      </c>
      <c r="EV45" s="31" t="str">
        <f>IF(ISBLANK(Values!E44),"","New")</f>
        <v/>
      </c>
      <c r="FE45" s="1" t="str">
        <f>IF(ISBLANK(Values!E44),"","3")</f>
        <v/>
      </c>
      <c r="FH45" s="1" t="str">
        <f>IF(ISBLANK(Values!E44),"","FALSE")</f>
        <v/>
      </c>
      <c r="FI45" s="36" t="str">
        <f>IF(ISBLANK(Values!E44),"","FALSE")</f>
        <v/>
      </c>
      <c r="FJ45" s="36"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7"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8" t="str">
        <f>IF(ISBLANK(Values!E45),"",Values!F45 )</f>
        <v/>
      </c>
      <c r="K46" s="28" t="str">
        <f>IF(ISBLANK(Values!E45),"",IF(Values!J45, Values!$B$4, Values!$B$5))</f>
        <v/>
      </c>
      <c r="L46" s="39" t="str">
        <f>IF(ISBLANK(Values!E45),"",Values!$B$18)</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8" t="str">
        <f>IF(ISBLANK(Values!E45),"","Size-Color")</f>
        <v/>
      </c>
      <c r="Z46" s="32" t="str">
        <f>IF(ISBLANK(Values!E45),"","variation")</f>
        <v/>
      </c>
      <c r="AA46" s="36" t="str">
        <f>IF(ISBLANK(Values!E45),"",Values!$B$20)</f>
        <v/>
      </c>
      <c r="AB46" s="36" t="str">
        <f>IF(ISBLANK(Values!E45),"",Values!$B$29)</f>
        <v/>
      </c>
      <c r="AI46" s="40" t="str">
        <f>IF(ISBLANK(Values!E45),"",IF(Values!I45,Values!$B$23,Values!$B$33))</f>
        <v/>
      </c>
      <c r="AJ46" s="41"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36" t="str">
        <f>IF(ISBLANK(Values!E45),"",IF(Values!J45,"Backlit", "Non-Backlit"))</f>
        <v/>
      </c>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P46" s="36" t="str">
        <f>IF(ISBLANK(Values!E45),"",Values!$B$7)</f>
        <v/>
      </c>
      <c r="CQ46" s="36" t="str">
        <f>IF(ISBLANK(Values!E45),"",Values!$B$8)</f>
        <v/>
      </c>
      <c r="CR46" s="36"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27" t="str">
        <f>IF(ISBLANK(Values!E45),"","Parts")</f>
        <v/>
      </c>
      <c r="DP46" s="27" t="str">
        <f>IF(ISBLANK(Values!E45),"",Values!$B$31)</f>
        <v/>
      </c>
      <c r="DS46" s="31"/>
      <c r="DY46" s="31"/>
      <c r="DZ46" s="31"/>
      <c r="EA46" s="31"/>
      <c r="EB46" s="31"/>
      <c r="EC46" s="31"/>
      <c r="EI46" s="1" t="str">
        <f>IF(ISBLANK(Values!E45),"",Values!$B$31)</f>
        <v/>
      </c>
      <c r="ES46" s="1" t="str">
        <f>IF(ISBLANK(Values!E45),"","Amazon Tellus UPS")</f>
        <v/>
      </c>
      <c r="EV46" s="31" t="str">
        <f>IF(ISBLANK(Values!E45),"","New")</f>
        <v/>
      </c>
      <c r="FE46" s="1" t="str">
        <f>IF(ISBLANK(Values!E45),"","3")</f>
        <v/>
      </c>
      <c r="FH46" s="1" t="str">
        <f>IF(ISBLANK(Values!E45),"","FALSE")</f>
        <v/>
      </c>
      <c r="FI46" s="36" t="str">
        <f>IF(ISBLANK(Values!E45),"","FALSE")</f>
        <v/>
      </c>
      <c r="FJ46" s="36"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7"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8" t="str">
        <f>IF(ISBLANK(Values!E46),"",Values!F46 )</f>
        <v/>
      </c>
      <c r="K47" s="28" t="str">
        <f>IF(ISBLANK(Values!E46),"",IF(Values!J46, Values!$B$4, Values!$B$5))</f>
        <v/>
      </c>
      <c r="L47" s="39" t="str">
        <f>IF(ISBLANK(Values!E46),"",Values!$B$18)</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8" t="str">
        <f>IF(ISBLANK(Values!E46),"","Size-Color")</f>
        <v/>
      </c>
      <c r="Z47" s="32" t="str">
        <f>IF(ISBLANK(Values!E46),"","variation")</f>
        <v/>
      </c>
      <c r="AA47" s="36" t="str">
        <f>IF(ISBLANK(Values!E46),"",Values!$B$20)</f>
        <v/>
      </c>
      <c r="AB47" s="36" t="str">
        <f>IF(ISBLANK(Values!E46),"",Values!$B$29)</f>
        <v/>
      </c>
      <c r="AI47" s="40" t="str">
        <f>IF(ISBLANK(Values!E46),"",IF(Values!I46,Values!$B$23,Values!$B$33))</f>
        <v/>
      </c>
      <c r="AJ47" s="41"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36" t="str">
        <f>IF(ISBLANK(Values!E46),"",IF(Values!J46,"Backlit", "Non-Backlit"))</f>
        <v/>
      </c>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P47" s="36" t="str">
        <f>IF(ISBLANK(Values!E46),"",Values!$B$7)</f>
        <v/>
      </c>
      <c r="CQ47" s="36" t="str">
        <f>IF(ISBLANK(Values!E46),"",Values!$B$8)</f>
        <v/>
      </c>
      <c r="CR47" s="36"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27" t="str">
        <f>IF(ISBLANK(Values!E46),"","Parts")</f>
        <v/>
      </c>
      <c r="DP47" s="27" t="str">
        <f>IF(ISBLANK(Values!E46),"",Values!$B$31)</f>
        <v/>
      </c>
      <c r="DS47" s="31"/>
      <c r="DY47" s="31"/>
      <c r="DZ47" s="31"/>
      <c r="EA47" s="31"/>
      <c r="EB47" s="31"/>
      <c r="EC47" s="31"/>
      <c r="EI47" s="1" t="str">
        <f>IF(ISBLANK(Values!E46),"",Values!$B$31)</f>
        <v/>
      </c>
      <c r="ES47" s="1" t="str">
        <f>IF(ISBLANK(Values!E46),"","Amazon Tellus UPS")</f>
        <v/>
      </c>
      <c r="EV47" s="31" t="str">
        <f>IF(ISBLANK(Values!E46),"","New")</f>
        <v/>
      </c>
      <c r="FE47" s="1" t="str">
        <f>IF(ISBLANK(Values!E46),"","3")</f>
        <v/>
      </c>
      <c r="FH47" s="1" t="str">
        <f>IF(ISBLANK(Values!E46),"","FALSE")</f>
        <v/>
      </c>
      <c r="FI47" s="36" t="str">
        <f>IF(ISBLANK(Values!E46),"","FALSE")</f>
        <v/>
      </c>
      <c r="FJ47" s="36"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7"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8" t="str">
        <f>IF(ISBLANK(Values!E47),"",Values!F47 )</f>
        <v/>
      </c>
      <c r="K48" s="28" t="str">
        <f>IF(ISBLANK(Values!E47),"",IF(Values!J47, Values!$B$4, Values!$B$5))</f>
        <v/>
      </c>
      <c r="L48" s="39" t="str">
        <f>IF(ISBLANK(Values!E47),"",Values!$B$18)</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8" t="str">
        <f>IF(ISBLANK(Values!E47),"","Size-Color")</f>
        <v/>
      </c>
      <c r="Z48" s="32" t="str">
        <f>IF(ISBLANK(Values!E47),"","variation")</f>
        <v/>
      </c>
      <c r="AA48" s="36" t="str">
        <f>IF(ISBLANK(Values!E47),"",Values!$B$20)</f>
        <v/>
      </c>
      <c r="AB48" s="36" t="str">
        <f>IF(ISBLANK(Values!E47),"",Values!$B$29)</f>
        <v/>
      </c>
      <c r="AI48" s="40" t="str">
        <f>IF(ISBLANK(Values!E47),"",IF(Values!I47,Values!$B$23,Values!$B$33))</f>
        <v/>
      </c>
      <c r="AJ48" s="41"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36" t="str">
        <f>IF(ISBLANK(Values!E47),"",IF(Values!J47,"Backlit", "Non-Backlit"))</f>
        <v/>
      </c>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P48" s="36" t="str">
        <f>IF(ISBLANK(Values!E47),"",Values!$B$7)</f>
        <v/>
      </c>
      <c r="CQ48" s="36" t="str">
        <f>IF(ISBLANK(Values!E47),"",Values!$B$8)</f>
        <v/>
      </c>
      <c r="CR48" s="36"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27" t="str">
        <f>IF(ISBLANK(Values!E47),"","Parts")</f>
        <v/>
      </c>
      <c r="DP48" s="27" t="str">
        <f>IF(ISBLANK(Values!E47),"",Values!$B$31)</f>
        <v/>
      </c>
      <c r="DS48" s="31"/>
      <c r="DY48" s="31"/>
      <c r="DZ48" s="31"/>
      <c r="EA48" s="31"/>
      <c r="EB48" s="31"/>
      <c r="EC48" s="31"/>
      <c r="EI48" s="1" t="str">
        <f>IF(ISBLANK(Values!E47),"",Values!$B$31)</f>
        <v/>
      </c>
      <c r="ES48" s="1" t="str">
        <f>IF(ISBLANK(Values!E47),"","Amazon Tellus UPS")</f>
        <v/>
      </c>
      <c r="EV48" s="31" t="str">
        <f>IF(ISBLANK(Values!E47),"","New")</f>
        <v/>
      </c>
      <c r="FE48" s="1" t="str">
        <f>IF(ISBLANK(Values!E47),"","3")</f>
        <v/>
      </c>
      <c r="FH48" s="1" t="str">
        <f>IF(ISBLANK(Values!E47),"","FALSE")</f>
        <v/>
      </c>
      <c r="FI48" s="36" t="str">
        <f>IF(ISBLANK(Values!E47),"","FALSE")</f>
        <v/>
      </c>
      <c r="FJ48" s="36"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7"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8" t="str">
        <f>IF(ISBLANK(Values!E48),"",Values!F48 )</f>
        <v/>
      </c>
      <c r="K49" s="28" t="str">
        <f>IF(ISBLANK(Values!E48),"",IF(Values!J48, Values!$B$4, Values!$B$5))</f>
        <v/>
      </c>
      <c r="L49" s="39" t="str">
        <f>IF(ISBLANK(Values!E48),"",Values!$B$18)</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8" t="str">
        <f>IF(ISBLANK(Values!E48),"","Size-Color")</f>
        <v/>
      </c>
      <c r="Z49" s="32" t="str">
        <f>IF(ISBLANK(Values!E48),"","variation")</f>
        <v/>
      </c>
      <c r="AA49" s="36" t="str">
        <f>IF(ISBLANK(Values!E48),"",Values!$B$20)</f>
        <v/>
      </c>
      <c r="AB49" s="36" t="str">
        <f>IF(ISBLANK(Values!E48),"",Values!$B$29)</f>
        <v/>
      </c>
      <c r="AI49" s="40" t="str">
        <f>IF(ISBLANK(Values!E48),"",IF(Values!I48,Values!$B$23,Values!$B$33))</f>
        <v/>
      </c>
      <c r="AJ49" s="41"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36" t="str">
        <f>IF(ISBLANK(Values!E48),"",IF(Values!J48,"Backlit", "Non-Backlit"))</f>
        <v/>
      </c>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P49" s="36" t="str">
        <f>IF(ISBLANK(Values!E48),"",Values!$B$7)</f>
        <v/>
      </c>
      <c r="CQ49" s="36" t="str">
        <f>IF(ISBLANK(Values!E48),"",Values!$B$8)</f>
        <v/>
      </c>
      <c r="CR49" s="36"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27" t="str">
        <f>IF(ISBLANK(Values!E48),"","Parts")</f>
        <v/>
      </c>
      <c r="DP49" s="27" t="str">
        <f>IF(ISBLANK(Values!E48),"",Values!$B$31)</f>
        <v/>
      </c>
      <c r="DS49" s="31"/>
      <c r="DY49" s="31"/>
      <c r="DZ49" s="31"/>
      <c r="EA49" s="31"/>
      <c r="EB49" s="31"/>
      <c r="EC49" s="31"/>
      <c r="EI49" s="1" t="str">
        <f>IF(ISBLANK(Values!E48),"",Values!$B$31)</f>
        <v/>
      </c>
      <c r="ES49" s="1" t="str">
        <f>IF(ISBLANK(Values!E48),"","Amazon Tellus UPS")</f>
        <v/>
      </c>
      <c r="EV49" s="31" t="str">
        <f>IF(ISBLANK(Values!E48),"","New")</f>
        <v/>
      </c>
      <c r="FE49" s="1" t="str">
        <f>IF(ISBLANK(Values!E48),"","3")</f>
        <v/>
      </c>
      <c r="FH49" s="1" t="str">
        <f>IF(ISBLANK(Values!E48),"","FALSE")</f>
        <v/>
      </c>
      <c r="FI49" s="36" t="str">
        <f>IF(ISBLANK(Values!E48),"","FALSE")</f>
        <v/>
      </c>
      <c r="FJ49" s="36"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7"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8" t="str">
        <f>IF(ISBLANK(Values!E49),"",Values!F49 )</f>
        <v/>
      </c>
      <c r="K50" s="28" t="str">
        <f>IF(ISBLANK(Values!E49),"",IF(Values!J49, Values!$B$4, Values!$B$5))</f>
        <v/>
      </c>
      <c r="L50" s="39" t="str">
        <f>IF(ISBLANK(Values!E49),"",Values!$B$18)</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8" t="str">
        <f>IF(ISBLANK(Values!E49),"","Size-Color")</f>
        <v/>
      </c>
      <c r="Z50" s="32" t="str">
        <f>IF(ISBLANK(Values!E49),"","variation")</f>
        <v/>
      </c>
      <c r="AA50" s="36" t="str">
        <f>IF(ISBLANK(Values!E49),"",Values!$B$20)</f>
        <v/>
      </c>
      <c r="AB50" s="36" t="str">
        <f>IF(ISBLANK(Values!E49),"",Values!$B$29)</f>
        <v/>
      </c>
      <c r="AI50" s="40" t="str">
        <f>IF(ISBLANK(Values!E49),"",IF(Values!I49,Values!$B$23,Values!$B$33))</f>
        <v/>
      </c>
      <c r="AJ50" s="41"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36" t="str">
        <f>IF(ISBLANK(Values!E49),"",IF(Values!J49,"Backlit", "Non-Backlit"))</f>
        <v/>
      </c>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P50" s="36" t="str">
        <f>IF(ISBLANK(Values!E49),"",Values!$B$7)</f>
        <v/>
      </c>
      <c r="CQ50" s="36" t="str">
        <f>IF(ISBLANK(Values!E49),"",Values!$B$8)</f>
        <v/>
      </c>
      <c r="CR50" s="36"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27" t="str">
        <f>IF(ISBLANK(Values!E49),"","Parts")</f>
        <v/>
      </c>
      <c r="DP50" s="27" t="str">
        <f>IF(ISBLANK(Values!E49),"",Values!$B$31)</f>
        <v/>
      </c>
      <c r="DS50" s="31"/>
      <c r="DY50" s="31"/>
      <c r="DZ50" s="31"/>
      <c r="EA50" s="31"/>
      <c r="EB50" s="31"/>
      <c r="EC50" s="31"/>
      <c r="EI50" s="1" t="str">
        <f>IF(ISBLANK(Values!E49),"",Values!$B$31)</f>
        <v/>
      </c>
      <c r="ES50" s="1" t="str">
        <f>IF(ISBLANK(Values!E49),"","Amazon Tellus UPS")</f>
        <v/>
      </c>
      <c r="EV50" s="31" t="str">
        <f>IF(ISBLANK(Values!E49),"","New")</f>
        <v/>
      </c>
      <c r="FE50" s="1" t="str">
        <f>IF(ISBLANK(Values!E49),"","3")</f>
        <v/>
      </c>
      <c r="FH50" s="1" t="str">
        <f>IF(ISBLANK(Values!E49),"","FALSE")</f>
        <v/>
      </c>
      <c r="FI50" s="36" t="str">
        <f>IF(ISBLANK(Values!E49),"","FALSE")</f>
        <v/>
      </c>
      <c r="FJ50" s="36"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7"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8" t="str">
        <f>IF(ISBLANK(Values!E50),"",Values!F50 )</f>
        <v/>
      </c>
      <c r="K51" s="28" t="str">
        <f>IF(ISBLANK(Values!E50),"",IF(Values!J50, Values!$B$4, Values!$B$5))</f>
        <v/>
      </c>
      <c r="L51" s="39" t="str">
        <f>IF(ISBLANK(Values!E50),"",Values!$B$18)</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8" t="str">
        <f>IF(ISBLANK(Values!E50),"","Size-Color")</f>
        <v/>
      </c>
      <c r="Z51" s="32" t="str">
        <f>IF(ISBLANK(Values!E50),"","variation")</f>
        <v/>
      </c>
      <c r="AA51" s="36" t="str">
        <f>IF(ISBLANK(Values!E50),"",Values!$B$20)</f>
        <v/>
      </c>
      <c r="AB51" s="36" t="str">
        <f>IF(ISBLANK(Values!E50),"",Values!$B$29)</f>
        <v/>
      </c>
      <c r="AI51" s="40" t="str">
        <f>IF(ISBLANK(Values!E50),"",IF(Values!I50,Values!$B$23,Values!$B$33))</f>
        <v/>
      </c>
      <c r="AJ51" s="41"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36" t="str">
        <f>IF(ISBLANK(Values!E50),"",IF(Values!J50,"Backlit", "Non-Backlit"))</f>
        <v/>
      </c>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P51" s="36" t="str">
        <f>IF(ISBLANK(Values!E50),"",Values!$B$7)</f>
        <v/>
      </c>
      <c r="CQ51" s="36" t="str">
        <f>IF(ISBLANK(Values!E50),"",Values!$B$8)</f>
        <v/>
      </c>
      <c r="CR51" s="36"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27" t="str">
        <f>IF(ISBLANK(Values!E50),"","Parts")</f>
        <v/>
      </c>
      <c r="DP51" s="27" t="str">
        <f>IF(ISBLANK(Values!E50),"",Values!$B$31)</f>
        <v/>
      </c>
      <c r="DS51" s="31"/>
      <c r="DY51" s="31"/>
      <c r="DZ51" s="31"/>
      <c r="EA51" s="31"/>
      <c r="EB51" s="31"/>
      <c r="EC51" s="31"/>
      <c r="EI51" s="1" t="str">
        <f>IF(ISBLANK(Values!E50),"",Values!$B$31)</f>
        <v/>
      </c>
      <c r="ES51" s="1" t="str">
        <f>IF(ISBLANK(Values!E50),"","Amazon Tellus UPS")</f>
        <v/>
      </c>
      <c r="EV51" s="31" t="str">
        <f>IF(ISBLANK(Values!E50),"","New")</f>
        <v/>
      </c>
      <c r="FE51" s="1" t="str">
        <f>IF(ISBLANK(Values!E50),"","3")</f>
        <v/>
      </c>
      <c r="FH51" s="1" t="str">
        <f>IF(ISBLANK(Values!E50),"","FALSE")</f>
        <v/>
      </c>
      <c r="FI51" s="36" t="str">
        <f>IF(ISBLANK(Values!E50),"","FALSE")</f>
        <v/>
      </c>
      <c r="FJ51" s="36"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7"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8" t="str">
        <f>IF(ISBLANK(Values!E51),"",Values!F51 )</f>
        <v/>
      </c>
      <c r="K52" s="28" t="str">
        <f>IF(ISBLANK(Values!E51),"",IF(Values!J51, Values!$B$4, Values!$B$5))</f>
        <v/>
      </c>
      <c r="L52" s="39" t="str">
        <f>IF(ISBLANK(Values!E51),"",Values!$B$18)</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8" t="str">
        <f>IF(ISBLANK(Values!E51),"","Size-Color")</f>
        <v/>
      </c>
      <c r="Z52" s="32" t="str">
        <f>IF(ISBLANK(Values!E51),"","variation")</f>
        <v/>
      </c>
      <c r="AA52" s="36" t="str">
        <f>IF(ISBLANK(Values!E51),"",Values!$B$20)</f>
        <v/>
      </c>
      <c r="AB52" s="36" t="str">
        <f>IF(ISBLANK(Values!E51),"",Values!$B$29)</f>
        <v/>
      </c>
      <c r="AI52" s="40" t="str">
        <f>IF(ISBLANK(Values!E51),"",IF(Values!I51,Values!$B$23,Values!$B$33))</f>
        <v/>
      </c>
      <c r="AJ52" s="41"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36" t="str">
        <f>IF(ISBLANK(Values!E51),"",IF(Values!J51,"Backlit", "Non-Backlit"))</f>
        <v/>
      </c>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P52" s="36" t="str">
        <f>IF(ISBLANK(Values!E51),"",Values!$B$7)</f>
        <v/>
      </c>
      <c r="CQ52" s="36" t="str">
        <f>IF(ISBLANK(Values!E51),"",Values!$B$8)</f>
        <v/>
      </c>
      <c r="CR52" s="36"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27" t="str">
        <f>IF(ISBLANK(Values!E51),"","Parts")</f>
        <v/>
      </c>
      <c r="DP52" s="27" t="str">
        <f>IF(ISBLANK(Values!E51),"",Values!$B$31)</f>
        <v/>
      </c>
      <c r="DS52" s="31"/>
      <c r="DY52" s="31"/>
      <c r="DZ52" s="31"/>
      <c r="EA52" s="31"/>
      <c r="EB52" s="31"/>
      <c r="EC52" s="31"/>
      <c r="EI52" s="1" t="str">
        <f>IF(ISBLANK(Values!E51),"",Values!$B$31)</f>
        <v/>
      </c>
      <c r="ES52" s="1" t="str">
        <f>IF(ISBLANK(Values!E51),"","Amazon Tellus UPS")</f>
        <v/>
      </c>
      <c r="EV52" s="31" t="str">
        <f>IF(ISBLANK(Values!E51),"","New")</f>
        <v/>
      </c>
      <c r="FE52" s="1" t="str">
        <f>IF(ISBLANK(Values!E51),"","3")</f>
        <v/>
      </c>
      <c r="FH52" s="1" t="str">
        <f>IF(ISBLANK(Values!E51),"","FALSE")</f>
        <v/>
      </c>
      <c r="FI52" s="36" t="str">
        <f>IF(ISBLANK(Values!E51),"","FALSE")</f>
        <v/>
      </c>
      <c r="FJ52" s="36"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7"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8" t="str">
        <f>IF(ISBLANK(Values!E52),"",Values!F52 )</f>
        <v/>
      </c>
      <c r="K53" s="28" t="str">
        <f>IF(ISBLANK(Values!E52),"",IF(Values!J52, Values!$B$4, Values!$B$5))</f>
        <v/>
      </c>
      <c r="L53" s="39" t="str">
        <f>IF(ISBLANK(Values!E52),"",Values!$B$18)</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8" t="str">
        <f>IF(ISBLANK(Values!E52),"","Size-Color")</f>
        <v/>
      </c>
      <c r="Z53" s="32" t="str">
        <f>IF(ISBLANK(Values!E52),"","variation")</f>
        <v/>
      </c>
      <c r="AA53" s="36" t="str">
        <f>IF(ISBLANK(Values!E52),"",Values!$B$20)</f>
        <v/>
      </c>
      <c r="AB53" s="36" t="str">
        <f>IF(ISBLANK(Values!E52),"",Values!$B$29)</f>
        <v/>
      </c>
      <c r="AI53" s="40" t="str">
        <f>IF(ISBLANK(Values!E52),"",IF(Values!I52,Values!$B$23,Values!$B$33))</f>
        <v/>
      </c>
      <c r="AJ53" s="41"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36" t="str">
        <f>IF(ISBLANK(Values!E52),"",IF(Values!J52,"Backlit", "Non-Backlit"))</f>
        <v/>
      </c>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P53" s="36" t="str">
        <f>IF(ISBLANK(Values!E52),"",Values!$B$7)</f>
        <v/>
      </c>
      <c r="CQ53" s="36" t="str">
        <f>IF(ISBLANK(Values!E52),"",Values!$B$8)</f>
        <v/>
      </c>
      <c r="CR53" s="36"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27" t="str">
        <f>IF(ISBLANK(Values!E52),"","Parts")</f>
        <v/>
      </c>
      <c r="DP53" s="27" t="str">
        <f>IF(ISBLANK(Values!E52),"",Values!$B$31)</f>
        <v/>
      </c>
      <c r="DS53" s="31"/>
      <c r="DY53" s="31"/>
      <c r="DZ53" s="31"/>
      <c r="EA53" s="31"/>
      <c r="EB53" s="31"/>
      <c r="EC53" s="31"/>
      <c r="EI53" s="1" t="str">
        <f>IF(ISBLANK(Values!E52),"",Values!$B$31)</f>
        <v/>
      </c>
      <c r="ES53" s="1" t="str">
        <f>IF(ISBLANK(Values!E52),"","Amazon Tellus UPS")</f>
        <v/>
      </c>
      <c r="EV53" s="31" t="str">
        <f>IF(ISBLANK(Values!E52),"","New")</f>
        <v/>
      </c>
      <c r="FE53" s="1" t="str">
        <f>IF(ISBLANK(Values!E52),"","3")</f>
        <v/>
      </c>
      <c r="FH53" s="1" t="str">
        <f>IF(ISBLANK(Values!E52),"","FALSE")</f>
        <v/>
      </c>
      <c r="FI53" s="36" t="str">
        <f>IF(ISBLANK(Values!E52),"","FALSE")</f>
        <v/>
      </c>
      <c r="FJ53" s="36"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7"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8" t="str">
        <f>IF(ISBLANK(Values!E53),"",Values!F53 )</f>
        <v/>
      </c>
      <c r="K54" s="28" t="str">
        <f>IF(ISBLANK(Values!E53),"",IF(Values!J53, Values!$B$4, Values!$B$5))</f>
        <v/>
      </c>
      <c r="L54" s="39" t="str">
        <f>IF(ISBLANK(Values!E53),"",Values!$B$18)</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8" t="str">
        <f>IF(ISBLANK(Values!E53),"","Size-Color")</f>
        <v/>
      </c>
      <c r="Z54" s="32" t="str">
        <f>IF(ISBLANK(Values!E53),"","variation")</f>
        <v/>
      </c>
      <c r="AA54" s="36" t="str">
        <f>IF(ISBLANK(Values!E53),"",Values!$B$20)</f>
        <v/>
      </c>
      <c r="AB54" s="36" t="str">
        <f>IF(ISBLANK(Values!E53),"",Values!$B$29)</f>
        <v/>
      </c>
      <c r="AI54" s="40" t="str">
        <f>IF(ISBLANK(Values!E53),"",IF(Values!I53,Values!$B$23,Values!$B$33))</f>
        <v/>
      </c>
      <c r="AJ54" s="41"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36" t="str">
        <f>IF(ISBLANK(Values!E53),"",IF(Values!J53,"Backlit", "Non-Backlit"))</f>
        <v/>
      </c>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P54" s="36" t="str">
        <f>IF(ISBLANK(Values!E53),"",Values!$B$7)</f>
        <v/>
      </c>
      <c r="CQ54" s="36" t="str">
        <f>IF(ISBLANK(Values!E53),"",Values!$B$8)</f>
        <v/>
      </c>
      <c r="CR54" s="36"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27" t="str">
        <f>IF(ISBLANK(Values!E53),"","Parts")</f>
        <v/>
      </c>
      <c r="DP54" s="27" t="str">
        <f>IF(ISBLANK(Values!E53),"",Values!$B$31)</f>
        <v/>
      </c>
      <c r="DS54" s="31"/>
      <c r="DY54" s="31"/>
      <c r="DZ54" s="31"/>
      <c r="EA54" s="31"/>
      <c r="EB54" s="31"/>
      <c r="EC54" s="31"/>
      <c r="EI54" s="1" t="str">
        <f>IF(ISBLANK(Values!E53),"",Values!$B$31)</f>
        <v/>
      </c>
      <c r="ES54" s="1" t="str">
        <f>IF(ISBLANK(Values!E53),"","Amazon Tellus UPS")</f>
        <v/>
      </c>
      <c r="EV54" s="31" t="str">
        <f>IF(ISBLANK(Values!E53),"","New")</f>
        <v/>
      </c>
      <c r="FE54" s="1" t="str">
        <f>IF(ISBLANK(Values!E53),"","3")</f>
        <v/>
      </c>
      <c r="FH54" s="1" t="str">
        <f>IF(ISBLANK(Values!E53),"","FALSE")</f>
        <v/>
      </c>
      <c r="FI54" s="36" t="str">
        <f>IF(ISBLANK(Values!E53),"","FALSE")</f>
        <v/>
      </c>
      <c r="FJ54" s="36"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7"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8" t="str">
        <f>IF(ISBLANK(Values!E54),"",Values!F54 )</f>
        <v/>
      </c>
      <c r="K55" s="28" t="str">
        <f>IF(ISBLANK(Values!E54),"",IF(Values!J54, Values!$B$4, Values!$B$5))</f>
        <v/>
      </c>
      <c r="L55" s="39" t="str">
        <f>IF(ISBLANK(Values!E54),"",Values!$B$18)</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8" t="str">
        <f>IF(ISBLANK(Values!E54),"","Size-Color")</f>
        <v/>
      </c>
      <c r="Z55" s="32" t="str">
        <f>IF(ISBLANK(Values!E54),"","variation")</f>
        <v/>
      </c>
      <c r="AA55" s="36" t="str">
        <f>IF(ISBLANK(Values!E54),"",Values!$B$20)</f>
        <v/>
      </c>
      <c r="AB55" s="36" t="str">
        <f>IF(ISBLANK(Values!E54),"",Values!$B$29)</f>
        <v/>
      </c>
      <c r="AI55" s="40" t="str">
        <f>IF(ISBLANK(Values!E54),"",IF(Values!I54,Values!$B$23,Values!$B$33))</f>
        <v/>
      </c>
      <c r="AJ55" s="41"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36" t="str">
        <f>IF(ISBLANK(Values!E54),"",IF(Values!J54,"Backlit", "Non-Backlit"))</f>
        <v/>
      </c>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P55" s="36" t="str">
        <f>IF(ISBLANK(Values!E54),"",Values!$B$7)</f>
        <v/>
      </c>
      <c r="CQ55" s="36" t="str">
        <f>IF(ISBLANK(Values!E54),"",Values!$B$8)</f>
        <v/>
      </c>
      <c r="CR55" s="36"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27" t="str">
        <f>IF(ISBLANK(Values!E54),"","Parts")</f>
        <v/>
      </c>
      <c r="DP55" s="27" t="str">
        <f>IF(ISBLANK(Values!E54),"",Values!$B$31)</f>
        <v/>
      </c>
      <c r="DS55" s="31"/>
      <c r="DY55" s="31"/>
      <c r="DZ55" s="31"/>
      <c r="EA55" s="31"/>
      <c r="EB55" s="31"/>
      <c r="EC55" s="31"/>
      <c r="EI55" s="1" t="str">
        <f>IF(ISBLANK(Values!E54),"",Values!$B$31)</f>
        <v/>
      </c>
      <c r="ES55" s="1" t="str">
        <f>IF(ISBLANK(Values!E54),"","Amazon Tellus UPS")</f>
        <v/>
      </c>
      <c r="EV55" s="31" t="str">
        <f>IF(ISBLANK(Values!E54),"","New")</f>
        <v/>
      </c>
      <c r="FE55" s="1" t="str">
        <f>IF(ISBLANK(Values!E54),"","3")</f>
        <v/>
      </c>
      <c r="FH55" s="1" t="str">
        <f>IF(ISBLANK(Values!E54),"","FALSE")</f>
        <v/>
      </c>
      <c r="FI55" s="36" t="str">
        <f>IF(ISBLANK(Values!E54),"","FALSE")</f>
        <v/>
      </c>
      <c r="FJ55" s="36"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7"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8" t="str">
        <f>IF(ISBLANK(Values!E55),"",Values!F55 )</f>
        <v/>
      </c>
      <c r="K56" s="28" t="str">
        <f>IF(ISBLANK(Values!E55),"",IF(Values!J55, Values!$B$4, Values!$B$5))</f>
        <v/>
      </c>
      <c r="L56" s="39" t="str">
        <f>IF(ISBLANK(Values!E55),"",Values!$B$18)</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8" t="str">
        <f>IF(ISBLANK(Values!E55),"","Size-Color")</f>
        <v/>
      </c>
      <c r="Z56" s="32" t="str">
        <f>IF(ISBLANK(Values!E55),"","variation")</f>
        <v/>
      </c>
      <c r="AA56" s="36" t="str">
        <f>IF(ISBLANK(Values!E55),"",Values!$B$20)</f>
        <v/>
      </c>
      <c r="AB56" s="36" t="str">
        <f>IF(ISBLANK(Values!E55),"",Values!$B$29)</f>
        <v/>
      </c>
      <c r="AI56" s="40" t="str">
        <f>IF(ISBLANK(Values!E55),"",IF(Values!I55,Values!$B$23,Values!$B$33))</f>
        <v/>
      </c>
      <c r="AJ56" s="41"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36" t="str">
        <f>IF(ISBLANK(Values!E55),"",IF(Values!J55,"Backlit", "Non-Backlit"))</f>
        <v/>
      </c>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P56" s="36" t="str">
        <f>IF(ISBLANK(Values!E55),"",Values!$B$7)</f>
        <v/>
      </c>
      <c r="CQ56" s="36" t="str">
        <f>IF(ISBLANK(Values!E55),"",Values!$B$8)</f>
        <v/>
      </c>
      <c r="CR56" s="36"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27" t="str">
        <f>IF(ISBLANK(Values!E55),"","Parts")</f>
        <v/>
      </c>
      <c r="DP56" s="27" t="str">
        <f>IF(ISBLANK(Values!E55),"",Values!$B$31)</f>
        <v/>
      </c>
      <c r="DS56" s="31"/>
      <c r="DY56" s="31"/>
      <c r="DZ56" s="31"/>
      <c r="EA56" s="31"/>
      <c r="EB56" s="31"/>
      <c r="EC56" s="31"/>
      <c r="EI56" s="1" t="str">
        <f>IF(ISBLANK(Values!E55),"",Values!$B$31)</f>
        <v/>
      </c>
      <c r="ES56" s="1" t="str">
        <f>IF(ISBLANK(Values!E55),"","Amazon Tellus UPS")</f>
        <v/>
      </c>
      <c r="EV56" s="31" t="str">
        <f>IF(ISBLANK(Values!E55),"","New")</f>
        <v/>
      </c>
      <c r="FE56" s="1" t="str">
        <f>IF(ISBLANK(Values!E55),"","3")</f>
        <v/>
      </c>
      <c r="FH56" s="1" t="str">
        <f>IF(ISBLANK(Values!E55),"","FALSE")</f>
        <v/>
      </c>
      <c r="FI56" s="36" t="str">
        <f>IF(ISBLANK(Values!E55),"","FALSE")</f>
        <v/>
      </c>
      <c r="FJ56" s="36"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7"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8" t="str">
        <f>IF(ISBLANK(Values!E56),"",Values!F56 )</f>
        <v/>
      </c>
      <c r="K57" s="28" t="str">
        <f>IF(ISBLANK(Values!E56),"",IF(Values!J56, Values!$B$4, Values!$B$5))</f>
        <v/>
      </c>
      <c r="L57" s="39" t="str">
        <f>IF(ISBLANK(Values!E56),"",Values!$B$18)</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8" t="str">
        <f>IF(ISBLANK(Values!E56),"","Size-Color")</f>
        <v/>
      </c>
      <c r="Z57" s="32" t="str">
        <f>IF(ISBLANK(Values!E56),"","variation")</f>
        <v/>
      </c>
      <c r="AA57" s="36" t="str">
        <f>IF(ISBLANK(Values!E56),"",Values!$B$20)</f>
        <v/>
      </c>
      <c r="AB57" s="36" t="str">
        <f>IF(ISBLANK(Values!E56),"",Values!$B$29)</f>
        <v/>
      </c>
      <c r="AI57" s="40" t="str">
        <f>IF(ISBLANK(Values!E56),"",IF(Values!I56,Values!$B$23,Values!$B$33))</f>
        <v/>
      </c>
      <c r="AJ57" s="41"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36" t="str">
        <f>IF(ISBLANK(Values!E56),"",IF(Values!J56,"Backlit", "Non-Backlit"))</f>
        <v/>
      </c>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P57" s="36" t="str">
        <f>IF(ISBLANK(Values!E56),"",Values!$B$7)</f>
        <v/>
      </c>
      <c r="CQ57" s="36" t="str">
        <f>IF(ISBLANK(Values!E56),"",Values!$B$8)</f>
        <v/>
      </c>
      <c r="CR57" s="36"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27" t="str">
        <f>IF(ISBLANK(Values!E56),"","Parts")</f>
        <v/>
      </c>
      <c r="DP57" s="27" t="str">
        <f>IF(ISBLANK(Values!E56),"",Values!$B$31)</f>
        <v/>
      </c>
      <c r="DS57" s="31"/>
      <c r="DY57" s="31"/>
      <c r="DZ57" s="31"/>
      <c r="EA57" s="31"/>
      <c r="EB57" s="31"/>
      <c r="EC57" s="31"/>
      <c r="EI57" s="1" t="str">
        <f>IF(ISBLANK(Values!E56),"",Values!$B$31)</f>
        <v/>
      </c>
      <c r="ES57" s="1" t="str">
        <f>IF(ISBLANK(Values!E56),"","Amazon Tellus UPS")</f>
        <v/>
      </c>
      <c r="EV57" s="31" t="str">
        <f>IF(ISBLANK(Values!E56),"","New")</f>
        <v/>
      </c>
      <c r="FE57" s="1" t="str">
        <f>IF(ISBLANK(Values!E56),"","3")</f>
        <v/>
      </c>
      <c r="FH57" s="1" t="str">
        <f>IF(ISBLANK(Values!E56),"","FALSE")</f>
        <v/>
      </c>
      <c r="FI57" s="36" t="str">
        <f>IF(ISBLANK(Values!E56),"","FALSE")</f>
        <v/>
      </c>
      <c r="FJ57" s="36"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7"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8" t="str">
        <f>IF(ISBLANK(Values!E57),"",Values!F57 )</f>
        <v/>
      </c>
      <c r="K58" s="28" t="str">
        <f>IF(ISBLANK(Values!E57),"",IF(Values!J57, Values!$B$4, Values!$B$5))</f>
        <v/>
      </c>
      <c r="L58" s="39" t="str">
        <f>IF(ISBLANK(Values!E57),"",Values!$B$18)</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8" t="str">
        <f>IF(ISBLANK(Values!E57),"","Size-Color")</f>
        <v/>
      </c>
      <c r="Z58" s="32" t="str">
        <f>IF(ISBLANK(Values!E57),"","variation")</f>
        <v/>
      </c>
      <c r="AA58" s="36" t="str">
        <f>IF(ISBLANK(Values!E57),"",Values!$B$20)</f>
        <v/>
      </c>
      <c r="AB58" s="36" t="str">
        <f>IF(ISBLANK(Values!E57),"",Values!$B$29)</f>
        <v/>
      </c>
      <c r="AI58" s="40" t="str">
        <f>IF(ISBLANK(Values!E57),"",IF(Values!I57,Values!$B$23,Values!$B$33))</f>
        <v/>
      </c>
      <c r="AJ58" s="41"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36" t="str">
        <f>IF(ISBLANK(Values!E57),"",IF(Values!J57,"Backlit", "Non-Backlit"))</f>
        <v/>
      </c>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P58" s="36" t="str">
        <f>IF(ISBLANK(Values!E57),"",Values!$B$7)</f>
        <v/>
      </c>
      <c r="CQ58" s="36" t="str">
        <f>IF(ISBLANK(Values!E57),"",Values!$B$8)</f>
        <v/>
      </c>
      <c r="CR58" s="36"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27" t="str">
        <f>IF(ISBLANK(Values!E57),"","Parts")</f>
        <v/>
      </c>
      <c r="DP58" s="27" t="str">
        <f>IF(ISBLANK(Values!E57),"",Values!$B$31)</f>
        <v/>
      </c>
      <c r="DS58" s="31"/>
      <c r="DY58" s="31"/>
      <c r="DZ58" s="31"/>
      <c r="EA58" s="31"/>
      <c r="EB58" s="31"/>
      <c r="EC58" s="31"/>
      <c r="EI58" s="1" t="str">
        <f>IF(ISBLANK(Values!E57),"",Values!$B$31)</f>
        <v/>
      </c>
      <c r="ES58" s="1" t="str">
        <f>IF(ISBLANK(Values!E57),"","Amazon Tellus UPS")</f>
        <v/>
      </c>
      <c r="EV58" s="31" t="str">
        <f>IF(ISBLANK(Values!E57),"","New")</f>
        <v/>
      </c>
      <c r="FE58" s="1" t="str">
        <f>IF(ISBLANK(Values!E57),"","3")</f>
        <v/>
      </c>
      <c r="FH58" s="1" t="str">
        <f>IF(ISBLANK(Values!E57),"","FALSE")</f>
        <v/>
      </c>
      <c r="FI58" s="36" t="str">
        <f>IF(ISBLANK(Values!E57),"","FALSE")</f>
        <v/>
      </c>
      <c r="FJ58" s="36"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7"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8" t="str">
        <f>IF(ISBLANK(Values!E58),"",Values!F58 )</f>
        <v/>
      </c>
      <c r="K59" s="28" t="str">
        <f>IF(ISBLANK(Values!E58),"",IF(Values!J58, Values!$B$4, Values!$B$5))</f>
        <v/>
      </c>
      <c r="L59" s="39" t="str">
        <f>IF(ISBLANK(Values!E58),"",Values!$B$18)</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8" t="str">
        <f>IF(ISBLANK(Values!E58),"","Size-Color")</f>
        <v/>
      </c>
      <c r="Z59" s="32" t="str">
        <f>IF(ISBLANK(Values!E58),"","variation")</f>
        <v/>
      </c>
      <c r="AA59" s="36" t="str">
        <f>IF(ISBLANK(Values!E58),"",Values!$B$20)</f>
        <v/>
      </c>
      <c r="AB59" s="36" t="str">
        <f>IF(ISBLANK(Values!E58),"",Values!$B$29)</f>
        <v/>
      </c>
      <c r="AI59" s="40" t="str">
        <f>IF(ISBLANK(Values!E58),"",IF(Values!I58,Values!$B$23,Values!$B$33))</f>
        <v/>
      </c>
      <c r="AJ59" s="41"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36" t="str">
        <f>IF(ISBLANK(Values!E58),"",IF(Values!J58,"Backlit", "Non-Backlit"))</f>
        <v/>
      </c>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P59" s="36" t="str">
        <f>IF(ISBLANK(Values!E58),"",Values!$B$7)</f>
        <v/>
      </c>
      <c r="CQ59" s="36" t="str">
        <f>IF(ISBLANK(Values!E58),"",Values!$B$8)</f>
        <v/>
      </c>
      <c r="CR59" s="36"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27" t="str">
        <f>IF(ISBLANK(Values!E58),"","Parts")</f>
        <v/>
      </c>
      <c r="DP59" s="27" t="str">
        <f>IF(ISBLANK(Values!E58),"",Values!$B$31)</f>
        <v/>
      </c>
      <c r="DS59" s="31"/>
      <c r="DY59" s="31"/>
      <c r="DZ59" s="31"/>
      <c r="EA59" s="31"/>
      <c r="EB59" s="31"/>
      <c r="EC59" s="31"/>
      <c r="EI59" s="1" t="str">
        <f>IF(ISBLANK(Values!E58),"",Values!$B$31)</f>
        <v/>
      </c>
      <c r="ES59" s="1" t="str">
        <f>IF(ISBLANK(Values!E58),"","Amazon Tellus UPS")</f>
        <v/>
      </c>
      <c r="EV59" s="31" t="str">
        <f>IF(ISBLANK(Values!E58),"","New")</f>
        <v/>
      </c>
      <c r="FE59" s="1" t="str">
        <f>IF(ISBLANK(Values!E58),"","3")</f>
        <v/>
      </c>
      <c r="FH59" s="1" t="str">
        <f>IF(ISBLANK(Values!E58),"","FALSE")</f>
        <v/>
      </c>
      <c r="FI59" s="36" t="str">
        <f>IF(ISBLANK(Values!E58),"","FALSE")</f>
        <v/>
      </c>
      <c r="FJ59" s="36"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7"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8" t="str">
        <f>IF(ISBLANK(Values!E59),"",Values!F59 )</f>
        <v/>
      </c>
      <c r="K60" s="28" t="str">
        <f>IF(ISBLANK(Values!E59),"",IF(Values!J59, Values!$B$4, Values!$B$5))</f>
        <v/>
      </c>
      <c r="L60" s="39" t="str">
        <f>IF(ISBLANK(Values!E59),"",Values!$B$18)</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8" t="str">
        <f>IF(ISBLANK(Values!E59),"","Size-Color")</f>
        <v/>
      </c>
      <c r="Z60" s="32" t="str">
        <f>IF(ISBLANK(Values!E59),"","variation")</f>
        <v/>
      </c>
      <c r="AA60" s="36" t="str">
        <f>IF(ISBLANK(Values!E59),"",Values!$B$20)</f>
        <v/>
      </c>
      <c r="AB60" s="36" t="str">
        <f>IF(ISBLANK(Values!E59),"",Values!$B$29)</f>
        <v/>
      </c>
      <c r="AI60" s="40" t="str">
        <f>IF(ISBLANK(Values!E59),"",IF(Values!I59,Values!$B$23,Values!$B$33))</f>
        <v/>
      </c>
      <c r="AJ60" s="41"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36" t="str">
        <f>IF(ISBLANK(Values!E59),"",IF(Values!J59,"Backlit", "Non-Backlit"))</f>
        <v/>
      </c>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P60" s="36" t="str">
        <f>IF(ISBLANK(Values!E59),"",Values!$B$7)</f>
        <v/>
      </c>
      <c r="CQ60" s="36" t="str">
        <f>IF(ISBLANK(Values!E59),"",Values!$B$8)</f>
        <v/>
      </c>
      <c r="CR60" s="36"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27" t="str">
        <f>IF(ISBLANK(Values!E59),"","Parts")</f>
        <v/>
      </c>
      <c r="DP60" s="27" t="str">
        <f>IF(ISBLANK(Values!E59),"",Values!$B$31)</f>
        <v/>
      </c>
      <c r="DS60" s="31"/>
      <c r="DY60" s="31"/>
      <c r="DZ60" s="31"/>
      <c r="EA60" s="31"/>
      <c r="EB60" s="31"/>
      <c r="EC60" s="31"/>
      <c r="EI60" s="1" t="str">
        <f>IF(ISBLANK(Values!E59),"",Values!$B$31)</f>
        <v/>
      </c>
      <c r="ES60" s="1" t="str">
        <f>IF(ISBLANK(Values!E59),"","Amazon Tellus UPS")</f>
        <v/>
      </c>
      <c r="EV60" s="31" t="str">
        <f>IF(ISBLANK(Values!E59),"","New")</f>
        <v/>
      </c>
      <c r="FE60" s="1" t="str">
        <f>IF(ISBLANK(Values!E59),"","3")</f>
        <v/>
      </c>
      <c r="FH60" s="1" t="str">
        <f>IF(ISBLANK(Values!E59),"","FALSE")</f>
        <v/>
      </c>
      <c r="FI60" s="36" t="str">
        <f>IF(ISBLANK(Values!E59),"","FALSE")</f>
        <v/>
      </c>
      <c r="FJ60" s="36"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7"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8" t="str">
        <f>IF(ISBLANK(Values!E60),"",Values!F60 )</f>
        <v/>
      </c>
      <c r="K61" s="28" t="str">
        <f>IF(ISBLANK(Values!E60),"",IF(Values!J60, Values!$B$4, Values!$B$5))</f>
        <v/>
      </c>
      <c r="L61" s="39" t="str">
        <f>IF(ISBLANK(Values!E60),"",Values!$B$18)</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8" t="str">
        <f>IF(ISBLANK(Values!E60),"","Size-Color")</f>
        <v/>
      </c>
      <c r="Z61" s="32" t="str">
        <f>IF(ISBLANK(Values!E60),"","variation")</f>
        <v/>
      </c>
      <c r="AA61" s="36" t="str">
        <f>IF(ISBLANK(Values!E60),"",Values!$B$20)</f>
        <v/>
      </c>
      <c r="AB61" s="36" t="str">
        <f>IF(ISBLANK(Values!E60),"",Values!$B$29)</f>
        <v/>
      </c>
      <c r="AI61" s="40" t="str">
        <f>IF(ISBLANK(Values!E60),"",IF(Values!I60,Values!$B$23,Values!$B$33))</f>
        <v/>
      </c>
      <c r="AJ61" s="41"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36" t="str">
        <f>IF(ISBLANK(Values!E60),"",IF(Values!J60,"Backlit", "Non-Backlit"))</f>
        <v/>
      </c>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P61" s="36" t="str">
        <f>IF(ISBLANK(Values!E60),"",Values!$B$7)</f>
        <v/>
      </c>
      <c r="CQ61" s="36" t="str">
        <f>IF(ISBLANK(Values!E60),"",Values!$B$8)</f>
        <v/>
      </c>
      <c r="CR61" s="36"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27" t="str">
        <f>IF(ISBLANK(Values!E60),"","Parts")</f>
        <v/>
      </c>
      <c r="DP61" s="27" t="str">
        <f>IF(ISBLANK(Values!E60),"",Values!$B$31)</f>
        <v/>
      </c>
      <c r="DS61" s="31"/>
      <c r="DY61" s="31"/>
      <c r="DZ61" s="31"/>
      <c r="EA61" s="31"/>
      <c r="EB61" s="31"/>
      <c r="EC61" s="31"/>
      <c r="EI61" s="1" t="str">
        <f>IF(ISBLANK(Values!E60),"",Values!$B$31)</f>
        <v/>
      </c>
      <c r="ES61" s="1" t="str">
        <f>IF(ISBLANK(Values!E60),"","Amazon Tellus UPS")</f>
        <v/>
      </c>
      <c r="EV61" s="31" t="str">
        <f>IF(ISBLANK(Values!E60),"","New")</f>
        <v/>
      </c>
      <c r="FE61" s="1" t="str">
        <f>IF(ISBLANK(Values!E60),"","3")</f>
        <v/>
      </c>
      <c r="FH61" s="1" t="str">
        <f>IF(ISBLANK(Values!E60),"","FALSE")</f>
        <v/>
      </c>
      <c r="FI61" s="36" t="str">
        <f>IF(ISBLANK(Values!E60),"","FALSE")</f>
        <v/>
      </c>
      <c r="FJ61" s="36"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7"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8" t="str">
        <f>IF(ISBLANK(Values!E61),"",Values!F61 )</f>
        <v/>
      </c>
      <c r="K62" s="28" t="str">
        <f>IF(ISBLANK(Values!E61),"",IF(Values!J61, Values!$B$4, Values!$B$5))</f>
        <v/>
      </c>
      <c r="L62" s="39" t="str">
        <f>IF(ISBLANK(Values!E61),"",Values!$B$18)</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8" t="str">
        <f>IF(ISBLANK(Values!E61),"","Size-Color")</f>
        <v/>
      </c>
      <c r="Z62" s="32" t="str">
        <f>IF(ISBLANK(Values!E61),"","variation")</f>
        <v/>
      </c>
      <c r="AA62" s="36" t="str">
        <f>IF(ISBLANK(Values!E61),"",Values!$B$20)</f>
        <v/>
      </c>
      <c r="AB62" s="36" t="str">
        <f>IF(ISBLANK(Values!E61),"",Values!$B$29)</f>
        <v/>
      </c>
      <c r="AI62" s="40" t="str">
        <f>IF(ISBLANK(Values!E61),"",IF(Values!I61,Values!$B$23,Values!$B$33))</f>
        <v/>
      </c>
      <c r="AJ62" s="41"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36" t="str">
        <f>IF(ISBLANK(Values!E61),"",IF(Values!J61,"Backlit", "Non-Backlit"))</f>
        <v/>
      </c>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P62" s="36" t="str">
        <f>IF(ISBLANK(Values!E61),"",Values!$B$7)</f>
        <v/>
      </c>
      <c r="CQ62" s="36" t="str">
        <f>IF(ISBLANK(Values!E61),"",Values!$B$8)</f>
        <v/>
      </c>
      <c r="CR62" s="36"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27" t="str">
        <f>IF(ISBLANK(Values!E61),"","Parts")</f>
        <v/>
      </c>
      <c r="DP62" s="27" t="str">
        <f>IF(ISBLANK(Values!E61),"",Values!$B$31)</f>
        <v/>
      </c>
      <c r="DS62" s="31"/>
      <c r="DY62" s="31"/>
      <c r="DZ62" s="31"/>
      <c r="EA62" s="31"/>
      <c r="EB62" s="31"/>
      <c r="EC62" s="31"/>
      <c r="EI62" s="1" t="str">
        <f>IF(ISBLANK(Values!E61),"",Values!$B$31)</f>
        <v/>
      </c>
      <c r="ES62" s="1" t="str">
        <f>IF(ISBLANK(Values!E61),"","Amazon Tellus UPS")</f>
        <v/>
      </c>
      <c r="EV62" s="31" t="str">
        <f>IF(ISBLANK(Values!E61),"","New")</f>
        <v/>
      </c>
      <c r="FE62" s="1" t="str">
        <f>IF(ISBLANK(Values!E61),"","3")</f>
        <v/>
      </c>
      <c r="FH62" s="1" t="str">
        <f>IF(ISBLANK(Values!E61),"","FALSE")</f>
        <v/>
      </c>
      <c r="FI62" s="36" t="str">
        <f>IF(ISBLANK(Values!E61),"","FALSE")</f>
        <v/>
      </c>
      <c r="FJ62" s="36"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7"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8" t="str">
        <f>IF(ISBLANK(Values!E62),"",Values!F62 )</f>
        <v/>
      </c>
      <c r="K63" s="28" t="str">
        <f>IF(ISBLANK(Values!E62),"",IF(Values!J62, Values!$B$4, Values!$B$5))</f>
        <v/>
      </c>
      <c r="L63" s="39" t="str">
        <f>IF(ISBLANK(Values!E62),"",Values!$B$18)</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8" t="str">
        <f>IF(ISBLANK(Values!E62),"","Size-Color")</f>
        <v/>
      </c>
      <c r="Z63" s="32" t="str">
        <f>IF(ISBLANK(Values!E62),"","variation")</f>
        <v/>
      </c>
      <c r="AA63" s="36" t="str">
        <f>IF(ISBLANK(Values!E62),"",Values!$B$20)</f>
        <v/>
      </c>
      <c r="AB63" s="36" t="str">
        <f>IF(ISBLANK(Values!E62),"",Values!$B$29)</f>
        <v/>
      </c>
      <c r="AI63" s="40" t="str">
        <f>IF(ISBLANK(Values!E62),"",IF(Values!I62,Values!$B$23,Values!$B$33))</f>
        <v/>
      </c>
      <c r="AJ63" s="41"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36" t="str">
        <f>IF(ISBLANK(Values!E62),"",IF(Values!J62,"Backlit", "Non-Backlit"))</f>
        <v/>
      </c>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P63" s="36" t="str">
        <f>IF(ISBLANK(Values!E62),"",Values!$B$7)</f>
        <v/>
      </c>
      <c r="CQ63" s="36" t="str">
        <f>IF(ISBLANK(Values!E62),"",Values!$B$8)</f>
        <v/>
      </c>
      <c r="CR63" s="36"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27" t="str">
        <f>IF(ISBLANK(Values!E62),"","Parts")</f>
        <v/>
      </c>
      <c r="DP63" s="27" t="str">
        <f>IF(ISBLANK(Values!E62),"",Values!$B$31)</f>
        <v/>
      </c>
      <c r="DS63" s="31"/>
      <c r="DY63" s="31"/>
      <c r="DZ63" s="31"/>
      <c r="EA63" s="31"/>
      <c r="EB63" s="31"/>
      <c r="EC63" s="31"/>
      <c r="EI63" s="1" t="str">
        <f>IF(ISBLANK(Values!E62),"",Values!$B$31)</f>
        <v/>
      </c>
      <c r="ES63" s="1" t="str">
        <f>IF(ISBLANK(Values!E62),"","Amazon Tellus UPS")</f>
        <v/>
      </c>
      <c r="EV63" s="31" t="str">
        <f>IF(ISBLANK(Values!E62),"","New")</f>
        <v/>
      </c>
      <c r="FE63" s="1" t="str">
        <f>IF(ISBLANK(Values!E62),"","3")</f>
        <v/>
      </c>
      <c r="FH63" s="1" t="str">
        <f>IF(ISBLANK(Values!E62),"","FALSE")</f>
        <v/>
      </c>
      <c r="FI63" s="36" t="str">
        <f>IF(ISBLANK(Values!E62),"","FALSE")</f>
        <v/>
      </c>
      <c r="FJ63" s="36"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7"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8" t="str">
        <f>IF(ISBLANK(Values!E63),"",Values!F63 )</f>
        <v/>
      </c>
      <c r="K64" s="28" t="str">
        <f>IF(ISBLANK(Values!E63),"",IF(Values!J63, Values!$B$4, Values!$B$5))</f>
        <v/>
      </c>
      <c r="L64" s="39" t="str">
        <f>IF(ISBLANK(Values!E63),"",Values!$B$18)</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8" t="str">
        <f>IF(ISBLANK(Values!E63),"","Size-Color")</f>
        <v/>
      </c>
      <c r="Z64" s="32" t="str">
        <f>IF(ISBLANK(Values!E63),"","variation")</f>
        <v/>
      </c>
      <c r="AA64" s="36" t="str">
        <f>IF(ISBLANK(Values!E63),"",Values!$B$20)</f>
        <v/>
      </c>
      <c r="AB64" s="36" t="str">
        <f>IF(ISBLANK(Values!E63),"",Values!$B$29)</f>
        <v/>
      </c>
      <c r="AI64" s="40" t="str">
        <f>IF(ISBLANK(Values!E63),"",IF(Values!I63,Values!$B$23,Values!$B$33))</f>
        <v/>
      </c>
      <c r="AJ64" s="41"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36" t="str">
        <f>IF(ISBLANK(Values!E63),"",IF(Values!J63,"Backlit", "Non-Backlit"))</f>
        <v/>
      </c>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P64" s="36" t="str">
        <f>IF(ISBLANK(Values!E63),"",Values!$B$7)</f>
        <v/>
      </c>
      <c r="CQ64" s="36" t="str">
        <f>IF(ISBLANK(Values!E63),"",Values!$B$8)</f>
        <v/>
      </c>
      <c r="CR64" s="36"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27" t="str">
        <f>IF(ISBLANK(Values!E63),"","Parts")</f>
        <v/>
      </c>
      <c r="DP64" s="27" t="str">
        <f>IF(ISBLANK(Values!E63),"",Values!$B$31)</f>
        <v/>
      </c>
      <c r="DS64" s="31"/>
      <c r="DY64" s="31"/>
      <c r="DZ64" s="31"/>
      <c r="EA64" s="31"/>
      <c r="EB64" s="31"/>
      <c r="EC64" s="31"/>
      <c r="EI64" s="1" t="str">
        <f>IF(ISBLANK(Values!E63),"",Values!$B$31)</f>
        <v/>
      </c>
      <c r="ES64" s="1" t="str">
        <f>IF(ISBLANK(Values!E63),"","Amazon Tellus UPS")</f>
        <v/>
      </c>
      <c r="EV64" s="31" t="str">
        <f>IF(ISBLANK(Values!E63),"","New")</f>
        <v/>
      </c>
      <c r="FE64" s="1" t="str">
        <f>IF(ISBLANK(Values!E63),"","3")</f>
        <v/>
      </c>
      <c r="FH64" s="1" t="str">
        <f>IF(ISBLANK(Values!E63),"","FALSE")</f>
        <v/>
      </c>
      <c r="FI64" s="36" t="str">
        <f>IF(ISBLANK(Values!E63),"","FALSE")</f>
        <v/>
      </c>
      <c r="FJ64" s="36"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7"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8" t="str">
        <f>IF(ISBLANK(Values!E64),"",Values!F64 )</f>
        <v/>
      </c>
      <c r="K65" s="28" t="str">
        <f>IF(ISBLANK(Values!E64),"",IF(Values!J64, Values!$B$4, Values!$B$5))</f>
        <v/>
      </c>
      <c r="L65" s="39" t="str">
        <f>IF(ISBLANK(Values!E64),"",Values!$B$18)</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8" t="str">
        <f>IF(ISBLANK(Values!E64),"","Size-Color")</f>
        <v/>
      </c>
      <c r="Z65" s="32" t="str">
        <f>IF(ISBLANK(Values!E64),"","variation")</f>
        <v/>
      </c>
      <c r="AA65" s="36" t="str">
        <f>IF(ISBLANK(Values!E64),"",Values!$B$20)</f>
        <v/>
      </c>
      <c r="AB65" s="36" t="str">
        <f>IF(ISBLANK(Values!E64),"",Values!$B$29)</f>
        <v/>
      </c>
      <c r="AI65" s="40" t="str">
        <f>IF(ISBLANK(Values!E64),"",IF(Values!I64,Values!$B$23,Values!$B$33))</f>
        <v/>
      </c>
      <c r="AJ65" s="41"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36" t="str">
        <f>IF(ISBLANK(Values!E64),"",IF(Values!J64,"Backlit", "Non-Backlit"))</f>
        <v/>
      </c>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P65" s="36" t="str">
        <f>IF(ISBLANK(Values!E64),"",Values!$B$7)</f>
        <v/>
      </c>
      <c r="CQ65" s="36" t="str">
        <f>IF(ISBLANK(Values!E64),"",Values!$B$8)</f>
        <v/>
      </c>
      <c r="CR65" s="36"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27" t="str">
        <f>IF(ISBLANK(Values!E64),"","Parts")</f>
        <v/>
      </c>
      <c r="DP65" s="27" t="str">
        <f>IF(ISBLANK(Values!E64),"",Values!$B$31)</f>
        <v/>
      </c>
      <c r="DS65" s="31"/>
      <c r="DY65" s="31"/>
      <c r="DZ65" s="31"/>
      <c r="EA65" s="31"/>
      <c r="EB65" s="31"/>
      <c r="EC65" s="31"/>
      <c r="EI65" s="1" t="str">
        <f>IF(ISBLANK(Values!E64),"",Values!$B$31)</f>
        <v/>
      </c>
      <c r="ES65" s="1" t="str">
        <f>IF(ISBLANK(Values!E64),"","Amazon Tellus UPS")</f>
        <v/>
      </c>
      <c r="EV65" s="31" t="str">
        <f>IF(ISBLANK(Values!E64),"","New")</f>
        <v/>
      </c>
      <c r="FE65" s="1" t="str">
        <f>IF(ISBLANK(Values!E64),"","3")</f>
        <v/>
      </c>
      <c r="FH65" s="1" t="str">
        <f>IF(ISBLANK(Values!E64),"","FALSE")</f>
        <v/>
      </c>
      <c r="FI65" s="36" t="str">
        <f>IF(ISBLANK(Values!E64),"","FALSE")</f>
        <v/>
      </c>
      <c r="FJ65" s="36"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7"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8" t="str">
        <f>IF(ISBLANK(Values!E65),"",Values!F65 )</f>
        <v/>
      </c>
      <c r="K66" s="28" t="str">
        <f>IF(ISBLANK(Values!E65),"",IF(Values!J65, Values!$B$4, Values!$B$5))</f>
        <v/>
      </c>
      <c r="L66" s="39" t="str">
        <f>IF(ISBLANK(Values!E65),"",Values!$B$18)</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8" t="str">
        <f>IF(ISBLANK(Values!E65),"","Size-Color")</f>
        <v/>
      </c>
      <c r="Z66" s="32" t="str">
        <f>IF(ISBLANK(Values!E65),"","variation")</f>
        <v/>
      </c>
      <c r="AA66" s="36" t="str">
        <f>IF(ISBLANK(Values!E65),"",Values!$B$20)</f>
        <v/>
      </c>
      <c r="AB66" s="36" t="str">
        <f>IF(ISBLANK(Values!E65),"",Values!$B$29)</f>
        <v/>
      </c>
      <c r="AI66" s="40" t="str">
        <f>IF(ISBLANK(Values!E65),"",IF(Values!I65,Values!$B$23,Values!$B$33))</f>
        <v/>
      </c>
      <c r="AJ66" s="41"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36" t="str">
        <f>IF(ISBLANK(Values!E65),"",IF(Values!J65,"Backlit", "Non-Backlit"))</f>
        <v/>
      </c>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P66" s="36" t="str">
        <f>IF(ISBLANK(Values!E65),"",Values!$B$7)</f>
        <v/>
      </c>
      <c r="CQ66" s="36" t="str">
        <f>IF(ISBLANK(Values!E65),"",Values!$B$8)</f>
        <v/>
      </c>
      <c r="CR66" s="36"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27" t="str">
        <f>IF(ISBLANK(Values!E65),"","Parts")</f>
        <v/>
      </c>
      <c r="DP66" s="27" t="str">
        <f>IF(ISBLANK(Values!E65),"",Values!$B$31)</f>
        <v/>
      </c>
      <c r="DS66" s="31"/>
      <c r="DY66" s="31"/>
      <c r="DZ66" s="31"/>
      <c r="EA66" s="31"/>
      <c r="EB66" s="31"/>
      <c r="EC66" s="31"/>
      <c r="EI66" s="1" t="str">
        <f>IF(ISBLANK(Values!E65),"",Values!$B$31)</f>
        <v/>
      </c>
      <c r="ES66" s="1" t="str">
        <f>IF(ISBLANK(Values!E65),"","Amazon Tellus UPS")</f>
        <v/>
      </c>
      <c r="EV66" s="31" t="str">
        <f>IF(ISBLANK(Values!E65),"","New")</f>
        <v/>
      </c>
      <c r="FE66" s="1" t="str">
        <f>IF(ISBLANK(Values!E65),"","3")</f>
        <v/>
      </c>
      <c r="FH66" s="1" t="str">
        <f>IF(ISBLANK(Values!E65),"","FALSE")</f>
        <v/>
      </c>
      <c r="FI66" s="36" t="str">
        <f>IF(ISBLANK(Values!E65),"","FALSE")</f>
        <v/>
      </c>
      <c r="FJ66" s="36"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7"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8" t="str">
        <f>IF(ISBLANK(Values!E66),"",Values!F66 )</f>
        <v/>
      </c>
      <c r="K67" s="28" t="str">
        <f>IF(ISBLANK(Values!E66),"",IF(Values!J66, Values!$B$4, Values!$B$5))</f>
        <v/>
      </c>
      <c r="L67" s="39" t="str">
        <f>IF(ISBLANK(Values!E66),"",Values!$B$18)</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8" t="str">
        <f>IF(ISBLANK(Values!E66),"","Size-Color")</f>
        <v/>
      </c>
      <c r="Z67" s="32" t="str">
        <f>IF(ISBLANK(Values!E66),"","variation")</f>
        <v/>
      </c>
      <c r="AA67" s="36" t="str">
        <f>IF(ISBLANK(Values!E66),"",Values!$B$20)</f>
        <v/>
      </c>
      <c r="AB67" s="36" t="str">
        <f>IF(ISBLANK(Values!E66),"",Values!$B$29)</f>
        <v/>
      </c>
      <c r="AI67" s="40" t="str">
        <f>IF(ISBLANK(Values!E66),"",IF(Values!I66,Values!$B$23,Values!$B$33))</f>
        <v/>
      </c>
      <c r="AJ67" s="41"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36" t="str">
        <f>IF(ISBLANK(Values!E66),"",IF(Values!J66,"Backlit", "Non-Backlit"))</f>
        <v/>
      </c>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P67" s="36" t="str">
        <f>IF(ISBLANK(Values!E66),"",Values!$B$7)</f>
        <v/>
      </c>
      <c r="CQ67" s="36" t="str">
        <f>IF(ISBLANK(Values!E66),"",Values!$B$8)</f>
        <v/>
      </c>
      <c r="CR67" s="36"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s="31"/>
      <c r="DZ67" s="31"/>
      <c r="EA67" s="31"/>
      <c r="EB67" s="31"/>
      <c r="EC67" s="31"/>
      <c r="EI67" s="1" t="str">
        <f>IF(ISBLANK(Values!E66),"",Values!$B$31)</f>
        <v/>
      </c>
      <c r="ES67" s="1" t="str">
        <f>IF(ISBLANK(Values!E66),"","Amazon Tellus UPS")</f>
        <v/>
      </c>
      <c r="EV67" s="31" t="str">
        <f>IF(ISBLANK(Values!E66),"","New")</f>
        <v/>
      </c>
      <c r="FE67" s="1" t="str">
        <f>IF(ISBLANK(Values!E66),"","3")</f>
        <v/>
      </c>
      <c r="FH67" s="1" t="str">
        <f>IF(ISBLANK(Values!E66),"","FALSE")</f>
        <v/>
      </c>
      <c r="FI67" s="36" t="str">
        <f>IF(ISBLANK(Values!E66),"","FALSE")</f>
        <v/>
      </c>
      <c r="FJ67" s="36"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7"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8" t="str">
        <f>IF(ISBLANK(Values!E67),"",Values!F67 )</f>
        <v/>
      </c>
      <c r="K68" s="28" t="str">
        <f>IF(ISBLANK(Values!E67),"",IF(Values!J67, Values!$B$4, Values!$B$5))</f>
        <v/>
      </c>
      <c r="L68" s="39" t="str">
        <f>IF(ISBLANK(Values!E67),"",Values!$B$18)</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8" t="str">
        <f>IF(ISBLANK(Values!E67),"","Size-Color")</f>
        <v/>
      </c>
      <c r="Z68" s="32" t="str">
        <f>IF(ISBLANK(Values!E67),"","variation")</f>
        <v/>
      </c>
      <c r="AA68" s="36" t="str">
        <f>IF(ISBLANK(Values!E67),"",Values!$B$20)</f>
        <v/>
      </c>
      <c r="AB68" s="36" t="str">
        <f>IF(ISBLANK(Values!E67),"",Values!$B$29)</f>
        <v/>
      </c>
      <c r="AI68" s="40" t="str">
        <f>IF(ISBLANK(Values!E67),"",IF(Values!I67,Values!$B$23,Values!$B$33))</f>
        <v/>
      </c>
      <c r="AJ68" s="41"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36" t="str">
        <f>IF(ISBLANK(Values!E67),"",IF(Values!J67,"Backlit", "Non-Backlit"))</f>
        <v/>
      </c>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P68" s="36" t="str">
        <f>IF(ISBLANK(Values!E67),"",Values!$B$7)</f>
        <v/>
      </c>
      <c r="CQ68" s="36" t="str">
        <f>IF(ISBLANK(Values!E67),"",Values!$B$8)</f>
        <v/>
      </c>
      <c r="CR68" s="36"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s="31"/>
      <c r="DZ68" s="31"/>
      <c r="EA68" s="31"/>
      <c r="EB68" s="31"/>
      <c r="EC68" s="31"/>
      <c r="EI68" s="1" t="str">
        <f>IF(ISBLANK(Values!E67),"",Values!$B$31)</f>
        <v/>
      </c>
      <c r="ES68" s="1" t="str">
        <f>IF(ISBLANK(Values!E67),"","Amazon Tellus UPS")</f>
        <v/>
      </c>
      <c r="EV68" s="31" t="str">
        <f>IF(ISBLANK(Values!E67),"","New")</f>
        <v/>
      </c>
      <c r="FE68" s="1" t="str">
        <f>IF(ISBLANK(Values!E67),"","3")</f>
        <v/>
      </c>
      <c r="FH68" s="1" t="str">
        <f>IF(ISBLANK(Values!E67),"","FALSE")</f>
        <v/>
      </c>
      <c r="FI68" s="36" t="str">
        <f>IF(ISBLANK(Values!E67),"","FALSE")</f>
        <v/>
      </c>
      <c r="FJ68" s="36"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7"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8" t="str">
        <f>IF(ISBLANK(Values!E68),"",Values!F68 )</f>
        <v/>
      </c>
      <c r="K69" s="28" t="str">
        <f>IF(ISBLANK(Values!E68),"",IF(Values!J68, Values!$B$4, Values!$B$5))</f>
        <v/>
      </c>
      <c r="L69" s="39" t="str">
        <f>IF(ISBLANK(Values!E68),"",Values!$B$18)</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8" t="str">
        <f>IF(ISBLANK(Values!E68),"","Size-Color")</f>
        <v/>
      </c>
      <c r="Z69" s="32" t="str">
        <f>IF(ISBLANK(Values!E68),"","variation")</f>
        <v/>
      </c>
      <c r="AA69" s="36" t="str">
        <f>IF(ISBLANK(Values!E68),"",Values!$B$20)</f>
        <v/>
      </c>
      <c r="AB69" s="36" t="str">
        <f>IF(ISBLANK(Values!E68),"",Values!$B$29)</f>
        <v/>
      </c>
      <c r="AI69" s="40" t="str">
        <f>IF(ISBLANK(Values!E68),"",IF(Values!I68,Values!$B$23,Values!$B$33))</f>
        <v/>
      </c>
      <c r="AJ69" s="41"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36" t="str">
        <f>IF(ISBLANK(Values!E68),"",IF(Values!J68,"Backlit", "Non-Backlit"))</f>
        <v/>
      </c>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P69" s="36" t="str">
        <f>IF(ISBLANK(Values!E68),"",Values!$B$7)</f>
        <v/>
      </c>
      <c r="CQ69" s="36" t="str">
        <f>IF(ISBLANK(Values!E68),"",Values!$B$8)</f>
        <v/>
      </c>
      <c r="CR69" s="36"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s="31"/>
      <c r="DZ69" s="31"/>
      <c r="EA69" s="31"/>
      <c r="EB69" s="31"/>
      <c r="EC69" s="31"/>
      <c r="EI69" s="1" t="str">
        <f>IF(ISBLANK(Values!E68),"",Values!$B$31)</f>
        <v/>
      </c>
      <c r="ES69" s="1" t="str">
        <f>IF(ISBLANK(Values!E68),"","Amazon Tellus UPS")</f>
        <v/>
      </c>
      <c r="EV69" s="31" t="str">
        <f>IF(ISBLANK(Values!E68),"","New")</f>
        <v/>
      </c>
      <c r="FE69" s="1" t="str">
        <f>IF(ISBLANK(Values!E68),"","3")</f>
        <v/>
      </c>
      <c r="FH69" s="1" t="str">
        <f>IF(ISBLANK(Values!E68),"","FALSE")</f>
        <v/>
      </c>
      <c r="FI69" s="36" t="str">
        <f>IF(ISBLANK(Values!E68),"","FALSE")</f>
        <v/>
      </c>
      <c r="FJ69" s="36"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7"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8" t="str">
        <f>IF(ISBLANK(Values!E69),"",Values!F69 )</f>
        <v/>
      </c>
      <c r="K70" s="28" t="str">
        <f>IF(ISBLANK(Values!E69),"",IF(Values!J69, Values!$B$4, Values!$B$5))</f>
        <v/>
      </c>
      <c r="L70" s="39" t="str">
        <f>IF(ISBLANK(Values!E69),"",Values!$B$18)</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8" t="str">
        <f>IF(ISBLANK(Values!E69),"","Size-Color")</f>
        <v/>
      </c>
      <c r="Z70" s="32" t="str">
        <f>IF(ISBLANK(Values!E69),"","variation")</f>
        <v/>
      </c>
      <c r="AA70" s="36" t="str">
        <f>IF(ISBLANK(Values!E69),"",Values!$B$20)</f>
        <v/>
      </c>
      <c r="AB70" s="36" t="str">
        <f>IF(ISBLANK(Values!E69),"",Values!$B$29)</f>
        <v/>
      </c>
      <c r="AI70" s="40" t="str">
        <f>IF(ISBLANK(Values!E69),"",IF(Values!I69,Values!$B$23,Values!$B$33))</f>
        <v/>
      </c>
      <c r="AJ70" s="41"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36" t="str">
        <f>IF(ISBLANK(Values!E69),"",IF(Values!J69,"Backlit", "Non-Backlit"))</f>
        <v/>
      </c>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P70" s="36" t="str">
        <f>IF(ISBLANK(Values!E69),"",Values!$B$7)</f>
        <v/>
      </c>
      <c r="CQ70" s="36" t="str">
        <f>IF(ISBLANK(Values!E69),"",Values!$B$8)</f>
        <v/>
      </c>
      <c r="CR70" s="36"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s="31"/>
      <c r="DZ70" s="31"/>
      <c r="EA70" s="31"/>
      <c r="EB70" s="31"/>
      <c r="EC70" s="31"/>
      <c r="EI70" s="1" t="str">
        <f>IF(ISBLANK(Values!E69),"",Values!$B$31)</f>
        <v/>
      </c>
      <c r="ES70" s="1" t="str">
        <f>IF(ISBLANK(Values!E69),"","Amazon Tellus UPS")</f>
        <v/>
      </c>
      <c r="EV70" s="31" t="str">
        <f>IF(ISBLANK(Values!E69),"","New")</f>
        <v/>
      </c>
      <c r="FE70" s="1" t="str">
        <f>IF(ISBLANK(Values!E69),"","3")</f>
        <v/>
      </c>
      <c r="FH70" s="1" t="str">
        <f>IF(ISBLANK(Values!E69),"","FALSE")</f>
        <v/>
      </c>
      <c r="FI70" s="36" t="str">
        <f>IF(ISBLANK(Values!E69),"","FALSE")</f>
        <v/>
      </c>
      <c r="FJ70" s="36"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7"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8" t="str">
        <f>IF(ISBLANK(Values!E70),"",Values!F70 )</f>
        <v/>
      </c>
      <c r="K71" s="28" t="str">
        <f>IF(ISBLANK(Values!E70),"",IF(Values!J70, Values!$B$4, Values!$B$5))</f>
        <v/>
      </c>
      <c r="L71" s="39" t="str">
        <f>IF(ISBLANK(Values!E70),"",Values!$B$18)</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8" t="str">
        <f>IF(ISBLANK(Values!E70),"","Size-Color")</f>
        <v/>
      </c>
      <c r="Z71" s="32" t="str">
        <f>IF(ISBLANK(Values!E70),"","variation")</f>
        <v/>
      </c>
      <c r="AA71" s="36" t="str">
        <f>IF(ISBLANK(Values!E70),"",Values!$B$20)</f>
        <v/>
      </c>
      <c r="AB71" s="36" t="str">
        <f>IF(ISBLANK(Values!E70),"",Values!$B$29)</f>
        <v/>
      </c>
      <c r="AI71" s="40" t="str">
        <f>IF(ISBLANK(Values!E70),"",IF(Values!I70,Values!$B$23,Values!$B$33))</f>
        <v/>
      </c>
      <c r="AJ71" s="41"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36" t="str">
        <f>IF(ISBLANK(Values!E70),"",IF(Values!J70,"Backlit", "Non-Backlit"))</f>
        <v/>
      </c>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P71" s="36" t="str">
        <f>IF(ISBLANK(Values!E70),"",Values!$B$7)</f>
        <v/>
      </c>
      <c r="CQ71" s="36" t="str">
        <f>IF(ISBLANK(Values!E70),"",Values!$B$8)</f>
        <v/>
      </c>
      <c r="CR71" s="36"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s="31"/>
      <c r="DZ71" s="31"/>
      <c r="EA71" s="31"/>
      <c r="EB71" s="31"/>
      <c r="EC71" s="31"/>
      <c r="EI71" s="1" t="str">
        <f>IF(ISBLANK(Values!E70),"",Values!$B$31)</f>
        <v/>
      </c>
      <c r="ES71" s="1" t="str">
        <f>IF(ISBLANK(Values!E70),"","Amazon Tellus UPS")</f>
        <v/>
      </c>
      <c r="EV71" s="31" t="str">
        <f>IF(ISBLANK(Values!E70),"","New")</f>
        <v/>
      </c>
      <c r="FE71" s="1" t="str">
        <f>IF(ISBLANK(Values!E70),"","3")</f>
        <v/>
      </c>
      <c r="FH71" s="1" t="str">
        <f>IF(ISBLANK(Values!E70),"","FALSE")</f>
        <v/>
      </c>
      <c r="FI71" s="36" t="str">
        <f>IF(ISBLANK(Values!E70),"","FALSE")</f>
        <v/>
      </c>
      <c r="FJ71" s="36"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7"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8" t="str">
        <f>IF(ISBLANK(Values!E71),"",Values!F71 )</f>
        <v/>
      </c>
      <c r="K72" s="28" t="str">
        <f>IF(ISBLANK(Values!E71),"",IF(Values!J71, Values!$B$4, Values!$B$5))</f>
        <v/>
      </c>
      <c r="L72" s="39" t="str">
        <f>IF(ISBLANK(Values!E71),"",Values!$B$18)</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8" t="str">
        <f>IF(ISBLANK(Values!E71),"","Size-Color")</f>
        <v/>
      </c>
      <c r="Z72" s="32" t="str">
        <f>IF(ISBLANK(Values!E71),"","variation")</f>
        <v/>
      </c>
      <c r="AA72" s="36" t="str">
        <f>IF(ISBLANK(Values!E71),"",Values!$B$20)</f>
        <v/>
      </c>
      <c r="AB72" s="36" t="str">
        <f>IF(ISBLANK(Values!E71),"",Values!$B$29)</f>
        <v/>
      </c>
      <c r="AI72" s="40" t="str">
        <f>IF(ISBLANK(Values!E71),"",IF(Values!I71,Values!$B$23,Values!$B$33))</f>
        <v/>
      </c>
      <c r="AJ72" s="41"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36" t="str">
        <f>IF(ISBLANK(Values!E71),"",IF(Values!J71,"Backlit", "Non-Backlit"))</f>
        <v/>
      </c>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P72" s="36" t="str">
        <f>IF(ISBLANK(Values!E71),"",Values!$B$7)</f>
        <v/>
      </c>
      <c r="CQ72" s="36" t="str">
        <f>IF(ISBLANK(Values!E71),"",Values!$B$8)</f>
        <v/>
      </c>
      <c r="CR72" s="36"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s="31"/>
      <c r="DZ72" s="31"/>
      <c r="EA72" s="31"/>
      <c r="EB72" s="31"/>
      <c r="EC72" s="31"/>
      <c r="EI72" s="1" t="str">
        <f>IF(ISBLANK(Values!E71),"",Values!$B$31)</f>
        <v/>
      </c>
      <c r="ES72" s="1" t="str">
        <f>IF(ISBLANK(Values!E71),"","Amazon Tellus UPS")</f>
        <v/>
      </c>
      <c r="EV72" s="31" t="str">
        <f>IF(ISBLANK(Values!E71),"","New")</f>
        <v/>
      </c>
      <c r="FE72" s="1" t="str">
        <f>IF(ISBLANK(Values!E71),"","3")</f>
        <v/>
      </c>
      <c r="FH72" s="1" t="str">
        <f>IF(ISBLANK(Values!E71),"","FALSE")</f>
        <v/>
      </c>
      <c r="FI72" s="36" t="str">
        <f>IF(ISBLANK(Values!E71),"","FALSE")</f>
        <v/>
      </c>
      <c r="FJ72" s="36"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7"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8" t="str">
        <f>IF(ISBLANK(Values!E72),"",Values!F72 )</f>
        <v/>
      </c>
      <c r="K73" s="28" t="str">
        <f>IF(ISBLANK(Values!E72),"",IF(Values!J72, Values!$B$4, Values!$B$5))</f>
        <v/>
      </c>
      <c r="L73" s="39" t="str">
        <f>IF(ISBLANK(Values!E72),"",Values!$B$18)</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8" t="str">
        <f>IF(ISBLANK(Values!E72),"","Size-Color")</f>
        <v/>
      </c>
      <c r="Z73" s="32" t="str">
        <f>IF(ISBLANK(Values!E72),"","variation")</f>
        <v/>
      </c>
      <c r="AA73" s="36" t="str">
        <f>IF(ISBLANK(Values!E72),"",Values!$B$20)</f>
        <v/>
      </c>
      <c r="AB73" s="36" t="str">
        <f>IF(ISBLANK(Values!E72),"",Values!$B$29)</f>
        <v/>
      </c>
      <c r="AI73" s="40" t="str">
        <f>IF(ISBLANK(Values!E72),"",IF(Values!I72,Values!$B$23,Values!$B$33))</f>
        <v/>
      </c>
      <c r="AJ73" s="41"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36" t="str">
        <f>IF(ISBLANK(Values!E72),"",IF(Values!J72,"Backlit", "Non-Backlit"))</f>
        <v/>
      </c>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P73" s="36" t="str">
        <f>IF(ISBLANK(Values!E72),"",Values!$B$7)</f>
        <v/>
      </c>
      <c r="CQ73" s="36" t="str">
        <f>IF(ISBLANK(Values!E72),"",Values!$B$8)</f>
        <v/>
      </c>
      <c r="CR73" s="36"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s="31"/>
      <c r="DZ73" s="31"/>
      <c r="EA73" s="31"/>
      <c r="EB73" s="31"/>
      <c r="EC73" s="31"/>
      <c r="EI73" s="1" t="str">
        <f>IF(ISBLANK(Values!E72),"",Values!$B$31)</f>
        <v/>
      </c>
      <c r="ES73" s="1" t="str">
        <f>IF(ISBLANK(Values!E72),"","Amazon Tellus UPS")</f>
        <v/>
      </c>
      <c r="EV73" s="31" t="str">
        <f>IF(ISBLANK(Values!E72),"","New")</f>
        <v/>
      </c>
      <c r="FE73" s="1" t="str">
        <f>IF(ISBLANK(Values!E72),"","3")</f>
        <v/>
      </c>
      <c r="FH73" s="1" t="str">
        <f>IF(ISBLANK(Values!E72),"","FALSE")</f>
        <v/>
      </c>
      <c r="FI73" s="36" t="str">
        <f>IF(ISBLANK(Values!E72),"","FALSE")</f>
        <v/>
      </c>
      <c r="FJ73" s="36"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7"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8" t="str">
        <f>IF(ISBLANK(Values!E73),"",Values!F73 )</f>
        <v/>
      </c>
      <c r="K74" s="28" t="str">
        <f>IF(ISBLANK(Values!E73),"",IF(Values!J73, Values!$B$4, Values!$B$5))</f>
        <v/>
      </c>
      <c r="L74" s="39" t="str">
        <f>IF(ISBLANK(Values!E73),"",Values!$B$18)</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8" t="str">
        <f>IF(ISBLANK(Values!E73),"","Size-Color")</f>
        <v/>
      </c>
      <c r="Z74" s="32" t="str">
        <f>IF(ISBLANK(Values!E73),"","variation")</f>
        <v/>
      </c>
      <c r="AA74" s="36" t="str">
        <f>IF(ISBLANK(Values!E73),"",Values!$B$20)</f>
        <v/>
      </c>
      <c r="AB74" s="36" t="str">
        <f>IF(ISBLANK(Values!E73),"",Values!$B$29)</f>
        <v/>
      </c>
      <c r="AI74" s="40" t="str">
        <f>IF(ISBLANK(Values!E73),"",IF(Values!I73,Values!$B$23,Values!$B$33))</f>
        <v/>
      </c>
      <c r="AJ74" s="41"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36" t="str">
        <f>IF(ISBLANK(Values!E73),"",IF(Values!J73,"Backlit", "Non-Backlit"))</f>
        <v/>
      </c>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P74" s="36" t="str">
        <f>IF(ISBLANK(Values!E73),"",Values!$B$7)</f>
        <v/>
      </c>
      <c r="CQ74" s="36" t="str">
        <f>IF(ISBLANK(Values!E73),"",Values!$B$8)</f>
        <v/>
      </c>
      <c r="CR74" s="36"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s="31"/>
      <c r="DZ74" s="31"/>
      <c r="EA74" s="31"/>
      <c r="EB74" s="31"/>
      <c r="EC74" s="31"/>
      <c r="EI74" s="1" t="str">
        <f>IF(ISBLANK(Values!E73),"",Values!$B$31)</f>
        <v/>
      </c>
      <c r="ES74" s="1" t="str">
        <f>IF(ISBLANK(Values!E73),"","Amazon Tellus UPS")</f>
        <v/>
      </c>
      <c r="EV74" s="31" t="str">
        <f>IF(ISBLANK(Values!E73),"","New")</f>
        <v/>
      </c>
      <c r="FE74" s="1" t="str">
        <f>IF(ISBLANK(Values!E73),"","3")</f>
        <v/>
      </c>
      <c r="FH74" s="1" t="str">
        <f>IF(ISBLANK(Values!E73),"","FALSE")</f>
        <v/>
      </c>
      <c r="FI74" s="36" t="str">
        <f>IF(ISBLANK(Values!E73),"","FALSE")</f>
        <v/>
      </c>
      <c r="FJ74" s="36"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7"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8" t="str">
        <f>IF(ISBLANK(Values!E74),"",Values!F74 )</f>
        <v/>
      </c>
      <c r="K75" s="28" t="str">
        <f>IF(ISBLANK(Values!E74),"",IF(Values!J74, Values!$B$4, Values!$B$5))</f>
        <v/>
      </c>
      <c r="L75" s="39" t="str">
        <f>IF(ISBLANK(Values!E74),"",Values!$B$18)</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8" t="str">
        <f>IF(ISBLANK(Values!E74),"","Size-Color")</f>
        <v/>
      </c>
      <c r="Z75" s="32" t="str">
        <f>IF(ISBLANK(Values!E74),"","variation")</f>
        <v/>
      </c>
      <c r="AA75" s="36" t="str">
        <f>IF(ISBLANK(Values!E74),"",Values!$B$20)</f>
        <v/>
      </c>
      <c r="AB75" s="36" t="str">
        <f>IF(ISBLANK(Values!E74),"",Values!$B$29)</f>
        <v/>
      </c>
      <c r="AI75" s="40" t="str">
        <f>IF(ISBLANK(Values!E74),"",IF(Values!I74,Values!$B$23,Values!$B$33))</f>
        <v/>
      </c>
      <c r="AJ75" s="41"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36" t="str">
        <f>IF(ISBLANK(Values!E74),"",IF(Values!J74,"Backlit", "Non-Backlit"))</f>
        <v/>
      </c>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P75" s="36" t="str">
        <f>IF(ISBLANK(Values!E74),"",Values!$B$7)</f>
        <v/>
      </c>
      <c r="CQ75" s="36" t="str">
        <f>IF(ISBLANK(Values!E74),"",Values!$B$8)</f>
        <v/>
      </c>
      <c r="CR75" s="36"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s="31"/>
      <c r="DZ75" s="31"/>
      <c r="EA75" s="31"/>
      <c r="EB75" s="31"/>
      <c r="EC75" s="31"/>
      <c r="EI75" s="1" t="str">
        <f>IF(ISBLANK(Values!E74),"",Values!$B$31)</f>
        <v/>
      </c>
      <c r="ES75" s="1" t="str">
        <f>IF(ISBLANK(Values!E74),"","Amazon Tellus UPS")</f>
        <v/>
      </c>
      <c r="EV75" s="31" t="str">
        <f>IF(ISBLANK(Values!E74),"","New")</f>
        <v/>
      </c>
      <c r="FE75" s="1" t="str">
        <f>IF(ISBLANK(Values!E74),"","3")</f>
        <v/>
      </c>
      <c r="FH75" s="1" t="str">
        <f>IF(ISBLANK(Values!E74),"","FALSE")</f>
        <v/>
      </c>
      <c r="FI75" s="36" t="str">
        <f>IF(ISBLANK(Values!E74),"","FALSE")</f>
        <v/>
      </c>
      <c r="FJ75" s="36"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7"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8" t="str">
        <f>IF(ISBLANK(Values!E75),"",Values!F75 )</f>
        <v/>
      </c>
      <c r="K76" s="28" t="str">
        <f>IF(ISBLANK(Values!E75),"",IF(Values!J75, Values!$B$4, Values!$B$5))</f>
        <v/>
      </c>
      <c r="L76" s="39" t="str">
        <f>IF(ISBLANK(Values!E75),"",Values!$B$18)</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8" t="str">
        <f>IF(ISBLANK(Values!E75),"","Size-Color")</f>
        <v/>
      </c>
      <c r="Z76" s="32" t="str">
        <f>IF(ISBLANK(Values!E75),"","variation")</f>
        <v/>
      </c>
      <c r="AA76" s="36" t="str">
        <f>IF(ISBLANK(Values!E75),"",Values!$B$20)</f>
        <v/>
      </c>
      <c r="AB76" s="36" t="str">
        <f>IF(ISBLANK(Values!E75),"",Values!$B$29)</f>
        <v/>
      </c>
      <c r="AI76" s="40" t="str">
        <f>IF(ISBLANK(Values!E75),"",IF(Values!I75,Values!$B$23,Values!$B$33))</f>
        <v/>
      </c>
      <c r="AJ76" s="41"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36" t="str">
        <f>IF(ISBLANK(Values!E75),"",IF(Values!J75,"Backlit", "Non-Backlit"))</f>
        <v/>
      </c>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P76" s="36" t="str">
        <f>IF(ISBLANK(Values!E75),"",Values!$B$7)</f>
        <v/>
      </c>
      <c r="CQ76" s="36" t="str">
        <f>IF(ISBLANK(Values!E75),"",Values!$B$8)</f>
        <v/>
      </c>
      <c r="CR76" s="36"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s="31"/>
      <c r="DZ76" s="31"/>
      <c r="EA76" s="31"/>
      <c r="EB76" s="31"/>
      <c r="EC76" s="31"/>
      <c r="EI76" s="1" t="str">
        <f>IF(ISBLANK(Values!E75),"",Values!$B$31)</f>
        <v/>
      </c>
      <c r="ES76" s="1" t="str">
        <f>IF(ISBLANK(Values!E75),"","Amazon Tellus UPS")</f>
        <v/>
      </c>
      <c r="EV76" s="31" t="str">
        <f>IF(ISBLANK(Values!E75),"","New")</f>
        <v/>
      </c>
      <c r="FE76" s="1" t="str">
        <f>IF(ISBLANK(Values!E75),"","3")</f>
        <v/>
      </c>
      <c r="FH76" s="1" t="str">
        <f>IF(ISBLANK(Values!E75),"","FALSE")</f>
        <v/>
      </c>
      <c r="FI76" s="36" t="str">
        <f>IF(ISBLANK(Values!E75),"","FALSE")</f>
        <v/>
      </c>
      <c r="FJ76" s="36"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7"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8" t="str">
        <f>IF(ISBLANK(Values!E76),"",Values!F76 )</f>
        <v/>
      </c>
      <c r="K77" s="28" t="str">
        <f>IF(ISBLANK(Values!E76),"",IF(Values!J76, Values!$B$4, Values!$B$5))</f>
        <v/>
      </c>
      <c r="L77" s="39" t="str">
        <f>IF(ISBLANK(Values!E76),"",Values!$B$18)</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8" t="str">
        <f>IF(ISBLANK(Values!E76),"","Size-Color")</f>
        <v/>
      </c>
      <c r="Z77" s="32" t="str">
        <f>IF(ISBLANK(Values!E76),"","variation")</f>
        <v/>
      </c>
      <c r="AA77" s="36" t="str">
        <f>IF(ISBLANK(Values!E76),"",Values!$B$20)</f>
        <v/>
      </c>
      <c r="AB77" s="36" t="str">
        <f>IF(ISBLANK(Values!E76),"",Values!$B$29)</f>
        <v/>
      </c>
      <c r="AI77" s="40" t="str">
        <f>IF(ISBLANK(Values!E76),"",IF(Values!I76,Values!$B$23,Values!$B$33))</f>
        <v/>
      </c>
      <c r="AJ77" s="41"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36" t="str">
        <f>IF(ISBLANK(Values!E76),"",IF(Values!J76,"Backlit", "Non-Backlit"))</f>
        <v/>
      </c>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P77" s="36" t="str">
        <f>IF(ISBLANK(Values!E76),"",Values!$B$7)</f>
        <v/>
      </c>
      <c r="CQ77" s="36" t="str">
        <f>IF(ISBLANK(Values!E76),"",Values!$B$8)</f>
        <v/>
      </c>
      <c r="CR77" s="36"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s="31"/>
      <c r="DZ77" s="31"/>
      <c r="EA77" s="31"/>
      <c r="EB77" s="31"/>
      <c r="EC77" s="31"/>
      <c r="EI77" s="1" t="str">
        <f>IF(ISBLANK(Values!E76),"",Values!$B$31)</f>
        <v/>
      </c>
      <c r="ES77" s="1" t="str">
        <f>IF(ISBLANK(Values!E76),"","Amazon Tellus UPS")</f>
        <v/>
      </c>
      <c r="EV77" s="31" t="str">
        <f>IF(ISBLANK(Values!E76),"","New")</f>
        <v/>
      </c>
      <c r="FE77" s="1" t="str">
        <f>IF(ISBLANK(Values!E76),"","3")</f>
        <v/>
      </c>
      <c r="FH77" s="1" t="str">
        <f>IF(ISBLANK(Values!E76),"","FALSE")</f>
        <v/>
      </c>
      <c r="FI77" s="36" t="str">
        <f>IF(ISBLANK(Values!E76),"","FALSE")</f>
        <v/>
      </c>
      <c r="FJ77" s="36"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7"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8" t="str">
        <f>IF(ISBLANK(Values!E77),"",Values!F77 )</f>
        <v/>
      </c>
      <c r="K78" s="28" t="str">
        <f>IF(ISBLANK(Values!E77),"",IF(Values!J77, Values!$B$4, Values!$B$5))</f>
        <v/>
      </c>
      <c r="L78" s="39" t="str">
        <f>IF(ISBLANK(Values!E77),"",Values!$B$18)</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8" t="str">
        <f>IF(ISBLANK(Values!E77),"","Size-Color")</f>
        <v/>
      </c>
      <c r="Z78" s="32" t="str">
        <f>IF(ISBLANK(Values!E77),"","variation")</f>
        <v/>
      </c>
      <c r="AA78" s="36" t="str">
        <f>IF(ISBLANK(Values!E77),"",Values!$B$20)</f>
        <v/>
      </c>
      <c r="AB78" s="36" t="str">
        <f>IF(ISBLANK(Values!E77),"",Values!$B$29)</f>
        <v/>
      </c>
      <c r="AI78" s="40" t="str">
        <f>IF(ISBLANK(Values!E77),"",IF(Values!I77,Values!$B$23,Values!$B$33))</f>
        <v/>
      </c>
      <c r="AJ78" s="41"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36" t="str">
        <f>IF(ISBLANK(Values!E77),"",IF(Values!J77,"Backlit", "Non-Backlit"))</f>
        <v/>
      </c>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P78" s="36" t="str">
        <f>IF(ISBLANK(Values!E77),"",Values!$B$7)</f>
        <v/>
      </c>
      <c r="CQ78" s="36" t="str">
        <f>IF(ISBLANK(Values!E77),"",Values!$B$8)</f>
        <v/>
      </c>
      <c r="CR78" s="36"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s="31"/>
      <c r="DZ78" s="31"/>
      <c r="EA78" s="31"/>
      <c r="EB78" s="31"/>
      <c r="EC78" s="31"/>
      <c r="EI78" s="1" t="str">
        <f>IF(ISBLANK(Values!E77),"",Values!$B$31)</f>
        <v/>
      </c>
      <c r="ES78" s="1" t="str">
        <f>IF(ISBLANK(Values!E77),"","Amazon Tellus UPS")</f>
        <v/>
      </c>
      <c r="EV78" s="31" t="str">
        <f>IF(ISBLANK(Values!E77),"","New")</f>
        <v/>
      </c>
      <c r="FE78" s="1" t="str">
        <f>IF(ISBLANK(Values!E77),"","3")</f>
        <v/>
      </c>
      <c r="FH78" s="1" t="str">
        <f>IF(ISBLANK(Values!E77),"","FALSE")</f>
        <v/>
      </c>
      <c r="FI78" s="36" t="str">
        <f>IF(ISBLANK(Values!E77),"","FALSE")</f>
        <v/>
      </c>
      <c r="FJ78" s="36"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7"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8" t="str">
        <f>IF(ISBLANK(Values!E78),"",Values!F78 )</f>
        <v/>
      </c>
      <c r="K79" s="28" t="str">
        <f>IF(ISBLANK(Values!E78),"",IF(Values!J78, Values!$B$4, Values!$B$5))</f>
        <v/>
      </c>
      <c r="L79" s="39" t="str">
        <f>IF(ISBLANK(Values!E78),"",Values!$B$18)</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8" t="str">
        <f>IF(ISBLANK(Values!E78),"","Size-Color")</f>
        <v/>
      </c>
      <c r="Z79" s="32" t="str">
        <f>IF(ISBLANK(Values!E78),"","variation")</f>
        <v/>
      </c>
      <c r="AA79" s="36" t="str">
        <f>IF(ISBLANK(Values!E78),"",Values!$B$20)</f>
        <v/>
      </c>
      <c r="AB79" s="36" t="str">
        <f>IF(ISBLANK(Values!E78),"",Values!$B$29)</f>
        <v/>
      </c>
      <c r="AI79" s="40" t="str">
        <f>IF(ISBLANK(Values!E78),"",IF(Values!I78,Values!$B$23,Values!$B$33))</f>
        <v/>
      </c>
      <c r="AJ79" s="41"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36" t="str">
        <f>IF(ISBLANK(Values!E78),"",IF(Values!J78,"Backlit", "Non-Backlit"))</f>
        <v/>
      </c>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P79" s="36" t="str">
        <f>IF(ISBLANK(Values!E78),"",Values!$B$7)</f>
        <v/>
      </c>
      <c r="CQ79" s="36" t="str">
        <f>IF(ISBLANK(Values!E78),"",Values!$B$8)</f>
        <v/>
      </c>
      <c r="CR79" s="36"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s="31"/>
      <c r="DZ79" s="31"/>
      <c r="EA79" s="31"/>
      <c r="EB79" s="31"/>
      <c r="EC79" s="31"/>
      <c r="EI79" s="1" t="str">
        <f>IF(ISBLANK(Values!E78),"",Values!$B$31)</f>
        <v/>
      </c>
      <c r="ES79" s="1" t="str">
        <f>IF(ISBLANK(Values!E78),"","Amazon Tellus UPS")</f>
        <v/>
      </c>
      <c r="EV79" s="31" t="str">
        <f>IF(ISBLANK(Values!E78),"","New")</f>
        <v/>
      </c>
      <c r="FE79" s="1" t="str">
        <f>IF(ISBLANK(Values!E78),"","3")</f>
        <v/>
      </c>
      <c r="FH79" s="1" t="str">
        <f>IF(ISBLANK(Values!E78),"","FALSE")</f>
        <v/>
      </c>
      <c r="FI79" s="36" t="str">
        <f>IF(ISBLANK(Values!E78),"","FALSE")</f>
        <v/>
      </c>
      <c r="FJ79" s="36"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7"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8" t="str">
        <f>IF(ISBLANK(Values!E79),"",Values!F79 )</f>
        <v/>
      </c>
      <c r="K80" s="28" t="str">
        <f>IF(ISBLANK(Values!E79),"",IF(Values!J79, Values!$B$4, Values!$B$5))</f>
        <v/>
      </c>
      <c r="L80" s="39" t="str">
        <f>IF(ISBLANK(Values!E79),"",Values!$B$18)</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8" t="str">
        <f>IF(ISBLANK(Values!E79),"","Size-Color")</f>
        <v/>
      </c>
      <c r="Z80" s="32" t="str">
        <f>IF(ISBLANK(Values!E79),"","variation")</f>
        <v/>
      </c>
      <c r="AA80" s="36" t="str">
        <f>IF(ISBLANK(Values!E79),"",Values!$B$20)</f>
        <v/>
      </c>
      <c r="AB80" s="36" t="str">
        <f>IF(ISBLANK(Values!E79),"",Values!$B$29)</f>
        <v/>
      </c>
      <c r="AI80" s="40" t="str">
        <f>IF(ISBLANK(Values!E79),"",IF(Values!I79,Values!$B$23,Values!$B$33))</f>
        <v/>
      </c>
      <c r="AJ80" s="41"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36" t="str">
        <f>IF(ISBLANK(Values!E79),"",IF(Values!J79,"Backlit", "Non-Backlit"))</f>
        <v/>
      </c>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P80" s="36" t="str">
        <f>IF(ISBLANK(Values!E79),"",Values!$B$7)</f>
        <v/>
      </c>
      <c r="CQ80" s="36" t="str">
        <f>IF(ISBLANK(Values!E79),"",Values!$B$8)</f>
        <v/>
      </c>
      <c r="CR80" s="36"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s="31"/>
      <c r="DZ80" s="31"/>
      <c r="EA80" s="31"/>
      <c r="EB80" s="31"/>
      <c r="EC80" s="31"/>
      <c r="EI80" s="1" t="str">
        <f>IF(ISBLANK(Values!E79),"",Values!$B$31)</f>
        <v/>
      </c>
      <c r="ES80" s="1" t="str">
        <f>IF(ISBLANK(Values!E79),"","Amazon Tellus UPS")</f>
        <v/>
      </c>
      <c r="EV80" s="31" t="str">
        <f>IF(ISBLANK(Values!E79),"","New")</f>
        <v/>
      </c>
      <c r="FE80" s="1" t="str">
        <f>IF(ISBLANK(Values!E79),"","3")</f>
        <v/>
      </c>
      <c r="FH80" s="1" t="str">
        <f>IF(ISBLANK(Values!E79),"","FALSE")</f>
        <v/>
      </c>
      <c r="FI80" s="36" t="str">
        <f>IF(ISBLANK(Values!E79),"","FALSE")</f>
        <v/>
      </c>
      <c r="FJ80" s="36"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7"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8" t="str">
        <f>IF(ISBLANK(Values!E80),"",Values!F80 )</f>
        <v/>
      </c>
      <c r="K81" s="28" t="str">
        <f>IF(ISBLANK(Values!E80),"",IF(Values!J80, Values!$B$4, Values!$B$5))</f>
        <v/>
      </c>
      <c r="L81" s="39" t="str">
        <f>IF(ISBLANK(Values!E80),"",Values!$B$18)</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8" t="str">
        <f>IF(ISBLANK(Values!E80),"","Size-Color")</f>
        <v/>
      </c>
      <c r="Z81" s="32" t="str">
        <f>IF(ISBLANK(Values!E80),"","variation")</f>
        <v/>
      </c>
      <c r="AA81" s="36" t="str">
        <f>IF(ISBLANK(Values!E80),"",Values!$B$20)</f>
        <v/>
      </c>
      <c r="AB81" s="36" t="str">
        <f>IF(ISBLANK(Values!E80),"",Values!$B$29)</f>
        <v/>
      </c>
      <c r="AI81" s="40" t="str">
        <f>IF(ISBLANK(Values!E80),"",IF(Values!I80,Values!$B$23,Values!$B$33))</f>
        <v/>
      </c>
      <c r="AJ81" s="41"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36" t="str">
        <f>IF(ISBLANK(Values!E80),"",IF(Values!J80,"Backlit", "Non-Backlit"))</f>
        <v/>
      </c>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P81" s="36" t="str">
        <f>IF(ISBLANK(Values!E80),"",Values!$B$7)</f>
        <v/>
      </c>
      <c r="CQ81" s="36" t="str">
        <f>IF(ISBLANK(Values!E80),"",Values!$B$8)</f>
        <v/>
      </c>
      <c r="CR81" s="36"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s="31"/>
      <c r="DZ81" s="31"/>
      <c r="EA81" s="31"/>
      <c r="EB81" s="31"/>
      <c r="EC81" s="31"/>
      <c r="EI81" s="1" t="str">
        <f>IF(ISBLANK(Values!E80),"",Values!$B$31)</f>
        <v/>
      </c>
      <c r="ES81" s="1" t="str">
        <f>IF(ISBLANK(Values!E80),"","Amazon Tellus UPS")</f>
        <v/>
      </c>
      <c r="EV81" s="31" t="str">
        <f>IF(ISBLANK(Values!E80),"","New")</f>
        <v/>
      </c>
      <c r="FE81" s="1" t="str">
        <f>IF(ISBLANK(Values!E80),"","3")</f>
        <v/>
      </c>
      <c r="FH81" s="1" t="str">
        <f>IF(ISBLANK(Values!E80),"","FALSE")</f>
        <v/>
      </c>
      <c r="FI81" s="36" t="str">
        <f>IF(ISBLANK(Values!E80),"","FALSE")</f>
        <v/>
      </c>
      <c r="FJ81" s="36"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7"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8" t="str">
        <f>IF(ISBLANK(Values!E81),"",Values!F81 )</f>
        <v/>
      </c>
      <c r="K82" s="28" t="str">
        <f>IF(ISBLANK(Values!E81),"",IF(Values!J81, Values!$B$4, Values!$B$5))</f>
        <v/>
      </c>
      <c r="L82" s="39" t="str">
        <f>IF(ISBLANK(Values!E81),"",Values!$B$18)</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8" t="str">
        <f>IF(ISBLANK(Values!E81),"","Size-Color")</f>
        <v/>
      </c>
      <c r="Z82" s="32" t="str">
        <f>IF(ISBLANK(Values!E81),"","variation")</f>
        <v/>
      </c>
      <c r="AA82" s="36" t="str">
        <f>IF(ISBLANK(Values!E81),"",Values!$B$20)</f>
        <v/>
      </c>
      <c r="AB82" s="36" t="str">
        <f>IF(ISBLANK(Values!E81),"",Values!$B$29)</f>
        <v/>
      </c>
      <c r="AI82" s="40" t="str">
        <f>IF(ISBLANK(Values!E81),"",IF(Values!I81,Values!$B$23,Values!$B$33))</f>
        <v/>
      </c>
      <c r="AJ82" s="41"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36" t="str">
        <f>IF(ISBLANK(Values!E81),"",IF(Values!J81,"Backlit", "Non-Backlit"))</f>
        <v/>
      </c>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P82" s="36" t="str">
        <f>IF(ISBLANK(Values!E81),"",Values!$B$7)</f>
        <v/>
      </c>
      <c r="CQ82" s="36" t="str">
        <f>IF(ISBLANK(Values!E81),"",Values!$B$8)</f>
        <v/>
      </c>
      <c r="CR82" s="36"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s="31"/>
      <c r="DZ82" s="31"/>
      <c r="EA82" s="31"/>
      <c r="EB82" s="31"/>
      <c r="EC82" s="31"/>
      <c r="EI82" s="1" t="str">
        <f>IF(ISBLANK(Values!E81),"",Values!$B$31)</f>
        <v/>
      </c>
      <c r="ES82" s="1" t="str">
        <f>IF(ISBLANK(Values!E81),"","Amazon Tellus UPS")</f>
        <v/>
      </c>
      <c r="EV82" s="31" t="str">
        <f>IF(ISBLANK(Values!E81),"","New")</f>
        <v/>
      </c>
      <c r="FE82" s="1" t="str">
        <f>IF(ISBLANK(Values!E81),"","3")</f>
        <v/>
      </c>
      <c r="FH82" s="1" t="str">
        <f>IF(ISBLANK(Values!E81),"","FALSE")</f>
        <v/>
      </c>
      <c r="FI82" s="36" t="str">
        <f>IF(ISBLANK(Values!E81),"","FALSE")</f>
        <v/>
      </c>
      <c r="FJ82" s="36"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7"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8" t="str">
        <f>IF(ISBLANK(Values!E82),"",Values!F82 )</f>
        <v/>
      </c>
      <c r="K83" s="28" t="str">
        <f>IF(ISBLANK(Values!E82),"",IF(Values!J82, Values!$B$4, Values!$B$5))</f>
        <v/>
      </c>
      <c r="L83" s="39" t="str">
        <f>IF(ISBLANK(Values!E82),"",Values!$B$18)</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8" t="str">
        <f>IF(ISBLANK(Values!E82),"","Size-Color")</f>
        <v/>
      </c>
      <c r="Z83" s="32" t="str">
        <f>IF(ISBLANK(Values!E82),"","variation")</f>
        <v/>
      </c>
      <c r="AA83" s="36" t="str">
        <f>IF(ISBLANK(Values!E82),"",Values!$B$20)</f>
        <v/>
      </c>
      <c r="AB83" s="36" t="str">
        <f>IF(ISBLANK(Values!E82),"",Values!$B$29)</f>
        <v/>
      </c>
      <c r="AI83" s="40" t="str">
        <f>IF(ISBLANK(Values!E82),"",IF(Values!I82,Values!$B$23,Values!$B$33))</f>
        <v/>
      </c>
      <c r="AJ83" s="41"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36" t="str">
        <f>IF(ISBLANK(Values!E82),"",IF(Values!J82,"Backlit", "Non-Backlit"))</f>
        <v/>
      </c>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P83" s="36" t="str">
        <f>IF(ISBLANK(Values!E82),"",Values!$B$7)</f>
        <v/>
      </c>
      <c r="CQ83" s="36" t="str">
        <f>IF(ISBLANK(Values!E82),"",Values!$B$8)</f>
        <v/>
      </c>
      <c r="CR83" s="36"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s="31"/>
      <c r="DZ83" s="31"/>
      <c r="EA83" s="31"/>
      <c r="EB83" s="31"/>
      <c r="EC83" s="31"/>
      <c r="EI83" s="1" t="str">
        <f>IF(ISBLANK(Values!E82),"",Values!$B$31)</f>
        <v/>
      </c>
      <c r="ES83" s="1" t="str">
        <f>IF(ISBLANK(Values!E82),"","Amazon Tellus UPS")</f>
        <v/>
      </c>
      <c r="EV83" s="31" t="str">
        <f>IF(ISBLANK(Values!E82),"","New")</f>
        <v/>
      </c>
      <c r="FE83" s="1" t="str">
        <f>IF(ISBLANK(Values!E82),"","3")</f>
        <v/>
      </c>
      <c r="FH83" s="1" t="str">
        <f>IF(ISBLANK(Values!E82),"","FALSE")</f>
        <v/>
      </c>
      <c r="FI83" s="36" t="str">
        <f>IF(ISBLANK(Values!E82),"","FALSE")</f>
        <v/>
      </c>
      <c r="FJ83" s="36"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7"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8" t="str">
        <f>IF(ISBLANK(Values!E83),"",Values!F83 )</f>
        <v/>
      </c>
      <c r="K84" s="28" t="str">
        <f>IF(ISBLANK(Values!E83),"",IF(Values!J83, Values!$B$4, Values!$B$5))</f>
        <v/>
      </c>
      <c r="L84" s="39" t="str">
        <f>IF(ISBLANK(Values!E83),"",Values!$B$18)</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8" t="str">
        <f>IF(ISBLANK(Values!E83),"","Size-Color")</f>
        <v/>
      </c>
      <c r="Z84" s="32" t="str">
        <f>IF(ISBLANK(Values!E83),"","variation")</f>
        <v/>
      </c>
      <c r="AA84" s="36" t="str">
        <f>IF(ISBLANK(Values!E83),"",Values!$B$20)</f>
        <v/>
      </c>
      <c r="AB84" s="36" t="str">
        <f>IF(ISBLANK(Values!E83),"",Values!$B$29)</f>
        <v/>
      </c>
      <c r="AI84" s="40" t="str">
        <f>IF(ISBLANK(Values!E83),"",IF(Values!I83,Values!$B$23,Values!$B$33))</f>
        <v/>
      </c>
      <c r="AJ84" s="41"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36" t="str">
        <f>IF(ISBLANK(Values!E83),"",IF(Values!J83,"Backlit", "Non-Backlit"))</f>
        <v/>
      </c>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P84" s="36" t="str">
        <f>IF(ISBLANK(Values!E83),"",Values!$B$7)</f>
        <v/>
      </c>
      <c r="CQ84" s="36" t="str">
        <f>IF(ISBLANK(Values!E83),"",Values!$B$8)</f>
        <v/>
      </c>
      <c r="CR84" s="36"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s="31"/>
      <c r="DZ84" s="31"/>
      <c r="EA84" s="31"/>
      <c r="EB84" s="31"/>
      <c r="EC84" s="31"/>
      <c r="EI84" s="1" t="str">
        <f>IF(ISBLANK(Values!E83),"",Values!$B$31)</f>
        <v/>
      </c>
      <c r="ES84" s="1" t="str">
        <f>IF(ISBLANK(Values!E83),"","Amazon Tellus UPS")</f>
        <v/>
      </c>
      <c r="EV84" s="31" t="str">
        <f>IF(ISBLANK(Values!E83),"","New")</f>
        <v/>
      </c>
      <c r="FE84" s="1" t="str">
        <f>IF(ISBLANK(Values!E83),"","3")</f>
        <v/>
      </c>
      <c r="FH84" s="1" t="str">
        <f>IF(ISBLANK(Values!E83),"","FALSE")</f>
        <v/>
      </c>
      <c r="FI84" s="36" t="str">
        <f>IF(ISBLANK(Values!E83),"","FALSE")</f>
        <v/>
      </c>
      <c r="FJ84" s="36"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7"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8" t="str">
        <f>IF(ISBLANK(Values!E84),"",Values!F84 )</f>
        <v/>
      </c>
      <c r="K85" s="28" t="str">
        <f>IF(ISBLANK(Values!E84),"",IF(Values!J84, Values!$B$4, Values!$B$5))</f>
        <v/>
      </c>
      <c r="L85" s="39" t="str">
        <f>IF(ISBLANK(Values!E84),"",Values!$B$18)</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8" t="str">
        <f>IF(ISBLANK(Values!E84),"","Size-Color")</f>
        <v/>
      </c>
      <c r="Z85" s="32" t="str">
        <f>IF(ISBLANK(Values!E84),"","variation")</f>
        <v/>
      </c>
      <c r="AA85" s="36" t="str">
        <f>IF(ISBLANK(Values!E84),"",Values!$B$20)</f>
        <v/>
      </c>
      <c r="AB85" s="36" t="str">
        <f>IF(ISBLANK(Values!E84),"",Values!$B$29)</f>
        <v/>
      </c>
      <c r="AI85" s="40" t="str">
        <f>IF(ISBLANK(Values!E84),"",IF(Values!I84,Values!$B$23,Values!$B$33))</f>
        <v/>
      </c>
      <c r="AJ85" s="41"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36" t="str">
        <f>IF(ISBLANK(Values!E84),"",IF(Values!J84,"Backlit", "Non-Backlit"))</f>
        <v/>
      </c>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P85" s="36" t="str">
        <f>IF(ISBLANK(Values!E84),"",Values!$B$7)</f>
        <v/>
      </c>
      <c r="CQ85" s="36" t="str">
        <f>IF(ISBLANK(Values!E84),"",Values!$B$8)</f>
        <v/>
      </c>
      <c r="CR85" s="36"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s="31"/>
      <c r="DZ85" s="31"/>
      <c r="EA85" s="31"/>
      <c r="EB85" s="31"/>
      <c r="EC85" s="31"/>
      <c r="EI85" s="1" t="str">
        <f>IF(ISBLANK(Values!E84),"",Values!$B$31)</f>
        <v/>
      </c>
      <c r="ES85" s="1" t="str">
        <f>IF(ISBLANK(Values!E84),"","Amazon Tellus UPS")</f>
        <v/>
      </c>
      <c r="EV85" s="31" t="str">
        <f>IF(ISBLANK(Values!E84),"","New")</f>
        <v/>
      </c>
      <c r="FE85" s="1" t="str">
        <f>IF(ISBLANK(Values!E84),"","3")</f>
        <v/>
      </c>
      <c r="FH85" s="1" t="str">
        <f>IF(ISBLANK(Values!E84),"","FALSE")</f>
        <v/>
      </c>
      <c r="FI85" s="36" t="str">
        <f>IF(ISBLANK(Values!E84),"","FALSE")</f>
        <v/>
      </c>
      <c r="FJ85" s="36"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7"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8" t="str">
        <f>IF(ISBLANK(Values!E85),"",Values!F85 )</f>
        <v/>
      </c>
      <c r="K86" s="28" t="str">
        <f>IF(ISBLANK(Values!E85),"",IF(Values!J85, Values!$B$4, Values!$B$5))</f>
        <v/>
      </c>
      <c r="L86" s="39" t="str">
        <f>IF(ISBLANK(Values!E85),"",Values!$B$18)</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8" t="str">
        <f>IF(ISBLANK(Values!E85),"","Size-Color")</f>
        <v/>
      </c>
      <c r="Z86" s="32" t="str">
        <f>IF(ISBLANK(Values!E85),"","variation")</f>
        <v/>
      </c>
      <c r="AA86" s="36" t="str">
        <f>IF(ISBLANK(Values!E85),"",Values!$B$20)</f>
        <v/>
      </c>
      <c r="AB86" s="36" t="str">
        <f>IF(ISBLANK(Values!E85),"",Values!$B$29)</f>
        <v/>
      </c>
      <c r="AI86" s="40" t="str">
        <f>IF(ISBLANK(Values!E85),"",IF(Values!I85,Values!$B$23,Values!$B$33))</f>
        <v/>
      </c>
      <c r="AJ86" s="41"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36" t="str">
        <f>IF(ISBLANK(Values!E85),"",IF(Values!J85,"Backlit", "Non-Backlit"))</f>
        <v/>
      </c>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P86" s="36" t="str">
        <f>IF(ISBLANK(Values!E85),"",Values!$B$7)</f>
        <v/>
      </c>
      <c r="CQ86" s="36" t="str">
        <f>IF(ISBLANK(Values!E85),"",Values!$B$8)</f>
        <v/>
      </c>
      <c r="CR86" s="36"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s="31"/>
      <c r="DZ86" s="31"/>
      <c r="EA86" s="31"/>
      <c r="EB86" s="31"/>
      <c r="EC86" s="31"/>
      <c r="EI86" s="1" t="str">
        <f>IF(ISBLANK(Values!E85),"",Values!$B$31)</f>
        <v/>
      </c>
      <c r="ES86" s="1" t="str">
        <f>IF(ISBLANK(Values!E85),"","Amazon Tellus UPS")</f>
        <v/>
      </c>
      <c r="EV86" s="31" t="str">
        <f>IF(ISBLANK(Values!E85),"","New")</f>
        <v/>
      </c>
      <c r="FE86" s="1" t="str">
        <f>IF(ISBLANK(Values!E85),"","3")</f>
        <v/>
      </c>
      <c r="FH86" s="1" t="str">
        <f>IF(ISBLANK(Values!E85),"","FALSE")</f>
        <v/>
      </c>
      <c r="FI86" s="36" t="str">
        <f>IF(ISBLANK(Values!E85),"","FALSE")</f>
        <v/>
      </c>
      <c r="FJ86" s="36"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7"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8" t="str">
        <f>IF(ISBLANK(Values!E86),"",Values!F86 )</f>
        <v/>
      </c>
      <c r="K87" s="28" t="str">
        <f>IF(ISBLANK(Values!E86),"",IF(Values!J86, Values!$B$4, Values!$B$5))</f>
        <v/>
      </c>
      <c r="L87" s="39" t="str">
        <f>IF(ISBLANK(Values!E86),"",Values!$B$18)</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8" t="str">
        <f>IF(ISBLANK(Values!E86),"","Size-Color")</f>
        <v/>
      </c>
      <c r="Z87" s="32" t="str">
        <f>IF(ISBLANK(Values!E86),"","variation")</f>
        <v/>
      </c>
      <c r="AA87" s="36" t="str">
        <f>IF(ISBLANK(Values!E86),"",Values!$B$20)</f>
        <v/>
      </c>
      <c r="AB87" s="36" t="str">
        <f>IF(ISBLANK(Values!E86),"",Values!$B$29)</f>
        <v/>
      </c>
      <c r="AI87" s="40" t="str">
        <f>IF(ISBLANK(Values!E86),"",IF(Values!I86,Values!$B$23,Values!$B$33))</f>
        <v/>
      </c>
      <c r="AJ87" s="41"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36" t="str">
        <f>IF(ISBLANK(Values!E86),"",IF(Values!J86,"Backlit", "Non-Backlit"))</f>
        <v/>
      </c>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P87" s="36" t="str">
        <f>IF(ISBLANK(Values!E86),"",Values!$B$7)</f>
        <v/>
      </c>
      <c r="CQ87" s="36" t="str">
        <f>IF(ISBLANK(Values!E86),"",Values!$B$8)</f>
        <v/>
      </c>
      <c r="CR87" s="36"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s="31"/>
      <c r="DZ87" s="31"/>
      <c r="EA87" s="31"/>
      <c r="EB87" s="31"/>
      <c r="EC87" s="31"/>
      <c r="EI87" s="1" t="str">
        <f>IF(ISBLANK(Values!E86),"",Values!$B$31)</f>
        <v/>
      </c>
      <c r="ES87" s="1" t="str">
        <f>IF(ISBLANK(Values!E86),"","Amazon Tellus UPS")</f>
        <v/>
      </c>
      <c r="EV87" s="31" t="str">
        <f>IF(ISBLANK(Values!E86),"","New")</f>
        <v/>
      </c>
      <c r="FE87" s="1" t="str">
        <f>IF(ISBLANK(Values!E86),"","3")</f>
        <v/>
      </c>
      <c r="FH87" s="1" t="str">
        <f>IF(ISBLANK(Values!E86),"","FALSE")</f>
        <v/>
      </c>
      <c r="FI87" s="36" t="str">
        <f>IF(ISBLANK(Values!E86),"","FALSE")</f>
        <v/>
      </c>
      <c r="FJ87" s="36"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7"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8" t="str">
        <f>IF(ISBLANK(Values!E87),"",Values!F87 )</f>
        <v/>
      </c>
      <c r="K88" s="28" t="str">
        <f>IF(ISBLANK(Values!E87),"",IF(Values!J87, Values!$B$4, Values!$B$5))</f>
        <v/>
      </c>
      <c r="L88" s="39" t="str">
        <f>IF(ISBLANK(Values!E87),"",Values!$B$18)</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8" t="str">
        <f>IF(ISBLANK(Values!E87),"","Size-Color")</f>
        <v/>
      </c>
      <c r="Z88" s="32" t="str">
        <f>IF(ISBLANK(Values!E87),"","variation")</f>
        <v/>
      </c>
      <c r="AA88" s="36" t="str">
        <f>IF(ISBLANK(Values!E87),"",Values!$B$20)</f>
        <v/>
      </c>
      <c r="AB88" s="36" t="str">
        <f>IF(ISBLANK(Values!E87),"",Values!$B$29)</f>
        <v/>
      </c>
      <c r="AI88" s="40" t="str">
        <f>IF(ISBLANK(Values!E87),"",IF(Values!I87,Values!$B$23,Values!$B$33))</f>
        <v/>
      </c>
      <c r="AJ88" s="41"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36" t="str">
        <f>IF(ISBLANK(Values!E87),"",IF(Values!J87,"Backlit", "Non-Backlit"))</f>
        <v/>
      </c>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P88" s="36" t="str">
        <f>IF(ISBLANK(Values!E87),"",Values!$B$7)</f>
        <v/>
      </c>
      <c r="CQ88" s="36" t="str">
        <f>IF(ISBLANK(Values!E87),"",Values!$B$8)</f>
        <v/>
      </c>
      <c r="CR88" s="36"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s="31"/>
      <c r="DZ88" s="31"/>
      <c r="EA88" s="31"/>
      <c r="EB88" s="31"/>
      <c r="EC88" s="31"/>
      <c r="EI88" s="1" t="str">
        <f>IF(ISBLANK(Values!E87),"",Values!$B$31)</f>
        <v/>
      </c>
      <c r="ES88" s="1" t="str">
        <f>IF(ISBLANK(Values!E87),"","Amazon Tellus UPS")</f>
        <v/>
      </c>
      <c r="EV88" s="31" t="str">
        <f>IF(ISBLANK(Values!E87),"","New")</f>
        <v/>
      </c>
      <c r="FE88" s="1" t="str">
        <f>IF(ISBLANK(Values!E87),"","3")</f>
        <v/>
      </c>
      <c r="FH88" s="1" t="str">
        <f>IF(ISBLANK(Values!E87),"","FALSE")</f>
        <v/>
      </c>
      <c r="FI88" s="36" t="str">
        <f>IF(ISBLANK(Values!E87),"","FALSE")</f>
        <v/>
      </c>
      <c r="FJ88" s="36"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7"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8" t="str">
        <f>IF(ISBLANK(Values!E88),"",Values!F88 )</f>
        <v/>
      </c>
      <c r="K89" s="28" t="str">
        <f>IF(ISBLANK(Values!E88),"",IF(Values!J88, Values!$B$4, Values!$B$5))</f>
        <v/>
      </c>
      <c r="L89" s="39" t="str">
        <f>IF(ISBLANK(Values!E88),"",Values!$B$18)</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8" t="str">
        <f>IF(ISBLANK(Values!E88),"","Size-Color")</f>
        <v/>
      </c>
      <c r="Z89" s="32" t="str">
        <f>IF(ISBLANK(Values!E88),"","variation")</f>
        <v/>
      </c>
      <c r="AA89" s="36" t="str">
        <f>IF(ISBLANK(Values!E88),"",Values!$B$20)</f>
        <v/>
      </c>
      <c r="AB89" s="36" t="str">
        <f>IF(ISBLANK(Values!E88),"",Values!$B$29)</f>
        <v/>
      </c>
      <c r="AI89" s="40" t="str">
        <f>IF(ISBLANK(Values!E88),"",IF(Values!I88,Values!$B$23,Values!$B$33))</f>
        <v/>
      </c>
      <c r="AJ89" s="41"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36" t="str">
        <f>IF(ISBLANK(Values!E88),"",IF(Values!J88,"Backlit", "Non-Backlit"))</f>
        <v/>
      </c>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P89" s="36" t="str">
        <f>IF(ISBLANK(Values!E88),"",Values!$B$7)</f>
        <v/>
      </c>
      <c r="CQ89" s="36" t="str">
        <f>IF(ISBLANK(Values!E88),"",Values!$B$8)</f>
        <v/>
      </c>
      <c r="CR89" s="36"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s="31"/>
      <c r="DZ89" s="31"/>
      <c r="EA89" s="31"/>
      <c r="EB89" s="31"/>
      <c r="EC89" s="31"/>
      <c r="EI89" s="1" t="str">
        <f>IF(ISBLANK(Values!E88),"",Values!$B$31)</f>
        <v/>
      </c>
      <c r="ES89" s="1" t="str">
        <f>IF(ISBLANK(Values!E88),"","Amazon Tellus UPS")</f>
        <v/>
      </c>
      <c r="EV89" s="31" t="str">
        <f>IF(ISBLANK(Values!E88),"","New")</f>
        <v/>
      </c>
      <c r="FE89" s="1" t="str">
        <f>IF(ISBLANK(Values!E88),"","3")</f>
        <v/>
      </c>
      <c r="FH89" s="1" t="str">
        <f>IF(ISBLANK(Values!E88),"","FALSE")</f>
        <v/>
      </c>
      <c r="FI89" s="36" t="str">
        <f>IF(ISBLANK(Values!E88),"","FALSE")</f>
        <v/>
      </c>
      <c r="FJ89" s="36"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7"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8" t="str">
        <f>IF(ISBLANK(Values!E89),"",Values!F89 )</f>
        <v/>
      </c>
      <c r="K90" s="28" t="str">
        <f>IF(ISBLANK(Values!E89),"",IF(Values!J89, Values!$B$4, Values!$B$5))</f>
        <v/>
      </c>
      <c r="L90" s="39" t="str">
        <f>IF(ISBLANK(Values!E89),"",Values!$B$18)</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8" t="str">
        <f>IF(ISBLANK(Values!E89),"","Size-Color")</f>
        <v/>
      </c>
      <c r="Z90" s="32" t="str">
        <f>IF(ISBLANK(Values!E89),"","variation")</f>
        <v/>
      </c>
      <c r="AA90" s="36" t="str">
        <f>IF(ISBLANK(Values!E89),"",Values!$B$20)</f>
        <v/>
      </c>
      <c r="AB90" s="36" t="str">
        <f>IF(ISBLANK(Values!E89),"",Values!$B$29)</f>
        <v/>
      </c>
      <c r="AI90" s="40" t="str">
        <f>IF(ISBLANK(Values!E89),"",IF(Values!I89,Values!$B$23,Values!$B$33))</f>
        <v/>
      </c>
      <c r="AJ90" s="41"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36" t="str">
        <f>IF(ISBLANK(Values!E89),"",IF(Values!J89,"Backlit", "Non-Backlit"))</f>
        <v/>
      </c>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P90" s="36" t="str">
        <f>IF(ISBLANK(Values!E89),"",Values!$B$7)</f>
        <v/>
      </c>
      <c r="CQ90" s="36" t="str">
        <f>IF(ISBLANK(Values!E89),"",Values!$B$8)</f>
        <v/>
      </c>
      <c r="CR90" s="36"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s="31"/>
      <c r="DZ90" s="31"/>
      <c r="EA90" s="31"/>
      <c r="EB90" s="31"/>
      <c r="EC90" s="31"/>
      <c r="EI90" s="1" t="str">
        <f>IF(ISBLANK(Values!E89),"",Values!$B$31)</f>
        <v/>
      </c>
      <c r="ES90" s="1" t="str">
        <f>IF(ISBLANK(Values!E89),"","Amazon Tellus UPS")</f>
        <v/>
      </c>
      <c r="EV90" s="31" t="str">
        <f>IF(ISBLANK(Values!E89),"","New")</f>
        <v/>
      </c>
      <c r="FE90" s="1" t="str">
        <f>IF(ISBLANK(Values!E89),"","3")</f>
        <v/>
      </c>
      <c r="FH90" s="1" t="str">
        <f>IF(ISBLANK(Values!E89),"","FALSE")</f>
        <v/>
      </c>
      <c r="FI90" s="36" t="str">
        <f>IF(ISBLANK(Values!E89),"","FALSE")</f>
        <v/>
      </c>
      <c r="FJ90" s="36"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7"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8" t="str">
        <f>IF(ISBLANK(Values!E90),"",Values!F90 )</f>
        <v/>
      </c>
      <c r="K91" s="28" t="str">
        <f>IF(ISBLANK(Values!E90),"",IF(Values!J90, Values!$B$4, Values!$B$5))</f>
        <v/>
      </c>
      <c r="L91" s="39" t="str">
        <f>IF(ISBLANK(Values!E90),"",Values!$B$18)</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8" t="str">
        <f>IF(ISBLANK(Values!E90),"","Size-Color")</f>
        <v/>
      </c>
      <c r="Z91" s="32" t="str">
        <f>IF(ISBLANK(Values!E90),"","variation")</f>
        <v/>
      </c>
      <c r="AA91" s="36" t="str">
        <f>IF(ISBLANK(Values!E90),"",Values!$B$20)</f>
        <v/>
      </c>
      <c r="AB91" s="36" t="str">
        <f>IF(ISBLANK(Values!E90),"",Values!$B$29)</f>
        <v/>
      </c>
      <c r="AI91" s="40" t="str">
        <f>IF(ISBLANK(Values!E90),"",IF(Values!I90,Values!$B$23,Values!$B$33))</f>
        <v/>
      </c>
      <c r="AJ91" s="41"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36" t="str">
        <f>IF(ISBLANK(Values!E90),"",IF(Values!J90,"Backlit", "Non-Backlit"))</f>
        <v/>
      </c>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P91" s="36" t="str">
        <f>IF(ISBLANK(Values!E90),"",Values!$B$7)</f>
        <v/>
      </c>
      <c r="CQ91" s="36" t="str">
        <f>IF(ISBLANK(Values!E90),"",Values!$B$8)</f>
        <v/>
      </c>
      <c r="CR91" s="36"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s="31"/>
      <c r="DZ91" s="31"/>
      <c r="EA91" s="31"/>
      <c r="EB91" s="31"/>
      <c r="EC91" s="31"/>
      <c r="EI91" s="1" t="str">
        <f>IF(ISBLANK(Values!E90),"",Values!$B$31)</f>
        <v/>
      </c>
      <c r="ES91" s="1" t="str">
        <f>IF(ISBLANK(Values!E90),"","Amazon Tellus UPS")</f>
        <v/>
      </c>
      <c r="EV91" s="31" t="str">
        <f>IF(ISBLANK(Values!E90),"","New")</f>
        <v/>
      </c>
      <c r="FE91" s="1" t="str">
        <f>IF(ISBLANK(Values!E90),"","3")</f>
        <v/>
      </c>
      <c r="FH91" s="1" t="str">
        <f>IF(ISBLANK(Values!E90),"","FALSE")</f>
        <v/>
      </c>
      <c r="FI91" s="36" t="str">
        <f>IF(ISBLANK(Values!E90),"","FALSE")</f>
        <v/>
      </c>
      <c r="FJ91" s="36"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7"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8" t="str">
        <f>IF(ISBLANK(Values!E91),"",Values!F91 )</f>
        <v/>
      </c>
      <c r="K92" s="28" t="str">
        <f>IF(ISBLANK(Values!E91),"",IF(Values!J91, Values!$B$4, Values!$B$5))</f>
        <v/>
      </c>
      <c r="L92" s="39" t="str">
        <f>IF(ISBLANK(Values!E91),"",Values!$B$18)</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8" t="str">
        <f>IF(ISBLANK(Values!E91),"","Size-Color")</f>
        <v/>
      </c>
      <c r="Z92" s="32" t="str">
        <f>IF(ISBLANK(Values!E91),"","variation")</f>
        <v/>
      </c>
      <c r="AA92" s="36" t="str">
        <f>IF(ISBLANK(Values!E91),"",Values!$B$20)</f>
        <v/>
      </c>
      <c r="AB92" s="36" t="str">
        <f>IF(ISBLANK(Values!E91),"",Values!$B$29)</f>
        <v/>
      </c>
      <c r="AI92" s="40" t="str">
        <f>IF(ISBLANK(Values!E91),"",IF(Values!I91,Values!$B$23,Values!$B$33))</f>
        <v/>
      </c>
      <c r="AJ92" s="41"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36" t="str">
        <f>IF(ISBLANK(Values!E91),"",IF(Values!J91,"Backlit", "Non-Backlit"))</f>
        <v/>
      </c>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P92" s="36" t="str">
        <f>IF(ISBLANK(Values!E91),"",Values!$B$7)</f>
        <v/>
      </c>
      <c r="CQ92" s="36" t="str">
        <f>IF(ISBLANK(Values!E91),"",Values!$B$8)</f>
        <v/>
      </c>
      <c r="CR92" s="36"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s="31"/>
      <c r="DZ92" s="31"/>
      <c r="EA92" s="31"/>
      <c r="EB92" s="31"/>
      <c r="EC92" s="31"/>
      <c r="EI92" s="1" t="str">
        <f>IF(ISBLANK(Values!E91),"",Values!$B$31)</f>
        <v/>
      </c>
      <c r="ES92" s="1" t="str">
        <f>IF(ISBLANK(Values!E91),"","Amazon Tellus UPS")</f>
        <v/>
      </c>
      <c r="EV92" s="31" t="str">
        <f>IF(ISBLANK(Values!E91),"","New")</f>
        <v/>
      </c>
      <c r="FE92" s="1" t="str">
        <f>IF(ISBLANK(Values!E91),"","3")</f>
        <v/>
      </c>
      <c r="FH92" s="1" t="str">
        <f>IF(ISBLANK(Values!E91),"","FALSE")</f>
        <v/>
      </c>
      <c r="FI92" s="36" t="str">
        <f>IF(ISBLANK(Values!E91),"","FALSE")</f>
        <v/>
      </c>
      <c r="FJ92" s="36"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7"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8" t="str">
        <f>IF(ISBLANK(Values!E92),"",Values!F92 )</f>
        <v/>
      </c>
      <c r="K93" s="28" t="str">
        <f>IF(ISBLANK(Values!E92),"",IF(Values!J92, Values!$B$4, Values!$B$5))</f>
        <v/>
      </c>
      <c r="L93" s="39" t="str">
        <f>IF(ISBLANK(Values!E92),"",Values!$B$18)</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8" t="str">
        <f>IF(ISBLANK(Values!E92),"","Size-Color")</f>
        <v/>
      </c>
      <c r="Z93" s="32" t="str">
        <f>IF(ISBLANK(Values!E92),"","variation")</f>
        <v/>
      </c>
      <c r="AA93" s="36" t="str">
        <f>IF(ISBLANK(Values!E92),"",Values!$B$20)</f>
        <v/>
      </c>
      <c r="AB93" s="36" t="str">
        <f>IF(ISBLANK(Values!E92),"",Values!$B$29)</f>
        <v/>
      </c>
      <c r="AI93" s="40" t="str">
        <f>IF(ISBLANK(Values!E92),"",IF(Values!I92,Values!$B$23,Values!$B$33))</f>
        <v/>
      </c>
      <c r="AJ93" s="41"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36" t="str">
        <f>IF(ISBLANK(Values!E92),"",IF(Values!J92,"Backlit", "Non-Backlit"))</f>
        <v/>
      </c>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P93" s="36" t="str">
        <f>IF(ISBLANK(Values!E92),"",Values!$B$7)</f>
        <v/>
      </c>
      <c r="CQ93" s="36" t="str">
        <f>IF(ISBLANK(Values!E92),"",Values!$B$8)</f>
        <v/>
      </c>
      <c r="CR93" s="36"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s="31"/>
      <c r="DZ93" s="31"/>
      <c r="EA93" s="31"/>
      <c r="EB93" s="31"/>
      <c r="EC93" s="31"/>
      <c r="EI93" s="1" t="str">
        <f>IF(ISBLANK(Values!E92),"",Values!$B$31)</f>
        <v/>
      </c>
      <c r="ES93" s="1" t="str">
        <f>IF(ISBLANK(Values!E92),"","Amazon Tellus UPS")</f>
        <v/>
      </c>
      <c r="EV93" s="31" t="str">
        <f>IF(ISBLANK(Values!E92),"","New")</f>
        <v/>
      </c>
      <c r="FE93" s="1" t="str">
        <f>IF(ISBLANK(Values!E92),"","3")</f>
        <v/>
      </c>
      <c r="FH93" s="1" t="str">
        <f>IF(ISBLANK(Values!E92),"","FALSE")</f>
        <v/>
      </c>
      <c r="FI93" s="36" t="str">
        <f>IF(ISBLANK(Values!E92),"","FALSE")</f>
        <v/>
      </c>
      <c r="FJ93" s="36"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7"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8" t="str">
        <f>IF(ISBLANK(Values!E93),"",Values!F93 )</f>
        <v/>
      </c>
      <c r="K94" s="28" t="str">
        <f>IF(ISBLANK(Values!E93),"",IF(Values!J93, Values!$B$4, Values!$B$5))</f>
        <v/>
      </c>
      <c r="L94" s="39" t="str">
        <f>IF(ISBLANK(Values!E93),"",Values!$B$18)</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8" t="str">
        <f>IF(ISBLANK(Values!E93),"","Size-Color")</f>
        <v/>
      </c>
      <c r="Z94" s="32" t="str">
        <f>IF(ISBLANK(Values!E93),"","variation")</f>
        <v/>
      </c>
      <c r="AA94" s="36" t="str">
        <f>IF(ISBLANK(Values!E93),"",Values!$B$20)</f>
        <v/>
      </c>
      <c r="AB94" s="36" t="str">
        <f>IF(ISBLANK(Values!E93),"",Values!$B$29)</f>
        <v/>
      </c>
      <c r="AI94" s="40" t="str">
        <f>IF(ISBLANK(Values!E93),"",IF(Values!I93,Values!$B$23,Values!$B$33))</f>
        <v/>
      </c>
      <c r="AJ94" s="41"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36" t="str">
        <f>IF(ISBLANK(Values!E93),"",IF(Values!J93,"Backlit", "Non-Backlit"))</f>
        <v/>
      </c>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P94" s="36" t="str">
        <f>IF(ISBLANK(Values!E93),"",Values!$B$7)</f>
        <v/>
      </c>
      <c r="CQ94" s="36" t="str">
        <f>IF(ISBLANK(Values!E93),"",Values!$B$8)</f>
        <v/>
      </c>
      <c r="CR94" s="36"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s="31"/>
      <c r="DZ94" s="31"/>
      <c r="EA94" s="31"/>
      <c r="EB94" s="31"/>
      <c r="EC94" s="31"/>
      <c r="EI94" s="1" t="str">
        <f>IF(ISBLANK(Values!E93),"",Values!$B$31)</f>
        <v/>
      </c>
      <c r="ES94" s="1" t="str">
        <f>IF(ISBLANK(Values!E93),"","Amazon Tellus UPS")</f>
        <v/>
      </c>
      <c r="EV94" s="31" t="str">
        <f>IF(ISBLANK(Values!E93),"","New")</f>
        <v/>
      </c>
      <c r="FE94" s="1" t="str">
        <f>IF(ISBLANK(Values!E93),"","3")</f>
        <v/>
      </c>
      <c r="FH94" s="1" t="str">
        <f>IF(ISBLANK(Values!E93),"","FALSE")</f>
        <v/>
      </c>
      <c r="FI94" s="36" t="str">
        <f>IF(ISBLANK(Values!E93),"","FALSE")</f>
        <v/>
      </c>
      <c r="FJ94" s="36"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7"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8" t="str">
        <f>IF(ISBLANK(Values!E94),"",Values!F94 )</f>
        <v/>
      </c>
      <c r="K95" s="28" t="str">
        <f>IF(ISBLANK(Values!E94),"",IF(Values!J94, Values!$B$4, Values!$B$5))</f>
        <v/>
      </c>
      <c r="L95" s="39" t="str">
        <f>IF(ISBLANK(Values!E94),"",Values!$B$18)</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8" t="str">
        <f>IF(ISBLANK(Values!E94),"","Size-Color")</f>
        <v/>
      </c>
      <c r="Z95" s="32" t="str">
        <f>IF(ISBLANK(Values!E94),"","variation")</f>
        <v/>
      </c>
      <c r="AA95" s="36" t="str">
        <f>IF(ISBLANK(Values!E94),"",Values!$B$20)</f>
        <v/>
      </c>
      <c r="AB95" s="36" t="str">
        <f>IF(ISBLANK(Values!E94),"",Values!$B$29)</f>
        <v/>
      </c>
      <c r="AI95" s="40" t="str">
        <f>IF(ISBLANK(Values!E94),"",IF(Values!I94,Values!$B$23,Values!$B$33))</f>
        <v/>
      </c>
      <c r="AJ95" s="41"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36" t="str">
        <f>IF(ISBLANK(Values!E94),"",IF(Values!J94,"Backlit", "Non-Backlit"))</f>
        <v/>
      </c>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P95" s="36" t="str">
        <f>IF(ISBLANK(Values!E94),"",Values!$B$7)</f>
        <v/>
      </c>
      <c r="CQ95" s="36" t="str">
        <f>IF(ISBLANK(Values!E94),"",Values!$B$8)</f>
        <v/>
      </c>
      <c r="CR95" s="36"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s="31"/>
      <c r="DZ95" s="31"/>
      <c r="EA95" s="31"/>
      <c r="EB95" s="31"/>
      <c r="EC95" s="31"/>
      <c r="EI95" s="1" t="str">
        <f>IF(ISBLANK(Values!E94),"",Values!$B$31)</f>
        <v/>
      </c>
      <c r="ES95" s="1" t="str">
        <f>IF(ISBLANK(Values!E94),"","Amazon Tellus UPS")</f>
        <v/>
      </c>
      <c r="EV95" s="31" t="str">
        <f>IF(ISBLANK(Values!E94),"","New")</f>
        <v/>
      </c>
      <c r="FE95" s="1" t="str">
        <f>IF(ISBLANK(Values!E94),"","3")</f>
        <v/>
      </c>
      <c r="FH95" s="1" t="str">
        <f>IF(ISBLANK(Values!E94),"","FALSE")</f>
        <v/>
      </c>
      <c r="FI95" s="36" t="str">
        <f>IF(ISBLANK(Values!E94),"","FALSE")</f>
        <v/>
      </c>
      <c r="FJ95" s="36"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7"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8" t="str">
        <f>IF(ISBLANK(Values!E95),"",Values!F95 )</f>
        <v/>
      </c>
      <c r="K96" s="28" t="str">
        <f>IF(ISBLANK(Values!E95),"",IF(Values!J95, Values!$B$4, Values!$B$5))</f>
        <v/>
      </c>
      <c r="L96" s="39" t="str">
        <f>IF(ISBLANK(Values!E95),"",Values!$B$18)</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8" t="str">
        <f>IF(ISBLANK(Values!E95),"","Size-Color")</f>
        <v/>
      </c>
      <c r="Z96" s="32" t="str">
        <f>IF(ISBLANK(Values!E95),"","variation")</f>
        <v/>
      </c>
      <c r="AA96" s="36" t="str">
        <f>IF(ISBLANK(Values!E95),"",Values!$B$20)</f>
        <v/>
      </c>
      <c r="AB96" s="36" t="str">
        <f>IF(ISBLANK(Values!E95),"",Values!$B$29)</f>
        <v/>
      </c>
      <c r="AI96" s="40" t="str">
        <f>IF(ISBLANK(Values!E95),"",IF(Values!I95,Values!$B$23,Values!$B$33))</f>
        <v/>
      </c>
      <c r="AJ96" s="41"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36" t="str">
        <f>IF(ISBLANK(Values!E95),"",IF(Values!J95,"Backlit", "Non-Backlit"))</f>
        <v/>
      </c>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P96" s="36" t="str">
        <f>IF(ISBLANK(Values!E95),"",Values!$B$7)</f>
        <v/>
      </c>
      <c r="CQ96" s="36" t="str">
        <f>IF(ISBLANK(Values!E95),"",Values!$B$8)</f>
        <v/>
      </c>
      <c r="CR96" s="36"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s="31"/>
      <c r="DZ96" s="31"/>
      <c r="EA96" s="31"/>
      <c r="EB96" s="31"/>
      <c r="EC96" s="31"/>
      <c r="EI96" s="1" t="str">
        <f>IF(ISBLANK(Values!E95),"",Values!$B$31)</f>
        <v/>
      </c>
      <c r="ES96" s="1" t="str">
        <f>IF(ISBLANK(Values!E95),"","Amazon Tellus UPS")</f>
        <v/>
      </c>
      <c r="EV96" s="31" t="str">
        <f>IF(ISBLANK(Values!E95),"","New")</f>
        <v/>
      </c>
      <c r="FE96" s="1" t="str">
        <f>IF(ISBLANK(Values!E95),"","3")</f>
        <v/>
      </c>
      <c r="FH96" s="1" t="str">
        <f>IF(ISBLANK(Values!E95),"","FALSE")</f>
        <v/>
      </c>
      <c r="FI96" s="36" t="str">
        <f>IF(ISBLANK(Values!E95),"","FALSE")</f>
        <v/>
      </c>
      <c r="FJ96" s="36"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7"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8" t="str">
        <f>IF(ISBLANK(Values!E96),"",Values!F96 )</f>
        <v/>
      </c>
      <c r="K97" s="28" t="str">
        <f>IF(ISBLANK(Values!E96),"",IF(Values!J96, Values!$B$4, Values!$B$5))</f>
        <v/>
      </c>
      <c r="L97" s="39" t="str">
        <f>IF(ISBLANK(Values!E96),"",Values!$B$18)</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8" t="str">
        <f>IF(ISBLANK(Values!E96),"","Size-Color")</f>
        <v/>
      </c>
      <c r="Z97" s="32" t="str">
        <f>IF(ISBLANK(Values!E96),"","variation")</f>
        <v/>
      </c>
      <c r="AA97" s="36" t="str">
        <f>IF(ISBLANK(Values!E96),"",Values!$B$20)</f>
        <v/>
      </c>
      <c r="AB97" s="36" t="str">
        <f>IF(ISBLANK(Values!E96),"",Values!$B$29)</f>
        <v/>
      </c>
      <c r="AI97" s="40" t="str">
        <f>IF(ISBLANK(Values!E96),"",IF(Values!I96,Values!$B$23,Values!$B$33))</f>
        <v/>
      </c>
      <c r="AJ97" s="41"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36" t="str">
        <f>IF(ISBLANK(Values!E96),"",IF(Values!J96,"Backlit", "Non-Backlit"))</f>
        <v/>
      </c>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P97" s="36" t="str">
        <f>IF(ISBLANK(Values!E96),"",Values!$B$7)</f>
        <v/>
      </c>
      <c r="CQ97" s="36" t="str">
        <f>IF(ISBLANK(Values!E96),"",Values!$B$8)</f>
        <v/>
      </c>
      <c r="CR97" s="36"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s="31"/>
      <c r="DZ97" s="31"/>
      <c r="EA97" s="31"/>
      <c r="EB97" s="31"/>
      <c r="EC97" s="31"/>
      <c r="EI97" s="1" t="str">
        <f>IF(ISBLANK(Values!E96),"",Values!$B$31)</f>
        <v/>
      </c>
      <c r="ES97" s="1" t="str">
        <f>IF(ISBLANK(Values!E96),"","Amazon Tellus UPS")</f>
        <v/>
      </c>
      <c r="EV97" s="31" t="str">
        <f>IF(ISBLANK(Values!E96),"","New")</f>
        <v/>
      </c>
      <c r="FE97" s="1" t="str">
        <f>IF(ISBLANK(Values!E96),"","3")</f>
        <v/>
      </c>
      <c r="FH97" s="1" t="str">
        <f>IF(ISBLANK(Values!E96),"","FALSE")</f>
        <v/>
      </c>
      <c r="FI97" s="36" t="str">
        <f>IF(ISBLANK(Values!E96),"","FALSE")</f>
        <v/>
      </c>
      <c r="FJ97" s="36"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7"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8" t="str">
        <f>IF(ISBLANK(Values!E97),"",Values!F97 )</f>
        <v/>
      </c>
      <c r="K98" s="28" t="str">
        <f>IF(ISBLANK(Values!E97),"",IF(Values!J97, Values!$B$4, Values!$B$5))</f>
        <v/>
      </c>
      <c r="L98" s="39" t="str">
        <f>IF(ISBLANK(Values!E97),"",Values!$B$18)</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8" t="str">
        <f>IF(ISBLANK(Values!E97),"","Size-Color")</f>
        <v/>
      </c>
      <c r="Z98" s="32" t="str">
        <f>IF(ISBLANK(Values!E97),"","variation")</f>
        <v/>
      </c>
      <c r="AA98" s="36" t="str">
        <f>IF(ISBLANK(Values!E97),"",Values!$B$20)</f>
        <v/>
      </c>
      <c r="AB98" s="36" t="str">
        <f>IF(ISBLANK(Values!E97),"",Values!$B$29)</f>
        <v/>
      </c>
      <c r="AI98" s="40" t="str">
        <f>IF(ISBLANK(Values!E97),"",IF(Values!I97,Values!$B$23,Values!$B$33))</f>
        <v/>
      </c>
      <c r="AJ98" s="41"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36" t="str">
        <f>IF(ISBLANK(Values!E97),"",IF(Values!J97,"Backlit", "Non-Backlit"))</f>
        <v/>
      </c>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P98" s="36" t="str">
        <f>IF(ISBLANK(Values!E97),"",Values!$B$7)</f>
        <v/>
      </c>
      <c r="CQ98" s="36" t="str">
        <f>IF(ISBLANK(Values!E97),"",Values!$B$8)</f>
        <v/>
      </c>
      <c r="CR98" s="36"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s="31"/>
      <c r="DZ98" s="31"/>
      <c r="EA98" s="31"/>
      <c r="EB98" s="31"/>
      <c r="EC98" s="31"/>
      <c r="EI98" s="1" t="str">
        <f>IF(ISBLANK(Values!E97),"",Values!$B$31)</f>
        <v/>
      </c>
      <c r="ES98" s="1" t="str">
        <f>IF(ISBLANK(Values!E97),"","Amazon Tellus UPS")</f>
        <v/>
      </c>
      <c r="EV98" s="31" t="str">
        <f>IF(ISBLANK(Values!E97),"","New")</f>
        <v/>
      </c>
      <c r="FE98" s="1" t="str">
        <f>IF(ISBLANK(Values!E97),"","3")</f>
        <v/>
      </c>
      <c r="FH98" s="1" t="str">
        <f>IF(ISBLANK(Values!E97),"","FALSE")</f>
        <v/>
      </c>
      <c r="FI98" s="36" t="str">
        <f>IF(ISBLANK(Values!E97),"","FALSE")</f>
        <v/>
      </c>
      <c r="FJ98" s="36"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7"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8" t="str">
        <f>IF(ISBLANK(Values!E98),"",Values!F98 )</f>
        <v/>
      </c>
      <c r="K99" s="28" t="str">
        <f>IF(ISBLANK(Values!E98),"",IF(Values!J98, Values!$B$4, Values!$B$5))</f>
        <v/>
      </c>
      <c r="L99" s="39" t="str">
        <f>IF(ISBLANK(Values!E98),"",Values!$B$18)</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8" t="str">
        <f>IF(ISBLANK(Values!E98),"","Size-Color")</f>
        <v/>
      </c>
      <c r="Z99" s="32" t="str">
        <f>IF(ISBLANK(Values!E98),"","variation")</f>
        <v/>
      </c>
      <c r="AA99" s="36" t="str">
        <f>IF(ISBLANK(Values!E98),"",Values!$B$20)</f>
        <v/>
      </c>
      <c r="AB99" s="36" t="str">
        <f>IF(ISBLANK(Values!E98),"",Values!$B$29)</f>
        <v/>
      </c>
      <c r="AI99" s="40" t="str">
        <f>IF(ISBLANK(Values!E98),"",IF(Values!I98,Values!$B$23,Values!$B$33))</f>
        <v/>
      </c>
      <c r="AJ99" s="41"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36" t="str">
        <f>IF(ISBLANK(Values!E98),"",IF(Values!J98,"Backlit", "Non-Backlit"))</f>
        <v/>
      </c>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P99" s="36" t="str">
        <f>IF(ISBLANK(Values!E98),"",Values!$B$7)</f>
        <v/>
      </c>
      <c r="CQ99" s="36" t="str">
        <f>IF(ISBLANK(Values!E98),"",Values!$B$8)</f>
        <v/>
      </c>
      <c r="CR99" s="36"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s="31"/>
      <c r="DZ99" s="31"/>
      <c r="EA99" s="31"/>
      <c r="EB99" s="31"/>
      <c r="EC99" s="31"/>
      <c r="EI99" s="1" t="str">
        <f>IF(ISBLANK(Values!E98),"",Values!$B$31)</f>
        <v/>
      </c>
      <c r="ES99" s="1" t="str">
        <f>IF(ISBLANK(Values!E98),"","Amazon Tellus UPS")</f>
        <v/>
      </c>
      <c r="EV99" s="31" t="str">
        <f>IF(ISBLANK(Values!E98),"","New")</f>
        <v/>
      </c>
      <c r="FE99" s="1" t="str">
        <f>IF(ISBLANK(Values!E98),"","3")</f>
        <v/>
      </c>
      <c r="FH99" s="1" t="str">
        <f>IF(ISBLANK(Values!E98),"","FALSE")</f>
        <v/>
      </c>
      <c r="FI99" s="36" t="str">
        <f>IF(ISBLANK(Values!E98),"","FALSE")</f>
        <v/>
      </c>
      <c r="FJ99" s="36"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7"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8" t="str">
        <f>IF(ISBLANK(Values!E99),"",Values!F99 )</f>
        <v/>
      </c>
      <c r="K100" s="28" t="str">
        <f>IF(ISBLANK(Values!E99),"",IF(Values!J99, Values!$B$4, Values!$B$5))</f>
        <v/>
      </c>
      <c r="L100" s="39" t="str">
        <f>IF(ISBLANK(Values!E99),"",Values!$B$18)</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8" t="str">
        <f>IF(ISBLANK(Values!E99),"","Size-Color")</f>
        <v/>
      </c>
      <c r="Z100" s="32" t="str">
        <f>IF(ISBLANK(Values!E99),"","variation")</f>
        <v/>
      </c>
      <c r="AA100" s="36" t="str">
        <f>IF(ISBLANK(Values!E99),"",Values!$B$20)</f>
        <v/>
      </c>
      <c r="AB100" s="36" t="str">
        <f>IF(ISBLANK(Values!E99),"",Values!$B$29)</f>
        <v/>
      </c>
      <c r="AI100" s="40" t="str">
        <f>IF(ISBLANK(Values!E99),"",IF(Values!I99,Values!$B$23,Values!$B$33))</f>
        <v/>
      </c>
      <c r="AJ100" s="41"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36" t="str">
        <f>IF(ISBLANK(Values!E99),"",IF(Values!J99,"Backlit", "Non-Backlit"))</f>
        <v/>
      </c>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P100" s="36" t="str">
        <f>IF(ISBLANK(Values!E99),"",Values!$B$7)</f>
        <v/>
      </c>
      <c r="CQ100" s="36" t="str">
        <f>IF(ISBLANK(Values!E99),"",Values!$B$8)</f>
        <v/>
      </c>
      <c r="CR100" s="36"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s="31"/>
      <c r="DZ100" s="31"/>
      <c r="EA100" s="31"/>
      <c r="EB100" s="31"/>
      <c r="EC100" s="31"/>
      <c r="EI100" s="1" t="str">
        <f>IF(ISBLANK(Values!E99),"",Values!$B$31)</f>
        <v/>
      </c>
      <c r="ES100" s="1" t="str">
        <f>IF(ISBLANK(Values!E99),"","Amazon Tellus UPS")</f>
        <v/>
      </c>
      <c r="EV100" s="31" t="str">
        <f>IF(ISBLANK(Values!E99),"","New")</f>
        <v/>
      </c>
      <c r="FE100" s="1" t="str">
        <f>IF(ISBLANK(Values!E99),"","3")</f>
        <v/>
      </c>
      <c r="FH100" s="1" t="str">
        <f>IF(ISBLANK(Values!E99),"","FALSE")</f>
        <v/>
      </c>
      <c r="FI100" s="36" t="str">
        <f>IF(ISBLANK(Values!E99),"","FALSE")</f>
        <v/>
      </c>
      <c r="FJ100" s="36"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7"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8" t="str">
        <f>IF(ISBLANK(Values!E100),"",Values!F100 )</f>
        <v/>
      </c>
      <c r="K101" s="28" t="str">
        <f>IF(ISBLANK(Values!E100),"",IF(Values!J100, Values!$B$4, Values!$B$5))</f>
        <v/>
      </c>
      <c r="L101" s="39" t="str">
        <f>IF(ISBLANK(Values!E100),"",Values!$B$18)</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8" t="str">
        <f>IF(ISBLANK(Values!E100),"","Size-Color")</f>
        <v/>
      </c>
      <c r="Z101" s="32" t="str">
        <f>IF(ISBLANK(Values!E100),"","variation")</f>
        <v/>
      </c>
      <c r="AA101" s="36" t="str">
        <f>IF(ISBLANK(Values!E100),"",Values!$B$20)</f>
        <v/>
      </c>
      <c r="AB101" s="36" t="str">
        <f>IF(ISBLANK(Values!E100),"",Values!$B$29)</f>
        <v/>
      </c>
      <c r="AI101" s="40" t="str">
        <f>IF(ISBLANK(Values!E100),"",IF(Values!I100,Values!$B$23,Values!$B$33))</f>
        <v/>
      </c>
      <c r="AJ101" s="41"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36" t="str">
        <f>IF(ISBLANK(Values!E100),"",IF(Values!J100,"Backlit", "Non-Backlit"))</f>
        <v/>
      </c>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P101" s="36" t="str">
        <f>IF(ISBLANK(Values!E100),"",Values!$B$7)</f>
        <v/>
      </c>
      <c r="CQ101" s="36" t="str">
        <f>IF(ISBLANK(Values!E100),"",Values!$B$8)</f>
        <v/>
      </c>
      <c r="CR101" s="36"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s="31"/>
      <c r="DZ101" s="31"/>
      <c r="EA101" s="31"/>
      <c r="EB101" s="31"/>
      <c r="EC101" s="31"/>
      <c r="EI101" s="1" t="str">
        <f>IF(ISBLANK(Values!E100),"",Values!$B$31)</f>
        <v/>
      </c>
      <c r="ES101" s="1" t="str">
        <f>IF(ISBLANK(Values!E100),"","Amazon Tellus UPS")</f>
        <v/>
      </c>
      <c r="EV101" s="31" t="str">
        <f>IF(ISBLANK(Values!E100),"","New")</f>
        <v/>
      </c>
      <c r="FE101" s="1" t="str">
        <f>IF(ISBLANK(Values!E100),"","3")</f>
        <v/>
      </c>
      <c r="FH101" s="1" t="str">
        <f>IF(ISBLANK(Values!E100),"","FALSE")</f>
        <v/>
      </c>
      <c r="FI101" s="36" t="str">
        <f>IF(ISBLANK(Values!E100),"","FALSE")</f>
        <v/>
      </c>
      <c r="FJ101" s="36"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7"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8" t="str">
        <f>IF(ISBLANK(Values!E101),"",Values!F101 )</f>
        <v/>
      </c>
      <c r="K102" s="28" t="str">
        <f>IF(ISBLANK(Values!E101),"",IF(Values!J101, Values!$B$4, Values!$B$5))</f>
        <v/>
      </c>
      <c r="L102" s="39" t="str">
        <f>IF(ISBLANK(Values!E101),"",Values!$B$18)</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8" t="str">
        <f>IF(ISBLANK(Values!E101),"","Size-Color")</f>
        <v/>
      </c>
      <c r="Z102" s="32" t="str">
        <f>IF(ISBLANK(Values!E101),"","variation")</f>
        <v/>
      </c>
      <c r="AA102" s="36" t="str">
        <f>IF(ISBLANK(Values!E101),"",Values!$B$20)</f>
        <v/>
      </c>
      <c r="AB102" s="36" t="str">
        <f>IF(ISBLANK(Values!E101),"",Values!$B$29)</f>
        <v/>
      </c>
      <c r="AI102" s="40" t="str">
        <f>IF(ISBLANK(Values!E101),"",IF(Values!I101,Values!$B$23,Values!$B$33))</f>
        <v/>
      </c>
      <c r="AJ102" s="41"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36" t="str">
        <f>IF(ISBLANK(Values!E101),"",IF(Values!J101,"Backlit", "Non-Backlit"))</f>
        <v/>
      </c>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P102" s="36" t="str">
        <f>IF(ISBLANK(Values!E101),"",Values!$B$7)</f>
        <v/>
      </c>
      <c r="CQ102" s="36" t="str">
        <f>IF(ISBLANK(Values!E101),"",Values!$B$8)</f>
        <v/>
      </c>
      <c r="CR102" s="36"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s="31"/>
      <c r="DZ102" s="31"/>
      <c r="EA102" s="31"/>
      <c r="EB102" s="31"/>
      <c r="EC102" s="31"/>
      <c r="EI102" s="1" t="str">
        <f>IF(ISBLANK(Values!E101),"",Values!$B$31)</f>
        <v/>
      </c>
      <c r="ES102" s="1" t="str">
        <f>IF(ISBLANK(Values!E101),"","Amazon Tellus UPS")</f>
        <v/>
      </c>
      <c r="EV102" s="31" t="str">
        <f>IF(ISBLANK(Values!E101),"","New")</f>
        <v/>
      </c>
      <c r="FE102" s="1" t="str">
        <f>IF(ISBLANK(Values!E101),"","3")</f>
        <v/>
      </c>
      <c r="FH102" s="1" t="str">
        <f>IF(ISBLANK(Values!E101),"","FALSE")</f>
        <v/>
      </c>
      <c r="FI102" s="36" t="str">
        <f>IF(ISBLANK(Values!E101),"","FALSE")</f>
        <v/>
      </c>
      <c r="FJ102" s="36"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7"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8" t="str">
        <f>IF(ISBLANK(Values!E102),"",Values!F102 )</f>
        <v/>
      </c>
      <c r="K103" s="28" t="str">
        <f>IF(ISBLANK(Values!E102),"",IF(Values!J102, Values!$B$4, Values!$B$5))</f>
        <v/>
      </c>
      <c r="L103" s="39" t="str">
        <f>IF(ISBLANK(Values!E102),"",Values!$B$18)</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8" t="str">
        <f>IF(ISBLANK(Values!E102),"","Size-Color")</f>
        <v/>
      </c>
      <c r="Z103" s="32" t="str">
        <f>IF(ISBLANK(Values!E102),"","variation")</f>
        <v/>
      </c>
      <c r="AA103" s="36" t="str">
        <f>IF(ISBLANK(Values!E102),"",Values!$B$20)</f>
        <v/>
      </c>
      <c r="AB103" s="36" t="str">
        <f>IF(ISBLANK(Values!E102),"",Values!$B$29)</f>
        <v/>
      </c>
      <c r="AI103" s="40" t="str">
        <f>IF(ISBLANK(Values!E102),"",IF(Values!I102,Values!$B$23,Values!$B$33))</f>
        <v/>
      </c>
      <c r="AJ103" s="41"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36" t="str">
        <f>IF(ISBLANK(Values!E102),"",IF(Values!J102,"Backlit", "Non-Backlit"))</f>
        <v/>
      </c>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P103" s="36" t="str">
        <f>IF(ISBLANK(Values!E102),"",Values!$B$7)</f>
        <v/>
      </c>
      <c r="CQ103" s="36" t="str">
        <f>IF(ISBLANK(Values!E102),"",Values!$B$8)</f>
        <v/>
      </c>
      <c r="CR103" s="36"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s="31"/>
      <c r="DZ103" s="31"/>
      <c r="EA103" s="31"/>
      <c r="EB103" s="31"/>
      <c r="EC103" s="31"/>
      <c r="EI103" s="1" t="str">
        <f>IF(ISBLANK(Values!E102),"",Values!$B$31)</f>
        <v/>
      </c>
      <c r="ES103" s="1" t="str">
        <f>IF(ISBLANK(Values!E102),"","Amazon Tellus UPS")</f>
        <v/>
      </c>
      <c r="EV103" s="31" t="str">
        <f>IF(ISBLANK(Values!E102),"","New")</f>
        <v/>
      </c>
      <c r="FE103" s="1" t="str">
        <f>IF(ISBLANK(Values!E102),"","3")</f>
        <v/>
      </c>
      <c r="FH103" s="1" t="str">
        <f>IF(ISBLANK(Values!E102),"","FALSE")</f>
        <v/>
      </c>
      <c r="FI103" s="36" t="str">
        <f>IF(ISBLANK(Values!E102),"","FALSE")</f>
        <v/>
      </c>
      <c r="FJ103" s="36"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7"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8" t="str">
        <f>IF(ISBLANK(Values!E103),"",Values!F103 )</f>
        <v/>
      </c>
      <c r="K104" s="28" t="str">
        <f>IF(ISBLANK(Values!E103),"",IF(Values!J103, Values!$B$4, Values!$B$5))</f>
        <v/>
      </c>
      <c r="L104" s="39" t="str">
        <f>IF(ISBLANK(Values!E103),"",Values!$B$18)</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8" t="str">
        <f>IF(ISBLANK(Values!E103),"","Size-Color")</f>
        <v/>
      </c>
      <c r="Z104" s="32" t="str">
        <f>IF(ISBLANK(Values!E103),"","variation")</f>
        <v/>
      </c>
      <c r="AA104" s="36" t="str">
        <f>IF(ISBLANK(Values!E103),"",Values!$B$20)</f>
        <v/>
      </c>
      <c r="AB104" s="36" t="str">
        <f>IF(ISBLANK(Values!E103),"",Values!$B$29)</f>
        <v/>
      </c>
      <c r="AI104" s="40" t="str">
        <f>IF(ISBLANK(Values!E103),"",IF(Values!I103,Values!$B$23,Values!$B$33))</f>
        <v/>
      </c>
      <c r="AJ104" s="41"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36" t="str">
        <f>IF(ISBLANK(Values!E103),"",IF(Values!J103,"Backlit", "Non-Backlit"))</f>
        <v/>
      </c>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P104" s="36" t="str">
        <f>IF(ISBLANK(Values!E103),"",Values!$B$7)</f>
        <v/>
      </c>
      <c r="CQ104" s="36" t="str">
        <f>IF(ISBLANK(Values!E103),"",Values!$B$8)</f>
        <v/>
      </c>
      <c r="CR104" s="36"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s="31"/>
      <c r="DZ104" s="31"/>
      <c r="EA104" s="31"/>
      <c r="EB104" s="31"/>
      <c r="EC104" s="31"/>
      <c r="EI104" s="1" t="str">
        <f>IF(ISBLANK(Values!E103),"",Values!$B$31)</f>
        <v/>
      </c>
      <c r="ES104" s="1" t="str">
        <f>IF(ISBLANK(Values!E103),"","Amazon Tellus UPS")</f>
        <v/>
      </c>
      <c r="EV104" s="31" t="str">
        <f>IF(ISBLANK(Values!E103),"","New")</f>
        <v/>
      </c>
      <c r="FE104" s="1" t="str">
        <f>IF(ISBLANK(Values!E103),"","3")</f>
        <v/>
      </c>
      <c r="FH104" s="1" t="str">
        <f>IF(ISBLANK(Values!E103),"","FALSE")</f>
        <v/>
      </c>
      <c r="FI104" s="36" t="str">
        <f>IF(ISBLANK(Values!E103),"","FALSE")</f>
        <v/>
      </c>
      <c r="FJ104" s="36"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7"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8" t="str">
        <f>IF(ISBLANK(Values!E104),"",Values!F104 )</f>
        <v/>
      </c>
      <c r="K105" s="28" t="str">
        <f>IF(ISBLANK(Values!E104),"",IF(Values!J104, Values!$B$4, Values!$B$5))</f>
        <v/>
      </c>
      <c r="L105" s="39" t="str">
        <f>IF(ISBLANK(Values!E104),"",Values!$B$18)</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8" t="str">
        <f>IF(ISBLANK(Values!E104),"","Size-Color")</f>
        <v/>
      </c>
      <c r="Z105" s="32" t="str">
        <f>IF(ISBLANK(Values!E104),"","variation")</f>
        <v/>
      </c>
      <c r="AA105" s="36" t="str">
        <f>IF(ISBLANK(Values!E104),"",Values!$B$20)</f>
        <v/>
      </c>
      <c r="AB105" s="36" t="str">
        <f>IF(ISBLANK(Values!E104),"",Values!$B$29)</f>
        <v/>
      </c>
      <c r="AI105" s="40" t="str">
        <f>IF(ISBLANK(Values!E104),"",IF(Values!I104,Values!$B$23,Values!$B$33))</f>
        <v/>
      </c>
      <c r="AJ105" s="41"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36" t="str">
        <f>IF(ISBLANK(Values!E104),"",IF(Values!J104,"Backlit", "Non-Backlit"))</f>
        <v/>
      </c>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P105" s="36" t="str">
        <f>IF(ISBLANK(Values!E104),"",Values!$B$7)</f>
        <v/>
      </c>
      <c r="CQ105" s="36" t="str">
        <f>IF(ISBLANK(Values!E104),"",Values!$B$8)</f>
        <v/>
      </c>
      <c r="CR105" s="36"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s="31"/>
      <c r="DZ105" s="31"/>
      <c r="EA105" s="31"/>
      <c r="EB105" s="31"/>
      <c r="EC105" s="31"/>
      <c r="EI105" s="1" t="str">
        <f>IF(ISBLANK(Values!E104),"",Values!$B$31)</f>
        <v/>
      </c>
      <c r="ES105" s="1" t="str">
        <f>IF(ISBLANK(Values!E104),"","Amazon Tellus UPS")</f>
        <v/>
      </c>
      <c r="EV105" s="31" t="str">
        <f>IF(ISBLANK(Values!E104),"","New")</f>
        <v/>
      </c>
      <c r="FE105" s="1" t="str">
        <f>IF(ISBLANK(Values!E104),"","3")</f>
        <v/>
      </c>
      <c r="FH105" s="1" t="str">
        <f>IF(ISBLANK(Values!E104),"","FALSE")</f>
        <v/>
      </c>
      <c r="FI105" s="36" t="str">
        <f>IF(ISBLANK(Values!E104),"","FALSE")</f>
        <v/>
      </c>
      <c r="FJ105" s="36"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7"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8" t="str">
        <f>IF(ISBLANK(Values!E105),"",Values!F105 )</f>
        <v/>
      </c>
      <c r="K106" s="28" t="str">
        <f>IF(ISBLANK(Values!E105),"",IF(Values!J105, Values!$B$4, Values!$B$5))</f>
        <v/>
      </c>
      <c r="L106" s="39" t="str">
        <f>IF(ISBLANK(Values!E105),"",Values!$B$18)</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8" t="str">
        <f>IF(ISBLANK(Values!E105),"","Size-Color")</f>
        <v/>
      </c>
      <c r="Z106" s="32" t="str">
        <f>IF(ISBLANK(Values!E105),"","variation")</f>
        <v/>
      </c>
      <c r="AA106" s="36" t="str">
        <f>IF(ISBLANK(Values!E105),"",Values!$B$20)</f>
        <v/>
      </c>
      <c r="AB106" s="36" t="str">
        <f>IF(ISBLANK(Values!E105),"",Values!$B$29)</f>
        <v/>
      </c>
      <c r="AI106" s="40" t="str">
        <f>IF(ISBLANK(Values!E105),"",IF(Values!I105,Values!$B$23,Values!$B$33))</f>
        <v/>
      </c>
      <c r="AJ106" s="41"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36" t="str">
        <f>IF(ISBLANK(Values!E105),"",IF(Values!J105,"Backlit", "Non-Backlit"))</f>
        <v/>
      </c>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P106" s="36" t="str">
        <f>IF(ISBLANK(Values!E105),"",Values!$B$7)</f>
        <v/>
      </c>
      <c r="CQ106" s="36" t="str">
        <f>IF(ISBLANK(Values!E105),"",Values!$B$8)</f>
        <v/>
      </c>
      <c r="CR106" s="36"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s="31"/>
      <c r="DZ106" s="31"/>
      <c r="EA106" s="31"/>
      <c r="EB106" s="31"/>
      <c r="EC106" s="31"/>
      <c r="EI106" s="1" t="str">
        <f>IF(ISBLANK(Values!E105),"",Values!$B$31)</f>
        <v/>
      </c>
      <c r="ES106" s="1" t="str">
        <f>IF(ISBLANK(Values!E105),"","Amazon Tellus UPS")</f>
        <v/>
      </c>
      <c r="EV106" s="31" t="str">
        <f>IF(ISBLANK(Values!E105),"","New")</f>
        <v/>
      </c>
      <c r="FE106" s="1" t="str">
        <f>IF(ISBLANK(Values!E105),"","3")</f>
        <v/>
      </c>
      <c r="FH106" s="1" t="str">
        <f>IF(ISBLANK(Values!E105),"","FALSE")</f>
        <v/>
      </c>
      <c r="FI106" s="36" t="str">
        <f>IF(ISBLANK(Values!E105),"","FALSE")</f>
        <v/>
      </c>
      <c r="FJ106" s="36"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7"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8" t="str">
        <f>IF(ISBLANK(Values!E106),"",Values!F106 )</f>
        <v/>
      </c>
      <c r="K107" s="28" t="str">
        <f>IF(ISBLANK(Values!E106),"",IF(Values!J106, Values!$B$4, Values!$B$5))</f>
        <v/>
      </c>
      <c r="L107" s="39" t="str">
        <f>IF(ISBLANK(Values!E106),"",Values!$B$18)</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8" t="str">
        <f>IF(ISBLANK(Values!E106),"","Size-Color")</f>
        <v/>
      </c>
      <c r="Z107" s="32" t="str">
        <f>IF(ISBLANK(Values!E106),"","variation")</f>
        <v/>
      </c>
      <c r="AA107" s="36" t="str">
        <f>IF(ISBLANK(Values!E106),"",Values!$B$20)</f>
        <v/>
      </c>
      <c r="AB107" s="36" t="str">
        <f>IF(ISBLANK(Values!E106),"",Values!$B$29)</f>
        <v/>
      </c>
      <c r="AI107" s="40" t="str">
        <f>IF(ISBLANK(Values!E106),"",IF(Values!I106,Values!$B$23,Values!$B$33))</f>
        <v/>
      </c>
      <c r="AJ107" s="41"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36" t="str">
        <f>IF(ISBLANK(Values!E106),"",IF(Values!J106,"Backlit", "Non-Backlit"))</f>
        <v/>
      </c>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P107" s="36" t="str">
        <f>IF(ISBLANK(Values!E106),"",Values!$B$7)</f>
        <v/>
      </c>
      <c r="CQ107" s="36" t="str">
        <f>IF(ISBLANK(Values!E106),"",Values!$B$8)</f>
        <v/>
      </c>
      <c r="CR107" s="36"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s="31"/>
      <c r="DZ107" s="31"/>
      <c r="EA107" s="31"/>
      <c r="EB107" s="31"/>
      <c r="EC107" s="31"/>
      <c r="EI107" s="1" t="str">
        <f>IF(ISBLANK(Values!E106),"",Values!$B$31)</f>
        <v/>
      </c>
      <c r="ES107" s="1" t="str">
        <f>IF(ISBLANK(Values!E106),"","Amazon Tellus UPS")</f>
        <v/>
      </c>
      <c r="EV107" s="31" t="str">
        <f>IF(ISBLANK(Values!E106),"","New")</f>
        <v/>
      </c>
      <c r="FE107" s="1" t="str">
        <f>IF(ISBLANK(Values!E106),"","3")</f>
        <v/>
      </c>
      <c r="FH107" s="1" t="str">
        <f>IF(ISBLANK(Values!E106),"","FALSE")</f>
        <v/>
      </c>
      <c r="FI107" s="36" t="str">
        <f>IF(ISBLANK(Values!E106),"","FALSE")</f>
        <v/>
      </c>
      <c r="FJ107" s="36"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7"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8" t="str">
        <f>IF(ISBLANK(Values!E107),"",Values!F107 )</f>
        <v/>
      </c>
      <c r="K108" s="28" t="str">
        <f>IF(ISBLANK(Values!E107),"",IF(Values!J107, Values!$B$4, Values!$B$5))</f>
        <v/>
      </c>
      <c r="L108" s="39"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8" t="str">
        <f>IF(ISBLANK(Values!E107),"","Size-Color")</f>
        <v/>
      </c>
      <c r="Z108" s="32" t="str">
        <f>IF(ISBLANK(Values!E107),"","variation")</f>
        <v/>
      </c>
      <c r="AA108" s="36" t="str">
        <f>IF(ISBLANK(Values!E107),"",Values!$B$20)</f>
        <v/>
      </c>
      <c r="AB108" s="36" t="str">
        <f>IF(ISBLANK(Values!E107),"",Values!$B$29)</f>
        <v/>
      </c>
      <c r="AI108" s="40" t="str">
        <f>IF(ISBLANK(Values!E107),"",IF(Values!I107,Values!$B$23,Values!$B$33))</f>
        <v/>
      </c>
      <c r="AJ108" s="41"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7"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8" t="str">
        <f>IF(ISBLANK(Values!E108),"",Values!F108 )</f>
        <v/>
      </c>
      <c r="K109" s="28" t="str">
        <f>IF(ISBLANK(Values!E108),"",IF(Values!J108, Values!$B$4, Values!$B$5))</f>
        <v/>
      </c>
      <c r="L109" s="39"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8" t="str">
        <f>IF(ISBLANK(Values!E108),"","Size-Color")</f>
        <v/>
      </c>
      <c r="Z109" s="32" t="str">
        <f>IF(ISBLANK(Values!E108),"","variation")</f>
        <v/>
      </c>
      <c r="AA109" s="36" t="str">
        <f>IF(ISBLANK(Values!E108),"",Values!$B$20)</f>
        <v/>
      </c>
      <c r="AB109" s="36" t="str">
        <f>IF(ISBLANK(Values!E108),"",Values!$B$29)</f>
        <v/>
      </c>
      <c r="AI109" s="40" t="str">
        <f>IF(ISBLANK(Values!E108),"",IF(Values!I108,Values!$B$23,Values!$B$33))</f>
        <v/>
      </c>
      <c r="AJ109" s="41"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7"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8" t="str">
        <f>IF(ISBLANK(Values!E109),"",Values!F109 )</f>
        <v/>
      </c>
      <c r="K110" s="28" t="str">
        <f>IF(ISBLANK(Values!E109),"",IF(Values!J109, Values!$B$4, Values!$B$5))</f>
        <v/>
      </c>
      <c r="L110" s="39"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8" t="str">
        <f>IF(ISBLANK(Values!E109),"","Size-Color")</f>
        <v/>
      </c>
      <c r="Z110" s="32" t="str">
        <f>IF(ISBLANK(Values!E109),"","variation")</f>
        <v/>
      </c>
      <c r="AA110" s="36" t="str">
        <f>IF(ISBLANK(Values!E109),"",Values!$B$20)</f>
        <v/>
      </c>
      <c r="AB110" s="36" t="str">
        <f>IF(ISBLANK(Values!E109),"",Values!$B$29)</f>
        <v/>
      </c>
      <c r="AI110" s="40" t="str">
        <f>IF(ISBLANK(Values!E109),"",IF(Values!I109,Values!$B$23,Values!$B$33))</f>
        <v/>
      </c>
      <c r="AJ110" s="41"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7"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8" t="str">
        <f>IF(ISBLANK(Values!E110),"",Values!F110 )</f>
        <v/>
      </c>
      <c r="K111" s="28" t="str">
        <f>IF(ISBLANK(Values!E110),"",IF(Values!J110, Values!$B$4, Values!$B$5))</f>
        <v/>
      </c>
      <c r="L111" s="39"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8" t="str">
        <f>IF(ISBLANK(Values!E110),"","Size-Color")</f>
        <v/>
      </c>
      <c r="Z111" s="32" t="str">
        <f>IF(ISBLANK(Values!E110),"","variation")</f>
        <v/>
      </c>
      <c r="AA111" s="36" t="str">
        <f>IF(ISBLANK(Values!E110),"",Values!$B$20)</f>
        <v/>
      </c>
      <c r="AB111" s="36" t="str">
        <f>IF(ISBLANK(Values!E110),"",Values!$B$29)</f>
        <v/>
      </c>
      <c r="AI111" s="40" t="str">
        <f>IF(ISBLANK(Values!E110),"",IF(Values!I110,Values!$B$23,Values!$B$33))</f>
        <v/>
      </c>
      <c r="AJ111" s="41"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7"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8" t="str">
        <f>IF(ISBLANK(Values!E111),"",Values!F111 )</f>
        <v/>
      </c>
      <c r="K112" s="28" t="str">
        <f>IF(ISBLANK(Values!E111),"",IF(Values!J111, Values!$B$4, Values!$B$5))</f>
        <v/>
      </c>
      <c r="L112" s="39"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8" t="str">
        <f>IF(ISBLANK(Values!E111),"","Size-Color")</f>
        <v/>
      </c>
      <c r="Z112" s="32" t="str">
        <f>IF(ISBLANK(Values!E111),"","variation")</f>
        <v/>
      </c>
      <c r="AA112" s="36" t="str">
        <f>IF(ISBLANK(Values!E111),"",Values!$B$20)</f>
        <v/>
      </c>
      <c r="AB112" s="36" t="str">
        <f>IF(ISBLANK(Values!E111),"",Values!$B$29)</f>
        <v/>
      </c>
      <c r="AI112" s="40" t="str">
        <f>IF(ISBLANK(Values!E111),"",IF(Values!I111,Values!$B$23,Values!$B$33))</f>
        <v/>
      </c>
      <c r="AJ112" s="41"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7"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8" t="str">
        <f>IF(ISBLANK(Values!E112),"",Values!F112 )</f>
        <v/>
      </c>
      <c r="K113" s="28" t="str">
        <f>IF(ISBLANK(Values!E112),"",IF(Values!J112, Values!$B$4, Values!$B$5))</f>
        <v/>
      </c>
      <c r="L113" s="39"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8" t="str">
        <f>IF(ISBLANK(Values!E112),"","Size-Color")</f>
        <v/>
      </c>
      <c r="Z113" s="32" t="str">
        <f>IF(ISBLANK(Values!E112),"","variation")</f>
        <v/>
      </c>
      <c r="AA113" s="36" t="str">
        <f>IF(ISBLANK(Values!E112),"",Values!$B$20)</f>
        <v/>
      </c>
      <c r="AB113" s="36" t="str">
        <f>IF(ISBLANK(Values!E112),"",Values!$B$29)</f>
        <v/>
      </c>
      <c r="AI113" s="40" t="str">
        <f>IF(ISBLANK(Values!E112),"",IF(Values!I112,Values!$B$23,Values!$B$33))</f>
        <v/>
      </c>
      <c r="AJ113" s="41"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7"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8" t="str">
        <f>IF(ISBLANK(Values!E113),"",Values!F113 )</f>
        <v/>
      </c>
      <c r="K114" s="28" t="str">
        <f>IF(ISBLANK(Values!E113),"",IF(Values!J113, Values!$B$4, Values!$B$5))</f>
        <v/>
      </c>
      <c r="L114" s="39"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8" t="str">
        <f>IF(ISBLANK(Values!E113),"","Size-Color")</f>
        <v/>
      </c>
      <c r="Z114" s="32" t="str">
        <f>IF(ISBLANK(Values!E113),"","variation")</f>
        <v/>
      </c>
      <c r="AA114" s="36" t="str">
        <f>IF(ISBLANK(Values!E113),"",Values!$B$20)</f>
        <v/>
      </c>
      <c r="AB114" s="36" t="str">
        <f>IF(ISBLANK(Values!E113),"",Values!$B$29)</f>
        <v/>
      </c>
      <c r="AI114" s="40" t="str">
        <f>IF(ISBLANK(Values!E113),"",IF(Values!I113,Values!$B$23,Values!$B$33))</f>
        <v/>
      </c>
      <c r="AJ114" s="41"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7"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8" t="str">
        <f>IF(ISBLANK(Values!E114),"",Values!F114 )</f>
        <v/>
      </c>
      <c r="K115" s="28" t="str">
        <f>IF(ISBLANK(Values!E114),"",IF(Values!J114, Values!$B$4, Values!$B$5))</f>
        <v/>
      </c>
      <c r="L115" s="39"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8" t="str">
        <f>IF(ISBLANK(Values!E114),"","Size-Color")</f>
        <v/>
      </c>
      <c r="Z115" s="32" t="str">
        <f>IF(ISBLANK(Values!E114),"","variation")</f>
        <v/>
      </c>
      <c r="AA115" s="36" t="str">
        <f>IF(ISBLANK(Values!E114),"",Values!$B$20)</f>
        <v/>
      </c>
      <c r="AB115" s="36" t="str">
        <f>IF(ISBLANK(Values!E114),"",Values!$B$29)</f>
        <v/>
      </c>
      <c r="AI115" s="40" t="str">
        <f>IF(ISBLANK(Values!E114),"",IF(Values!I114,Values!$B$23,Values!$B$33))</f>
        <v/>
      </c>
      <c r="AJ115" s="41"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7"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8" t="str">
        <f>IF(ISBLANK(Values!E115),"",Values!F115 )</f>
        <v/>
      </c>
      <c r="K116" s="28" t="str">
        <f>IF(ISBLANK(Values!E115),"",IF(Values!J115, Values!$B$4, Values!$B$5))</f>
        <v/>
      </c>
      <c r="L116" s="39"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8" t="str">
        <f>IF(ISBLANK(Values!E115),"","Size-Color")</f>
        <v/>
      </c>
      <c r="Z116" s="32" t="str">
        <f>IF(ISBLANK(Values!E115),"","variation")</f>
        <v/>
      </c>
      <c r="AA116" s="36" t="str">
        <f>IF(ISBLANK(Values!E115),"",Values!$B$20)</f>
        <v/>
      </c>
      <c r="AB116" s="36" t="str">
        <f>IF(ISBLANK(Values!E115),"",Values!$B$29)</f>
        <v/>
      </c>
      <c r="AI116" s="40" t="str">
        <f>IF(ISBLANK(Values!E115),"",IF(Values!I115,Values!$B$23,Values!$B$33))</f>
        <v/>
      </c>
      <c r="AJ116" s="41"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7"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8" t="str">
        <f>IF(ISBLANK(Values!E116),"",Values!F116 )</f>
        <v/>
      </c>
      <c r="K117" s="28" t="str">
        <f>IF(ISBLANK(Values!E116),"",IF(Values!J116, Values!$B$4, Values!$B$5))</f>
        <v/>
      </c>
      <c r="L117" s="39"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8" t="str">
        <f>IF(ISBLANK(Values!E116),"","Size-Color")</f>
        <v/>
      </c>
      <c r="Z117" s="32" t="str">
        <f>IF(ISBLANK(Values!E116),"","variation")</f>
        <v/>
      </c>
      <c r="AA117" s="36" t="str">
        <f>IF(ISBLANK(Values!E116),"",Values!$B$20)</f>
        <v/>
      </c>
      <c r="AB117" s="36" t="str">
        <f>IF(ISBLANK(Values!E116),"",Values!$B$29)</f>
        <v/>
      </c>
      <c r="AI117" s="40" t="str">
        <f>IF(ISBLANK(Values!E116),"",IF(Values!I116,Values!$B$23,Values!$B$33))</f>
        <v/>
      </c>
      <c r="AJ117" s="41"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7"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8" t="str">
        <f>IF(ISBLANK(Values!E117),"",Values!F117 )</f>
        <v/>
      </c>
      <c r="K118" s="28" t="str">
        <f>IF(ISBLANK(Values!E117),"",IF(Values!J117, Values!$B$4, Values!$B$5))</f>
        <v/>
      </c>
      <c r="L118" s="39"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8" t="str">
        <f>IF(ISBLANK(Values!E117),"","Size-Color")</f>
        <v/>
      </c>
      <c r="Z118" s="32" t="str">
        <f>IF(ISBLANK(Values!E117),"","variation")</f>
        <v/>
      </c>
      <c r="AA118" s="36" t="str">
        <f>IF(ISBLANK(Values!E117),"",Values!$B$20)</f>
        <v/>
      </c>
      <c r="AB118" s="36" t="str">
        <f>IF(ISBLANK(Values!E117),"",Values!$B$29)</f>
        <v/>
      </c>
      <c r="AI118" s="40" t="str">
        <f>IF(ISBLANK(Values!E117),"",IF(Values!I117,Values!$B$23,Values!$B$33))</f>
        <v/>
      </c>
      <c r="AJ118" s="41"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7"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8" t="str">
        <f>IF(ISBLANK(Values!E118),"",Values!F118 )</f>
        <v/>
      </c>
      <c r="K119" s="28" t="str">
        <f>IF(ISBLANK(Values!E118),"",IF(Values!J118, Values!$B$4, Values!$B$5))</f>
        <v/>
      </c>
      <c r="L119" s="39"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8" t="str">
        <f>IF(ISBLANK(Values!E118),"","Size-Color")</f>
        <v/>
      </c>
      <c r="Z119" s="32" t="str">
        <f>IF(ISBLANK(Values!E118),"","variation")</f>
        <v/>
      </c>
      <c r="AA119" s="36" t="str">
        <f>IF(ISBLANK(Values!E118),"",Values!$B$20)</f>
        <v/>
      </c>
      <c r="AB119" s="36" t="str">
        <f>IF(ISBLANK(Values!E118),"",Values!$B$29)</f>
        <v/>
      </c>
      <c r="AI119" s="40" t="str">
        <f>IF(ISBLANK(Values!E118),"",IF(Values!I118,Values!$B$23,Values!$B$33))</f>
        <v/>
      </c>
      <c r="AJ119" s="41"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7"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8" t="str">
        <f>IF(ISBLANK(Values!E119),"",Values!F119 )</f>
        <v/>
      </c>
      <c r="K120" s="28" t="str">
        <f>IF(ISBLANK(Values!E119),"",IF(Values!J119, Values!$B$4, Values!$B$5))</f>
        <v/>
      </c>
      <c r="L120" s="39"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8" t="str">
        <f>IF(ISBLANK(Values!E119),"","Size-Color")</f>
        <v/>
      </c>
      <c r="Z120" s="32" t="str">
        <f>IF(ISBLANK(Values!E119),"","variation")</f>
        <v/>
      </c>
      <c r="AA120" s="36" t="str">
        <f>IF(ISBLANK(Values!E119),"",Values!$B$20)</f>
        <v/>
      </c>
      <c r="AB120" s="36" t="str">
        <f>IF(ISBLANK(Values!E119),"",Values!$B$29)</f>
        <v/>
      </c>
      <c r="AI120" s="40" t="str">
        <f>IF(ISBLANK(Values!E119),"",IF(Values!I119,Values!$B$23,Values!$B$33))</f>
        <v/>
      </c>
      <c r="AJ120" s="41"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7"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8" t="str">
        <f>IF(ISBLANK(Values!E120),"",Values!F120 )</f>
        <v/>
      </c>
      <c r="K121" s="28" t="str">
        <f>IF(ISBLANK(Values!E120),"",IF(Values!J120, Values!$B$4, Values!$B$5))</f>
        <v/>
      </c>
      <c r="L121" s="39"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8" t="str">
        <f>IF(ISBLANK(Values!E120),"","Size-Color")</f>
        <v/>
      </c>
      <c r="Z121" s="32" t="str">
        <f>IF(ISBLANK(Values!E120),"","variation")</f>
        <v/>
      </c>
      <c r="AA121" s="36" t="str">
        <f>IF(ISBLANK(Values!E120),"",Values!$B$20)</f>
        <v/>
      </c>
      <c r="AB121" s="36" t="str">
        <f>IF(ISBLANK(Values!E120),"",Values!$B$29)</f>
        <v/>
      </c>
      <c r="AI121" s="40" t="str">
        <f>IF(ISBLANK(Values!E120),"",IF(Values!I120,Values!$B$23,Values!$B$33))</f>
        <v/>
      </c>
      <c r="AJ121" s="41"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7"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8" t="str">
        <f>IF(ISBLANK(Values!E121),"",Values!F121 )</f>
        <v/>
      </c>
      <c r="K122" s="28" t="str">
        <f>IF(ISBLANK(Values!E121),"",IF(Values!J121, Values!$B$4, Values!$B$5))</f>
        <v/>
      </c>
      <c r="L122" s="39"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8" t="str">
        <f>IF(ISBLANK(Values!E121),"","Size-Color")</f>
        <v/>
      </c>
      <c r="Z122" s="32" t="str">
        <f>IF(ISBLANK(Values!E121),"","variation")</f>
        <v/>
      </c>
      <c r="AA122" s="36" t="str">
        <f>IF(ISBLANK(Values!E121),"",Values!$B$20)</f>
        <v/>
      </c>
      <c r="AB122" s="36" t="str">
        <f>IF(ISBLANK(Values!E121),"",Values!$B$29)</f>
        <v/>
      </c>
      <c r="AI122" s="40" t="str">
        <f>IF(ISBLANK(Values!E121),"",IF(Values!I121,Values!$B$23,Values!$B$33))</f>
        <v/>
      </c>
      <c r="AJ122" s="41"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7"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8" t="str">
        <f>IF(ISBLANK(Values!E122),"",Values!F122 )</f>
        <v/>
      </c>
      <c r="K123" s="28" t="str">
        <f>IF(ISBLANK(Values!E122),"",IF(Values!J122, Values!$B$4, Values!$B$5))</f>
        <v/>
      </c>
      <c r="L123" s="39"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8" t="str">
        <f>IF(ISBLANK(Values!E122),"","Size-Color")</f>
        <v/>
      </c>
      <c r="Z123" s="32" t="str">
        <f>IF(ISBLANK(Values!E122),"","variation")</f>
        <v/>
      </c>
      <c r="AA123" s="36" t="str">
        <f>IF(ISBLANK(Values!E122),"",Values!$B$20)</f>
        <v/>
      </c>
      <c r="AB123" s="36" t="str">
        <f>IF(ISBLANK(Values!E122),"",Values!$B$29)</f>
        <v/>
      </c>
      <c r="AI123" s="40" t="str">
        <f>IF(ISBLANK(Values!E122),"",IF(Values!I122,Values!$B$23,Values!$B$33))</f>
        <v/>
      </c>
      <c r="AJ123" s="41"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7"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8" t="str">
        <f>IF(ISBLANK(Values!E123),"",Values!F123 )</f>
        <v/>
      </c>
      <c r="K124" s="28" t="str">
        <f>IF(ISBLANK(Values!E123),"",IF(Values!J123, Values!$B$4, Values!$B$5))</f>
        <v/>
      </c>
      <c r="L124" s="39"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8" t="str">
        <f>IF(ISBLANK(Values!E123),"","Size-Color")</f>
        <v/>
      </c>
      <c r="Z124" s="32" t="str">
        <f>IF(ISBLANK(Values!E123),"","variation")</f>
        <v/>
      </c>
      <c r="AA124" s="36" t="str">
        <f>IF(ISBLANK(Values!E123),"",Values!$B$20)</f>
        <v/>
      </c>
      <c r="AB124" s="36" t="str">
        <f>IF(ISBLANK(Values!E123),"",Values!$B$29)</f>
        <v/>
      </c>
      <c r="AI124" s="40" t="str">
        <f>IF(ISBLANK(Values!E123),"",IF(Values!I123,Values!$B$23,Values!$B$33))</f>
        <v/>
      </c>
      <c r="AJ124" s="41"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7"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8" t="str">
        <f>IF(ISBLANK(Values!E124),"",Values!F124 )</f>
        <v/>
      </c>
      <c r="K125" s="28" t="str">
        <f>IF(ISBLANK(Values!E124),"",IF(Values!J124, Values!$B$4, Values!$B$5))</f>
        <v/>
      </c>
      <c r="L125" s="39"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8" t="str">
        <f>IF(ISBLANK(Values!E124),"","Size-Color")</f>
        <v/>
      </c>
      <c r="Z125" s="32" t="str">
        <f>IF(ISBLANK(Values!E124),"","variation")</f>
        <v/>
      </c>
      <c r="AA125" s="36" t="str">
        <f>IF(ISBLANK(Values!E124),"",Values!$B$20)</f>
        <v/>
      </c>
      <c r="AB125" s="36" t="str">
        <f>IF(ISBLANK(Values!E124),"",Values!$B$29)</f>
        <v/>
      </c>
      <c r="AI125" s="40" t="str">
        <f>IF(ISBLANK(Values!E124),"",IF(Values!I124,Values!$B$23,Values!$B$33))</f>
        <v/>
      </c>
      <c r="AJ125" s="41"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7"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8" t="str">
        <f>IF(ISBLANK(Values!E125),"",Values!F125 )</f>
        <v/>
      </c>
      <c r="K126" s="28" t="str">
        <f>IF(ISBLANK(Values!E125),"",IF(Values!J125, Values!$B$4, Values!$B$5))</f>
        <v/>
      </c>
      <c r="L126" s="39"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8" t="str">
        <f>IF(ISBLANK(Values!E125),"","Size-Color")</f>
        <v/>
      </c>
      <c r="Z126" s="32" t="str">
        <f>IF(ISBLANK(Values!E125),"","variation")</f>
        <v/>
      </c>
      <c r="AA126" s="36" t="str">
        <f>IF(ISBLANK(Values!E125),"",Values!$B$20)</f>
        <v/>
      </c>
      <c r="AB126" s="36" t="str">
        <f>IF(ISBLANK(Values!E125),"",Values!$B$29)</f>
        <v/>
      </c>
      <c r="AI126" s="40" t="str">
        <f>IF(ISBLANK(Values!E125),"",IF(Values!I125,Values!$B$23,Values!$B$33))</f>
        <v/>
      </c>
      <c r="AJ126" s="41"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7"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8" t="str">
        <f>IF(ISBLANK(Values!E126),"",Values!F126 )</f>
        <v/>
      </c>
      <c r="K127" s="28" t="str">
        <f>IF(ISBLANK(Values!E126),"",IF(Values!J126, Values!$B$4, Values!$B$5))</f>
        <v/>
      </c>
      <c r="L127" s="39"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8" t="str">
        <f>IF(ISBLANK(Values!E126),"","Size-Color")</f>
        <v/>
      </c>
      <c r="Z127" s="32" t="str">
        <f>IF(ISBLANK(Values!E126),"","variation")</f>
        <v/>
      </c>
      <c r="AA127" s="36" t="str">
        <f>IF(ISBLANK(Values!E126),"",Values!$B$20)</f>
        <v/>
      </c>
      <c r="AB127" s="36" t="str">
        <f>IF(ISBLANK(Values!E126),"",Values!$B$29)</f>
        <v/>
      </c>
      <c r="AI127" s="40" t="str">
        <f>IF(ISBLANK(Values!E126),"",IF(Values!I126,Values!$B$23,Values!$B$33))</f>
        <v/>
      </c>
      <c r="AJ127" s="41"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7"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8" t="str">
        <f>IF(ISBLANK(Values!E127),"",Values!F127 )</f>
        <v/>
      </c>
      <c r="K128" s="28" t="str">
        <f>IF(ISBLANK(Values!E127),"",IF(Values!J127, Values!$B$4, Values!$B$5))</f>
        <v/>
      </c>
      <c r="L128" s="39"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8" t="str">
        <f>IF(ISBLANK(Values!E127),"","Size-Color")</f>
        <v/>
      </c>
      <c r="Z128" s="32" t="str">
        <f>IF(ISBLANK(Values!E127),"","variation")</f>
        <v/>
      </c>
      <c r="AA128" s="36" t="str">
        <f>IF(ISBLANK(Values!E127),"",Values!$B$20)</f>
        <v/>
      </c>
      <c r="AB128" s="36" t="str">
        <f>IF(ISBLANK(Values!E127),"",Values!$B$29)</f>
        <v/>
      </c>
      <c r="AI128" s="40" t="str">
        <f>IF(ISBLANK(Values!E127),"",IF(Values!I127,Values!$B$23,Values!$B$33))</f>
        <v/>
      </c>
      <c r="AJ128" s="41"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7"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8" t="str">
        <f>IF(ISBLANK(Values!E128),"",Values!F128 )</f>
        <v/>
      </c>
      <c r="K129" s="28" t="str">
        <f>IF(ISBLANK(Values!E128),"",IF(Values!J128, Values!$B$4, Values!$B$5))</f>
        <v/>
      </c>
      <c r="L129" s="39"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8" t="str">
        <f>IF(ISBLANK(Values!E128),"","Size-Color")</f>
        <v/>
      </c>
      <c r="Z129" s="32" t="str">
        <f>IF(ISBLANK(Values!E128),"","variation")</f>
        <v/>
      </c>
      <c r="AA129" s="36" t="str">
        <f>IF(ISBLANK(Values!E128),"",Values!$B$20)</f>
        <v/>
      </c>
      <c r="AB129" s="36" t="str">
        <f>IF(ISBLANK(Values!E128),"",Values!$B$29)</f>
        <v/>
      </c>
      <c r="AI129" s="40" t="str">
        <f>IF(ISBLANK(Values!E128),"",IF(Values!I128,Values!$B$23,Values!$B$33))</f>
        <v/>
      </c>
      <c r="AJ129" s="41"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7"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8" t="str">
        <f>IF(ISBLANK(Values!E129),"",Values!F129 )</f>
        <v/>
      </c>
      <c r="K130" s="28" t="str">
        <f>IF(ISBLANK(Values!E129),"",IF(Values!J129, Values!$B$4, Values!$B$5))</f>
        <v/>
      </c>
      <c r="L130" s="39"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8" t="str">
        <f>IF(ISBLANK(Values!E129),"","Size-Color")</f>
        <v/>
      </c>
      <c r="Z130" s="32" t="str">
        <f>IF(ISBLANK(Values!E129),"","variation")</f>
        <v/>
      </c>
      <c r="AA130" s="36" t="str">
        <f>IF(ISBLANK(Values!E129),"",Values!$B$20)</f>
        <v/>
      </c>
      <c r="AB130" s="36" t="str">
        <f>IF(ISBLANK(Values!E129),"",Values!$B$29)</f>
        <v/>
      </c>
      <c r="AI130" s="40" t="str">
        <f>IF(ISBLANK(Values!E129),"",IF(Values!I129,Values!$B$23,Values!$B$33))</f>
        <v/>
      </c>
      <c r="AJ130" s="41"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7"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8" t="str">
        <f>IF(ISBLANK(Values!E130),"",Values!F130 )</f>
        <v/>
      </c>
      <c r="K131" s="28" t="str">
        <f>IF(ISBLANK(Values!E130),"",IF(Values!J130, Values!$B$4, Values!$B$5))</f>
        <v/>
      </c>
      <c r="L131" s="39"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8" t="str">
        <f>IF(ISBLANK(Values!E130),"","Size-Color")</f>
        <v/>
      </c>
      <c r="Z131" s="32" t="str">
        <f>IF(ISBLANK(Values!E130),"","variation")</f>
        <v/>
      </c>
      <c r="AA131" s="36" t="str">
        <f>IF(ISBLANK(Values!E130),"",Values!$B$20)</f>
        <v/>
      </c>
      <c r="AB131" s="36" t="str">
        <f>IF(ISBLANK(Values!E130),"",Values!$B$29)</f>
        <v/>
      </c>
      <c r="AI131" s="40" t="str">
        <f>IF(ISBLANK(Values!E130),"",IF(Values!I130,Values!$B$23,Values!$B$33))</f>
        <v/>
      </c>
      <c r="AJ131" s="41"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7"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8" t="str">
        <f>IF(ISBLANK(Values!E131),"",Values!F131 )</f>
        <v/>
      </c>
      <c r="K132" s="28" t="str">
        <f>IF(ISBLANK(Values!E131),"",IF(Values!J131, Values!$B$4, Values!$B$5))</f>
        <v/>
      </c>
      <c r="L132" s="39"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8" t="str">
        <f>IF(ISBLANK(Values!E131),"","Size-Color")</f>
        <v/>
      </c>
      <c r="Z132" s="32" t="str">
        <f>IF(ISBLANK(Values!E131),"","variation")</f>
        <v/>
      </c>
      <c r="AA132" s="36" t="str">
        <f>IF(ISBLANK(Values!E131),"",Values!$B$20)</f>
        <v/>
      </c>
      <c r="AB132" s="36" t="str">
        <f>IF(ISBLANK(Values!E131),"",Values!$B$29)</f>
        <v/>
      </c>
      <c r="AI132" s="40" t="str">
        <f>IF(ISBLANK(Values!E131),"",IF(Values!I131,Values!$B$23,Values!$B$33))</f>
        <v/>
      </c>
      <c r="AJ132" s="41"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7"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8" t="str">
        <f>IF(ISBLANK(Values!E132),"",Values!F132 )</f>
        <v/>
      </c>
      <c r="K133" s="28" t="str">
        <f>IF(ISBLANK(Values!E132),"",IF(Values!J132, Values!$B$4, Values!$B$5))</f>
        <v/>
      </c>
      <c r="L133" s="39"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8" t="str">
        <f>IF(ISBLANK(Values!E132),"","Size-Color")</f>
        <v/>
      </c>
      <c r="Z133" s="32" t="str">
        <f>IF(ISBLANK(Values!E132),"","variation")</f>
        <v/>
      </c>
      <c r="AA133" s="36" t="str">
        <f>IF(ISBLANK(Values!E132),"",Values!$B$20)</f>
        <v/>
      </c>
      <c r="AB133" s="36" t="str">
        <f>IF(ISBLANK(Values!E132),"",Values!$B$29)</f>
        <v/>
      </c>
      <c r="AI133" s="40" t="str">
        <f>IF(ISBLANK(Values!E132),"",IF(Values!I132,Values!$B$23,Values!$B$33))</f>
        <v/>
      </c>
      <c r="AJ133" s="41"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7"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8" t="str">
        <f>IF(ISBLANK(Values!E133),"",Values!F133 )</f>
        <v/>
      </c>
      <c r="K134" s="28" t="str">
        <f>IF(ISBLANK(Values!E133),"",IF(Values!J133, Values!$B$4, Values!$B$5))</f>
        <v/>
      </c>
      <c r="L134" s="39"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8" t="str">
        <f>IF(ISBLANK(Values!E133),"","Size-Color")</f>
        <v/>
      </c>
      <c r="Z134" s="32" t="str">
        <f>IF(ISBLANK(Values!E133),"","variation")</f>
        <v/>
      </c>
      <c r="AA134" s="36" t="str">
        <f>IF(ISBLANK(Values!E133),"",Values!$B$20)</f>
        <v/>
      </c>
      <c r="AB134" s="36" t="str">
        <f>IF(ISBLANK(Values!E133),"",Values!$B$29)</f>
        <v/>
      </c>
      <c r="AI134" s="40" t="str">
        <f>IF(ISBLANK(Values!E133),"",IF(Values!I133,Values!$B$23,Values!$B$33))</f>
        <v/>
      </c>
      <c r="AJ134" s="41"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7"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8" t="str">
        <f>IF(ISBLANK(Values!E134),"",Values!F134 )</f>
        <v/>
      </c>
      <c r="K135" s="28" t="str">
        <f>IF(ISBLANK(Values!E134),"",IF(Values!J134, Values!$B$4, Values!$B$5))</f>
        <v/>
      </c>
      <c r="L135" s="39"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8" t="str">
        <f>IF(ISBLANK(Values!E134),"","Size-Color")</f>
        <v/>
      </c>
      <c r="Z135" s="32" t="str">
        <f>IF(ISBLANK(Values!E134),"","variation")</f>
        <v/>
      </c>
      <c r="AA135" s="36" t="str">
        <f>IF(ISBLANK(Values!E134),"",Values!$B$20)</f>
        <v/>
      </c>
      <c r="AB135" s="36" t="str">
        <f>IF(ISBLANK(Values!E134),"",Values!$B$29)</f>
        <v/>
      </c>
      <c r="AI135" s="40" t="str">
        <f>IF(ISBLANK(Values!E134),"",IF(Values!I134,Values!$B$23,Values!$B$33))</f>
        <v/>
      </c>
      <c r="AJ135" s="41"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7"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8" t="str">
        <f>IF(ISBLANK(Values!E135),"",Values!F135 )</f>
        <v/>
      </c>
      <c r="K136" s="28" t="str">
        <f>IF(ISBLANK(Values!E135),"",IF(Values!J135, Values!$B$4, Values!$B$5))</f>
        <v/>
      </c>
      <c r="L136" s="39"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8" t="str">
        <f>IF(ISBLANK(Values!E135),"","Size-Color")</f>
        <v/>
      </c>
      <c r="Z136" s="32" t="str">
        <f>IF(ISBLANK(Values!E135),"","variation")</f>
        <v/>
      </c>
      <c r="AA136" s="36" t="str">
        <f>IF(ISBLANK(Values!E135),"",Values!$B$20)</f>
        <v/>
      </c>
      <c r="AB136" s="36" t="str">
        <f>IF(ISBLANK(Values!E135),"",Values!$B$29)</f>
        <v/>
      </c>
      <c r="AI136" s="40" t="str">
        <f>IF(ISBLANK(Values!E135),"",IF(Values!I135,Values!$B$23,Values!$B$33))</f>
        <v/>
      </c>
      <c r="AJ136" s="41"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7"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8" t="str">
        <f>IF(ISBLANK(Values!E136),"",Values!F136 )</f>
        <v/>
      </c>
      <c r="K137" s="28" t="str">
        <f>IF(ISBLANK(Values!E136),"",IF(Values!J136, Values!$B$4, Values!$B$5))</f>
        <v/>
      </c>
      <c r="L137" s="39"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8" t="str">
        <f>IF(ISBLANK(Values!E136),"","Size-Color")</f>
        <v/>
      </c>
      <c r="Z137" s="32" t="str">
        <f>IF(ISBLANK(Values!E136),"","variation")</f>
        <v/>
      </c>
      <c r="AA137" s="36" t="str">
        <f>IF(ISBLANK(Values!E136),"",Values!$B$20)</f>
        <v/>
      </c>
      <c r="AB137" s="36" t="str">
        <f>IF(ISBLANK(Values!E136),"",Values!$B$29)</f>
        <v/>
      </c>
      <c r="AI137" s="40" t="str">
        <f>IF(ISBLANK(Values!E136),"",IF(Values!I136,Values!$B$23,Values!$B$33))</f>
        <v/>
      </c>
      <c r="AJ137" s="41"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7"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8" t="str">
        <f>IF(ISBLANK(Values!E137),"",Values!F137 )</f>
        <v/>
      </c>
      <c r="K138" s="28" t="str">
        <f>IF(ISBLANK(Values!E137),"",IF(Values!J137, Values!$B$4, Values!$B$5))</f>
        <v/>
      </c>
      <c r="L138" s="39"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8" t="str">
        <f>IF(ISBLANK(Values!E137),"","Size-Color")</f>
        <v/>
      </c>
      <c r="Z138" s="32" t="str">
        <f>IF(ISBLANK(Values!E137),"","variation")</f>
        <v/>
      </c>
      <c r="AA138" s="36" t="str">
        <f>IF(ISBLANK(Values!E137),"",Values!$B$20)</f>
        <v/>
      </c>
      <c r="AB138" s="36" t="str">
        <f>IF(ISBLANK(Values!E137),"",Values!$B$29)</f>
        <v/>
      </c>
      <c r="AI138" s="40" t="str">
        <f>IF(ISBLANK(Values!E137),"",IF(Values!I137,Values!$B$23,Values!$B$33))</f>
        <v/>
      </c>
      <c r="AJ138" s="41"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7"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8" t="str">
        <f>IF(ISBLANK(Values!E138),"",Values!F138 )</f>
        <v/>
      </c>
      <c r="K139" s="28" t="str">
        <f>IF(ISBLANK(Values!E138),"",IF(Values!J138, Values!$B$4, Values!$B$5))</f>
        <v/>
      </c>
      <c r="L139" s="39"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8" t="str">
        <f>IF(ISBLANK(Values!E138),"","Size-Color")</f>
        <v/>
      </c>
      <c r="Z139" s="32" t="str">
        <f>IF(ISBLANK(Values!E138),"","variation")</f>
        <v/>
      </c>
      <c r="AA139" s="36" t="str">
        <f>IF(ISBLANK(Values!E138),"",Values!$B$20)</f>
        <v/>
      </c>
      <c r="AB139" s="36" t="str">
        <f>IF(ISBLANK(Values!E138),"",Values!$B$29)</f>
        <v/>
      </c>
      <c r="AI139" s="40" t="str">
        <f>IF(ISBLANK(Values!E138),"",IF(Values!I138,Values!$B$23,Values!$B$33))</f>
        <v/>
      </c>
      <c r="AJ139" s="41"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7"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8" t="str">
        <f>IF(ISBLANK(Values!E139),"",Values!F139 )</f>
        <v/>
      </c>
      <c r="K140" s="28" t="str">
        <f>IF(ISBLANK(Values!E139),"",IF(Values!J139, Values!$B$4, Values!$B$5))</f>
        <v/>
      </c>
      <c r="L140" s="39"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8" t="str">
        <f>IF(ISBLANK(Values!E139),"","Size-Color")</f>
        <v/>
      </c>
      <c r="Z140" s="32" t="str">
        <f>IF(ISBLANK(Values!E139),"","variation")</f>
        <v/>
      </c>
      <c r="AA140" s="36" t="str">
        <f>IF(ISBLANK(Values!E139),"",Values!$B$20)</f>
        <v/>
      </c>
      <c r="AB140" s="36" t="str">
        <f>IF(ISBLANK(Values!E139),"",Values!$B$29)</f>
        <v/>
      </c>
      <c r="AI140" s="40" t="str">
        <f>IF(ISBLANK(Values!E139),"",IF(Values!I139,Values!$B$23,Values!$B$33))</f>
        <v/>
      </c>
      <c r="AJ140" s="41"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7"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8" t="str">
        <f>IF(ISBLANK(Values!E140),"",Values!F140 )</f>
        <v/>
      </c>
      <c r="K141" s="28" t="str">
        <f>IF(ISBLANK(Values!E140),"",IF(Values!J140, Values!$B$4, Values!$B$5))</f>
        <v/>
      </c>
      <c r="L141" s="39"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8" t="str">
        <f>IF(ISBLANK(Values!E140),"","Size-Color")</f>
        <v/>
      </c>
      <c r="Z141" s="32" t="str">
        <f>IF(ISBLANK(Values!E140),"","variation")</f>
        <v/>
      </c>
      <c r="AA141" s="36" t="str">
        <f>IF(ISBLANK(Values!E140),"",Values!$B$20)</f>
        <v/>
      </c>
      <c r="AB141" s="36" t="str">
        <f>IF(ISBLANK(Values!E140),"",Values!$B$29)</f>
        <v/>
      </c>
      <c r="AI141" s="40" t="str">
        <f>IF(ISBLANK(Values!E140),"",IF(Values!I140,Values!$B$23,Values!$B$33))</f>
        <v/>
      </c>
      <c r="AJ141" s="41"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7"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8" t="str">
        <f>IF(ISBLANK(Values!E141),"",Values!F141 )</f>
        <v/>
      </c>
      <c r="K142" s="28" t="str">
        <f>IF(ISBLANK(Values!E141),"",IF(Values!J141, Values!$B$4, Values!$B$5))</f>
        <v/>
      </c>
      <c r="L142" s="39"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8" t="str">
        <f>IF(ISBLANK(Values!E141),"","Size-Color")</f>
        <v/>
      </c>
      <c r="Z142" s="32" t="str">
        <f>IF(ISBLANK(Values!E141),"","variation")</f>
        <v/>
      </c>
      <c r="AA142" s="36" t="str">
        <f>IF(ISBLANK(Values!E141),"",Values!$B$20)</f>
        <v/>
      </c>
      <c r="AB142" s="36" t="str">
        <f>IF(ISBLANK(Values!E141),"",Values!$B$29)</f>
        <v/>
      </c>
      <c r="AI142" s="40" t="str">
        <f>IF(ISBLANK(Values!E141),"",IF(Values!I141,Values!$B$23,Values!$B$33))</f>
        <v/>
      </c>
      <c r="AJ142" s="41"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7"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8" t="str">
        <f>IF(ISBLANK(Values!E142),"",Values!F142 )</f>
        <v/>
      </c>
      <c r="K143" s="28" t="str">
        <f>IF(ISBLANK(Values!E142),"",IF(Values!J142, Values!$B$4, Values!$B$5))</f>
        <v/>
      </c>
      <c r="L143" s="39"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8" t="str">
        <f>IF(ISBLANK(Values!E142),"","Size-Color")</f>
        <v/>
      </c>
      <c r="Z143" s="32" t="str">
        <f>IF(ISBLANK(Values!E142),"","variation")</f>
        <v/>
      </c>
      <c r="AA143" s="36" t="str">
        <f>IF(ISBLANK(Values!E142),"",Values!$B$20)</f>
        <v/>
      </c>
      <c r="AB143" s="36" t="str">
        <f>IF(ISBLANK(Values!E142),"",Values!$B$29)</f>
        <v/>
      </c>
      <c r="AI143" s="40" t="str">
        <f>IF(ISBLANK(Values!E142),"",IF(Values!I142,Values!$B$23,Values!$B$33))</f>
        <v/>
      </c>
      <c r="AJ143" s="41"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7"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8" t="str">
        <f>IF(ISBLANK(Values!E143),"",Values!F143 )</f>
        <v/>
      </c>
      <c r="K144" s="28" t="str">
        <f>IF(ISBLANK(Values!E143),"",IF(Values!J143, Values!$B$4, Values!$B$5))</f>
        <v/>
      </c>
      <c r="L144" s="39"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8" t="str">
        <f>IF(ISBLANK(Values!E143),"","Size-Color")</f>
        <v/>
      </c>
      <c r="Z144" s="32" t="str">
        <f>IF(ISBLANK(Values!E143),"","variation")</f>
        <v/>
      </c>
      <c r="AA144" s="36" t="str">
        <f>IF(ISBLANK(Values!E143),"",Values!$B$20)</f>
        <v/>
      </c>
      <c r="AB144" s="36" t="str">
        <f>IF(ISBLANK(Values!E143),"",Values!$B$29)</f>
        <v/>
      </c>
      <c r="AI144" s="40" t="str">
        <f>IF(ISBLANK(Values!E143),"",IF(Values!I143,Values!$B$23,Values!$B$33))</f>
        <v/>
      </c>
      <c r="AJ144" s="41"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7"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8" t="str">
        <f>IF(ISBLANK(Values!E144),"",Values!F144 )</f>
        <v/>
      </c>
      <c r="K145" s="28" t="str">
        <f>IF(ISBLANK(Values!E144),"",IF(Values!J144, Values!$B$4, Values!$B$5))</f>
        <v/>
      </c>
      <c r="L145" s="39"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8" t="str">
        <f>IF(ISBLANK(Values!E144),"","Size-Color")</f>
        <v/>
      </c>
      <c r="Z145" s="32" t="str">
        <f>IF(ISBLANK(Values!E144),"","variation")</f>
        <v/>
      </c>
      <c r="AA145" s="36" t="str">
        <f>IF(ISBLANK(Values!E144),"",Values!$B$20)</f>
        <v/>
      </c>
      <c r="AB145" s="36" t="str">
        <f>IF(ISBLANK(Values!E144),"",Values!$B$29)</f>
        <v/>
      </c>
      <c r="AI145" s="40" t="str">
        <f>IF(ISBLANK(Values!E144),"",IF(Values!I144,Values!$B$23,Values!$B$33))</f>
        <v/>
      </c>
      <c r="AJ145" s="41"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7"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8" t="str">
        <f>IF(ISBLANK(Values!E145),"",Values!F145 )</f>
        <v/>
      </c>
      <c r="K146" s="28" t="str">
        <f>IF(ISBLANK(Values!E145),"",IF(Values!J145, Values!$B$4, Values!$B$5))</f>
        <v/>
      </c>
      <c r="L146" s="39"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8" t="str">
        <f>IF(ISBLANK(Values!E145),"","Size-Color")</f>
        <v/>
      </c>
      <c r="Z146" s="32" t="str">
        <f>IF(ISBLANK(Values!E145),"","variation")</f>
        <v/>
      </c>
      <c r="AA146" s="36" t="str">
        <f>IF(ISBLANK(Values!E145),"",Values!$B$20)</f>
        <v/>
      </c>
      <c r="AB146" s="36" t="str">
        <f>IF(ISBLANK(Values!E145),"",Values!$B$29)</f>
        <v/>
      </c>
      <c r="AI146" s="40" t="str">
        <f>IF(ISBLANK(Values!E145),"",IF(Values!I145,Values!$B$23,Values!$B$33))</f>
        <v/>
      </c>
      <c r="AJ146" s="41"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7"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8" t="str">
        <f>IF(ISBLANK(Values!E146),"",Values!F146 )</f>
        <v/>
      </c>
      <c r="K147" s="28" t="str">
        <f>IF(ISBLANK(Values!E146),"",IF(Values!J146, Values!$B$4, Values!$B$5))</f>
        <v/>
      </c>
      <c r="L147" s="39"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8" t="str">
        <f>IF(ISBLANK(Values!E146),"","Size-Color")</f>
        <v/>
      </c>
      <c r="Z147" s="32" t="str">
        <f>IF(ISBLANK(Values!E146),"","variation")</f>
        <v/>
      </c>
      <c r="AA147" s="36" t="str">
        <f>IF(ISBLANK(Values!E146),"",Values!$B$20)</f>
        <v/>
      </c>
      <c r="AB147" s="36" t="str">
        <f>IF(ISBLANK(Values!E146),"",Values!$B$29)</f>
        <v/>
      </c>
      <c r="AI147" s="40" t="str">
        <f>IF(ISBLANK(Values!E146),"",IF(Values!I146,Values!$B$23,Values!$B$33))</f>
        <v/>
      </c>
      <c r="AJ147" s="41"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7"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8" t="str">
        <f>IF(ISBLANK(Values!E147),"",Values!F147 )</f>
        <v/>
      </c>
      <c r="K148" s="28" t="str">
        <f>IF(ISBLANK(Values!E147),"",IF(Values!J147, Values!$B$4, Values!$B$5))</f>
        <v/>
      </c>
      <c r="L148" s="39"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8" t="str">
        <f>IF(ISBLANK(Values!E147),"","Size-Color")</f>
        <v/>
      </c>
      <c r="Z148" s="32" t="str">
        <f>IF(ISBLANK(Values!E147),"","variation")</f>
        <v/>
      </c>
      <c r="AA148" s="36" t="str">
        <f>IF(ISBLANK(Values!E147),"",Values!$B$20)</f>
        <v/>
      </c>
      <c r="AB148" s="36" t="str">
        <f>IF(ISBLANK(Values!E147),"",Values!$B$29)</f>
        <v/>
      </c>
      <c r="AI148" s="40" t="str">
        <f>IF(ISBLANK(Values!E147),"",IF(Values!I147,Values!$B$23,Values!$B$33))</f>
        <v/>
      </c>
      <c r="AJ148" s="41"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7"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8" t="str">
        <f>IF(ISBLANK(Values!E148),"",Values!F148 )</f>
        <v/>
      </c>
      <c r="K149" s="28" t="str">
        <f>IF(ISBLANK(Values!E148),"",IF(Values!J148, Values!$B$4, Values!$B$5))</f>
        <v/>
      </c>
      <c r="L149" s="39"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8" t="str">
        <f>IF(ISBLANK(Values!E148),"","Size-Color")</f>
        <v/>
      </c>
      <c r="Z149" s="32" t="str">
        <f>IF(ISBLANK(Values!E148),"","variation")</f>
        <v/>
      </c>
      <c r="AA149" s="36" t="str">
        <f>IF(ISBLANK(Values!E148),"",Values!$B$20)</f>
        <v/>
      </c>
      <c r="AB149" s="36" t="str">
        <f>IF(ISBLANK(Values!E148),"",Values!$B$29)</f>
        <v/>
      </c>
      <c r="AI149" s="40" t="str">
        <f>IF(ISBLANK(Values!E148),"",IF(Values!I148,Values!$B$23,Values!$B$33))</f>
        <v/>
      </c>
      <c r="AJ149" s="41"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7"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8" t="str">
        <f>IF(ISBLANK(Values!E149),"",Values!F149 )</f>
        <v/>
      </c>
      <c r="K150" s="28" t="str">
        <f>IF(ISBLANK(Values!E149),"",IF(Values!J149, Values!$B$4, Values!$B$5))</f>
        <v/>
      </c>
      <c r="L150" s="39"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8" t="str">
        <f>IF(ISBLANK(Values!E149),"","Size-Color")</f>
        <v/>
      </c>
      <c r="Z150" s="32" t="str">
        <f>IF(ISBLANK(Values!E149),"","variation")</f>
        <v/>
      </c>
      <c r="AA150" s="36" t="str">
        <f>IF(ISBLANK(Values!E149),"",Values!$B$20)</f>
        <v/>
      </c>
      <c r="AB150" s="36" t="str">
        <f>IF(ISBLANK(Values!E149),"",Values!$B$29)</f>
        <v/>
      </c>
      <c r="AI150" s="40" t="str">
        <f>IF(ISBLANK(Values!E149),"",IF(Values!I149,Values!$B$23,Values!$B$33))</f>
        <v/>
      </c>
      <c r="AJ150" s="41"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7"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8" t="str">
        <f>IF(ISBLANK(Values!E150),"",Values!F150 )</f>
        <v/>
      </c>
      <c r="K151" s="28" t="str">
        <f>IF(ISBLANK(Values!E150),"",IF(Values!J150, Values!$B$4, Values!$B$5))</f>
        <v/>
      </c>
      <c r="L151" s="39"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8" t="str">
        <f>IF(ISBLANK(Values!E150),"","Size-Color")</f>
        <v/>
      </c>
      <c r="Z151" s="32" t="str">
        <f>IF(ISBLANK(Values!E150),"","variation")</f>
        <v/>
      </c>
      <c r="AA151" s="36" t="str">
        <f>IF(ISBLANK(Values!E150),"",Values!$B$20)</f>
        <v/>
      </c>
      <c r="AB151" s="36" t="str">
        <f>IF(ISBLANK(Values!E150),"",Values!$B$29)</f>
        <v/>
      </c>
      <c r="AI151" s="40" t="str">
        <f>IF(ISBLANK(Values!E150),"",IF(Values!I150,Values!$B$23,Values!$B$33))</f>
        <v/>
      </c>
      <c r="AJ151" s="41"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7"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8" t="str">
        <f>IF(ISBLANK(Values!E151),"",Values!F151 )</f>
        <v/>
      </c>
      <c r="K152" s="28" t="str">
        <f>IF(ISBLANK(Values!E151),"",IF(Values!J151, Values!$B$4, Values!$B$5))</f>
        <v/>
      </c>
      <c r="L152" s="39"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8" t="str">
        <f>IF(ISBLANK(Values!E151),"","Size-Color")</f>
        <v/>
      </c>
      <c r="Z152" s="32" t="str">
        <f>IF(ISBLANK(Values!E151),"","variation")</f>
        <v/>
      </c>
      <c r="AA152" s="36" t="str">
        <f>IF(ISBLANK(Values!E151),"",Values!$B$20)</f>
        <v/>
      </c>
      <c r="AB152" s="36" t="str">
        <f>IF(ISBLANK(Values!E151),"",Values!$B$29)</f>
        <v/>
      </c>
      <c r="AI152" s="40" t="str">
        <f>IF(ISBLANK(Values!E151),"",IF(Values!I151,Values!$B$23,Values!$B$33))</f>
        <v/>
      </c>
      <c r="AJ152" s="41"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7"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8" t="str">
        <f>IF(ISBLANK(Values!E152),"",Values!F152 )</f>
        <v/>
      </c>
      <c r="K153" s="28" t="str">
        <f>IF(ISBLANK(Values!E152),"",IF(Values!J152, Values!$B$4, Values!$B$5))</f>
        <v/>
      </c>
      <c r="L153" s="39"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8" t="str">
        <f>IF(ISBLANK(Values!E152),"","Size-Color")</f>
        <v/>
      </c>
      <c r="Z153" s="32" t="str">
        <f>IF(ISBLANK(Values!E152),"","variation")</f>
        <v/>
      </c>
      <c r="AA153" s="36" t="str">
        <f>IF(ISBLANK(Values!E152),"",Values!$B$20)</f>
        <v/>
      </c>
      <c r="AB153" s="36" t="str">
        <f>IF(ISBLANK(Values!E152),"",Values!$B$29)</f>
        <v/>
      </c>
      <c r="AI153" s="40" t="str">
        <f>IF(ISBLANK(Values!E152),"",IF(Values!I152,Values!$B$23,Values!$B$33))</f>
        <v/>
      </c>
      <c r="AJ153" s="41"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7"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8" t="str">
        <f>IF(ISBLANK(Values!E153),"",Values!F153 )</f>
        <v/>
      </c>
      <c r="K154" s="28" t="str">
        <f>IF(ISBLANK(Values!E153),"",IF(Values!J153, Values!$B$4, Values!$B$5))</f>
        <v/>
      </c>
      <c r="L154" s="39"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8" t="str">
        <f>IF(ISBLANK(Values!E153),"","Size-Color")</f>
        <v/>
      </c>
      <c r="Z154" s="32" t="str">
        <f>IF(ISBLANK(Values!E153),"","variation")</f>
        <v/>
      </c>
      <c r="AA154" s="36" t="str">
        <f>IF(ISBLANK(Values!E153),"",Values!$B$20)</f>
        <v/>
      </c>
      <c r="AB154" s="36" t="str">
        <f>IF(ISBLANK(Values!E153),"",Values!$B$29)</f>
        <v/>
      </c>
      <c r="AI154" s="40" t="str">
        <f>IF(ISBLANK(Values!E153),"",IF(Values!I153,Values!$B$23,Values!$B$33))</f>
        <v/>
      </c>
      <c r="AJ154" s="41"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7"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8" t="str">
        <f>IF(ISBLANK(Values!E154),"",Values!F154 )</f>
        <v/>
      </c>
      <c r="K155" s="28" t="str">
        <f>IF(ISBLANK(Values!E154),"",IF(Values!J154, Values!$B$4, Values!$B$5))</f>
        <v/>
      </c>
      <c r="L155" s="39"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8" t="str">
        <f>IF(ISBLANK(Values!E154),"","Size-Color")</f>
        <v/>
      </c>
      <c r="Z155" s="32" t="str">
        <f>IF(ISBLANK(Values!E154),"","variation")</f>
        <v/>
      </c>
      <c r="AA155" s="36" t="str">
        <f>IF(ISBLANK(Values!E154),"",Values!$B$20)</f>
        <v/>
      </c>
      <c r="AB155" s="36" t="str">
        <f>IF(ISBLANK(Values!E154),"",Values!$B$29)</f>
        <v/>
      </c>
      <c r="AI155" s="40" t="str">
        <f>IF(ISBLANK(Values!E154),"",IF(Values!I154,Values!$B$23,Values!$B$33))</f>
        <v/>
      </c>
      <c r="AJ155" s="41"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7"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8" t="str">
        <f>IF(ISBLANK(Values!E155),"",Values!F155 )</f>
        <v/>
      </c>
      <c r="K156" s="28" t="str">
        <f>IF(ISBLANK(Values!E155),"",IF(Values!J155, Values!$B$4, Values!$B$5))</f>
        <v/>
      </c>
      <c r="L156" s="39"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8" t="str">
        <f>IF(ISBLANK(Values!E155),"","Size-Color")</f>
        <v/>
      </c>
      <c r="Z156" s="32" t="str">
        <f>IF(ISBLANK(Values!E155),"","variation")</f>
        <v/>
      </c>
      <c r="AA156" s="36" t="str">
        <f>IF(ISBLANK(Values!E155),"",Values!$B$20)</f>
        <v/>
      </c>
      <c r="AB156" s="36" t="str">
        <f>IF(ISBLANK(Values!E155),"",Values!$B$29)</f>
        <v/>
      </c>
      <c r="AI156" s="40" t="str">
        <f>IF(ISBLANK(Values!E155),"",IF(Values!I155,Values!$B$23,Values!$B$33))</f>
        <v/>
      </c>
      <c r="AJ156" s="41"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7"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8" t="str">
        <f>IF(ISBLANK(Values!E156),"",Values!F156 )</f>
        <v/>
      </c>
      <c r="K157" s="28" t="str">
        <f>IF(ISBLANK(Values!E156),"",IF(Values!J156, Values!$B$4, Values!$B$5))</f>
        <v/>
      </c>
      <c r="L157" s="39"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8" t="str">
        <f>IF(ISBLANK(Values!E156),"","Size-Color")</f>
        <v/>
      </c>
      <c r="Z157" s="32" t="str">
        <f>IF(ISBLANK(Values!E156),"","variation")</f>
        <v/>
      </c>
      <c r="AA157" s="36" t="str">
        <f>IF(ISBLANK(Values!E156),"",Values!$B$20)</f>
        <v/>
      </c>
      <c r="AB157" s="36" t="str">
        <f>IF(ISBLANK(Values!E156),"",Values!$B$29)</f>
        <v/>
      </c>
      <c r="AI157" s="40" t="str">
        <f>IF(ISBLANK(Values!E156),"",IF(Values!I156,Values!$B$23,Values!$B$33))</f>
        <v/>
      </c>
      <c r="AJ157" s="41"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7"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8" t="str">
        <f>IF(ISBLANK(Values!E157),"",Values!F157 )</f>
        <v/>
      </c>
      <c r="K158" s="28" t="str">
        <f>IF(ISBLANK(Values!E157),"",IF(Values!J157, Values!$B$4, Values!$B$5))</f>
        <v/>
      </c>
      <c r="L158" s="39"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8" t="str">
        <f>IF(ISBLANK(Values!E157),"","Size-Color")</f>
        <v/>
      </c>
      <c r="Z158" s="32" t="str">
        <f>IF(ISBLANK(Values!E157),"","variation")</f>
        <v/>
      </c>
      <c r="AA158" s="36" t="str">
        <f>IF(ISBLANK(Values!E157),"",Values!$B$20)</f>
        <v/>
      </c>
      <c r="AB158" s="36" t="str">
        <f>IF(ISBLANK(Values!E157),"",Values!$B$29)</f>
        <v/>
      </c>
      <c r="AI158" s="40" t="str">
        <f>IF(ISBLANK(Values!E157),"",IF(Values!I157,Values!$B$23,Values!$B$33))</f>
        <v/>
      </c>
      <c r="AJ158" s="41"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7"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8" t="str">
        <f>IF(ISBLANK(Values!E158),"",Values!F158 )</f>
        <v/>
      </c>
      <c r="K159" s="28" t="str">
        <f>IF(ISBLANK(Values!E158),"",IF(Values!J158, Values!$B$4, Values!$B$5))</f>
        <v/>
      </c>
      <c r="L159" s="39"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8" t="str">
        <f>IF(ISBLANK(Values!E158),"","Size-Color")</f>
        <v/>
      </c>
      <c r="Z159" s="32" t="str">
        <f>IF(ISBLANK(Values!E158),"","variation")</f>
        <v/>
      </c>
      <c r="AA159" s="36" t="str">
        <f>IF(ISBLANK(Values!E158),"",Values!$B$20)</f>
        <v/>
      </c>
      <c r="AB159" s="36" t="str">
        <f>IF(ISBLANK(Values!E158),"",Values!$B$29)</f>
        <v/>
      </c>
      <c r="AI159" s="40" t="str">
        <f>IF(ISBLANK(Values!E158),"",IF(Values!I158,Values!$B$23,Values!$B$33))</f>
        <v/>
      </c>
      <c r="AJ159" s="41"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7"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8" t="str">
        <f>IF(ISBLANK(Values!E159),"",Values!F159 )</f>
        <v/>
      </c>
      <c r="K160" s="28" t="str">
        <f>IF(ISBLANK(Values!E159),"",IF(Values!J159, Values!$B$4, Values!$B$5))</f>
        <v/>
      </c>
      <c r="L160" s="39"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8" t="str">
        <f>IF(ISBLANK(Values!E159),"","Size-Color")</f>
        <v/>
      </c>
      <c r="Z160" s="32" t="str">
        <f>IF(ISBLANK(Values!E159),"","variation")</f>
        <v/>
      </c>
      <c r="AA160" s="36" t="str">
        <f>IF(ISBLANK(Values!E159),"",Values!$B$20)</f>
        <v/>
      </c>
      <c r="AB160" s="36" t="str">
        <f>IF(ISBLANK(Values!E159),"",Values!$B$29)</f>
        <v/>
      </c>
      <c r="AI160" s="40" t="str">
        <f>IF(ISBLANK(Values!E159),"",IF(Values!I159,Values!$B$23,Values!$B$33))</f>
        <v/>
      </c>
      <c r="AJ160" s="41"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7"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8" t="str">
        <f>IF(ISBLANK(Values!E160),"",Values!F160 )</f>
        <v/>
      </c>
      <c r="K161" s="28" t="str">
        <f>IF(ISBLANK(Values!E160),"",IF(Values!J160, Values!$B$4, Values!$B$5))</f>
        <v/>
      </c>
      <c r="L161" s="39"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8" t="str">
        <f>IF(ISBLANK(Values!E160),"","Size-Color")</f>
        <v/>
      </c>
      <c r="Z161" s="32" t="str">
        <f>IF(ISBLANK(Values!E160),"","variation")</f>
        <v/>
      </c>
      <c r="AA161" s="36" t="str">
        <f>IF(ISBLANK(Values!E160),"",Values!$B$20)</f>
        <v/>
      </c>
      <c r="AB161" s="36" t="str">
        <f>IF(ISBLANK(Values!E160),"",Values!$B$29)</f>
        <v/>
      </c>
      <c r="AI161" s="40" t="str">
        <f>IF(ISBLANK(Values!E160),"",IF(Values!I160,Values!$B$23,Values!$B$33))</f>
        <v/>
      </c>
      <c r="AJ161" s="41"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7"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8" t="str">
        <f>IF(ISBLANK(Values!E161),"",Values!F161 )</f>
        <v/>
      </c>
      <c r="K162" s="28" t="str">
        <f>IF(ISBLANK(Values!E161),"",IF(Values!J161, Values!$B$4, Values!$B$5))</f>
        <v/>
      </c>
      <c r="L162" s="39"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8" t="str">
        <f>IF(ISBLANK(Values!E161),"","Size-Color")</f>
        <v/>
      </c>
      <c r="Z162" s="32" t="str">
        <f>IF(ISBLANK(Values!E161),"","variation")</f>
        <v/>
      </c>
      <c r="AA162" s="36" t="str">
        <f>IF(ISBLANK(Values!E161),"",Values!$B$20)</f>
        <v/>
      </c>
      <c r="AB162" s="36" t="str">
        <f>IF(ISBLANK(Values!E161),"",Values!$B$29)</f>
        <v/>
      </c>
      <c r="AI162" s="40" t="str">
        <f>IF(ISBLANK(Values!E161),"",IF(Values!I161,Values!$B$23,Values!$B$33))</f>
        <v/>
      </c>
      <c r="AJ162" s="41"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7"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8" t="str">
        <f>IF(ISBLANK(Values!E162),"",Values!F162 )</f>
        <v/>
      </c>
      <c r="K163" s="28" t="str">
        <f>IF(ISBLANK(Values!E162),"",IF(Values!J162, Values!$B$4, Values!$B$5))</f>
        <v/>
      </c>
      <c r="L163" s="39"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8" t="str">
        <f>IF(ISBLANK(Values!E162),"","Size-Color")</f>
        <v/>
      </c>
      <c r="Z163" s="32" t="str">
        <f>IF(ISBLANK(Values!E162),"","variation")</f>
        <v/>
      </c>
      <c r="AA163" s="36" t="str">
        <f>IF(ISBLANK(Values!E162),"",Values!$B$20)</f>
        <v/>
      </c>
      <c r="AB163" s="36" t="str">
        <f>IF(ISBLANK(Values!E162),"",Values!$B$29)</f>
        <v/>
      </c>
      <c r="AI163" s="40" t="str">
        <f>IF(ISBLANK(Values!E162),"",IF(Values!I162,Values!$B$23,Values!$B$33))</f>
        <v/>
      </c>
      <c r="AJ163" s="41"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7"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8" t="str">
        <f>IF(ISBLANK(Values!E163),"",Values!F163 )</f>
        <v/>
      </c>
      <c r="K164" s="28" t="str">
        <f>IF(ISBLANK(Values!E163),"",IF(Values!J163, Values!$B$4, Values!$B$5))</f>
        <v/>
      </c>
      <c r="L164" s="39"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8" t="str">
        <f>IF(ISBLANK(Values!E163),"","Size-Color")</f>
        <v/>
      </c>
      <c r="Z164" s="32" t="str">
        <f>IF(ISBLANK(Values!E163),"","variation")</f>
        <v/>
      </c>
      <c r="AA164" s="36" t="str">
        <f>IF(ISBLANK(Values!E163),"",Values!$B$20)</f>
        <v/>
      </c>
      <c r="AB164" s="36" t="str">
        <f>IF(ISBLANK(Values!E163),"",Values!$B$29)</f>
        <v/>
      </c>
      <c r="AI164" s="40" t="str">
        <f>IF(ISBLANK(Values!E163),"",IF(Values!I163,Values!$B$23,Values!$B$33))</f>
        <v/>
      </c>
      <c r="AJ164" s="41"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7"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8" t="str">
        <f>IF(ISBLANK(Values!E164),"",Values!F164 )</f>
        <v/>
      </c>
      <c r="K165" s="28" t="str">
        <f>IF(ISBLANK(Values!E164),"",IF(Values!J164, Values!$B$4, Values!$B$5))</f>
        <v/>
      </c>
      <c r="L165" s="39"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8" t="str">
        <f>IF(ISBLANK(Values!E164),"","Size-Color")</f>
        <v/>
      </c>
      <c r="Z165" s="32" t="str">
        <f>IF(ISBLANK(Values!E164),"","variation")</f>
        <v/>
      </c>
      <c r="AA165" s="36" t="str">
        <f>IF(ISBLANK(Values!E164),"",Values!$B$20)</f>
        <v/>
      </c>
      <c r="AB165" s="36" t="str">
        <f>IF(ISBLANK(Values!E164),"",Values!$B$29)</f>
        <v/>
      </c>
      <c r="AI165" s="40" t="str">
        <f>IF(ISBLANK(Values!E164),"",IF(Values!I164,Values!$B$23,Values!$B$33))</f>
        <v/>
      </c>
      <c r="AJ165" s="41"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7"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8" t="str">
        <f>IF(ISBLANK(Values!E165),"",Values!F165 )</f>
        <v/>
      </c>
      <c r="K166" s="28" t="str">
        <f>IF(ISBLANK(Values!E165),"",IF(Values!J165, Values!$B$4, Values!$B$5))</f>
        <v/>
      </c>
      <c r="L166" s="39"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8" t="str">
        <f>IF(ISBLANK(Values!E165),"","Size-Color")</f>
        <v/>
      </c>
      <c r="Z166" s="32" t="str">
        <f>IF(ISBLANK(Values!E165),"","variation")</f>
        <v/>
      </c>
      <c r="AA166" s="36" t="str">
        <f>IF(ISBLANK(Values!E165),"",Values!$B$20)</f>
        <v/>
      </c>
      <c r="AB166" s="36" t="str">
        <f>IF(ISBLANK(Values!E165),"",Values!$B$29)</f>
        <v/>
      </c>
      <c r="AI166" s="40" t="str">
        <f>IF(ISBLANK(Values!E165),"",IF(Values!I165,Values!$B$23,Values!$B$33))</f>
        <v/>
      </c>
      <c r="AJ166" s="41"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7"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8" t="str">
        <f>IF(ISBLANK(Values!E166),"",Values!F166 )</f>
        <v/>
      </c>
      <c r="K167" s="28" t="str">
        <f>IF(ISBLANK(Values!E166),"",IF(Values!J166, Values!$B$4, Values!$B$5))</f>
        <v/>
      </c>
      <c r="L167" s="39"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8" t="str">
        <f>IF(ISBLANK(Values!E166),"","Size-Color")</f>
        <v/>
      </c>
      <c r="Z167" s="32" t="str">
        <f>IF(ISBLANK(Values!E166),"","variation")</f>
        <v/>
      </c>
      <c r="AA167" s="36" t="str">
        <f>IF(ISBLANK(Values!E166),"",Values!$B$20)</f>
        <v/>
      </c>
      <c r="AB167" s="36" t="str">
        <f>IF(ISBLANK(Values!E166),"",Values!$B$29)</f>
        <v/>
      </c>
      <c r="AI167" s="40" t="str">
        <f>IF(ISBLANK(Values!E166),"",IF(Values!I166,Values!$B$23,Values!$B$33))</f>
        <v/>
      </c>
      <c r="AJ167" s="41"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7"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8" t="str">
        <f>IF(ISBLANK(Values!E167),"",Values!F167 )</f>
        <v/>
      </c>
      <c r="K168" s="28" t="str">
        <f>IF(ISBLANK(Values!E167),"",IF(Values!J167, Values!$B$4, Values!$B$5))</f>
        <v/>
      </c>
      <c r="L168" s="39"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8" t="str">
        <f>IF(ISBLANK(Values!E167),"","Size-Color")</f>
        <v/>
      </c>
      <c r="Z168" s="32" t="str">
        <f>IF(ISBLANK(Values!E167),"","variation")</f>
        <v/>
      </c>
      <c r="AA168" s="36" t="str">
        <f>IF(ISBLANK(Values!E167),"",Values!$B$20)</f>
        <v/>
      </c>
      <c r="AB168" s="36" t="str">
        <f>IF(ISBLANK(Values!E167),"",Values!$B$29)</f>
        <v/>
      </c>
      <c r="AI168" s="40" t="str">
        <f>IF(ISBLANK(Values!E167),"",IF(Values!I167,Values!$B$23,Values!$B$33))</f>
        <v/>
      </c>
      <c r="AJ168" s="41"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7"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8" t="str">
        <f>IF(ISBLANK(Values!E168),"",Values!F168 )</f>
        <v/>
      </c>
      <c r="K169" s="28" t="str">
        <f>IF(ISBLANK(Values!E168),"",IF(Values!J168, Values!$B$4, Values!$B$5))</f>
        <v/>
      </c>
      <c r="L169" s="39"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8" t="str">
        <f>IF(ISBLANK(Values!E168),"","Size-Color")</f>
        <v/>
      </c>
      <c r="Z169" s="32" t="str">
        <f>IF(ISBLANK(Values!E168),"","variation")</f>
        <v/>
      </c>
      <c r="AA169" s="36" t="str">
        <f>IF(ISBLANK(Values!E168),"",Values!$B$20)</f>
        <v/>
      </c>
      <c r="AB169" s="36" t="str">
        <f>IF(ISBLANK(Values!E168),"",Values!$B$29)</f>
        <v/>
      </c>
      <c r="AI169" s="40" t="str">
        <f>IF(ISBLANK(Values!E168),"",IF(Values!I168,Values!$B$23,Values!$B$33))</f>
        <v/>
      </c>
      <c r="AJ169" s="41"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7"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8" t="str">
        <f>IF(ISBLANK(Values!E169),"",Values!F169 )</f>
        <v/>
      </c>
      <c r="K170" s="28" t="str">
        <f>IF(ISBLANK(Values!E169),"",IF(Values!J169, Values!$B$4, Values!$B$5))</f>
        <v/>
      </c>
      <c r="L170" s="39"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8" t="str">
        <f>IF(ISBLANK(Values!E169),"","Size-Color")</f>
        <v/>
      </c>
      <c r="Z170" s="32" t="str">
        <f>IF(ISBLANK(Values!E169),"","variation")</f>
        <v/>
      </c>
      <c r="AA170" s="36" t="str">
        <f>IF(ISBLANK(Values!E169),"",Values!$B$20)</f>
        <v/>
      </c>
      <c r="AB170" s="36" t="str">
        <f>IF(ISBLANK(Values!E169),"",Values!$B$29)</f>
        <v/>
      </c>
      <c r="AI170" s="40" t="str">
        <f>IF(ISBLANK(Values!E169),"",IF(Values!I169,Values!$B$23,Values!$B$33))</f>
        <v/>
      </c>
      <c r="AJ170" s="41"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7"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8" t="str">
        <f>IF(ISBLANK(Values!E170),"",Values!F170 )</f>
        <v/>
      </c>
      <c r="K171" s="28" t="str">
        <f>IF(ISBLANK(Values!E170),"",IF(Values!J170, Values!$B$4, Values!$B$5))</f>
        <v/>
      </c>
      <c r="L171" s="39"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8" t="str">
        <f>IF(ISBLANK(Values!E170),"","Size-Color")</f>
        <v/>
      </c>
      <c r="Z171" s="32" t="str">
        <f>IF(ISBLANK(Values!E170),"","variation")</f>
        <v/>
      </c>
      <c r="AA171" s="36" t="str">
        <f>IF(ISBLANK(Values!E170),"",Values!$B$20)</f>
        <v/>
      </c>
      <c r="AB171" s="36" t="str">
        <f>IF(ISBLANK(Values!E170),"",Values!$B$29)</f>
        <v/>
      </c>
      <c r="AI171" s="40" t="str">
        <f>IF(ISBLANK(Values!E170),"",IF(Values!I170,Values!$B$23,Values!$B$33))</f>
        <v/>
      </c>
      <c r="AJ171" s="41"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7"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8" t="str">
        <f>IF(ISBLANK(Values!E171),"",Values!F171 )</f>
        <v/>
      </c>
      <c r="K172" s="28" t="str">
        <f>IF(ISBLANK(Values!E171),"",IF(Values!J171, Values!$B$4, Values!$B$5))</f>
        <v/>
      </c>
      <c r="L172" s="39"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8" t="str">
        <f>IF(ISBLANK(Values!E171),"","Size-Color")</f>
        <v/>
      </c>
      <c r="Z172" s="32" t="str">
        <f>IF(ISBLANK(Values!E171),"","variation")</f>
        <v/>
      </c>
      <c r="AA172" s="36" t="str">
        <f>IF(ISBLANK(Values!E171),"",Values!$B$20)</f>
        <v/>
      </c>
      <c r="AB172" s="36" t="str">
        <f>IF(ISBLANK(Values!E171),"",Values!$B$29)</f>
        <v/>
      </c>
      <c r="AI172" s="40" t="str">
        <f>IF(ISBLANK(Values!E171),"",IF(Values!I171,Values!$B$23,Values!$B$33))</f>
        <v/>
      </c>
      <c r="AJ172" s="41"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7"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8" t="str">
        <f>IF(ISBLANK(Values!E172),"",Values!F172 )</f>
        <v/>
      </c>
      <c r="K173" s="28" t="str">
        <f>IF(ISBLANK(Values!E172),"",IF(Values!J172, Values!$B$4, Values!$B$5))</f>
        <v/>
      </c>
      <c r="L173" s="39"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8" t="str">
        <f>IF(ISBLANK(Values!E172),"","Size-Color")</f>
        <v/>
      </c>
      <c r="Z173" s="32" t="str">
        <f>IF(ISBLANK(Values!E172),"","variation")</f>
        <v/>
      </c>
      <c r="AA173" s="36" t="str">
        <f>IF(ISBLANK(Values!E172),"",Values!$B$20)</f>
        <v/>
      </c>
      <c r="AB173" s="36" t="str">
        <f>IF(ISBLANK(Values!E172),"",Values!$B$29)</f>
        <v/>
      </c>
      <c r="AI173" s="40" t="str">
        <f>IF(ISBLANK(Values!E172),"",IF(Values!I172,Values!$B$23,Values!$B$33))</f>
        <v/>
      </c>
      <c r="AJ173" s="41"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7"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8" t="str">
        <f>IF(ISBLANK(Values!E173),"",Values!F173 )</f>
        <v/>
      </c>
      <c r="K174" s="28" t="str">
        <f>IF(ISBLANK(Values!E173),"",IF(Values!J173, Values!$B$4, Values!$B$5))</f>
        <v/>
      </c>
      <c r="L174" s="39"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8" t="str">
        <f>IF(ISBLANK(Values!E173),"","Size-Color")</f>
        <v/>
      </c>
      <c r="Z174" s="32" t="str">
        <f>IF(ISBLANK(Values!E173),"","variation")</f>
        <v/>
      </c>
      <c r="AA174" s="36" t="str">
        <f>IF(ISBLANK(Values!E173),"",Values!$B$20)</f>
        <v/>
      </c>
      <c r="AB174" s="36" t="str">
        <f>IF(ISBLANK(Values!E173),"",Values!$B$29)</f>
        <v/>
      </c>
      <c r="AI174" s="40" t="str">
        <f>IF(ISBLANK(Values!E173),"",IF(Values!I173,Values!$B$23,Values!$B$33))</f>
        <v/>
      </c>
      <c r="AJ174" s="41"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7"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8" t="str">
        <f>IF(ISBLANK(Values!E174),"",Values!F174 )</f>
        <v/>
      </c>
      <c r="K175" s="28" t="str">
        <f>IF(ISBLANK(Values!E174),"",IF(Values!J174, Values!$B$4, Values!$B$5))</f>
        <v/>
      </c>
      <c r="L175" s="39"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8" t="str">
        <f>IF(ISBLANK(Values!E174),"","Size-Color")</f>
        <v/>
      </c>
      <c r="Z175" s="32" t="str">
        <f>IF(ISBLANK(Values!E174),"","variation")</f>
        <v/>
      </c>
      <c r="AA175" s="36" t="str">
        <f>IF(ISBLANK(Values!E174),"",Values!$B$20)</f>
        <v/>
      </c>
      <c r="AB175" s="36" t="str">
        <f>IF(ISBLANK(Values!E174),"",Values!$B$29)</f>
        <v/>
      </c>
      <c r="AI175" s="40" t="str">
        <f>IF(ISBLANK(Values!E174),"",IF(Values!I174,Values!$B$23,Values!$B$33))</f>
        <v/>
      </c>
      <c r="AJ175" s="41"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7"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8" t="str">
        <f>IF(ISBLANK(Values!E175),"",Values!F175 )</f>
        <v/>
      </c>
      <c r="K176" s="28" t="str">
        <f>IF(ISBLANK(Values!E175),"",IF(Values!J175, Values!$B$4, Values!$B$5))</f>
        <v/>
      </c>
      <c r="L176" s="39"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8" t="str">
        <f>IF(ISBLANK(Values!E175),"","Size-Color")</f>
        <v/>
      </c>
      <c r="Z176" s="32" t="str">
        <f>IF(ISBLANK(Values!E175),"","variation")</f>
        <v/>
      </c>
      <c r="AA176" s="36" t="str">
        <f>IF(ISBLANK(Values!E175),"",Values!$B$20)</f>
        <v/>
      </c>
      <c r="AB176" s="36" t="str">
        <f>IF(ISBLANK(Values!E175),"",Values!$B$29)</f>
        <v/>
      </c>
      <c r="AI176" s="40" t="str">
        <f>IF(ISBLANK(Values!E175),"",IF(Values!I175,Values!$B$23,Values!$B$33))</f>
        <v/>
      </c>
      <c r="AJ176" s="41"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7"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8" t="str">
        <f>IF(ISBLANK(Values!E176),"",Values!F176 )</f>
        <v/>
      </c>
      <c r="K177" s="28" t="str">
        <f>IF(ISBLANK(Values!E176),"",IF(Values!J176, Values!$B$4, Values!$B$5))</f>
        <v/>
      </c>
      <c r="L177" s="39"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8" t="str">
        <f>IF(ISBLANK(Values!E176),"","Size-Color")</f>
        <v/>
      </c>
      <c r="Z177" s="32" t="str">
        <f>IF(ISBLANK(Values!E176),"","variation")</f>
        <v/>
      </c>
      <c r="AA177" s="36" t="str">
        <f>IF(ISBLANK(Values!E176),"",Values!$B$20)</f>
        <v/>
      </c>
      <c r="AB177" s="36" t="str">
        <f>IF(ISBLANK(Values!E176),"",Values!$B$29)</f>
        <v/>
      </c>
      <c r="AI177" s="40" t="str">
        <f>IF(ISBLANK(Values!E176),"",IF(Values!I176,Values!$B$23,Values!$B$33))</f>
        <v/>
      </c>
      <c r="AJ177" s="41"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7"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8" t="str">
        <f>IF(ISBLANK(Values!E177),"",Values!F177 )</f>
        <v/>
      </c>
      <c r="K178" s="28" t="str">
        <f>IF(ISBLANK(Values!E177),"",IF(Values!J177, Values!$B$4, Values!$B$5))</f>
        <v/>
      </c>
      <c r="L178" s="39"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8" t="str">
        <f>IF(ISBLANK(Values!E177),"","Size-Color")</f>
        <v/>
      </c>
      <c r="Z178" s="32" t="str">
        <f>IF(ISBLANK(Values!E177),"","variation")</f>
        <v/>
      </c>
      <c r="AA178" s="36" t="str">
        <f>IF(ISBLANK(Values!E177),"",Values!$B$20)</f>
        <v/>
      </c>
      <c r="AB178" s="36" t="str">
        <f>IF(ISBLANK(Values!E177),"",Values!$B$29)</f>
        <v/>
      </c>
      <c r="AI178" s="40" t="str">
        <f>IF(ISBLANK(Values!E177),"",IF(Values!I177,Values!$B$23,Values!$B$33))</f>
        <v/>
      </c>
      <c r="AJ178" s="41"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7"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8" t="str">
        <f>IF(ISBLANK(Values!E178),"",Values!F178 )</f>
        <v/>
      </c>
      <c r="K179" s="28" t="str">
        <f>IF(ISBLANK(Values!E178),"",IF(Values!J178, Values!$B$4, Values!$B$5))</f>
        <v/>
      </c>
      <c r="L179" s="39"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8" t="str">
        <f>IF(ISBLANK(Values!E178),"","Size-Color")</f>
        <v/>
      </c>
      <c r="Z179" s="32" t="str">
        <f>IF(ISBLANK(Values!E178),"","variation")</f>
        <v/>
      </c>
      <c r="AA179" s="36" t="str">
        <f>IF(ISBLANK(Values!E178),"",Values!$B$20)</f>
        <v/>
      </c>
      <c r="AB179" s="36" t="str">
        <f>IF(ISBLANK(Values!E178),"",Values!$B$29)</f>
        <v/>
      </c>
      <c r="AI179" s="40" t="str">
        <f>IF(ISBLANK(Values!E178),"",IF(Values!I178,Values!$B$23,Values!$B$33))</f>
        <v/>
      </c>
      <c r="AJ179" s="41"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7"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8" t="str">
        <f>IF(ISBLANK(Values!E179),"",Values!F179 )</f>
        <v/>
      </c>
      <c r="K180" s="28" t="str">
        <f>IF(ISBLANK(Values!E179),"",IF(Values!J179, Values!$B$4, Values!$B$5))</f>
        <v/>
      </c>
      <c r="L180" s="39"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8" t="str">
        <f>IF(ISBLANK(Values!E179),"","Size-Color")</f>
        <v/>
      </c>
      <c r="Z180" s="32" t="str">
        <f>IF(ISBLANK(Values!E179),"","variation")</f>
        <v/>
      </c>
      <c r="AA180" s="36" t="str">
        <f>IF(ISBLANK(Values!E179),"",Values!$B$20)</f>
        <v/>
      </c>
      <c r="AB180" s="36" t="str">
        <f>IF(ISBLANK(Values!E179),"",Values!$B$29)</f>
        <v/>
      </c>
      <c r="AI180" s="40" t="str">
        <f>IF(ISBLANK(Values!E179),"",IF(Values!I179,Values!$B$23,Values!$B$33))</f>
        <v/>
      </c>
      <c r="AJ180" s="41"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7"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8" t="str">
        <f>IF(ISBLANK(Values!E180),"",Values!F180 )</f>
        <v/>
      </c>
      <c r="K181" s="28" t="str">
        <f>IF(ISBLANK(Values!E180),"",IF(Values!J180, Values!$B$4, Values!$B$5))</f>
        <v/>
      </c>
      <c r="L181" s="39"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8" t="str">
        <f>IF(ISBLANK(Values!E180),"","Size-Color")</f>
        <v/>
      </c>
      <c r="Z181" s="32" t="str">
        <f>IF(ISBLANK(Values!E180),"","variation")</f>
        <v/>
      </c>
      <c r="AA181" s="36" t="str">
        <f>IF(ISBLANK(Values!E180),"",Values!$B$20)</f>
        <v/>
      </c>
      <c r="AB181" s="36" t="str">
        <f>IF(ISBLANK(Values!E180),"",Values!$B$29)</f>
        <v/>
      </c>
      <c r="AI181" s="40" t="str">
        <f>IF(ISBLANK(Values!E180),"",IF(Values!I180,Values!$B$23,Values!$B$33))</f>
        <v/>
      </c>
      <c r="AJ181" s="41"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7"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8" t="str">
        <f>IF(ISBLANK(Values!E181),"",Values!F181 )</f>
        <v/>
      </c>
      <c r="K182" s="28" t="str">
        <f>IF(ISBLANK(Values!E181),"",IF(Values!J181, Values!$B$4, Values!$B$5))</f>
        <v/>
      </c>
      <c r="L182" s="39"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8" t="str">
        <f>IF(ISBLANK(Values!E181),"","Size-Color")</f>
        <v/>
      </c>
      <c r="Z182" s="32" t="str">
        <f>IF(ISBLANK(Values!E181),"","variation")</f>
        <v/>
      </c>
      <c r="AA182" s="36" t="str">
        <f>IF(ISBLANK(Values!E181),"",Values!$B$20)</f>
        <v/>
      </c>
      <c r="AB182" s="36" t="str">
        <f>IF(ISBLANK(Values!E181),"",Values!$B$29)</f>
        <v/>
      </c>
      <c r="AI182" s="40" t="str">
        <f>IF(ISBLANK(Values!E181),"",IF(Values!I181,Values!$B$23,Values!$B$33))</f>
        <v/>
      </c>
      <c r="AJ182" s="41"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7"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8" t="str">
        <f>IF(ISBLANK(Values!E182),"",Values!F182 )</f>
        <v/>
      </c>
      <c r="K183" s="28" t="str">
        <f>IF(ISBLANK(Values!E182),"",IF(Values!J182, Values!$B$4, Values!$B$5))</f>
        <v/>
      </c>
      <c r="L183" s="39"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8" t="str">
        <f>IF(ISBLANK(Values!E182),"","Size-Color")</f>
        <v/>
      </c>
      <c r="Z183" s="32" t="str">
        <f>IF(ISBLANK(Values!E182),"","variation")</f>
        <v/>
      </c>
      <c r="AA183" s="36" t="str">
        <f>IF(ISBLANK(Values!E182),"",Values!$B$20)</f>
        <v/>
      </c>
      <c r="AB183" s="36" t="str">
        <f>IF(ISBLANK(Values!E182),"",Values!$B$29)</f>
        <v/>
      </c>
      <c r="AI183" s="40" t="str">
        <f>IF(ISBLANK(Values!E182),"",IF(Values!I182,Values!$B$23,Values!$B$33))</f>
        <v/>
      </c>
      <c r="AJ183" s="41"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7"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8" t="str">
        <f>IF(ISBLANK(Values!E183),"",Values!F183 &amp; " variations")</f>
        <v/>
      </c>
      <c r="K184" s="28" t="str">
        <f>IF(ISBLANK(Values!E183),"",IF(Values!J183, Values!$B$4, Values!$B$5))</f>
        <v/>
      </c>
      <c r="L184" s="39"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8" t="str">
        <f>IF(ISBLANK(Values!E183),"","Size-Color")</f>
        <v/>
      </c>
      <c r="Z184" s="32" t="str">
        <f>IF(ISBLANK(Values!E183),"","variation")</f>
        <v/>
      </c>
      <c r="AA184" s="36" t="str">
        <f>IF(ISBLANK(Values!E183),"",Values!$B$20)</f>
        <v/>
      </c>
      <c r="AB184" s="36" t="str">
        <f>IF(ISBLANK(Values!E183),"",Values!$B$29)</f>
        <v/>
      </c>
      <c r="AI184" s="40" t="str">
        <f>IF(ISBLANK(Values!E183),"",IF(Values!I183,Values!$B$23,Values!$B$33))</f>
        <v/>
      </c>
      <c r="AJ184" s="41"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7"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8" t="str">
        <f>IF(ISBLANK(Values!E184),"",Values!F184 &amp; " variations")</f>
        <v/>
      </c>
      <c r="K185" s="28" t="str">
        <f>IF(ISBLANK(Values!E184),"",IF(Values!J184, Values!$B$4, Values!$B$5))</f>
        <v/>
      </c>
      <c r="L185" s="39"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8" t="str">
        <f>IF(ISBLANK(Values!E184),"","Size-Color")</f>
        <v/>
      </c>
      <c r="Z185" s="32" t="str">
        <f>IF(ISBLANK(Values!E184),"","variation")</f>
        <v/>
      </c>
      <c r="AA185" s="36" t="str">
        <f>IF(ISBLANK(Values!E184),"",Values!$B$20)</f>
        <v/>
      </c>
      <c r="AB185" s="36" t="str">
        <f>IF(ISBLANK(Values!E184),"",Values!$B$29)</f>
        <v/>
      </c>
      <c r="AI185" s="40" t="str">
        <f>IF(ISBLANK(Values!E184),"",IF(Values!I184,Values!$B$23,Values!$B$33))</f>
        <v/>
      </c>
      <c r="AJ185" s="41"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7"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8" t="str">
        <f>IF(ISBLANK(Values!E185),"",Values!F185 &amp; " variations")</f>
        <v/>
      </c>
      <c r="K186" s="28" t="str">
        <f>IF(ISBLANK(Values!E185),"",IF(Values!J185, Values!$B$4, Values!$B$5))</f>
        <v/>
      </c>
      <c r="L186" s="39"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8" t="str">
        <f>IF(ISBLANK(Values!E185),"","Size-Color")</f>
        <v/>
      </c>
      <c r="Z186" s="32" t="str">
        <f>IF(ISBLANK(Values!E185),"","variation")</f>
        <v/>
      </c>
      <c r="AA186" s="36" t="str">
        <f>IF(ISBLANK(Values!E185),"",Values!$B$20)</f>
        <v/>
      </c>
      <c r="AB186" s="36" t="str">
        <f>IF(ISBLANK(Values!E185),"",Values!$B$29)</f>
        <v/>
      </c>
      <c r="AI186" s="40" t="str">
        <f>IF(ISBLANK(Values!E185),"",IF(Values!I185,Values!$B$23,Values!$B$33))</f>
        <v/>
      </c>
      <c r="AJ186" s="41"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7"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8" t="str">
        <f>IF(ISBLANK(Values!E186),"",Values!F186 &amp; " variations")</f>
        <v/>
      </c>
      <c r="K187" s="28" t="str">
        <f>IF(ISBLANK(Values!E186),"",IF(Values!J186, Values!$B$4, Values!$B$5))</f>
        <v/>
      </c>
      <c r="L187" s="39"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8" t="str">
        <f>IF(ISBLANK(Values!E186),"","Size-Color")</f>
        <v/>
      </c>
      <c r="Z187" s="32" t="str">
        <f>IF(ISBLANK(Values!E186),"","variation")</f>
        <v/>
      </c>
      <c r="AA187" s="36" t="str">
        <f>IF(ISBLANK(Values!E186),"",Values!$B$20)</f>
        <v/>
      </c>
      <c r="AB187" s="36" t="str">
        <f>IF(ISBLANK(Values!E186),"",Values!$B$29)</f>
        <v/>
      </c>
      <c r="AI187" s="40" t="str">
        <f>IF(ISBLANK(Values!E186),"",IF(Values!I186,Values!$B$23,Values!$B$33))</f>
        <v/>
      </c>
      <c r="AJ187" s="41"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7"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8" t="str">
        <f>IF(ISBLANK(Values!E187),"",Values!F187 &amp; " variations")</f>
        <v/>
      </c>
      <c r="K188" s="28" t="str">
        <f>IF(ISBLANK(Values!E187),"",IF(Values!J187, Values!$B$4, Values!$B$5))</f>
        <v/>
      </c>
      <c r="L188" s="39"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8" t="str">
        <f>IF(ISBLANK(Values!E187),"","Size-Color")</f>
        <v/>
      </c>
      <c r="Z188" s="32" t="str">
        <f>IF(ISBLANK(Values!E187),"","variation")</f>
        <v/>
      </c>
      <c r="AA188" s="36" t="str">
        <f>IF(ISBLANK(Values!E187),"",Values!$B$20)</f>
        <v/>
      </c>
      <c r="AB188" s="36" t="str">
        <f>IF(ISBLANK(Values!E187),"",Values!$B$29)</f>
        <v/>
      </c>
      <c r="AI188" s="40" t="str">
        <f>IF(ISBLANK(Values!E187),"",IF(Values!I187,Values!$B$23,Values!$B$33))</f>
        <v/>
      </c>
      <c r="AJ188" s="41"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7"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8" t="str">
        <f>IF(ISBLANK(Values!E188),"",Values!F188 &amp; " variations")</f>
        <v/>
      </c>
      <c r="K189" s="28" t="str">
        <f>IF(ISBLANK(Values!E188),"",IF(Values!J188, Values!$B$4, Values!$B$5))</f>
        <v/>
      </c>
      <c r="L189" s="39"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8" t="str">
        <f>IF(ISBLANK(Values!E188),"","Size-Color")</f>
        <v/>
      </c>
      <c r="Z189" s="32" t="str">
        <f>IF(ISBLANK(Values!E188),"","variation")</f>
        <v/>
      </c>
      <c r="AA189" s="36" t="str">
        <f>IF(ISBLANK(Values!E188),"",Values!$B$20)</f>
        <v/>
      </c>
      <c r="AB189" s="36" t="str">
        <f>IF(ISBLANK(Values!E188),"",Values!$B$29)</f>
        <v/>
      </c>
      <c r="AI189" s="40" t="str">
        <f>IF(ISBLANK(Values!E188),"",IF(Values!I188,Values!$B$23,Values!$B$33))</f>
        <v/>
      </c>
      <c r="AJ189" s="41"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7"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8" t="str">
        <f>IF(ISBLANK(Values!E189),"",Values!F189 &amp; " variations")</f>
        <v/>
      </c>
      <c r="K190" s="28" t="str">
        <f>IF(ISBLANK(Values!E189),"",IF(Values!J189, Values!$B$4, Values!$B$5))</f>
        <v/>
      </c>
      <c r="L190" s="39"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8" t="str">
        <f>IF(ISBLANK(Values!E189),"","Size-Color")</f>
        <v/>
      </c>
      <c r="Z190" s="32" t="str">
        <f>IF(ISBLANK(Values!E189),"","variation")</f>
        <v/>
      </c>
      <c r="AA190" s="36" t="str">
        <f>IF(ISBLANK(Values!E189),"",Values!$B$20)</f>
        <v/>
      </c>
      <c r="AB190" s="36" t="str">
        <f>IF(ISBLANK(Values!E189),"",Values!$B$29)</f>
        <v/>
      </c>
      <c r="AI190" s="40" t="str">
        <f>IF(ISBLANK(Values!E189),"",IF(Values!I189,Values!$B$23,Values!$B$33))</f>
        <v/>
      </c>
      <c r="AJ190" s="41"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7"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8" t="str">
        <f>IF(ISBLANK(Values!E190),"",Values!F190 &amp; " variations")</f>
        <v/>
      </c>
      <c r="K191" s="28" t="str">
        <f>IF(ISBLANK(Values!E190),"",IF(Values!J190, Values!$B$4, Values!$B$5))</f>
        <v/>
      </c>
      <c r="L191" s="39"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8" t="str">
        <f>IF(ISBLANK(Values!E190),"","Size-Color")</f>
        <v/>
      </c>
      <c r="Z191" s="32" t="str">
        <f>IF(ISBLANK(Values!E190),"","variation")</f>
        <v/>
      </c>
      <c r="AA191" s="36" t="str">
        <f>IF(ISBLANK(Values!E190),"",Values!$B$20)</f>
        <v/>
      </c>
      <c r="AB191" s="36" t="str">
        <f>IF(ISBLANK(Values!E190),"",Values!$B$29)</f>
        <v/>
      </c>
      <c r="AI191" s="40" t="str">
        <f>IF(ISBLANK(Values!E190),"",IF(Values!I190,Values!$B$23,Values!$B$33))</f>
        <v/>
      </c>
      <c r="AJ191" s="41"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7"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8" t="str">
        <f>IF(ISBLANK(Values!E191),"",Values!F191 &amp; " variations")</f>
        <v/>
      </c>
      <c r="K192" s="28" t="str">
        <f>IF(ISBLANK(Values!E191),"",IF(Values!J191, Values!$B$4, Values!$B$5))</f>
        <v/>
      </c>
      <c r="L192" s="39"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8" t="str">
        <f>IF(ISBLANK(Values!E191),"","Size-Color")</f>
        <v/>
      </c>
      <c r="Z192" s="32" t="str">
        <f>IF(ISBLANK(Values!E191),"","variation")</f>
        <v/>
      </c>
      <c r="AA192" s="36" t="str">
        <f>IF(ISBLANK(Values!E191),"",Values!$B$20)</f>
        <v/>
      </c>
      <c r="AB192" s="36" t="str">
        <f>IF(ISBLANK(Values!E191),"",Values!$B$29)</f>
        <v/>
      </c>
      <c r="AI192" s="40" t="str">
        <f>IF(ISBLANK(Values!E191),"",IF(Values!I191,Values!$B$23,Values!$B$33))</f>
        <v/>
      </c>
      <c r="AJ192" s="41"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7"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8" t="str">
        <f>IF(ISBLANK(Values!E192),"",Values!F192 &amp; " variations")</f>
        <v/>
      </c>
      <c r="K193" s="28" t="str">
        <f>IF(ISBLANK(Values!E192),"",IF(Values!J192, Values!$B$4, Values!$B$5))</f>
        <v/>
      </c>
      <c r="L193" s="39"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8" t="str">
        <f>IF(ISBLANK(Values!E192),"","Size-Color")</f>
        <v/>
      </c>
      <c r="Z193" s="32" t="str">
        <f>IF(ISBLANK(Values!E192),"","variation")</f>
        <v/>
      </c>
      <c r="AA193" s="36" t="str">
        <f>IF(ISBLANK(Values!E192),"",Values!$B$20)</f>
        <v/>
      </c>
      <c r="AB193" s="36" t="str">
        <f>IF(ISBLANK(Values!E192),"",Values!$B$29)</f>
        <v/>
      </c>
      <c r="AI193" s="40" t="str">
        <f>IF(ISBLANK(Values!E192),"",IF(Values!I192,Values!$B$23,Values!$B$33))</f>
        <v/>
      </c>
      <c r="AJ193" s="41"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7"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8" t="str">
        <f>IF(ISBLANK(Values!E193),"",Values!F193 &amp; " variations")</f>
        <v/>
      </c>
      <c r="K194" s="28" t="str">
        <f>IF(ISBLANK(Values!E193),"",IF(Values!J193, Values!$B$4, Values!$B$5))</f>
        <v/>
      </c>
      <c r="L194" s="39"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8" t="str">
        <f>IF(ISBLANK(Values!E193),"","Size-Color")</f>
        <v/>
      </c>
      <c r="Z194" s="32" t="str">
        <f>IF(ISBLANK(Values!E193),"","variation")</f>
        <v/>
      </c>
      <c r="AA194" s="36" t="str">
        <f>IF(ISBLANK(Values!E193),"",Values!$B$20)</f>
        <v/>
      </c>
      <c r="AB194" s="36" t="str">
        <f>IF(ISBLANK(Values!E193),"",Values!$B$29)</f>
        <v/>
      </c>
      <c r="AI194" s="40" t="str">
        <f>IF(ISBLANK(Values!E193),"",IF(Values!I193,Values!$B$23,Values!$B$33))</f>
        <v/>
      </c>
      <c r="AJ194" s="41"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7"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8" t="str">
        <f>IF(ISBLANK(Values!E194),"",Values!F194 &amp; " variations")</f>
        <v/>
      </c>
      <c r="K195" s="28" t="str">
        <f>IF(ISBLANK(Values!E194),"",IF(Values!J194, Values!$B$4, Values!$B$5))</f>
        <v/>
      </c>
      <c r="L195" s="39"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8" t="str">
        <f>IF(ISBLANK(Values!E194),"","Size-Color")</f>
        <v/>
      </c>
      <c r="Z195" s="32" t="str">
        <f>IF(ISBLANK(Values!E194),"","variation")</f>
        <v/>
      </c>
      <c r="AA195" s="36" t="str">
        <f>IF(ISBLANK(Values!E194),"",Values!$B$20)</f>
        <v/>
      </c>
      <c r="AB195" s="36" t="str">
        <f>IF(ISBLANK(Values!E194),"",Values!$B$29)</f>
        <v/>
      </c>
      <c r="AI195" s="40" t="str">
        <f>IF(ISBLANK(Values!E194),"",IF(Values!I194,Values!$B$23,Values!$B$33))</f>
        <v/>
      </c>
      <c r="AJ195" s="41"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7"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8" t="str">
        <f>IF(ISBLANK(Values!E195),"",Values!F195 &amp; " variations")</f>
        <v/>
      </c>
      <c r="K196" s="28" t="str">
        <f>IF(ISBLANK(Values!E195),"",IF(Values!J195, Values!$B$4, Values!$B$5))</f>
        <v/>
      </c>
      <c r="L196" s="39"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8" t="str">
        <f>IF(ISBLANK(Values!E195),"","Size-Color")</f>
        <v/>
      </c>
      <c r="Z196" s="32" t="str">
        <f>IF(ISBLANK(Values!E195),"","variation")</f>
        <v/>
      </c>
      <c r="AA196" s="36" t="str">
        <f>IF(ISBLANK(Values!E195),"",Values!$B$20)</f>
        <v/>
      </c>
      <c r="AB196" s="36" t="str">
        <f>IF(ISBLANK(Values!E195),"",Values!$B$29)</f>
        <v/>
      </c>
      <c r="AI196" s="40" t="str">
        <f>IF(ISBLANK(Values!E195),"",IF(Values!I195,Values!$B$23,Values!$B$33))</f>
        <v/>
      </c>
      <c r="AJ196" s="41"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7"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8" t="str">
        <f>IF(ISBLANK(Values!E196),"",Values!F196 &amp; " variations")</f>
        <v/>
      </c>
      <c r="K197" s="28" t="str">
        <f>IF(ISBLANK(Values!E196),"",IF(Values!J196, Values!$B$4, Values!$B$5))</f>
        <v/>
      </c>
      <c r="L197" s="39"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8" t="str">
        <f>IF(ISBLANK(Values!E196),"","Size-Color")</f>
        <v/>
      </c>
      <c r="Z197" s="32" t="str">
        <f>IF(ISBLANK(Values!E196),"","variation")</f>
        <v/>
      </c>
      <c r="AA197" s="36" t="str">
        <f>IF(ISBLANK(Values!E196),"",Values!$B$20)</f>
        <v/>
      </c>
      <c r="AB197" s="36" t="str">
        <f>IF(ISBLANK(Values!E196),"",Values!$B$29)</f>
        <v/>
      </c>
      <c r="AI197" s="40" t="str">
        <f>IF(ISBLANK(Values!E196),"",IF(Values!I196,Values!$B$23,Values!$B$33))</f>
        <v/>
      </c>
      <c r="AJ197" s="41"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7"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8" t="str">
        <f>IF(ISBLANK(Values!E197),"",Values!F197 &amp; " variations")</f>
        <v/>
      </c>
      <c r="K198" s="28" t="str">
        <f>IF(ISBLANK(Values!E197),"",IF(Values!J197, Values!$B$4, Values!$B$5))</f>
        <v/>
      </c>
      <c r="L198" s="39"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8" t="str">
        <f>IF(ISBLANK(Values!E197),"","Size-Color")</f>
        <v/>
      </c>
      <c r="Z198" s="32" t="str">
        <f>IF(ISBLANK(Values!E197),"","variation")</f>
        <v/>
      </c>
      <c r="AA198" s="36" t="str">
        <f>IF(ISBLANK(Values!E197),"",Values!$B$20)</f>
        <v/>
      </c>
      <c r="AB198" s="36" t="str">
        <f>IF(ISBLANK(Values!E197),"",Values!$B$29)</f>
        <v/>
      </c>
      <c r="AI198" s="40" t="str">
        <f>IF(ISBLANK(Values!E197),"",IF(Values!I197,Values!$B$23,Values!$B$33))</f>
        <v/>
      </c>
      <c r="AJ198" s="41"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7"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8" t="str">
        <f>IF(ISBLANK(Values!E198),"",Values!F198 &amp; " variations")</f>
        <v/>
      </c>
      <c r="K199" s="28" t="str">
        <f>IF(ISBLANK(Values!E198),"",IF(Values!J198, Values!$B$4, Values!$B$5))</f>
        <v/>
      </c>
      <c r="L199" s="39"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8" t="str">
        <f>IF(ISBLANK(Values!E198),"","Size-Color")</f>
        <v/>
      </c>
      <c r="Z199" s="32" t="str">
        <f>IF(ISBLANK(Values!E198),"","variation")</f>
        <v/>
      </c>
      <c r="AA199" s="36" t="str">
        <f>IF(ISBLANK(Values!E198),"",Values!$B$20)</f>
        <v/>
      </c>
      <c r="AB199" s="36" t="str">
        <f>IF(ISBLANK(Values!E198),"",Values!$B$29)</f>
        <v/>
      </c>
      <c r="AI199" s="40" t="str">
        <f>IF(ISBLANK(Values!E198),"",IF(Values!I198,Values!$B$23,Values!$B$33))</f>
        <v/>
      </c>
      <c r="AJ199" s="41"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7"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8" t="str">
        <f>IF(ISBLANK(Values!E199),"",Values!F199 &amp; " variations")</f>
        <v/>
      </c>
      <c r="K200" s="28" t="str">
        <f>IF(ISBLANK(Values!E199),"",IF(Values!J199, Values!$B$4, Values!$B$5))</f>
        <v/>
      </c>
      <c r="L200" s="39"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8" t="str">
        <f>IF(ISBLANK(Values!E199),"","Size-Color")</f>
        <v/>
      </c>
      <c r="Z200" s="32" t="str">
        <f>IF(ISBLANK(Values!E199),"","variation")</f>
        <v/>
      </c>
      <c r="AA200" s="36" t="str">
        <f>IF(ISBLANK(Values!E199),"",Values!$B$20)</f>
        <v/>
      </c>
      <c r="AB200" s="36" t="str">
        <f>IF(ISBLANK(Values!E199),"",Values!$B$29)</f>
        <v/>
      </c>
      <c r="AI200" s="40" t="str">
        <f>IF(ISBLANK(Values!E199),"",IF(Values!I199,Values!$B$23,Values!$B$33))</f>
        <v/>
      </c>
      <c r="AJ200" s="41"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7"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8" t="str">
        <f>IF(ISBLANK(Values!E200),"",Values!F200 &amp; " variations")</f>
        <v/>
      </c>
      <c r="K201" s="28" t="str">
        <f>IF(ISBLANK(Values!E200),"",IF(Values!J200, Values!$B$4, Values!$B$5))</f>
        <v/>
      </c>
      <c r="L201" s="39"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8" t="str">
        <f>IF(ISBLANK(Values!E200),"","Size-Color")</f>
        <v/>
      </c>
      <c r="Z201" s="32" t="str">
        <f>IF(ISBLANK(Values!E200),"","variation")</f>
        <v/>
      </c>
      <c r="AA201" s="36" t="str">
        <f>IF(ISBLANK(Values!E200),"",Values!$B$20)</f>
        <v/>
      </c>
      <c r="AB201" s="36" t="str">
        <f>IF(ISBLANK(Values!E200),"",Values!$B$29)</f>
        <v/>
      </c>
      <c r="AI201" s="40" t="str">
        <f>IF(ISBLANK(Values!E200),"",IF(Values!I200,Values!$B$23,Values!$B$33))</f>
        <v/>
      </c>
      <c r="AJ201" s="41"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7"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8" t="str">
        <f>IF(ISBLANK(Values!E201),"",Values!F201 &amp; " variations")</f>
        <v/>
      </c>
      <c r="K202" s="28" t="str">
        <f>IF(ISBLANK(Values!E201),"",IF(Values!J201, Values!$B$4, Values!$B$5))</f>
        <v/>
      </c>
      <c r="L202" s="39"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8" t="str">
        <f>IF(ISBLANK(Values!E201),"","Size-Color")</f>
        <v/>
      </c>
      <c r="Z202" s="32" t="str">
        <f>IF(ISBLANK(Values!E201),"","variation")</f>
        <v/>
      </c>
      <c r="AA202" s="36" t="str">
        <f>IF(ISBLANK(Values!E201),"",Values!$B$20)</f>
        <v/>
      </c>
      <c r="AB202" s="36" t="str">
        <f>IF(ISBLANK(Values!E201),"",Values!$B$29)</f>
        <v/>
      </c>
      <c r="AI202" s="40" t="str">
        <f>IF(ISBLANK(Values!E201),"",IF(Values!I201,Values!$B$23,Values!$B$33))</f>
        <v/>
      </c>
      <c r="AJ202" s="41"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7"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8" t="str">
        <f>IF(ISBLANK(Values!E202),"",Values!F202 &amp; " variations")</f>
        <v/>
      </c>
      <c r="K203" s="28" t="str">
        <f>IF(ISBLANK(Values!E202),"",IF(Values!J202, Values!$B$4, Values!$B$5))</f>
        <v/>
      </c>
      <c r="L203" s="39"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8" t="str">
        <f>IF(ISBLANK(Values!E202),"","Size-Color")</f>
        <v/>
      </c>
      <c r="Z203" s="32" t="str">
        <f>IF(ISBLANK(Values!E202),"","variation")</f>
        <v/>
      </c>
      <c r="AA203" s="36" t="str">
        <f>IF(ISBLANK(Values!E202),"",Values!$B$20)</f>
        <v/>
      </c>
      <c r="AB203" s="36" t="str">
        <f>IF(ISBLANK(Values!E202),"",Values!$B$29)</f>
        <v/>
      </c>
      <c r="AI203" s="40" t="str">
        <f>IF(ISBLANK(Values!E202),"",IF(Values!I202,Values!$B$23,Values!$B$33))</f>
        <v/>
      </c>
      <c r="AJ203" s="41"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7"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8" t="str">
        <f>IF(ISBLANK(Values!E203),"",Values!F203 &amp; " variations")</f>
        <v/>
      </c>
      <c r="K204" s="28" t="str">
        <f>IF(ISBLANK(Values!E203),"",IF(Values!J203, Values!$B$4, Values!$B$5))</f>
        <v/>
      </c>
      <c r="L204" s="39"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8" t="str">
        <f>IF(ISBLANK(Values!E203),"","Size-Color")</f>
        <v/>
      </c>
      <c r="Z204" s="32" t="str">
        <f>IF(ISBLANK(Values!E203),"","variation")</f>
        <v/>
      </c>
      <c r="AA204" s="36" t="str">
        <f>IF(ISBLANK(Values!E203),"",Values!$B$20)</f>
        <v/>
      </c>
      <c r="AB204" s="36" t="str">
        <f>IF(ISBLANK(Values!E203),"",Values!$B$29)</f>
        <v/>
      </c>
      <c r="AI204" s="40" t="str">
        <f>IF(ISBLANK(Values!E203),"",IF(Values!I203,Values!$B$23,Values!$B$33))</f>
        <v/>
      </c>
      <c r="AJ204" s="41"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1"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1"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1"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1"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1"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1"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1"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1"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1"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1"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1"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1"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1"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1"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1"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1"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1"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087" priority="2">
      <formula>IF($W4&lt;&gt;"Parent",0,1)</formula>
    </cfRule>
    <cfRule type="expression" dxfId="1086" priority="3">
      <formula>IF(LEN(CO4)&gt;0,1,0)</formula>
    </cfRule>
    <cfRule type="expression" dxfId="1085" priority="4">
      <formula>IF(VLOOKUP($CO$3,#NAME?,MATCH($A4,#NAME?,0)+1,0)&gt;0,1,0)</formula>
    </cfRule>
    <cfRule type="expression" dxfId="1084" priority="5">
      <formula>IF(VLOOKUP($CO$3,#NAME?,MATCH($A4,#NAME?,0)+1,0)&gt;0,1,0)</formula>
    </cfRule>
    <cfRule type="expression" dxfId="1083" priority="6">
      <formula>IF(VLOOKUP($CO$3,#NAME?,MATCH($A4,#NAME?,0)+1,0)&gt;0,1,0)</formula>
    </cfRule>
    <cfRule type="expression" dxfId="1082"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81" priority="8">
      <formula>IF(LEN(A4)&gt;0,1,0)</formula>
    </cfRule>
    <cfRule type="expression" dxfId="1080" priority="9">
      <formula>IF(VLOOKUP($A$3,#NAME?,MATCH($A4,#NAME?,0)+1,0)&gt;0,1,0)</formula>
    </cfRule>
    <cfRule type="expression" dxfId="1079" priority="10">
      <formula>IF(VLOOKUP($A$3,#NAME?,MATCH($A4,#NAME?,0)+1,0)&gt;0,1,0)</formula>
    </cfRule>
    <cfRule type="expression" dxfId="1078" priority="11">
      <formula>IF(VLOOKUP($A$3,#NAME?,MATCH($A4,#NAME?,0)+1,0)&gt;0,1,0)</formula>
    </cfRule>
    <cfRule type="expression" dxfId="1077" priority="12">
      <formula>AND(IF(IFERROR(VLOOKUP($A$3,#NAME?,MATCH($A4,#NAME?,0)+1,0),0)&gt;0,0,1),IF(IFERROR(VLOOKUP($A$3,#NAME?,MATCH($A4,#NAME?,0)+1,0),0)&gt;0,0,1),IF(IFERROR(VLOOKUP($A$3,#NAME?,MATCH($A4,#NAME?,0)+1,0),0)&gt;0,0,1),IF(IFERROR(MATCH($A4,#NAME?,0),0)&gt;0,1,0))</formula>
    </cfRule>
  </conditionalFormatting>
  <conditionalFormatting sqref="B5:B1048576">
    <cfRule type="expression" dxfId="1076" priority="13">
      <formula>IF(LEN(B4)&gt;0,1,0)</formula>
    </cfRule>
    <cfRule type="expression" dxfId="1075" priority="14">
      <formula>IF(VLOOKUP($B$3,#NAME?,MATCH($A4,#NAME?,0)+1,0)&gt;0,1,0)</formula>
    </cfRule>
    <cfRule type="expression" dxfId="1074" priority="15">
      <formula>IF(VLOOKUP($B$3,#NAME?,MATCH($A4,#NAME?,0)+1,0)&gt;0,1,0)</formula>
    </cfRule>
    <cfRule type="expression" dxfId="1073" priority="16">
      <formula>IF(VLOOKUP($B$3,#NAME?,MATCH($A4,#NAME?,0)+1,0)&gt;0,1,0)</formula>
    </cfRule>
    <cfRule type="expression" dxfId="1072" priority="17">
      <formula>AND(IF(IFERROR(VLOOKUP($B$3,#NAME?,MATCH($A4,#NAME?,0)+1,0),0)&gt;0,0,1),IF(IFERROR(VLOOKUP($B$3,#NAME?,MATCH($A4,#NAME?,0)+1,0),0)&gt;0,0,1),IF(IFERROR(VLOOKUP($B$3,#NAME?,MATCH($A4,#NAME?,0)+1,0),0)&gt;0,0,1),IF(IFERROR(MATCH($A4,#NAME?,0),0)&gt;0,1,0))</formula>
    </cfRule>
  </conditionalFormatting>
  <conditionalFormatting sqref="C5:C1048576">
    <cfRule type="expression" dxfId="1071" priority="18">
      <formula>IF(LEN(C5)&gt;0,1,0)</formula>
    </cfRule>
    <cfRule type="expression" dxfId="1070" priority="19">
      <formula>IF(VLOOKUP($C$3,#NAME?,MATCH($A5,#NAME?,0)+1,0)&gt;0,1,0)</formula>
    </cfRule>
    <cfRule type="expression" dxfId="1069" priority="20">
      <formula>IF(VLOOKUP($C$3,#NAME?,MATCH($A5,#NAME?,0)+1,0)&gt;0,1,0)</formula>
    </cfRule>
    <cfRule type="expression" dxfId="1068" priority="21">
      <formula>IF(VLOOKUP($C$3,#NAME?,MATCH($A5,#NAME?,0)+1,0)&gt;0,1,0)</formula>
    </cfRule>
    <cfRule type="expression" dxfId="1067" priority="22">
      <formula>AND(IF(IFERROR(VLOOKUP($C$3,#NAME?,MATCH($A5,#NAME?,0)+1,0),0)&gt;0,0,1),IF(IFERROR(VLOOKUP($C$3,#NAME?,MATCH($A5,#NAME?,0)+1,0),0)&gt;0,0,1),IF(IFERROR(VLOOKUP($C$3,#NAME?,MATCH($A5,#NAME?,0)+1,0),0)&gt;0,0,1),IF(IFERROR(MATCH($A5,#NAME?,0),0)&gt;0,1,0))</formula>
    </cfRule>
  </conditionalFormatting>
  <conditionalFormatting sqref="D5:D1048576">
    <cfRule type="expression" dxfId="1066" priority="23">
      <formula>IF(LEN(D5)&gt;0,1,0)</formula>
    </cfRule>
    <cfRule type="expression" dxfId="1065" priority="24">
      <formula>IF(VLOOKUP($D$3,#NAME?,MATCH($A5,#NAME?,0)+1,0)&gt;0,1,0)</formula>
    </cfRule>
    <cfRule type="expression" dxfId="1064" priority="25">
      <formula>IF(VLOOKUP($D$3,#NAME?,MATCH($A5,#NAME?,0)+1,0)&gt;0,1,0)</formula>
    </cfRule>
    <cfRule type="expression" dxfId="1063" priority="26">
      <formula>IF(VLOOKUP($D$3,#NAME?,MATCH($A5,#NAME?,0)+1,0)&gt;0,1,0)</formula>
    </cfRule>
    <cfRule type="expression" dxfId="1062" priority="27">
      <formula>AND(IF(IFERROR(VLOOKUP($D$3,#NAME?,MATCH($A5,#NAME?,0)+1,0),0)&gt;0,0,1),IF(IFERROR(VLOOKUP($D$3,#NAME?,MATCH($A5,#NAME?,0)+1,0),0)&gt;0,0,1),IF(IFERROR(VLOOKUP($D$3,#NAME?,MATCH($A5,#NAME?,0)+1,0),0)&gt;0,0,1),IF(IFERROR(MATCH($A5,#NAME?,0),0)&gt;0,1,0))</formula>
    </cfRule>
  </conditionalFormatting>
  <conditionalFormatting sqref="E4:E1048576">
    <cfRule type="expression" dxfId="1061" priority="28">
      <formula>IF(LEN(E4)&gt;0,1,0)</formula>
    </cfRule>
    <cfRule type="expression" dxfId="1060" priority="29">
      <formula>IF(VLOOKUP($E$3,#NAME?,MATCH($A4,#NAME?,0)+1,0)&gt;0,1,0)</formula>
    </cfRule>
    <cfRule type="expression" dxfId="1059" priority="30">
      <formula>IF(VLOOKUP($E$3,#NAME?,MATCH($A4,#NAME?,0)+1,0)&gt;0,1,0)</formula>
    </cfRule>
    <cfRule type="expression" dxfId="1058" priority="31">
      <formula>IF(VLOOKUP($E$3,#NAME?,MATCH($A4,#NAME?,0)+1,0)&gt;0,1,0)</formula>
    </cfRule>
    <cfRule type="expression" dxfId="1057" priority="32">
      <formula>AND(IF(IFERROR(VLOOKUP($E$3,#NAME?,MATCH($A4,#NAME?,0)+1,0),0)&gt;0,0,1),IF(IFERROR(VLOOKUP($E$3,#NAME?,MATCH($A4,#NAME?,0)+1,0),0)&gt;0,0,1),IF(IFERROR(VLOOKUP($E$3,#NAME?,MATCH($A4,#NAME?,0)+1,0),0)&gt;0,0,1),IF(IFERROR(MATCH($A4,#NAME?,0),0)&gt;0,1,0))</formula>
    </cfRule>
  </conditionalFormatting>
  <conditionalFormatting sqref="F5:F1048576">
    <cfRule type="expression" dxfId="1056" priority="33">
      <formula>IF(LEN(F5)&gt;0,1,0)</formula>
    </cfRule>
    <cfRule type="expression" dxfId="1055" priority="34">
      <formula>IF(VLOOKUP($F$3,#NAME?,MATCH($A5,#NAME?,0)+1,0)&gt;0,1,0)</formula>
    </cfRule>
    <cfRule type="expression" dxfId="1054" priority="35">
      <formula>IF(VLOOKUP($F$3,#NAME?,MATCH($A5,#NAME?,0)+1,0)&gt;0,1,0)</formula>
    </cfRule>
    <cfRule type="expression" dxfId="1053" priority="36">
      <formula>IF(VLOOKUP($F$3,#NAME?,MATCH($A5,#NAME?,0)+1,0)&gt;0,1,0)</formula>
    </cfRule>
    <cfRule type="expression" dxfId="1052" priority="37">
      <formula>AND(IF(IFERROR(VLOOKUP($F$3,#NAME?,MATCH($A5,#NAME?,0)+1,0),0)&gt;0,0,1),IF(IFERROR(VLOOKUP($F$3,#NAME?,MATCH($A5,#NAME?,0)+1,0),0)&gt;0,0,1),IF(IFERROR(VLOOKUP($F$3,#NAME?,MATCH($A5,#NAME?,0)+1,0),0)&gt;0,0,1),IF(IFERROR(MATCH($A5,#NAME?,0),0)&gt;0,1,0))</formula>
    </cfRule>
  </conditionalFormatting>
  <conditionalFormatting sqref="G25:G1048576 G5:G23">
    <cfRule type="expression" dxfId="1051" priority="38">
      <formula>IF(LEN(G5)&gt;0,1,0)</formula>
    </cfRule>
    <cfRule type="expression" dxfId="1050" priority="39">
      <formula>IF(VLOOKUP($G$3,#NAME?,MATCH($A5,#NAME?,0)+1,0)&gt;0,1,0)</formula>
    </cfRule>
    <cfRule type="expression" dxfId="1049" priority="40">
      <formula>IF(VLOOKUP($G$3,#NAME?,MATCH($A5,#NAME?,0)+1,0)&gt;0,1,0)</formula>
    </cfRule>
    <cfRule type="expression" dxfId="1048" priority="41">
      <formula>IF(VLOOKUP($G$3,#NAME?,MATCH($A5,#NAME?,0)+1,0)&gt;0,1,0)</formula>
    </cfRule>
    <cfRule type="expression" dxfId="1047" priority="42">
      <formula>AND(IF(IFERROR(VLOOKUP($G$3,#NAME?,MATCH($A5,#NAME?,0)+1,0),0)&gt;0,0,1),IF(IFERROR(VLOOKUP($G$3,#NAME?,MATCH($A5,#NAME?,0)+1,0),0)&gt;0,0,1),IF(IFERROR(VLOOKUP($G$3,#NAME?,MATCH($A5,#NAME?,0)+1,0),0)&gt;0,0,1),IF(IFERROR(MATCH($A5,#NAME?,0),0)&gt;0,1,0))</formula>
    </cfRule>
  </conditionalFormatting>
  <conditionalFormatting sqref="H4:I1048576">
    <cfRule type="expression" dxfId="1046" priority="43">
      <formula>IF(LEN(H4)&gt;0,1,0)</formula>
    </cfRule>
    <cfRule type="expression" dxfId="1045" priority="44">
      <formula>IF(VLOOKUP($H$3,#NAME?,MATCH($A4,#NAME?,0)+1,0)&gt;0,1,0)</formula>
    </cfRule>
    <cfRule type="expression" dxfId="1044" priority="45">
      <formula>IF(VLOOKUP($H$3,#NAME?,MATCH($A4,#NAME?,0)+1,0)&gt;0,1,0)</formula>
    </cfRule>
    <cfRule type="expression" dxfId="1043" priority="46">
      <formula>IF(VLOOKUP($H$3,#NAME?,MATCH($A4,#NAME?,0)+1,0)&gt;0,1,0)</formula>
    </cfRule>
    <cfRule type="expression" dxfId="1042" priority="47">
      <formula>AND(IF(IFERROR(VLOOKUP($H$3,#NAME?,MATCH($A4,#NAME?,0)+1,0),0)&gt;0,0,1),IF(IFERROR(VLOOKUP($H$3,#NAME?,MATCH($A4,#NAME?,0)+1,0),0)&gt;0,0,1),IF(IFERROR(VLOOKUP($H$3,#NAME?,MATCH($A4,#NAME?,0)+1,0),0)&gt;0,0,1),IF(IFERROR(MATCH($A4,#NAME?,0),0)&gt;0,1,0))</formula>
    </cfRule>
  </conditionalFormatting>
  <conditionalFormatting sqref="J5:J1048576">
    <cfRule type="expression" dxfId="1041" priority="48">
      <formula>IF(LEN(J5)&gt;0,1,0)</formula>
    </cfRule>
    <cfRule type="expression" dxfId="1040" priority="49">
      <formula>IF(VLOOKUP($J$3,#NAME?,MATCH($A5,#NAME?,0)+1,0)&gt;0,1,0)</formula>
    </cfRule>
    <cfRule type="expression" dxfId="1039" priority="50">
      <formula>IF(VLOOKUP($J$3,#NAME?,MATCH($A5,#NAME?,0)+1,0)&gt;0,1,0)</formula>
    </cfRule>
    <cfRule type="expression" dxfId="1038" priority="51">
      <formula>IF(VLOOKUP($J$3,#NAME?,MATCH($A5,#NAME?,0)+1,0)&gt;0,1,0)</formula>
    </cfRule>
    <cfRule type="expression" dxfId="1037"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36" priority="53">
      <formula>IF(LEN(K5)&gt;0,1,0)</formula>
    </cfRule>
    <cfRule type="expression" dxfId="1035" priority="54">
      <formula>IF(VLOOKUP($K$3,#NAME?,MATCH($A5,#NAME?,0)+1,0)&gt;0,1,0)</formula>
    </cfRule>
    <cfRule type="expression" dxfId="1034" priority="55">
      <formula>IF(VLOOKUP($K$3,#NAME?,MATCH($A5,#NAME?,0)+1,0)&gt;0,1,0)</formula>
    </cfRule>
    <cfRule type="expression" dxfId="1033" priority="56">
      <formula>IF(VLOOKUP($K$3,#NAME?,MATCH($A5,#NAME?,0)+1,0)&gt;0,1,0)</formula>
    </cfRule>
    <cfRule type="expression" dxfId="1032" priority="57">
      <formula>AND(IF(IFERROR(VLOOKUP($K$3,#NAME?,MATCH($A5,#NAME?,0)+1,0),0)&gt;0,0,1),IF(IFERROR(VLOOKUP($K$3,#NAME?,MATCH($A5,#NAME?,0)+1,0),0)&gt;0,0,1),IF(IFERROR(VLOOKUP($K$3,#NAME?,MATCH($A5,#NAME?,0)+1,0),0)&gt;0,0,1),IF(IFERROR(MATCH($A5,#NAME?,0),0)&gt;0,1,0))</formula>
    </cfRule>
  </conditionalFormatting>
  <conditionalFormatting sqref="L5:L1048576">
    <cfRule type="expression" dxfId="1031" priority="58">
      <formula>IF(LEN(L6)&gt;0,1,0)</formula>
    </cfRule>
    <cfRule type="expression" dxfId="1030" priority="59">
      <formula>IF(VLOOKUP($L$3,#NAME?,MATCH($A5,#NAME?,0)+1,0)&gt;0,1,0)</formula>
    </cfRule>
    <cfRule type="expression" dxfId="1029" priority="60">
      <formula>IF(VLOOKUP($L$3,#NAME?,MATCH($A5,#NAME?,0)+1,0)&gt;0,1,0)</formula>
    </cfRule>
    <cfRule type="expression" dxfId="1028" priority="61">
      <formula>IF(VLOOKUP($L$3,#NAME?,MATCH($A5,#NAME?,0)+1,0)&gt;0,1,0)</formula>
    </cfRule>
    <cfRule type="expression" dxfId="1027"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26" priority="63">
      <formula>IF(LEN(M5)&gt;0,1,0)</formula>
    </cfRule>
    <cfRule type="expression" dxfId="1025" priority="64">
      <formula>IF(VLOOKUP($M$3,#NAME?,MATCH($A5,#NAME?,0)+1,0)&gt;0,1,0)</formula>
    </cfRule>
    <cfRule type="expression" dxfId="1024" priority="65">
      <formula>IF(VLOOKUP($M$3,#NAME?,MATCH($A5,#NAME?,0)+1,0)&gt;0,1,0)</formula>
    </cfRule>
    <cfRule type="expression" dxfId="1023" priority="66">
      <formula>IF(VLOOKUP($M$3,#NAME?,MATCH($A5,#NAME?,0)+1,0)&gt;0,1,0)</formula>
    </cfRule>
    <cfRule type="expression" dxfId="1022"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21" priority="68">
      <formula>IF(LEN(N4)&gt;0,1,0)</formula>
    </cfRule>
    <cfRule type="expression" dxfId="1020" priority="69">
      <formula>IF(VLOOKUP($N$3,#NAME?,MATCH($A4,#NAME?,0)+1,0)&gt;0,1,0)</formula>
    </cfRule>
    <cfRule type="expression" dxfId="1019" priority="70">
      <formula>IF(VLOOKUP($N$3,#NAME?,MATCH($A4,#NAME?,0)+1,0)&gt;0,1,0)</formula>
    </cfRule>
    <cfRule type="expression" dxfId="1018" priority="71">
      <formula>IF(VLOOKUP($N$3,#NAME?,MATCH($A4,#NAME?,0)+1,0)&gt;0,1,0)</formula>
    </cfRule>
    <cfRule type="expression" dxfId="1017" priority="72">
      <formula>AND(IF(IFERROR(VLOOKUP($N$3,#NAME?,MATCH($A4,#NAME?,0)+1,0),0)&gt;0,0,1),IF(IFERROR(VLOOKUP($N$3,#NAME?,MATCH($A4,#NAME?,0)+1,0),0)&gt;0,0,1),IF(IFERROR(VLOOKUP($N$3,#NAME?,MATCH($A4,#NAME?,0)+1,0),0)&gt;0,0,1),IF(IFERROR(MATCH($A4,#NAME?,0),0)&gt;0,1,0))</formula>
    </cfRule>
  </conditionalFormatting>
  <conditionalFormatting sqref="P123:V131 O7:O1048576 V5:V122 O4">
    <cfRule type="expression" dxfId="1016" priority="73">
      <formula>IF(LEN(O4)&gt;0,1,0)</formula>
    </cfRule>
    <cfRule type="expression" dxfId="1015" priority="74">
      <formula>IF(VLOOKUP($O$3,#NAME?,MATCH($A4,#NAME?,0)+1,0)&gt;0,1,0)</formula>
    </cfRule>
    <cfRule type="expression" dxfId="1014" priority="75">
      <formula>IF(VLOOKUP($O$3,#NAME?,MATCH($A4,#NAME?,0)+1,0)&gt;0,1,0)</formula>
    </cfRule>
    <cfRule type="expression" dxfId="1013" priority="76">
      <formula>IF(VLOOKUP($O$3,#NAME?,MATCH($A4,#NAME?,0)+1,0)&gt;0,1,0)</formula>
    </cfRule>
    <cfRule type="expression" dxfId="1012"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11" priority="78">
      <formula>IF(LEN(P4)&gt;0,1,0)</formula>
    </cfRule>
    <cfRule type="expression" dxfId="1010" priority="79">
      <formula>IF(VLOOKUP($P$3,#NAME?,MATCH($A4,#NAME?,0)+1,0)&gt;0,1,0)</formula>
    </cfRule>
    <cfRule type="expression" dxfId="1009" priority="80">
      <formula>IF(VLOOKUP($P$3,#NAME?,MATCH($A4,#NAME?,0)+1,0)&gt;0,1,0)</formula>
    </cfRule>
    <cfRule type="expression" dxfId="1008" priority="81">
      <formula>IF(VLOOKUP($P$3,#NAME?,MATCH($A4,#NAME?,0)+1,0)&gt;0,1,0)</formula>
    </cfRule>
    <cfRule type="expression" dxfId="1007"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06" priority="83">
      <formula>IF(LEN(Q4)&gt;0,1,0)</formula>
    </cfRule>
    <cfRule type="expression" dxfId="1005" priority="84">
      <formula>IF(VLOOKUP($Q$3,#NAME?,MATCH($A4,#NAME?,0)+1,0)&gt;0,1,0)</formula>
    </cfRule>
    <cfRule type="expression" dxfId="1004" priority="85">
      <formula>IF(VLOOKUP($Q$3,#NAME?,MATCH($A4,#NAME?,0)+1,0)&gt;0,1,0)</formula>
    </cfRule>
    <cfRule type="expression" dxfId="1003" priority="86">
      <formula>IF(VLOOKUP($Q$3,#NAME?,MATCH($A4,#NAME?,0)+1,0)&gt;0,1,0)</formula>
    </cfRule>
    <cfRule type="expression" dxfId="1002"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01" priority="88">
      <formula>IF(LEN(R4)&gt;0,1,0)</formula>
    </cfRule>
    <cfRule type="expression" dxfId="1000" priority="89">
      <formula>IF(VLOOKUP($R$3,#NAME?,MATCH($A4,#NAME?,0)+1,0)&gt;0,1,0)</formula>
    </cfRule>
    <cfRule type="expression" dxfId="999" priority="90">
      <formula>IF(VLOOKUP($R$3,#NAME?,MATCH($A4,#NAME?,0)+1,0)&gt;0,1,0)</formula>
    </cfRule>
    <cfRule type="expression" dxfId="998" priority="91">
      <formula>IF(VLOOKUP($R$3,#NAME?,MATCH($A4,#NAME?,0)+1,0)&gt;0,1,0)</formula>
    </cfRule>
    <cfRule type="expression" dxfId="997"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996" priority="93">
      <formula>IF(LEN(S4)&gt;0,1,0)</formula>
    </cfRule>
    <cfRule type="expression" dxfId="995" priority="94">
      <formula>IF(VLOOKUP($S$3,#NAME?,MATCH($A4,#NAME?,0)+1,0)&gt;0,1,0)</formula>
    </cfRule>
    <cfRule type="expression" dxfId="994" priority="95">
      <formula>IF(VLOOKUP($S$3,#NAME?,MATCH($A4,#NAME?,0)+1,0)&gt;0,1,0)</formula>
    </cfRule>
    <cfRule type="expression" dxfId="993" priority="96">
      <formula>IF(VLOOKUP($S$3,#NAME?,MATCH($A4,#NAME?,0)+1,0)&gt;0,1,0)</formula>
    </cfRule>
    <cfRule type="expression" dxfId="992"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991" priority="98">
      <formula>IF(LEN(T4)&gt;0,1,0)</formula>
    </cfRule>
    <cfRule type="expression" dxfId="990" priority="99">
      <formula>IF(VLOOKUP($T$3,#NAME?,MATCH($A4,#NAME?,0)+1,0)&gt;0,1,0)</formula>
    </cfRule>
    <cfRule type="expression" dxfId="989" priority="100">
      <formula>IF(VLOOKUP($T$3,#NAME?,MATCH($A4,#NAME?,0)+1,0)&gt;0,1,0)</formula>
    </cfRule>
    <cfRule type="expression" dxfId="988" priority="101">
      <formula>IF(VLOOKUP($T$3,#NAME?,MATCH($A4,#NAME?,0)+1,0)&gt;0,1,0)</formula>
    </cfRule>
    <cfRule type="expression" dxfId="987"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986" priority="103">
      <formula>IF(LEN(U4)&gt;0,1,0)</formula>
    </cfRule>
    <cfRule type="expression" dxfId="985" priority="104">
      <formula>IF(VLOOKUP($U$3,#NAME?,MATCH($A4,#NAME?,0)+1,0)&gt;0,1,0)</formula>
    </cfRule>
    <cfRule type="expression" dxfId="984" priority="105">
      <formula>IF(VLOOKUP($U$3,#NAME?,MATCH($A4,#NAME?,0)+1,0)&gt;0,1,0)</formula>
    </cfRule>
    <cfRule type="expression" dxfId="983" priority="106">
      <formula>IF(VLOOKUP($U$3,#NAME?,MATCH($A4,#NAME?,0)+1,0)&gt;0,1,0)</formula>
    </cfRule>
    <cfRule type="expression" dxfId="982"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81" priority="108">
      <formula>IF(LEN(V4)&gt;0,1,0)</formula>
    </cfRule>
    <cfRule type="expression" dxfId="980" priority="109">
      <formula>IF(VLOOKUP($V$3,#NAME?,MATCH($A4,#NAME?,0)+1,0)&gt;0,1,0)</formula>
    </cfRule>
    <cfRule type="expression" dxfId="979" priority="110">
      <formula>IF(VLOOKUP($V$3,#NAME?,MATCH($A4,#NAME?,0)+1,0)&gt;0,1,0)</formula>
    </cfRule>
    <cfRule type="expression" dxfId="978" priority="111">
      <formula>IF(VLOOKUP($V$3,#NAME?,MATCH($A4,#NAME?,0)+1,0)&gt;0,1,0)</formula>
    </cfRule>
    <cfRule type="expression" dxfId="977" priority="112">
      <formula>AND(IF(IFERROR(VLOOKUP($V$3,#NAME?,MATCH($A4,#NAME?,0)+1,0),0)&gt;0,0,1),IF(IFERROR(VLOOKUP($V$3,#NAME?,MATCH($A4,#NAME?,0)+1,0),0)&gt;0,0,1),IF(IFERROR(VLOOKUP($V$3,#NAME?,MATCH($A4,#NAME?,0)+1,0),0)&gt;0,0,1),IF(IFERROR(MATCH($A4,#NAME?,0),0)&gt;0,1,0))</formula>
    </cfRule>
  </conditionalFormatting>
  <conditionalFormatting sqref="W5:W1048576">
    <cfRule type="expression" dxfId="976" priority="113">
      <formula>IF(LEN(W5)&gt;0,1,0)</formula>
    </cfRule>
    <cfRule type="expression" dxfId="975" priority="114">
      <formula>IF(VLOOKUP($W$3,#NAME?,MATCH($A5,#NAME?,0)+1,0)&gt;0,1,0)</formula>
    </cfRule>
    <cfRule type="expression" dxfId="974" priority="115">
      <formula>IF(VLOOKUP($W$3,#NAME?,MATCH($A5,#NAME?,0)+1,0)&gt;0,1,0)</formula>
    </cfRule>
    <cfRule type="expression" dxfId="973" priority="116">
      <formula>IF(VLOOKUP($W$3,#NAME?,MATCH($A5,#NAME?,0)+1,0)&gt;0,1,0)</formula>
    </cfRule>
    <cfRule type="expression" dxfId="972" priority="117">
      <formula>AND(IF(IFERROR(VLOOKUP($W$3,#NAME?,MATCH($A5,#NAME?,0)+1,0),0)&gt;0,0,1),IF(IFERROR(VLOOKUP($W$3,#NAME?,MATCH($A5,#NAME?,0)+1,0),0)&gt;0,0,1),IF(IFERROR(VLOOKUP($W$3,#NAME?,MATCH($A5,#NAME?,0)+1,0),0)&gt;0,0,1),IF(IFERROR(MATCH($A5,#NAME?,0),0)&gt;0,1,0))</formula>
    </cfRule>
  </conditionalFormatting>
  <conditionalFormatting sqref="X5:X1048576">
    <cfRule type="expression" dxfId="971" priority="118">
      <formula>IF(LEN(X5)&gt;0,1,0)</formula>
    </cfRule>
    <cfRule type="expression" dxfId="970" priority="119">
      <formula>IF(VLOOKUP($X$3,#NAME?,MATCH($A5,#NAME?,0)+1,0)&gt;0,1,0)</formula>
    </cfRule>
    <cfRule type="expression" dxfId="969" priority="120">
      <formula>IF(VLOOKUP($X$3,#NAME?,MATCH($A5,#NAME?,0)+1,0)&gt;0,1,0)</formula>
    </cfRule>
    <cfRule type="expression" dxfId="968" priority="121">
      <formula>IF(VLOOKUP($X$3,#NAME?,MATCH($A5,#NAME?,0)+1,0)&gt;0,1,0)</formula>
    </cfRule>
    <cfRule type="expression" dxfId="967" priority="122">
      <formula>AND(IF(IFERROR(VLOOKUP($X$3,#NAME?,MATCH($A5,#NAME?,0)+1,0),0)&gt;0,0,1),IF(IFERROR(VLOOKUP($X$3,#NAME?,MATCH($A5,#NAME?,0)+1,0),0)&gt;0,0,1),IF(IFERROR(VLOOKUP($X$3,#NAME?,MATCH($A5,#NAME?,0)+1,0),0)&gt;0,0,1),IF(IFERROR(MATCH($A5,#NAME?,0),0)&gt;0,1,0))</formula>
    </cfRule>
  </conditionalFormatting>
  <conditionalFormatting sqref="Y5:Y1048576">
    <cfRule type="expression" dxfId="966" priority="123">
      <formula>IF(LEN(Y5)&gt;0,1,0)</formula>
    </cfRule>
    <cfRule type="expression" dxfId="965" priority="124">
      <formula>IF(VLOOKUP($Y$3,#NAME?,MATCH($A5,#NAME?,0)+1,0)&gt;0,1,0)</formula>
    </cfRule>
    <cfRule type="expression" dxfId="964" priority="125">
      <formula>IF(VLOOKUP($Y$3,#NAME?,MATCH($A5,#NAME?,0)+1,0)&gt;0,1,0)</formula>
    </cfRule>
    <cfRule type="expression" dxfId="963" priority="126">
      <formula>IF(VLOOKUP($Y$3,#NAME?,MATCH($A5,#NAME?,0)+1,0)&gt;0,1,0)</formula>
    </cfRule>
    <cfRule type="expression" dxfId="962" priority="127">
      <formula>AND(IF(IFERROR(VLOOKUP($Y$3,#NAME?,MATCH($A5,#NAME?,0)+1,0),0)&gt;0,0,1),IF(IFERROR(VLOOKUP($Y$3,#NAME?,MATCH($A5,#NAME?,0)+1,0),0)&gt;0,0,1),IF(IFERROR(VLOOKUP($Y$3,#NAME?,MATCH($A5,#NAME?,0)+1,0),0)&gt;0,0,1),IF(IFERROR(MATCH($A5,#NAME?,0),0)&gt;0,1,0))</formula>
    </cfRule>
  </conditionalFormatting>
  <conditionalFormatting sqref="Z5:Z1048576">
    <cfRule type="expression" dxfId="961" priority="128">
      <formula>IF(LEN(Z5)&gt;0,1,0)</formula>
    </cfRule>
    <cfRule type="expression" dxfId="960" priority="129">
      <formula>IF(VLOOKUP($Z$3,#NAME?,MATCH($A5,#NAME?,0)+1,0)&gt;0,1,0)</formula>
    </cfRule>
    <cfRule type="expression" dxfId="959" priority="130">
      <formula>IF(VLOOKUP($Z$3,#NAME?,MATCH($A5,#NAME?,0)+1,0)&gt;0,1,0)</formula>
    </cfRule>
    <cfRule type="expression" dxfId="958" priority="131">
      <formula>IF(VLOOKUP($Z$3,#NAME?,MATCH($A5,#NAME?,0)+1,0)&gt;0,1,0)</formula>
    </cfRule>
    <cfRule type="expression" dxfId="957"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56" priority="133">
      <formula>IF(LEN(AA4)&gt;0,1,0)</formula>
    </cfRule>
    <cfRule type="expression" dxfId="955" priority="134">
      <formula>IF(VLOOKUP($AA$3,#NAME?,MATCH($A4,#NAME?,0)+1,0)&gt;0,1,0)</formula>
    </cfRule>
    <cfRule type="expression" dxfId="954" priority="135">
      <formula>IF(VLOOKUP($AA$3,#NAME?,MATCH($A4,#NAME?,0)+1,0)&gt;0,1,0)</formula>
    </cfRule>
    <cfRule type="expression" dxfId="953" priority="136">
      <formula>IF(VLOOKUP($AA$3,#NAME?,MATCH($A4,#NAME?,0)+1,0)&gt;0,1,0)</formula>
    </cfRule>
    <cfRule type="expression" dxfId="952"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51" priority="138">
      <formula>IF(LEN(AB4)&gt;0,1,0)</formula>
    </cfRule>
    <cfRule type="expression" dxfId="950" priority="139">
      <formula>IF(VLOOKUP($AB$3,#NAME?,MATCH($A4,#NAME?,0)+1,0)&gt;0,1,0)</formula>
    </cfRule>
    <cfRule type="expression" dxfId="949" priority="140">
      <formula>IF(VLOOKUP($AB$3,#NAME?,MATCH($A4,#NAME?,0)+1,0)&gt;0,1,0)</formula>
    </cfRule>
    <cfRule type="expression" dxfId="948" priority="141">
      <formula>IF(VLOOKUP($AB$3,#NAME?,MATCH($A4,#NAME?,0)+1,0)&gt;0,1,0)</formula>
    </cfRule>
    <cfRule type="expression" dxfId="947"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46" priority="143">
      <formula>IF(LEN(#REF!)&gt;0,1,0)</formula>
    </cfRule>
    <cfRule type="expression" dxfId="945" priority="144">
      <formula>IF(VLOOKUP($AC$3,#NAME?,MATCH(#REF!,#NAME?,0)+1,0)&gt;0,1,0)</formula>
    </cfRule>
    <cfRule type="expression" dxfId="944" priority="145">
      <formula>IF(VLOOKUP($AC$3,#NAME?,MATCH(#REF!,#NAME?,0)+1,0)&gt;0,1,0)</formula>
    </cfRule>
    <cfRule type="expression" dxfId="943" priority="146">
      <formula>IF(VLOOKUP($AC$3,#NAME?,MATCH(#REF!,#NAME?,0)+1,0)&gt;0,1,0)</formula>
    </cfRule>
    <cfRule type="expression" dxfId="942"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41" priority="148">
      <formula>IF(LEN(AD4)&gt;0,1,0)</formula>
    </cfRule>
    <cfRule type="expression" dxfId="940" priority="149">
      <formula>IF(VLOOKUP($AD$3,#NAME?,MATCH($A4,#NAME?,0)+1,0)&gt;0,1,0)</formula>
    </cfRule>
    <cfRule type="expression" dxfId="939" priority="150">
      <formula>IF(VLOOKUP($AD$3,#NAME?,MATCH($A4,#NAME?,0)+1,0)&gt;0,1,0)</formula>
    </cfRule>
    <cfRule type="expression" dxfId="938" priority="151">
      <formula>IF(VLOOKUP($AD$3,#NAME?,MATCH($A4,#NAME?,0)+1,0)&gt;0,1,0)</formula>
    </cfRule>
    <cfRule type="expression" dxfId="937"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36" priority="153">
      <formula>IF(LEN(AE4)&gt;0,1,0)</formula>
    </cfRule>
    <cfRule type="expression" dxfId="935" priority="154">
      <formula>IF(VLOOKUP($AE$3,#NAME?,MATCH($A4,#NAME?,0)+1,0)&gt;0,1,0)</formula>
    </cfRule>
    <cfRule type="expression" dxfId="934" priority="155">
      <formula>IF(VLOOKUP($AE$3,#NAME?,MATCH($A4,#NAME?,0)+1,0)&gt;0,1,0)</formula>
    </cfRule>
    <cfRule type="expression" dxfId="933" priority="156">
      <formula>IF(VLOOKUP($AE$3,#NAME?,MATCH($A4,#NAME?,0)+1,0)&gt;0,1,0)</formula>
    </cfRule>
    <cfRule type="expression" dxfId="932"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31" priority="158">
      <formula>IF(LEN(AF4)&gt;0,1,0)</formula>
    </cfRule>
    <cfRule type="expression" dxfId="930" priority="159">
      <formula>IF(VLOOKUP($AF$3,#NAME?,MATCH($A4,#NAME?,0)+1,0)&gt;0,1,0)</formula>
    </cfRule>
    <cfRule type="expression" dxfId="929" priority="160">
      <formula>IF(VLOOKUP($AF$3,#NAME?,MATCH($A4,#NAME?,0)+1,0)&gt;0,1,0)</formula>
    </cfRule>
    <cfRule type="expression" dxfId="928" priority="161">
      <formula>IF(VLOOKUP($AF$3,#NAME?,MATCH($A4,#NAME?,0)+1,0)&gt;0,1,0)</formula>
    </cfRule>
    <cfRule type="expression" dxfId="9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26" priority="163">
      <formula>IF(LEN(AG4)&gt;0,1,0)</formula>
    </cfRule>
    <cfRule type="expression" dxfId="925" priority="164">
      <formula>IF(VLOOKUP($AG$3,#NAME?,MATCH($A4,#NAME?,0)+1,0)&gt;0,1,0)</formula>
    </cfRule>
    <cfRule type="expression" dxfId="924" priority="165">
      <formula>IF(VLOOKUP($AG$3,#NAME?,MATCH($A4,#NAME?,0)+1,0)&gt;0,1,0)</formula>
    </cfRule>
    <cfRule type="expression" dxfId="923" priority="166">
      <formula>IF(VLOOKUP($AG$3,#NAME?,MATCH($A4,#NAME?,0)+1,0)&gt;0,1,0)</formula>
    </cfRule>
    <cfRule type="expression" dxfId="922"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21" priority="168">
      <formula>IF(LEN(AH4)&gt;0,1,0)</formula>
    </cfRule>
    <cfRule type="expression" dxfId="920" priority="169">
      <formula>IF(VLOOKUP($AH$3,#NAME?,MATCH($A4,#NAME?,0)+1,0)&gt;0,1,0)</formula>
    </cfRule>
    <cfRule type="expression" dxfId="919" priority="170">
      <formula>IF(VLOOKUP($AH$3,#NAME?,MATCH($A4,#NAME?,0)+1,0)&gt;0,1,0)</formula>
    </cfRule>
    <cfRule type="expression" dxfId="918" priority="171">
      <formula>IF(VLOOKUP($AH$3,#NAME?,MATCH($A4,#NAME?,0)+1,0)&gt;0,1,0)</formula>
    </cfRule>
    <cfRule type="expression" dxfId="917"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16" priority="173">
      <formula>IF(LEN(AI4)&gt;0,1,0)</formula>
    </cfRule>
    <cfRule type="expression" dxfId="915" priority="174">
      <formula>IF(VLOOKUP($AI$3,#NAME?,MATCH($A4,#NAME?,0)+1,0)&gt;0,1,0)</formula>
    </cfRule>
    <cfRule type="expression" dxfId="914" priority="175">
      <formula>IF(VLOOKUP($AI$3,#NAME?,MATCH($A4,#NAME?,0)+1,0)&gt;0,1,0)</formula>
    </cfRule>
    <cfRule type="expression" dxfId="913" priority="176">
      <formula>IF(VLOOKUP($AI$3,#NAME?,MATCH($A4,#NAME?,0)+1,0)&gt;0,1,0)</formula>
    </cfRule>
    <cfRule type="expression" dxfId="912"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11" priority="178">
      <formula>IF(LEN(AJ4)&gt;0,1,0)</formula>
    </cfRule>
    <cfRule type="expression" dxfId="910" priority="179">
      <formula>IF(VLOOKUP($AJ$3,#NAME?,MATCH($A4,#NAME?,0)+1,0)&gt;0,1,0)</formula>
    </cfRule>
    <cfRule type="expression" dxfId="909" priority="180">
      <formula>IF(VLOOKUP($AJ$3,#NAME?,MATCH($A4,#NAME?,0)+1,0)&gt;0,1,0)</formula>
    </cfRule>
    <cfRule type="expression" dxfId="908" priority="181">
      <formula>IF(VLOOKUP($AJ$3,#NAME?,MATCH($A4,#NAME?,0)+1,0)&gt;0,1,0)</formula>
    </cfRule>
    <cfRule type="expression" dxfId="907"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06" priority="183">
      <formula>IF(LEN(AK4)&gt;0,1,0)</formula>
    </cfRule>
    <cfRule type="expression" dxfId="905" priority="184">
      <formula>IF(VLOOKUP($AK$3,#NAME?,MATCH($A4,#NAME?,0)+1,0)&gt;0,1,0)</formula>
    </cfRule>
    <cfRule type="expression" dxfId="904" priority="185">
      <formula>IF(VLOOKUP($AK$3,#NAME?,MATCH($A4,#NAME?,0)+1,0)&gt;0,1,0)</formula>
    </cfRule>
    <cfRule type="expression" dxfId="903" priority="186">
      <formula>IF(VLOOKUP($AK$3,#NAME?,MATCH($A4,#NAME?,0)+1,0)&gt;0,1,0)</formula>
    </cfRule>
    <cfRule type="expression" dxfId="902"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01" priority="188">
      <formula>IF(LEN(AL4)&gt;0,1,0)</formula>
    </cfRule>
    <cfRule type="expression" dxfId="900" priority="189">
      <formula>IF(VLOOKUP($AL$3,#NAME?,MATCH($A4,#NAME?,0)+1,0)&gt;0,1,0)</formula>
    </cfRule>
    <cfRule type="expression" dxfId="899" priority="190">
      <formula>IF(VLOOKUP($AL$3,#NAME?,MATCH($A4,#NAME?,0)+1,0)&gt;0,1,0)</formula>
    </cfRule>
    <cfRule type="expression" dxfId="898" priority="191">
      <formula>IF(VLOOKUP($AL$3,#NAME?,MATCH($A4,#NAME?,0)+1,0)&gt;0,1,0)</formula>
    </cfRule>
    <cfRule type="expression" dxfId="897"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896" priority="193">
      <formula>IF(LEN(AM4)&gt;0,1,0)</formula>
    </cfRule>
    <cfRule type="expression" dxfId="895" priority="194">
      <formula>IF(VLOOKUP($AM$3,#NAME?,MATCH($A4,#NAME?,0)+1,0)&gt;0,1,0)</formula>
    </cfRule>
    <cfRule type="expression" dxfId="894" priority="195">
      <formula>IF(VLOOKUP($AM$3,#NAME?,MATCH($A4,#NAME?,0)+1,0)&gt;0,1,0)</formula>
    </cfRule>
    <cfRule type="expression" dxfId="893" priority="196">
      <formula>IF(VLOOKUP($AM$3,#NAME?,MATCH($A4,#NAME?,0)+1,0)&gt;0,1,0)</formula>
    </cfRule>
    <cfRule type="expression" dxfId="892"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891" priority="198">
      <formula>IF(LEN(AN4)&gt;0,1,0)</formula>
    </cfRule>
    <cfRule type="expression" dxfId="890" priority="199">
      <formula>IF(VLOOKUP($AN$3,#NAME?,MATCH($A4,#NAME?,0)+1,0)&gt;0,1,0)</formula>
    </cfRule>
    <cfRule type="expression" dxfId="889" priority="200">
      <formula>IF(VLOOKUP($AN$3,#NAME?,MATCH($A4,#NAME?,0)+1,0)&gt;0,1,0)</formula>
    </cfRule>
    <cfRule type="expression" dxfId="888" priority="201">
      <formula>IF(VLOOKUP($AN$3,#NAME?,MATCH($A4,#NAME?,0)+1,0)&gt;0,1,0)</formula>
    </cfRule>
    <cfRule type="expression" dxfId="887"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886" priority="203">
      <formula>IF(LEN(AO4)&gt;0,1,0)</formula>
    </cfRule>
    <cfRule type="expression" dxfId="885" priority="204">
      <formula>IF(VLOOKUP($AO$3,#NAME?,MATCH($A4,#NAME?,0)+1,0)&gt;0,1,0)</formula>
    </cfRule>
    <cfRule type="expression" dxfId="884" priority="205">
      <formula>IF(VLOOKUP($AO$3,#NAME?,MATCH($A4,#NAME?,0)+1,0)&gt;0,1,0)</formula>
    </cfRule>
    <cfRule type="expression" dxfId="883" priority="206">
      <formula>IF(VLOOKUP($AO$3,#NAME?,MATCH($A4,#NAME?,0)+1,0)&gt;0,1,0)</formula>
    </cfRule>
    <cfRule type="expression" dxfId="882"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81" priority="208">
      <formula>IF(LEN(AP4)&gt;0,1,0)</formula>
    </cfRule>
    <cfRule type="expression" dxfId="880" priority="209">
      <formula>IF(VLOOKUP($AP$3,#NAME?,MATCH($A4,#NAME?,0)+1,0)&gt;0,1,0)</formula>
    </cfRule>
    <cfRule type="expression" dxfId="879" priority="210">
      <formula>IF(VLOOKUP($AP$3,#NAME?,MATCH($A4,#NAME?,0)+1,0)&gt;0,1,0)</formula>
    </cfRule>
    <cfRule type="expression" dxfId="878" priority="211">
      <formula>IF(VLOOKUP($AP$3,#NAME?,MATCH($A4,#NAME?,0)+1,0)&gt;0,1,0)</formula>
    </cfRule>
    <cfRule type="expression" dxfId="877"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76" priority="213">
      <formula>IF(LEN(AQ4)&gt;0,1,0)</formula>
    </cfRule>
    <cfRule type="expression" dxfId="875" priority="214">
      <formula>IF(VLOOKUP($AQ$3,#NAME?,MATCH($A4,#NAME?,0)+1,0)&gt;0,1,0)</formula>
    </cfRule>
    <cfRule type="expression" dxfId="874" priority="215">
      <formula>IF(VLOOKUP($AQ$3,#NAME?,MATCH($A4,#NAME?,0)+1,0)&gt;0,1,0)</formula>
    </cfRule>
    <cfRule type="expression" dxfId="873" priority="216">
      <formula>IF(VLOOKUP($AQ$3,#NAME?,MATCH($A4,#NAME?,0)+1,0)&gt;0,1,0)</formula>
    </cfRule>
    <cfRule type="expression" dxfId="872"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71" priority="218">
      <formula>IF(LEN(AR4)&gt;0,1,0)</formula>
    </cfRule>
    <cfRule type="expression" dxfId="870" priority="219">
      <formula>IF(VLOOKUP($AR$3,#NAME?,MATCH($A4,#NAME?,0)+1,0)&gt;0,1,0)</formula>
    </cfRule>
    <cfRule type="expression" dxfId="869" priority="220">
      <formula>IF(VLOOKUP($AR$3,#NAME?,MATCH($A4,#NAME?,0)+1,0)&gt;0,1,0)</formula>
    </cfRule>
    <cfRule type="expression" dxfId="868" priority="221">
      <formula>IF(VLOOKUP($AR$3,#NAME?,MATCH($A4,#NAME?,0)+1,0)&gt;0,1,0)</formula>
    </cfRule>
    <cfRule type="expression" dxfId="867"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66" priority="223">
      <formula>IF(LEN(AS4)&gt;0,1,0)</formula>
    </cfRule>
    <cfRule type="expression" dxfId="865" priority="224">
      <formula>IF(VLOOKUP($AS$3,#NAME?,MATCH($A4,#NAME?,0)+1,0)&gt;0,1,0)</formula>
    </cfRule>
    <cfRule type="expression" dxfId="864" priority="225">
      <formula>IF(VLOOKUP($AS$3,#NAME?,MATCH($A4,#NAME?,0)+1,0)&gt;0,1,0)</formula>
    </cfRule>
    <cfRule type="expression" dxfId="863" priority="226">
      <formula>IF(VLOOKUP($AS$3,#NAME?,MATCH($A4,#NAME?,0)+1,0)&gt;0,1,0)</formula>
    </cfRule>
    <cfRule type="expression" dxfId="862" priority="227">
      <formula>AND(IF(IFERROR(VLOOKUP($AS$3,#NAME?,MATCH($A4,#NAME?,0)+1,0),0)&gt;0,0,1),IF(IFERROR(VLOOKUP($AS$3,#NAME?,MATCH($A4,#NAME?,0)+1,0),0)&gt;0,0,1),IF(IFERROR(VLOOKUP($AS$3,#NAME?,MATCH($A4,#NAME?,0)+1,0),0)&gt;0,0,1),IF(IFERROR(MATCH($A4,#NAME?,0),0)&gt;0,1,0))</formula>
    </cfRule>
  </conditionalFormatting>
  <conditionalFormatting sqref="AT6:AT1048576 AT4 AV5:AV166">
    <cfRule type="expression" dxfId="861" priority="228">
      <formula>IF(LEN(AT4)&gt;0,1,0)</formula>
    </cfRule>
    <cfRule type="expression" dxfId="860" priority="229">
      <formula>IF(VLOOKUP($AT$3,#NAME?,MATCH($A4,#NAME?,0)+1,0)&gt;0,1,0)</formula>
    </cfRule>
    <cfRule type="expression" dxfId="859" priority="230">
      <formula>IF(VLOOKUP($AT$3,#NAME?,MATCH($A4,#NAME?,0)+1,0)&gt;0,1,0)</formula>
    </cfRule>
    <cfRule type="expression" dxfId="858" priority="231">
      <formula>IF(VLOOKUP($AT$3,#NAME?,MATCH($A4,#NAME?,0)+1,0)&gt;0,1,0)</formula>
    </cfRule>
    <cfRule type="expression" dxfId="857"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56" priority="233">
      <formula>IF(LEN(AU4)&gt;0,1,0)</formula>
    </cfRule>
    <cfRule type="expression" dxfId="855" priority="234">
      <formula>IF(VLOOKUP($AU$3,#NAME?,MATCH($A4,#NAME?,0)+1,0)&gt;0,1,0)</formula>
    </cfRule>
    <cfRule type="expression" dxfId="854" priority="235">
      <formula>IF(VLOOKUP($AU$3,#NAME?,MATCH($A4,#NAME?,0)+1,0)&gt;0,1,0)</formula>
    </cfRule>
    <cfRule type="expression" dxfId="853" priority="236">
      <formula>IF(VLOOKUP($AU$3,#NAME?,MATCH($A4,#NAME?,0)+1,0)&gt;0,1,0)</formula>
    </cfRule>
    <cfRule type="expression" dxfId="852"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51" priority="238">
      <formula>IF(LEN(AV4)&gt;0,1,0)</formula>
    </cfRule>
    <cfRule type="expression" dxfId="850" priority="239">
      <formula>IF(VLOOKUP($AV$3,#NAME?,MATCH($A4,#NAME?,0)+1,0)&gt;0,1,0)</formula>
    </cfRule>
    <cfRule type="expression" dxfId="849" priority="240">
      <formula>IF(VLOOKUP($AV$3,#NAME?,MATCH($A4,#NAME?,0)+1,0)&gt;0,1,0)</formula>
    </cfRule>
    <cfRule type="expression" dxfId="848" priority="241">
      <formula>IF(VLOOKUP($AV$3,#NAME?,MATCH($A4,#NAME?,0)+1,0)&gt;0,1,0)</formula>
    </cfRule>
    <cfRule type="expression" dxfId="847" priority="242">
      <formula>AND(IF(IFERROR(VLOOKUP($AV$3,#NAME?,MATCH($A4,#NAME?,0)+1,0),0)&gt;0,0,1),IF(IFERROR(VLOOKUP($AV$3,#NAME?,MATCH($A4,#NAME?,0)+1,0),0)&gt;0,0,1),IF(IFERROR(VLOOKUP($AV$3,#NAME?,MATCH($A4,#NAME?,0)+1,0),0)&gt;0,0,1),IF(IFERROR(MATCH($A4,#NAME?,0),0)&gt;0,1,0))</formula>
    </cfRule>
  </conditionalFormatting>
  <conditionalFormatting sqref="AW6:AW1048576 AW4">
    <cfRule type="expression" dxfId="846" priority="243">
      <formula>IF(LEN(AW4)&gt;0,1,0)</formula>
    </cfRule>
    <cfRule type="expression" dxfId="845" priority="244">
      <formula>IF(VLOOKUP($AW$3,#NAME?,MATCH($A4,#NAME?,0)+1,0)&gt;0,1,0)</formula>
    </cfRule>
    <cfRule type="expression" dxfId="844" priority="245">
      <formula>IF(VLOOKUP($AW$3,#NAME?,MATCH($A4,#NAME?,0)+1,0)&gt;0,1,0)</formula>
    </cfRule>
    <cfRule type="expression" dxfId="843" priority="246">
      <formula>IF(VLOOKUP($AW$3,#NAME?,MATCH($A4,#NAME?,0)+1,0)&gt;0,1,0)</formula>
    </cfRule>
    <cfRule type="expression" dxfId="842"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41" priority="248">
      <formula>IF(LEN(AX4)&gt;0,1,0)</formula>
    </cfRule>
    <cfRule type="expression" dxfId="840" priority="249">
      <formula>IF(VLOOKUP($AX$3,#NAME?,MATCH($A4,#NAME?,0)+1,0)&gt;0,1,0)</formula>
    </cfRule>
    <cfRule type="expression" dxfId="839" priority="250">
      <formula>IF(VLOOKUP($AX$3,#NAME?,MATCH($A4,#NAME?,0)+1,0)&gt;0,1,0)</formula>
    </cfRule>
    <cfRule type="expression" dxfId="838" priority="251">
      <formula>IF(VLOOKUP($AX$3,#NAME?,MATCH($A4,#NAME?,0)+1,0)&gt;0,1,0)</formula>
    </cfRule>
    <cfRule type="expression" dxfId="837"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36" priority="253">
      <formula>IF(LEN(AY4)&gt;0,1,0)</formula>
    </cfRule>
    <cfRule type="expression" dxfId="835" priority="254">
      <formula>IF(VLOOKUP($AY$3,#NAME?,MATCH($A4,#NAME?,0)+1,0)&gt;0,1,0)</formula>
    </cfRule>
    <cfRule type="expression" dxfId="834" priority="255">
      <formula>IF(VLOOKUP($AY$3,#NAME?,MATCH($A4,#NAME?,0)+1,0)&gt;0,1,0)</formula>
    </cfRule>
    <cfRule type="expression" dxfId="833" priority="256">
      <formula>IF(VLOOKUP($AY$3,#NAME?,MATCH($A4,#NAME?,0)+1,0)&gt;0,1,0)</formula>
    </cfRule>
    <cfRule type="expression" dxfId="832"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31" priority="258">
      <formula>IF(LEN(AZ4)&gt;0,1,0)</formula>
    </cfRule>
    <cfRule type="expression" dxfId="830" priority="259">
      <formula>IF(VLOOKUP($AZ$3,#NAME?,MATCH($A4,#NAME?,0)+1,0)&gt;0,1,0)</formula>
    </cfRule>
    <cfRule type="expression" dxfId="829" priority="260">
      <formula>IF(VLOOKUP($AZ$3,#NAME?,MATCH($A4,#NAME?,0)+1,0)&gt;0,1,0)</formula>
    </cfRule>
    <cfRule type="expression" dxfId="828" priority="261">
      <formula>IF(VLOOKUP($AZ$3,#NAME?,MATCH($A4,#NAME?,0)+1,0)&gt;0,1,0)</formula>
    </cfRule>
    <cfRule type="expression" dxfId="827"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26" priority="263">
      <formula>IF(LEN(BA4)&gt;0,1,0)</formula>
    </cfRule>
    <cfRule type="expression" dxfId="825" priority="264">
      <formula>IF(VLOOKUP($BA$3,#NAME?,MATCH($A4,#NAME?,0)+1,0)&gt;0,1,0)</formula>
    </cfRule>
    <cfRule type="expression" dxfId="824" priority="265">
      <formula>IF(VLOOKUP($BA$3,#NAME?,MATCH($A4,#NAME?,0)+1,0)&gt;0,1,0)</formula>
    </cfRule>
    <cfRule type="expression" dxfId="823" priority="266">
      <formula>IF(VLOOKUP($BA$3,#NAME?,MATCH($A4,#NAME?,0)+1,0)&gt;0,1,0)</formula>
    </cfRule>
    <cfRule type="expression" dxfId="822"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21" priority="268">
      <formula>IF(LEN(BB4)&gt;0,1,0)</formula>
    </cfRule>
    <cfRule type="expression" dxfId="820" priority="269">
      <formula>IF(VLOOKUP($BB$3,#NAME?,MATCH($A4,#NAME?,0)+1,0)&gt;0,1,0)</formula>
    </cfRule>
    <cfRule type="expression" dxfId="819" priority="270">
      <formula>IF(VLOOKUP($BB$3,#NAME?,MATCH($A4,#NAME?,0)+1,0)&gt;0,1,0)</formula>
    </cfRule>
    <cfRule type="expression" dxfId="818" priority="271">
      <formula>IF(VLOOKUP($BB$3,#NAME?,MATCH($A4,#NAME?,0)+1,0)&gt;0,1,0)</formula>
    </cfRule>
    <cfRule type="expression" dxfId="817"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16" priority="273">
      <formula>IF(LEN(BC4)&gt;0,1,0)</formula>
    </cfRule>
    <cfRule type="expression" dxfId="815" priority="274">
      <formula>IF(VLOOKUP($BC$3,#NAME?,MATCH($A4,#NAME?,0)+1,0)&gt;0,1,0)</formula>
    </cfRule>
    <cfRule type="expression" dxfId="814" priority="275">
      <formula>IF(VLOOKUP($BC$3,#NAME?,MATCH($A4,#NAME?,0)+1,0)&gt;0,1,0)</formula>
    </cfRule>
    <cfRule type="expression" dxfId="813" priority="276">
      <formula>IF(VLOOKUP($BC$3,#NAME?,MATCH($A4,#NAME?,0)+1,0)&gt;0,1,0)</formula>
    </cfRule>
    <cfRule type="expression" dxfId="812"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11" priority="278">
      <formula>IF(LEN(BD4)&gt;0,1,0)</formula>
    </cfRule>
    <cfRule type="expression" dxfId="810" priority="279">
      <formula>IF(VLOOKUP($BD$3,#NAME?,MATCH($A4,#NAME?,0)+1,0)&gt;0,1,0)</formula>
    </cfRule>
    <cfRule type="expression" dxfId="809" priority="280">
      <formula>IF(VLOOKUP($BD$3,#NAME?,MATCH($A4,#NAME?,0)+1,0)&gt;0,1,0)</formula>
    </cfRule>
    <cfRule type="expression" dxfId="808" priority="281">
      <formula>IF(VLOOKUP($BD$3,#NAME?,MATCH($A4,#NAME?,0)+1,0)&gt;0,1,0)</formula>
    </cfRule>
    <cfRule type="expression" dxfId="807"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06" priority="283">
      <formula>IF(LEN(BE5)&gt;0,1,0)</formula>
    </cfRule>
    <cfRule type="expression" dxfId="805" priority="284">
      <formula>IF(VLOOKUP($BE$3,#NAME?,MATCH($A5,#NAME?,0)+1,0)&gt;0,1,0)</formula>
    </cfRule>
    <cfRule type="expression" dxfId="804" priority="285">
      <formula>IF(VLOOKUP($BE$3,#NAME?,MATCH($A5,#NAME?,0)+1,0)&gt;0,1,0)</formula>
    </cfRule>
    <cfRule type="expression" dxfId="803" priority="286">
      <formula>IF(VLOOKUP($BE$3,#NAME?,MATCH($A5,#NAME?,0)+1,0)&gt;0,1,0)</formula>
    </cfRule>
    <cfRule type="expression" dxfId="802"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01" priority="288">
      <formula>IF(LEN(BF5)&gt;0,1,0)</formula>
    </cfRule>
    <cfRule type="expression" dxfId="800" priority="289">
      <formula>IF(VLOOKUP($BF$3,#NAME?,MATCH($A5,#NAME?,0)+1,0)&gt;0,1,0)</formula>
    </cfRule>
    <cfRule type="expression" dxfId="799" priority="290">
      <formula>IF(VLOOKUP($BF$3,#NAME?,MATCH($A5,#NAME?,0)+1,0)&gt;0,1,0)</formula>
    </cfRule>
    <cfRule type="expression" dxfId="798" priority="291">
      <formula>IF(VLOOKUP($BF$3,#NAME?,MATCH($A5,#NAME?,0)+1,0)&gt;0,1,0)</formula>
    </cfRule>
    <cfRule type="expression" dxfId="797"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796" priority="293">
      <formula>IF(LEN(BG5)&gt;0,1,0)</formula>
    </cfRule>
    <cfRule type="expression" dxfId="795" priority="294">
      <formula>IF(VLOOKUP($BG$3,#NAME?,MATCH($A5,#NAME?,0)+1,0)&gt;0,1,0)</formula>
    </cfRule>
    <cfRule type="expression" dxfId="794" priority="295">
      <formula>IF(VLOOKUP($BG$3,#NAME?,MATCH($A5,#NAME?,0)+1,0)&gt;0,1,0)</formula>
    </cfRule>
    <cfRule type="expression" dxfId="793" priority="296">
      <formula>IF(VLOOKUP($BG$3,#NAME?,MATCH($A5,#NAME?,0)+1,0)&gt;0,1,0)</formula>
    </cfRule>
    <cfRule type="expression" dxfId="792"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791" priority="298">
      <formula>IF(LEN(BH5)&gt;0,1,0)</formula>
    </cfRule>
    <cfRule type="expression" dxfId="790" priority="299">
      <formula>IF(VLOOKUP($BH$3,#NAME?,MATCH($A5,#NAME?,0)+1,0)&gt;0,1,0)</formula>
    </cfRule>
    <cfRule type="expression" dxfId="789" priority="300">
      <formula>IF(VLOOKUP($BH$3,#NAME?,MATCH($A5,#NAME?,0)+1,0)&gt;0,1,0)</formula>
    </cfRule>
    <cfRule type="expression" dxfId="788" priority="301">
      <formula>IF(VLOOKUP($BH$3,#NAME?,MATCH($A5,#NAME?,0)+1,0)&gt;0,1,0)</formula>
    </cfRule>
    <cfRule type="expression" dxfId="787"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786" priority="303">
      <formula>IF(LEN(BI4)&gt;0,1,0)</formula>
    </cfRule>
    <cfRule type="expression" dxfId="785" priority="304">
      <formula>IF(VLOOKUP($BI$3,#NAME?,MATCH($A4,#NAME?,0)+1,0)&gt;0,1,0)</formula>
    </cfRule>
    <cfRule type="expression" dxfId="784" priority="305">
      <formula>IF(VLOOKUP($BI$3,#NAME?,MATCH($A4,#NAME?,0)+1,0)&gt;0,1,0)</formula>
    </cfRule>
    <cfRule type="expression" dxfId="783" priority="306">
      <formula>IF(VLOOKUP($BI$3,#NAME?,MATCH($A4,#NAME?,0)+1,0)&gt;0,1,0)</formula>
    </cfRule>
    <cfRule type="expression" dxfId="782"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81" priority="308">
      <formula>IF(LEN(BJ4)&gt;0,1,0)</formula>
    </cfRule>
    <cfRule type="expression" dxfId="780" priority="309">
      <formula>IF(VLOOKUP($BJ$3,#NAME?,MATCH($A4,#NAME?,0)+1,0)&gt;0,1,0)</formula>
    </cfRule>
    <cfRule type="expression" dxfId="779" priority="310">
      <formula>IF(VLOOKUP($BJ$3,#NAME?,MATCH($A4,#NAME?,0)+1,0)&gt;0,1,0)</formula>
    </cfRule>
    <cfRule type="expression" dxfId="778" priority="311">
      <formula>IF(VLOOKUP($BJ$3,#NAME?,MATCH($A4,#NAME?,0)+1,0)&gt;0,1,0)</formula>
    </cfRule>
    <cfRule type="expression" dxfId="777"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76" priority="313">
      <formula>IF(LEN(BK4)&gt;0,1,0)</formula>
    </cfRule>
    <cfRule type="expression" dxfId="775" priority="314">
      <formula>IF(VLOOKUP($BK$3,#NAME?,MATCH($A4,#NAME?,0)+1,0)&gt;0,1,0)</formula>
    </cfRule>
    <cfRule type="expression" dxfId="774" priority="315">
      <formula>IF(VLOOKUP($BK$3,#NAME?,MATCH($A4,#NAME?,0)+1,0)&gt;0,1,0)</formula>
    </cfRule>
    <cfRule type="expression" dxfId="773" priority="316">
      <formula>IF(VLOOKUP($BK$3,#NAME?,MATCH($A4,#NAME?,0)+1,0)&gt;0,1,0)</formula>
    </cfRule>
    <cfRule type="expression" dxfId="772"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71" priority="318">
      <formula>IF(LEN(BL4)&gt;0,1,0)</formula>
    </cfRule>
    <cfRule type="expression" dxfId="770" priority="319">
      <formula>IF(VLOOKUP($BL$3,#NAME?,MATCH($A4,#NAME?,0)+1,0)&gt;0,1,0)</formula>
    </cfRule>
    <cfRule type="expression" dxfId="769" priority="320">
      <formula>IF(VLOOKUP($BL$3,#NAME?,MATCH($A4,#NAME?,0)+1,0)&gt;0,1,0)</formula>
    </cfRule>
    <cfRule type="expression" dxfId="768" priority="321">
      <formula>IF(VLOOKUP($BL$3,#NAME?,MATCH($A4,#NAME?,0)+1,0)&gt;0,1,0)</formula>
    </cfRule>
    <cfRule type="expression" dxfId="767"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66" priority="323">
      <formula>IF(LEN(BM4)&gt;0,1,0)</formula>
    </cfRule>
    <cfRule type="expression" dxfId="765" priority="324">
      <formula>IF(VLOOKUP($BM$3,#NAME?,MATCH($A4,#NAME?,0)+1,0)&gt;0,1,0)</formula>
    </cfRule>
    <cfRule type="expression" dxfId="764" priority="325">
      <formula>IF(VLOOKUP($BM$3,#NAME?,MATCH($A4,#NAME?,0)+1,0)&gt;0,1,0)</formula>
    </cfRule>
    <cfRule type="expression" dxfId="763" priority="326">
      <formula>IF(VLOOKUP($BM$3,#NAME?,MATCH($A4,#NAME?,0)+1,0)&gt;0,1,0)</formula>
    </cfRule>
    <cfRule type="expression" dxfId="762"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61" priority="328">
      <formula>IF(LEN(BN4)&gt;0,1,0)</formula>
    </cfRule>
    <cfRule type="expression" dxfId="760" priority="329">
      <formula>IF(VLOOKUP($BN$3,#NAME?,MATCH($A4,#NAME?,0)+1,0)&gt;0,1,0)</formula>
    </cfRule>
    <cfRule type="expression" dxfId="759" priority="330">
      <formula>IF(VLOOKUP($BN$3,#NAME?,MATCH($A4,#NAME?,0)+1,0)&gt;0,1,0)</formula>
    </cfRule>
    <cfRule type="expression" dxfId="758" priority="331">
      <formula>IF(VLOOKUP($BN$3,#NAME?,MATCH($A4,#NAME?,0)+1,0)&gt;0,1,0)</formula>
    </cfRule>
    <cfRule type="expression" dxfId="757"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56" priority="333">
      <formula>IF(LEN(BO4)&gt;0,1,0)</formula>
    </cfRule>
    <cfRule type="expression" dxfId="755" priority="334">
      <formula>IF(VLOOKUP($BO$3,#NAME?,MATCH($A4,#NAME?,0)+1,0)&gt;0,1,0)</formula>
    </cfRule>
    <cfRule type="expression" dxfId="754" priority="335">
      <formula>IF(VLOOKUP($BO$3,#NAME?,MATCH($A4,#NAME?,0)+1,0)&gt;0,1,0)</formula>
    </cfRule>
    <cfRule type="expression" dxfId="753" priority="336">
      <formula>IF(VLOOKUP($BO$3,#NAME?,MATCH($A4,#NAME?,0)+1,0)&gt;0,1,0)</formula>
    </cfRule>
    <cfRule type="expression" dxfId="752"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51" priority="338">
      <formula>IF(LEN(BP4)&gt;0,1,0)</formula>
    </cfRule>
    <cfRule type="expression" dxfId="750" priority="339">
      <formula>IF(VLOOKUP($BP$3,#NAME?,MATCH($A4,#NAME?,0)+1,0)&gt;0,1,0)</formula>
    </cfRule>
    <cfRule type="expression" dxfId="749" priority="340">
      <formula>IF(VLOOKUP($BP$3,#NAME?,MATCH($A4,#NAME?,0)+1,0)&gt;0,1,0)</formula>
    </cfRule>
    <cfRule type="expression" dxfId="748" priority="341">
      <formula>IF(VLOOKUP($BP$3,#NAME?,MATCH($A4,#NAME?,0)+1,0)&gt;0,1,0)</formula>
    </cfRule>
    <cfRule type="expression" dxfId="7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46" priority="343">
      <formula>IF(LEN(BQ4)&gt;0,1,0)</formula>
    </cfRule>
    <cfRule type="expression" dxfId="745" priority="344">
      <formula>IF(VLOOKUP($BQ$3,#NAME?,MATCH($A4,#NAME?,0)+1,0)&gt;0,1,0)</formula>
    </cfRule>
    <cfRule type="expression" dxfId="744" priority="345">
      <formula>IF(VLOOKUP($BQ$3,#NAME?,MATCH($A4,#NAME?,0)+1,0)&gt;0,1,0)</formula>
    </cfRule>
    <cfRule type="expression" dxfId="743" priority="346">
      <formula>IF(VLOOKUP($BQ$3,#NAME?,MATCH($A4,#NAME?,0)+1,0)&gt;0,1,0)</formula>
    </cfRule>
    <cfRule type="expression" dxfId="742"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41" priority="348">
      <formula>IF(LEN(BR4)&gt;0,1,0)</formula>
    </cfRule>
    <cfRule type="expression" dxfId="740" priority="349">
      <formula>IF(VLOOKUP($BR$3,#NAME?,MATCH($A4,#NAME?,0)+1,0)&gt;0,1,0)</formula>
    </cfRule>
    <cfRule type="expression" dxfId="739" priority="350">
      <formula>IF(VLOOKUP($BR$3,#NAME?,MATCH($A4,#NAME?,0)+1,0)&gt;0,1,0)</formula>
    </cfRule>
    <cfRule type="expression" dxfId="738" priority="351">
      <formula>IF(VLOOKUP($BR$3,#NAME?,MATCH($A4,#NAME?,0)+1,0)&gt;0,1,0)</formula>
    </cfRule>
    <cfRule type="expression" dxfId="737"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36" priority="353">
      <formula>IF(LEN(BS4)&gt;0,1,0)</formula>
    </cfRule>
    <cfRule type="expression" dxfId="735" priority="354">
      <formula>IF(VLOOKUP($BS$3,#NAME?,MATCH($A4,#NAME?,0)+1,0)&gt;0,1,0)</formula>
    </cfRule>
    <cfRule type="expression" dxfId="734" priority="355">
      <formula>IF(VLOOKUP($BS$3,#NAME?,MATCH($A4,#NAME?,0)+1,0)&gt;0,1,0)</formula>
    </cfRule>
    <cfRule type="expression" dxfId="733" priority="356">
      <formula>IF(VLOOKUP($BS$3,#NAME?,MATCH($A4,#NAME?,0)+1,0)&gt;0,1,0)</formula>
    </cfRule>
    <cfRule type="expression" dxfId="732"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31" priority="358">
      <formula>IF(LEN(BT4)&gt;0,1,0)</formula>
    </cfRule>
    <cfRule type="expression" dxfId="730" priority="359">
      <formula>IF(VLOOKUP($BT$3,#NAME?,MATCH($A4,#NAME?,0)+1,0)&gt;0,1,0)</formula>
    </cfRule>
    <cfRule type="expression" dxfId="729" priority="360">
      <formula>IF(VLOOKUP($BT$3,#NAME?,MATCH($A4,#NAME?,0)+1,0)&gt;0,1,0)</formula>
    </cfRule>
    <cfRule type="expression" dxfId="728" priority="361">
      <formula>IF(VLOOKUP($BT$3,#NAME?,MATCH($A4,#NAME?,0)+1,0)&gt;0,1,0)</formula>
    </cfRule>
    <cfRule type="expression" dxfId="727"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26" priority="363">
      <formula>IF(LEN(BU4)&gt;0,1,0)</formula>
    </cfRule>
    <cfRule type="expression" dxfId="725" priority="364">
      <formula>IF(VLOOKUP($BU$3,#NAME?,MATCH($A4,#NAME?,0)+1,0)&gt;0,1,0)</formula>
    </cfRule>
    <cfRule type="expression" dxfId="724" priority="365">
      <formula>IF(VLOOKUP($BU$3,#NAME?,MATCH($A4,#NAME?,0)+1,0)&gt;0,1,0)</formula>
    </cfRule>
    <cfRule type="expression" dxfId="723" priority="366">
      <formula>IF(VLOOKUP($BU$3,#NAME?,MATCH($A4,#NAME?,0)+1,0)&gt;0,1,0)</formula>
    </cfRule>
    <cfRule type="expression" dxfId="722"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21" priority="368">
      <formula>IF(LEN(BV4)&gt;0,1,0)</formula>
    </cfRule>
    <cfRule type="expression" dxfId="720" priority="369">
      <formula>IF(VLOOKUP($BV$3,#NAME?,MATCH($A4,#NAME?,0)+1,0)&gt;0,1,0)</formula>
    </cfRule>
    <cfRule type="expression" dxfId="719" priority="370">
      <formula>IF(VLOOKUP($BV$3,#NAME?,MATCH($A4,#NAME?,0)+1,0)&gt;0,1,0)</formula>
    </cfRule>
    <cfRule type="expression" dxfId="718" priority="371">
      <formula>IF(VLOOKUP($BV$3,#NAME?,MATCH($A4,#NAME?,0)+1,0)&gt;0,1,0)</formula>
    </cfRule>
    <cfRule type="expression" dxfId="717"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16" priority="373">
      <formula>IF(LEN(BW4)&gt;0,1,0)</formula>
    </cfRule>
    <cfRule type="expression" dxfId="715" priority="374">
      <formula>IF(VLOOKUP($BW$3,#NAME?,MATCH($A4,#NAME?,0)+1,0)&gt;0,1,0)</formula>
    </cfRule>
    <cfRule type="expression" dxfId="714" priority="375">
      <formula>IF(VLOOKUP($BW$3,#NAME?,MATCH($A4,#NAME?,0)+1,0)&gt;0,1,0)</formula>
    </cfRule>
    <cfRule type="expression" dxfId="713" priority="376">
      <formula>IF(VLOOKUP($BW$3,#NAME?,MATCH($A4,#NAME?,0)+1,0)&gt;0,1,0)</formula>
    </cfRule>
    <cfRule type="expression" dxfId="712"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11" priority="378">
      <formula>IF(LEN(BX4)&gt;0,1,0)</formula>
    </cfRule>
    <cfRule type="expression" dxfId="710" priority="379">
      <formula>IF(VLOOKUP($BX$3,#NAME?,MATCH($A4,#NAME?,0)+1,0)&gt;0,1,0)</formula>
    </cfRule>
    <cfRule type="expression" dxfId="709" priority="380">
      <formula>IF(VLOOKUP($BX$3,#NAME?,MATCH($A4,#NAME?,0)+1,0)&gt;0,1,0)</formula>
    </cfRule>
    <cfRule type="expression" dxfId="708" priority="381">
      <formula>IF(VLOOKUP($BX$3,#NAME?,MATCH($A4,#NAME?,0)+1,0)&gt;0,1,0)</formula>
    </cfRule>
    <cfRule type="expression" dxfId="707"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06" priority="383">
      <formula>IF(LEN(BY4)&gt;0,1,0)</formula>
    </cfRule>
    <cfRule type="expression" dxfId="705" priority="384">
      <formula>IF(VLOOKUP($BY$3,#NAME?,MATCH($A4,#NAME?,0)+1,0)&gt;0,1,0)</formula>
    </cfRule>
    <cfRule type="expression" dxfId="704" priority="385">
      <formula>IF(VLOOKUP($BY$3,#NAME?,MATCH($A4,#NAME?,0)+1,0)&gt;0,1,0)</formula>
    </cfRule>
    <cfRule type="expression" dxfId="703" priority="386">
      <formula>IF(VLOOKUP($BY$3,#NAME?,MATCH($A4,#NAME?,0)+1,0)&gt;0,1,0)</formula>
    </cfRule>
    <cfRule type="expression" dxfId="702"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01" priority="388">
      <formula>IF(LEN(BZ4)&gt;0,1,0)</formula>
    </cfRule>
    <cfRule type="expression" dxfId="700" priority="389">
      <formula>IF(VLOOKUP($BZ$3,#NAME?,MATCH($A4,#NAME?,0)+1,0)&gt;0,1,0)</formula>
    </cfRule>
    <cfRule type="expression" dxfId="699" priority="390">
      <formula>IF(VLOOKUP($BZ$3,#NAME?,MATCH($A4,#NAME?,0)+1,0)&gt;0,1,0)</formula>
    </cfRule>
    <cfRule type="expression" dxfId="698" priority="391">
      <formula>IF(VLOOKUP($BZ$3,#NAME?,MATCH($A4,#NAME?,0)+1,0)&gt;0,1,0)</formula>
    </cfRule>
    <cfRule type="expression" dxfId="697"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696" priority="393">
      <formula>IF(LEN(CA4)&gt;0,1,0)</formula>
    </cfRule>
    <cfRule type="expression" dxfId="695" priority="394">
      <formula>IF(VLOOKUP($CA$3,#NAME?,MATCH($A4,#NAME?,0)+1,0)&gt;0,1,0)</formula>
    </cfRule>
    <cfRule type="expression" dxfId="694" priority="395">
      <formula>IF(VLOOKUP($CA$3,#NAME?,MATCH($A4,#NAME?,0)+1,0)&gt;0,1,0)</formula>
    </cfRule>
    <cfRule type="expression" dxfId="693" priority="396">
      <formula>IF(VLOOKUP($CA$3,#NAME?,MATCH($A4,#NAME?,0)+1,0)&gt;0,1,0)</formula>
    </cfRule>
    <cfRule type="expression" dxfId="692"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691" priority="398">
      <formula>IF(LEN(CB4)&gt;0,1,0)</formula>
    </cfRule>
    <cfRule type="expression" dxfId="690" priority="399">
      <formula>IF(VLOOKUP($CB$3,#NAME?,MATCH($A4,#NAME?,0)+1,0)&gt;0,1,0)</formula>
    </cfRule>
    <cfRule type="expression" dxfId="689" priority="400">
      <formula>IF(VLOOKUP($CB$3,#NAME?,MATCH($A4,#NAME?,0)+1,0)&gt;0,1,0)</formula>
    </cfRule>
    <cfRule type="expression" dxfId="688" priority="401">
      <formula>IF(VLOOKUP($CB$3,#NAME?,MATCH($A4,#NAME?,0)+1,0)&gt;0,1,0)</formula>
    </cfRule>
    <cfRule type="expression" dxfId="687"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686" priority="403">
      <formula>IF(LEN(CC4)&gt;0,1,0)</formula>
    </cfRule>
    <cfRule type="expression" dxfId="685" priority="404">
      <formula>IF(VLOOKUP($CC$3,#NAME?,MATCH($A4,#NAME?,0)+1,0)&gt;0,1,0)</formula>
    </cfRule>
    <cfRule type="expression" dxfId="684" priority="405">
      <formula>IF(VLOOKUP($CC$3,#NAME?,MATCH($A4,#NAME?,0)+1,0)&gt;0,1,0)</formula>
    </cfRule>
    <cfRule type="expression" dxfId="683" priority="406">
      <formula>IF(VLOOKUP($CC$3,#NAME?,MATCH($A4,#NAME?,0)+1,0)&gt;0,1,0)</formula>
    </cfRule>
    <cfRule type="expression" dxfId="682"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81" priority="408">
      <formula>IF(LEN(CD4)&gt;0,1,0)</formula>
    </cfRule>
    <cfRule type="expression" dxfId="680" priority="409">
      <formula>IF(VLOOKUP($CD$3,#NAME?,MATCH($A4,#NAME?,0)+1,0)&gt;0,1,0)</formula>
    </cfRule>
    <cfRule type="expression" dxfId="679" priority="410">
      <formula>IF(VLOOKUP($CD$3,#NAME?,MATCH($A4,#NAME?,0)+1,0)&gt;0,1,0)</formula>
    </cfRule>
    <cfRule type="expression" dxfId="678" priority="411">
      <formula>IF(VLOOKUP($CD$3,#NAME?,MATCH($A4,#NAME?,0)+1,0)&gt;0,1,0)</formula>
    </cfRule>
    <cfRule type="expression" dxfId="677"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76" priority="413">
      <formula>IF(LEN(CE4)&gt;0,1,0)</formula>
    </cfRule>
    <cfRule type="expression" dxfId="675" priority="414">
      <formula>IF(VLOOKUP($CE$3,#NAME?,MATCH($A4,#NAME?,0)+1,0)&gt;0,1,0)</formula>
    </cfRule>
    <cfRule type="expression" dxfId="674" priority="415">
      <formula>IF(VLOOKUP($CE$3,#NAME?,MATCH($A4,#NAME?,0)+1,0)&gt;0,1,0)</formula>
    </cfRule>
    <cfRule type="expression" dxfId="673" priority="416">
      <formula>IF(VLOOKUP($CE$3,#NAME?,MATCH($A4,#NAME?,0)+1,0)&gt;0,1,0)</formula>
    </cfRule>
    <cfRule type="expression" dxfId="672"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71" priority="418">
      <formula>IF(LEN(CF4)&gt;0,1,0)</formula>
    </cfRule>
    <cfRule type="expression" dxfId="670" priority="419">
      <formula>IF(VLOOKUP($CF$3,#NAME?,MATCH($A4,#NAME?,0)+1,0)&gt;0,1,0)</formula>
    </cfRule>
    <cfRule type="expression" dxfId="669" priority="420">
      <formula>IF(VLOOKUP($CF$3,#NAME?,MATCH($A4,#NAME?,0)+1,0)&gt;0,1,0)</formula>
    </cfRule>
    <cfRule type="expression" dxfId="668" priority="421">
      <formula>IF(VLOOKUP($CF$3,#NAME?,MATCH($A4,#NAME?,0)+1,0)&gt;0,1,0)</formula>
    </cfRule>
    <cfRule type="expression" dxfId="667"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66" priority="423">
      <formula>IF(LEN(CG4)&gt;0,1,0)</formula>
    </cfRule>
    <cfRule type="expression" dxfId="665" priority="424">
      <formula>IF(VLOOKUP($CG$3,#NAME?,MATCH($A4,#NAME?,0)+1,0)&gt;0,1,0)</formula>
    </cfRule>
    <cfRule type="expression" dxfId="664" priority="425">
      <formula>IF(VLOOKUP($CG$3,#NAME?,MATCH($A4,#NAME?,0)+1,0)&gt;0,1,0)</formula>
    </cfRule>
    <cfRule type="expression" dxfId="663" priority="426">
      <formula>IF(VLOOKUP($CG$3,#NAME?,MATCH($A4,#NAME?,0)+1,0)&gt;0,1,0)</formula>
    </cfRule>
    <cfRule type="expression" dxfId="662"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61" priority="428">
      <formula>IF(LEN(CH4)&gt;0,1,0)</formula>
    </cfRule>
    <cfRule type="expression" dxfId="660" priority="429">
      <formula>IF(VLOOKUP($CH$3,#NAME?,MATCH($A4,#NAME?,0)+1,0)&gt;0,1,0)</formula>
    </cfRule>
    <cfRule type="expression" dxfId="659" priority="430">
      <formula>IF(VLOOKUP($CH$3,#NAME?,MATCH($A4,#NAME?,0)+1,0)&gt;0,1,0)</formula>
    </cfRule>
    <cfRule type="expression" dxfId="658" priority="431">
      <formula>IF(VLOOKUP($CH$3,#NAME?,MATCH($A4,#NAME?,0)+1,0)&gt;0,1,0)</formula>
    </cfRule>
    <cfRule type="expression" dxfId="657"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56" priority="433">
      <formula>IF(LEN(CI4)&gt;0,1,0)</formula>
    </cfRule>
    <cfRule type="expression" dxfId="655" priority="434">
      <formula>IF(VLOOKUP($CI$3,#NAME?,MATCH($A4,#NAME?,0)+1,0)&gt;0,1,0)</formula>
    </cfRule>
    <cfRule type="expression" dxfId="654" priority="435">
      <formula>IF(VLOOKUP($CI$3,#NAME?,MATCH($A4,#NAME?,0)+1,0)&gt;0,1,0)</formula>
    </cfRule>
    <cfRule type="expression" dxfId="653" priority="436">
      <formula>IF(VLOOKUP($CI$3,#NAME?,MATCH($A4,#NAME?,0)+1,0)&gt;0,1,0)</formula>
    </cfRule>
    <cfRule type="expression" dxfId="652"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51" priority="438">
      <formula>IF(LEN(CJ4)&gt;0,1,0)</formula>
    </cfRule>
    <cfRule type="expression" dxfId="650" priority="439">
      <formula>IF(VLOOKUP($CJ$3,#NAME?,MATCH($A4,#NAME?,0)+1,0)&gt;0,1,0)</formula>
    </cfRule>
    <cfRule type="expression" dxfId="649" priority="440">
      <formula>IF(VLOOKUP($CJ$3,#NAME?,MATCH($A4,#NAME?,0)+1,0)&gt;0,1,0)</formula>
    </cfRule>
    <cfRule type="expression" dxfId="648" priority="441">
      <formula>IF(VLOOKUP($CJ$3,#NAME?,MATCH($A4,#NAME?,0)+1,0)&gt;0,1,0)</formula>
    </cfRule>
    <cfRule type="expression" dxfId="647"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46" priority="443">
      <formula>IF(LEN(CK4)&gt;0,1,0)</formula>
    </cfRule>
    <cfRule type="expression" dxfId="645" priority="444">
      <formula>IF(VLOOKUP($CK$3,#NAME?,MATCH($A4,#NAME?,0)+1,0)&gt;0,1,0)</formula>
    </cfRule>
    <cfRule type="expression" dxfId="644" priority="445">
      <formula>IF(VLOOKUP($CK$3,#NAME?,MATCH($A4,#NAME?,0)+1,0)&gt;0,1,0)</formula>
    </cfRule>
    <cfRule type="expression" dxfId="643" priority="446">
      <formula>IF(VLOOKUP($CK$3,#NAME?,MATCH($A4,#NAME?,0)+1,0)&gt;0,1,0)</formula>
    </cfRule>
    <cfRule type="expression" dxfId="642"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41" priority="448">
      <formula>IF(LEN(CL4)&gt;0,1,0)</formula>
    </cfRule>
    <cfRule type="expression" dxfId="640" priority="449">
      <formula>IF(VLOOKUP($CL$3,#NAME?,MATCH($A4,#NAME?,0)+1,0)&gt;0,1,0)</formula>
    </cfRule>
    <cfRule type="expression" dxfId="639" priority="450">
      <formula>IF(VLOOKUP($CL$3,#NAME?,MATCH($A4,#NAME?,0)+1,0)&gt;0,1,0)</formula>
    </cfRule>
    <cfRule type="expression" dxfId="638" priority="451">
      <formula>IF(VLOOKUP($CL$3,#NAME?,MATCH($A4,#NAME?,0)+1,0)&gt;0,1,0)</formula>
    </cfRule>
    <cfRule type="expression" dxfId="637"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36" priority="453">
      <formula>IF(LEN(CM4)&gt;0,1,0)</formula>
    </cfRule>
    <cfRule type="expression" dxfId="635" priority="454">
      <formula>IF(VLOOKUP($CM$3,#NAME?,MATCH($A4,#NAME?,0)+1,0)&gt;0,1,0)</formula>
    </cfRule>
    <cfRule type="expression" dxfId="634" priority="455">
      <formula>IF(VLOOKUP($CM$3,#NAME?,MATCH($A4,#NAME?,0)+1,0)&gt;0,1,0)</formula>
    </cfRule>
    <cfRule type="expression" dxfId="633" priority="456">
      <formula>IF(VLOOKUP($CM$3,#NAME?,MATCH($A4,#NAME?,0)+1,0)&gt;0,1,0)</formula>
    </cfRule>
    <cfRule type="expression" dxfId="632"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31" priority="458">
      <formula>IF(LEN(CN4)&gt;0,1,0)</formula>
    </cfRule>
    <cfRule type="expression" dxfId="630" priority="459">
      <formula>IF(VLOOKUP($CN$3,#NAME?,MATCH($A4,#NAME?,0)+1,0)&gt;0,1,0)</formula>
    </cfRule>
    <cfRule type="expression" dxfId="629" priority="460">
      <formula>IF(VLOOKUP($CN$3,#NAME?,MATCH($A4,#NAME?,0)+1,0)&gt;0,1,0)</formula>
    </cfRule>
    <cfRule type="expression" dxfId="628" priority="461">
      <formula>IF(VLOOKUP($CN$3,#NAME?,MATCH($A4,#NAME?,0)+1,0)&gt;0,1,0)</formula>
    </cfRule>
    <cfRule type="expression" dxfId="627"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26" priority="463">
      <formula>IF(LEN(CP4)&gt;0,1,0)</formula>
    </cfRule>
    <cfRule type="expression" dxfId="625" priority="464">
      <formula>IF(VLOOKUP($CP$3,#NAME?,MATCH($A4,#NAME?,0)+1,0)&gt;0,1,0)</formula>
    </cfRule>
    <cfRule type="expression" dxfId="624" priority="465">
      <formula>IF(VLOOKUP($CP$3,#NAME?,MATCH($A4,#NAME?,0)+1,0)&gt;0,1,0)</formula>
    </cfRule>
    <cfRule type="expression" dxfId="623" priority="466">
      <formula>IF(VLOOKUP($CP$3,#NAME?,MATCH($A4,#NAME?,0)+1,0)&gt;0,1,0)</formula>
    </cfRule>
    <cfRule type="expression" dxfId="622"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21" priority="468">
      <formula>IF(LEN(CQ4)&gt;0,1,0)</formula>
    </cfRule>
    <cfRule type="expression" dxfId="620" priority="469">
      <formula>IF(VLOOKUP($CQ$3,#NAME?,MATCH($A4,#NAME?,0)+1,0)&gt;0,1,0)</formula>
    </cfRule>
    <cfRule type="expression" dxfId="619" priority="470">
      <formula>IF(VLOOKUP($CQ$3,#NAME?,MATCH($A4,#NAME?,0)+1,0)&gt;0,1,0)</formula>
    </cfRule>
    <cfRule type="expression" dxfId="618" priority="471">
      <formula>IF(VLOOKUP($CQ$3,#NAME?,MATCH($A4,#NAME?,0)+1,0)&gt;0,1,0)</formula>
    </cfRule>
    <cfRule type="expression" dxfId="617"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16" priority="473">
      <formula>IF(LEN(CR4)&gt;0,1,0)</formula>
    </cfRule>
    <cfRule type="expression" dxfId="615" priority="474">
      <formula>IF(VLOOKUP($CR$3,#NAME?,MATCH($A4,#NAME?,0)+1,0)&gt;0,1,0)</formula>
    </cfRule>
    <cfRule type="expression" dxfId="614" priority="475">
      <formula>IF(VLOOKUP($CR$3,#NAME?,MATCH($A4,#NAME?,0)+1,0)&gt;0,1,0)</formula>
    </cfRule>
    <cfRule type="expression" dxfId="613" priority="476">
      <formula>IF(VLOOKUP($CR$3,#NAME?,MATCH($A4,#NAME?,0)+1,0)&gt;0,1,0)</formula>
    </cfRule>
    <cfRule type="expression" dxfId="612"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11" priority="478">
      <formula>IF(LEN(CS4)&gt;0,1,0)</formula>
    </cfRule>
    <cfRule type="expression" dxfId="610" priority="479">
      <formula>IF(VLOOKUP($CS$3,#NAME?,MATCH($A4,#NAME?,0)+1,0)&gt;0,1,0)</formula>
    </cfRule>
    <cfRule type="expression" dxfId="609" priority="480">
      <formula>IF(VLOOKUP($CS$3,#NAME?,MATCH($A4,#NAME?,0)+1,0)&gt;0,1,0)</formula>
    </cfRule>
    <cfRule type="expression" dxfId="608" priority="481">
      <formula>IF(VLOOKUP($CS$3,#NAME?,MATCH($A4,#NAME?,0)+1,0)&gt;0,1,0)</formula>
    </cfRule>
    <cfRule type="expression" dxfId="607"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06" priority="483">
      <formula>IF(LEN(CT4)&gt;0,1,0)</formula>
    </cfRule>
    <cfRule type="expression" dxfId="605" priority="484">
      <formula>IF(VLOOKUP($CT$3,#NAME?,MATCH($A4,#NAME?,0)+1,0)&gt;0,1,0)</formula>
    </cfRule>
    <cfRule type="expression" dxfId="604" priority="485">
      <formula>IF(VLOOKUP($CT$3,#NAME?,MATCH($A4,#NAME?,0)+1,0)&gt;0,1,0)</formula>
    </cfRule>
    <cfRule type="expression" dxfId="603" priority="486">
      <formula>IF(VLOOKUP($CT$3,#NAME?,MATCH($A4,#NAME?,0)+1,0)&gt;0,1,0)</formula>
    </cfRule>
    <cfRule type="expression" dxfId="602"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01" priority="488">
      <formula>IF(LEN(CU4)&gt;0,1,0)</formula>
    </cfRule>
    <cfRule type="expression" dxfId="600" priority="489">
      <formula>IF(VLOOKUP($CU$3,#NAME?,MATCH($A4,#NAME?,0)+1,0)&gt;0,1,0)</formula>
    </cfRule>
    <cfRule type="expression" dxfId="599" priority="490">
      <formula>IF(VLOOKUP($CU$3,#NAME?,MATCH($A4,#NAME?,0)+1,0)&gt;0,1,0)</formula>
    </cfRule>
    <cfRule type="expression" dxfId="598" priority="491">
      <formula>IF(VLOOKUP($CU$3,#NAME?,MATCH($A4,#NAME?,0)+1,0)&gt;0,1,0)</formula>
    </cfRule>
    <cfRule type="expression" dxfId="597"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596" priority="493">
      <formula>IF(LEN(CV4)&gt;0,1,0)</formula>
    </cfRule>
    <cfRule type="expression" dxfId="595" priority="494">
      <formula>IF(VLOOKUP($CV$3,#NAME?,MATCH($A4,#NAME?,0)+1,0)&gt;0,1,0)</formula>
    </cfRule>
    <cfRule type="expression" dxfId="594" priority="495">
      <formula>IF(VLOOKUP($CV$3,#NAME?,MATCH($A4,#NAME?,0)+1,0)&gt;0,1,0)</formula>
    </cfRule>
    <cfRule type="expression" dxfId="593" priority="496">
      <formula>IF(VLOOKUP($CV$3,#NAME?,MATCH($A4,#NAME?,0)+1,0)&gt;0,1,0)</formula>
    </cfRule>
    <cfRule type="expression" dxfId="592"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591" priority="498">
      <formula>IF(LEN(CW4)&gt;0,1,0)</formula>
    </cfRule>
    <cfRule type="expression" dxfId="590" priority="499">
      <formula>IF(VLOOKUP($CW$3,#NAME?,MATCH($A4,#NAME?,0)+1,0)&gt;0,1,0)</formula>
    </cfRule>
    <cfRule type="expression" dxfId="589" priority="500">
      <formula>IF(VLOOKUP($CW$3,#NAME?,MATCH($A4,#NAME?,0)+1,0)&gt;0,1,0)</formula>
    </cfRule>
    <cfRule type="expression" dxfId="588" priority="501">
      <formula>IF(VLOOKUP($CW$3,#NAME?,MATCH($A4,#NAME?,0)+1,0)&gt;0,1,0)</formula>
    </cfRule>
    <cfRule type="expression" dxfId="587"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586" priority="503">
      <formula>IF(LEN(CX4)&gt;0,1,0)</formula>
    </cfRule>
    <cfRule type="expression" dxfId="585" priority="504">
      <formula>IF(VLOOKUP($CX$3,#NAME?,MATCH($A4,#NAME?,0)+1,0)&gt;0,1,0)</formula>
    </cfRule>
    <cfRule type="expression" dxfId="584" priority="505">
      <formula>IF(VLOOKUP($CX$3,#NAME?,MATCH($A4,#NAME?,0)+1,0)&gt;0,1,0)</formula>
    </cfRule>
    <cfRule type="expression" dxfId="583" priority="506">
      <formula>IF(VLOOKUP($CX$3,#NAME?,MATCH($A4,#NAME?,0)+1,0)&gt;0,1,0)</formula>
    </cfRule>
    <cfRule type="expression" dxfId="582"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81" priority="508">
      <formula>AND(AND(OR(AND(AND(OR(NOT(CZ4="Yes"),CZ4="")))),A4&lt;&gt;""))</formula>
    </cfRule>
    <cfRule type="expression" dxfId="580" priority="509">
      <formula>IF(LEN(CY4)&gt;0,1,0)</formula>
    </cfRule>
    <cfRule type="expression" dxfId="579" priority="510">
      <formula>IF(VLOOKUP($CY$3,#NAME?,MATCH($A4,#NAME?,0)+1,0)&gt;0,1,0)</formula>
    </cfRule>
    <cfRule type="expression" dxfId="578" priority="511">
      <formula>IF(VLOOKUP($CY$3,#NAME?,MATCH($A4,#NAME?,0)+1,0)&gt;0,1,0)</formula>
    </cfRule>
    <cfRule type="expression" dxfId="577" priority="512">
      <formula>IF(VLOOKUP($CY$3,#NAME?,MATCH($A4,#NAME?,0)+1,0)&gt;0,1,0)</formula>
    </cfRule>
    <cfRule type="expression" dxfId="576"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75" priority="514">
      <formula>AND(AND(OR(AND(AND(OR(NOT(DA4="Yes"),DA4="")))),A4&lt;&gt;""))</formula>
    </cfRule>
    <cfRule type="expression" dxfId="574" priority="515">
      <formula>IF(LEN(CZ4)&gt;0,1,0)</formula>
    </cfRule>
    <cfRule type="expression" dxfId="573" priority="516">
      <formula>IF(VLOOKUP($CZ$3,#NAME?,MATCH($A4,#NAME?,0)+1,0)&gt;0,1,0)</formula>
    </cfRule>
    <cfRule type="expression" dxfId="572" priority="517">
      <formula>IF(VLOOKUP($CZ$3,#NAME?,MATCH($A4,#NAME?,0)+1,0)&gt;0,1,0)</formula>
    </cfRule>
    <cfRule type="expression" dxfId="571" priority="518">
      <formula>IF(VLOOKUP($CZ$3,#NAME?,MATCH($A4,#NAME?,0)+1,0)&gt;0,1,0)</formula>
    </cfRule>
    <cfRule type="expression" dxfId="570"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69" priority="520">
      <formula>AND(AND(OR(AND(OR(OR(NOT(CO4&lt;&gt;"DEFAULT"),CO4="")))),A4&lt;&gt;""))</formula>
    </cfRule>
    <cfRule type="expression" dxfId="568" priority="521">
      <formula>IF(LEN(DA4)&gt;0,1,0)</formula>
    </cfRule>
    <cfRule type="expression" dxfId="567" priority="522">
      <formula>IF(VLOOKUP($DA$3,#NAME?,MATCH($A4,#NAME?,0)+1,0)&gt;0,1,0)</formula>
    </cfRule>
    <cfRule type="expression" dxfId="566" priority="523">
      <formula>IF(VLOOKUP($DA$3,#NAME?,MATCH($A4,#NAME?,0)+1,0)&gt;0,1,0)</formula>
    </cfRule>
    <cfRule type="expression" dxfId="565" priority="524">
      <formula>IF(VLOOKUP($DA$3,#NAME?,MATCH($A4,#NAME?,0)+1,0)&gt;0,1,0)</formula>
    </cfRule>
    <cfRule type="expression" dxfId="564"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63"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2" priority="527">
      <formula>IF(LEN(DB4)&gt;0,1,0)</formula>
    </cfRule>
    <cfRule type="expression" dxfId="561" priority="528">
      <formula>IF(VLOOKUP($DB$3,#NAME?,MATCH($A4,#NAME?,0)+1,0)&gt;0,1,0)</formula>
    </cfRule>
    <cfRule type="expression" dxfId="560" priority="529">
      <formula>IF(VLOOKUP($DB$3,#NAME?,MATCH($A4,#NAME?,0)+1,0)&gt;0,1,0)</formula>
    </cfRule>
    <cfRule type="expression" dxfId="559" priority="530">
      <formula>IF(VLOOKUP($DB$3,#NAME?,MATCH($A4,#NAME?,0)+1,0)&gt;0,1,0)</formula>
    </cfRule>
    <cfRule type="expression" dxfId="558"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57"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6" priority="533">
      <formula>IF(LEN(DC4)&gt;0,1,0)</formula>
    </cfRule>
    <cfRule type="expression" dxfId="555" priority="534">
      <formula>IF(VLOOKUP($DC$3,#NAME?,MATCH($A4,#NAME?,0)+1,0)&gt;0,1,0)</formula>
    </cfRule>
    <cfRule type="expression" dxfId="554" priority="535">
      <formula>IF(VLOOKUP($DC$3,#NAME?,MATCH($A4,#NAME?,0)+1,0)&gt;0,1,0)</formula>
    </cfRule>
    <cfRule type="expression" dxfId="553" priority="536">
      <formula>IF(VLOOKUP($DC$3,#NAME?,MATCH($A4,#NAME?,0)+1,0)&gt;0,1,0)</formula>
    </cfRule>
    <cfRule type="expression" dxfId="552"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0" priority="539">
      <formula>IF(LEN(DD4)&gt;0,1,0)</formula>
    </cfRule>
    <cfRule type="expression" dxfId="549" priority="540">
      <formula>IF(VLOOKUP($DD$3,#NAME?,MATCH($A4,#NAME?,0)+1,0)&gt;0,1,0)</formula>
    </cfRule>
    <cfRule type="expression" dxfId="548" priority="541">
      <formula>IF(VLOOKUP($DD$3,#NAME?,MATCH($A4,#NAME?,0)+1,0)&gt;0,1,0)</formula>
    </cfRule>
    <cfRule type="expression" dxfId="547" priority="542">
      <formula>IF(VLOOKUP($DD$3,#NAME?,MATCH($A4,#NAME?,0)+1,0)&gt;0,1,0)</formula>
    </cfRule>
    <cfRule type="expression" dxfId="546"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45"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4" priority="545">
      <formula>IF(LEN(DE4)&gt;0,1,0)</formula>
    </cfRule>
    <cfRule type="expression" dxfId="543" priority="546">
      <formula>IF(VLOOKUP($DE$3,#NAME?,MATCH($A4,#NAME?,0)+1,0)&gt;0,1,0)</formula>
    </cfRule>
    <cfRule type="expression" dxfId="542" priority="547">
      <formula>IF(VLOOKUP($DE$3,#NAME?,MATCH($A4,#NAME?,0)+1,0)&gt;0,1,0)</formula>
    </cfRule>
    <cfRule type="expression" dxfId="541" priority="548">
      <formula>IF(VLOOKUP($DE$3,#NAME?,MATCH($A4,#NAME?,0)+1,0)&gt;0,1,0)</formula>
    </cfRule>
    <cfRule type="expression" dxfId="540"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39"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8" priority="551">
      <formula>IF(LEN(DF4)&gt;0,1,0)</formula>
    </cfRule>
    <cfRule type="expression" dxfId="537" priority="552">
      <formula>IF(VLOOKUP($DF$3,#NAME?,MATCH($A4,#NAME?,0)+1,0)&gt;0,1,0)</formula>
    </cfRule>
    <cfRule type="expression" dxfId="536" priority="553">
      <formula>IF(VLOOKUP($DF$3,#NAME?,MATCH($A4,#NAME?,0)+1,0)&gt;0,1,0)</formula>
    </cfRule>
    <cfRule type="expression" dxfId="535" priority="554">
      <formula>IF(VLOOKUP($DF$3,#NAME?,MATCH($A4,#NAME?,0)+1,0)&gt;0,1,0)</formula>
    </cfRule>
    <cfRule type="expression" dxfId="534"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33"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2" priority="557">
      <formula>IF(LEN(DG4)&gt;0,1,0)</formula>
    </cfRule>
    <cfRule type="expression" dxfId="531" priority="558">
      <formula>IF(VLOOKUP($DG$3,#NAME?,MATCH($A4,#NAME?,0)+1,0)&gt;0,1,0)</formula>
    </cfRule>
    <cfRule type="expression" dxfId="530" priority="559">
      <formula>IF(VLOOKUP($DG$3,#NAME?,MATCH($A4,#NAME?,0)+1,0)&gt;0,1,0)</formula>
    </cfRule>
    <cfRule type="expression" dxfId="529" priority="560">
      <formula>IF(VLOOKUP($DG$3,#NAME?,MATCH($A4,#NAME?,0)+1,0)&gt;0,1,0)</formula>
    </cfRule>
    <cfRule type="expression" dxfId="528"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27"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6" priority="563">
      <formula>IF(LEN(DH4)&gt;0,1,0)</formula>
    </cfRule>
    <cfRule type="expression" dxfId="525" priority="564">
      <formula>IF(VLOOKUP($DH$3,#NAME?,MATCH($A4,#NAME?,0)+1,0)&gt;0,1,0)</formula>
    </cfRule>
    <cfRule type="expression" dxfId="524" priority="565">
      <formula>IF(VLOOKUP($DH$3,#NAME?,MATCH($A4,#NAME?,0)+1,0)&gt;0,1,0)</formula>
    </cfRule>
    <cfRule type="expression" dxfId="523" priority="566">
      <formula>IF(VLOOKUP($DH$3,#NAME?,MATCH($A4,#NAME?,0)+1,0)&gt;0,1,0)</formula>
    </cfRule>
    <cfRule type="expression" dxfId="522"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21"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0" priority="569">
      <formula>IF(LEN(DI4)&gt;0,1,0)</formula>
    </cfRule>
    <cfRule type="expression" dxfId="519" priority="570">
      <formula>IF(VLOOKUP($DI$3,#NAME?,MATCH($A4,#NAME?,0)+1,0)&gt;0,1,0)</formula>
    </cfRule>
    <cfRule type="expression" dxfId="518" priority="571">
      <formula>IF(VLOOKUP($DI$3,#NAME?,MATCH($A4,#NAME?,0)+1,0)&gt;0,1,0)</formula>
    </cfRule>
    <cfRule type="expression" dxfId="517" priority="572">
      <formula>IF(VLOOKUP($DI$3,#NAME?,MATCH($A4,#NAME?,0)+1,0)&gt;0,1,0)</formula>
    </cfRule>
    <cfRule type="expression" dxfId="516"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15"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4" priority="575">
      <formula>IF(LEN(DJ4)&gt;0,1,0)</formula>
    </cfRule>
    <cfRule type="expression" dxfId="513" priority="576">
      <formula>IF(VLOOKUP($DJ$3,#NAME?,MATCH($A4,#NAME?,0)+1,0)&gt;0,1,0)</formula>
    </cfRule>
    <cfRule type="expression" dxfId="512" priority="577">
      <formula>IF(VLOOKUP($DJ$3,#NAME?,MATCH($A4,#NAME?,0)+1,0)&gt;0,1,0)</formula>
    </cfRule>
    <cfRule type="expression" dxfId="511" priority="578">
      <formula>IF(VLOOKUP($DJ$3,#NAME?,MATCH($A4,#NAME?,0)+1,0)&gt;0,1,0)</formula>
    </cfRule>
    <cfRule type="expression" dxfId="510"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09"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08" priority="581">
      <formula>IF(LEN(DK4)&gt;0,1,0)</formula>
    </cfRule>
    <cfRule type="expression" dxfId="507" priority="582">
      <formula>IF(VLOOKUP($DK$3,#NAME?,MATCH($A4,#NAME?,0)+1,0)&gt;0,1,0)</formula>
    </cfRule>
    <cfRule type="expression" dxfId="506" priority="583">
      <formula>IF(VLOOKUP($DK$3,#NAME?,MATCH($A4,#NAME?,0)+1,0)&gt;0,1,0)</formula>
    </cfRule>
    <cfRule type="expression" dxfId="505" priority="584">
      <formula>IF(VLOOKUP($DK$3,#NAME?,MATCH($A4,#NAME?,0)+1,0)&gt;0,1,0)</formula>
    </cfRule>
    <cfRule type="expression" dxfId="504"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03"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02" priority="587">
      <formula>IF(LEN(DL4)&gt;0,1,0)</formula>
    </cfRule>
    <cfRule type="expression" dxfId="501" priority="588">
      <formula>IF(VLOOKUP($DL$3,#NAME?,MATCH($A4,#NAME?,0)+1,0)&gt;0,1,0)</formula>
    </cfRule>
    <cfRule type="expression" dxfId="500" priority="589">
      <formula>IF(VLOOKUP($DL$3,#NAME?,MATCH($A4,#NAME?,0)+1,0)&gt;0,1,0)</formula>
    </cfRule>
    <cfRule type="expression" dxfId="499" priority="590">
      <formula>IF(VLOOKUP($DL$3,#NAME?,MATCH($A4,#NAME?,0)+1,0)&gt;0,1,0)</formula>
    </cfRule>
    <cfRule type="expression" dxfId="498"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497" priority="592">
      <formula>IF(LEN(DM4)&gt;0,1,0)</formula>
    </cfRule>
    <cfRule type="expression" dxfId="496" priority="593">
      <formula>IF(VLOOKUP($DM$3,#NAME?,MATCH($A4,#NAME?,0)+1,0)&gt;0,1,0)</formula>
    </cfRule>
    <cfRule type="expression" dxfId="495" priority="594">
      <formula>IF(VLOOKUP($DM$3,#NAME?,MATCH($A4,#NAME?,0)+1,0)&gt;0,1,0)</formula>
    </cfRule>
    <cfRule type="expression" dxfId="494" priority="595">
      <formula>IF(VLOOKUP($DM$3,#NAME?,MATCH($A4,#NAME?,0)+1,0)&gt;0,1,0)</formula>
    </cfRule>
    <cfRule type="expression" dxfId="493"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492" priority="597">
      <formula>IF(LEN(DN4)&gt;0,1,0)</formula>
    </cfRule>
    <cfRule type="expression" dxfId="491" priority="598">
      <formula>IF(VLOOKUP($DN$3,#NAME?,MATCH($A4,#NAME?,0)+1,0)&gt;0,1,0)</formula>
    </cfRule>
    <cfRule type="expression" dxfId="490" priority="599">
      <formula>IF(VLOOKUP($DN$3,#NAME?,MATCH($A4,#NAME?,0)+1,0)&gt;0,1,0)</formula>
    </cfRule>
    <cfRule type="expression" dxfId="489" priority="600">
      <formula>IF(VLOOKUP($DN$3,#NAME?,MATCH($A4,#NAME?,0)+1,0)&gt;0,1,0)</formula>
    </cfRule>
    <cfRule type="expression" dxfId="488"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487" priority="602">
      <formula>IF(LEN(DO5)&gt;0,1,0)</formula>
    </cfRule>
    <cfRule type="expression" dxfId="486" priority="603">
      <formula>IF(VLOOKUP($DO$3,#NAME?,MATCH($A5,#NAME?,0)+1,0)&gt;0,1,0)</formula>
    </cfRule>
    <cfRule type="expression" dxfId="485" priority="604">
      <formula>IF(VLOOKUP($DO$3,#NAME?,MATCH($A5,#NAME?,0)+1,0)&gt;0,1,0)</formula>
    </cfRule>
    <cfRule type="expression" dxfId="484" priority="605">
      <formula>IF(VLOOKUP($DO$3,#NAME?,MATCH($A5,#NAME?,0)+1,0)&gt;0,1,0)</formula>
    </cfRule>
    <cfRule type="expression" dxfId="483"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82" priority="607">
      <formula>IF(LEN(DP5)&gt;0,1,0)</formula>
    </cfRule>
    <cfRule type="expression" dxfId="481" priority="608">
      <formula>IF(VLOOKUP($DP$3,#NAME?,MATCH($A5,#NAME?,0)+1,0)&gt;0,1,0)</formula>
    </cfRule>
    <cfRule type="expression" dxfId="480" priority="609">
      <formula>IF(VLOOKUP($DP$3,#NAME?,MATCH($A5,#NAME?,0)+1,0)&gt;0,1,0)</formula>
    </cfRule>
    <cfRule type="expression" dxfId="479" priority="610">
      <formula>IF(VLOOKUP($DP$3,#NAME?,MATCH($A5,#NAME?,0)+1,0)&gt;0,1,0)</formula>
    </cfRule>
    <cfRule type="expression" dxfId="478"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77" priority="612">
      <formula>AND(AND(OR(AND(OR(OR(NOT(DY4&lt;&gt;"Not Applicable"),DY4=""))),AND(OR(OR(NOT(DZ4&lt;&gt;"Not Applicable"),DZ4=""))),AND(OR(OR(NOT(EA4&lt;&gt;"Not Applicable"),EA4=""))),AND(OR(OR(NOT(EB4&lt;&gt;"Not Applicable"),EB4=""))),AND(OR(OR(NOT(EC4&lt;&gt;"Not Applicable"),EC4="")))),A4&lt;&gt;""))</formula>
    </cfRule>
    <cfRule type="expression" dxfId="476" priority="613">
      <formula>IF(LEN(DQ4)&gt;0,1,0)</formula>
    </cfRule>
    <cfRule type="expression" dxfId="475" priority="614">
      <formula>IF(VLOOKUP($DQ$3,#NAME?,MATCH($A4,#NAME?,0)+1,0)&gt;0,1,0)</formula>
    </cfRule>
    <cfRule type="expression" dxfId="474" priority="615">
      <formula>IF(VLOOKUP($DQ$3,#NAME?,MATCH($A4,#NAME?,0)+1,0)&gt;0,1,0)</formula>
    </cfRule>
    <cfRule type="expression" dxfId="473" priority="616">
      <formula>IF(VLOOKUP($DQ$3,#NAME?,MATCH($A4,#NAME?,0)+1,0)&gt;0,1,0)</formula>
    </cfRule>
    <cfRule type="expression" dxfId="472"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71" priority="618">
      <formula>AND(AND(OR(AND(OR(OR(NOT(DY4&lt;&gt;"Not Applicable"),DY4=""))),AND(OR(OR(NOT(DZ4&lt;&gt;"Not Applicable"),DZ4=""))),AND(OR(OR(NOT(EA4&lt;&gt;"Not Applicable"),EA4=""))),AND(OR(OR(NOT(EB4&lt;&gt;"Not Applicable"),EB4=""))),AND(OR(OR(NOT(EC4&lt;&gt;"Not Applicable"),EC4="")))),A4&lt;&gt;""))</formula>
    </cfRule>
    <cfRule type="expression" dxfId="470" priority="619">
      <formula>IF(LEN(DR4)&gt;0,1,0)</formula>
    </cfRule>
    <cfRule type="expression" dxfId="469" priority="620">
      <formula>IF(VLOOKUP($DR$3,#NAME?,MATCH($A4,#NAME?,0)+1,0)&gt;0,1,0)</formula>
    </cfRule>
    <cfRule type="expression" dxfId="468" priority="621">
      <formula>IF(VLOOKUP($DR$3,#NAME?,MATCH($A4,#NAME?,0)+1,0)&gt;0,1,0)</formula>
    </cfRule>
    <cfRule type="expression" dxfId="467" priority="622">
      <formula>IF(VLOOKUP($DR$3,#NAME?,MATCH($A4,#NAME?,0)+1,0)&gt;0,1,0)</formula>
    </cfRule>
    <cfRule type="expression" dxfId="466"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65" priority="624">
      <formula>IF(LEN(DS5)&gt;0,1,0)</formula>
    </cfRule>
    <cfRule type="expression" dxfId="464" priority="625">
      <formula>IF(VLOOKUP($DS$3,#NAME?,MATCH($A5,#NAME?,0)+1,0)&gt;0,1,0)</formula>
    </cfRule>
    <cfRule type="expression" dxfId="463" priority="626">
      <formula>IF(VLOOKUP($DS$3,#NAME?,MATCH($A5,#NAME?,0)+1,0)&gt;0,1,0)</formula>
    </cfRule>
    <cfRule type="expression" dxfId="462" priority="627">
      <formula>IF(VLOOKUP($DS$3,#NAME?,MATCH($A5,#NAME?,0)+1,0)&gt;0,1,0)</formula>
    </cfRule>
    <cfRule type="expression" dxfId="461"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60" priority="629">
      <formula>IF(LEN(DT4)&gt;0,1,0)</formula>
    </cfRule>
    <cfRule type="expression" dxfId="459" priority="630">
      <formula>IF(VLOOKUP($DT$3,#NAME?,MATCH($A4,#NAME?,0)+1,0)&gt;0,1,0)</formula>
    </cfRule>
    <cfRule type="expression" dxfId="458" priority="631">
      <formula>IF(VLOOKUP($DT$3,#NAME?,MATCH($A4,#NAME?,0)+1,0)&gt;0,1,0)</formula>
    </cfRule>
    <cfRule type="expression" dxfId="457" priority="632">
      <formula>IF(VLOOKUP($DT$3,#NAME?,MATCH($A4,#NAME?,0)+1,0)&gt;0,1,0)</formula>
    </cfRule>
    <cfRule type="expression" dxfId="45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5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4" priority="635">
      <formula>IF(LEN(DU4)&gt;0,1,0)</formula>
    </cfRule>
    <cfRule type="expression" dxfId="453" priority="636">
      <formula>IF(VLOOKUP($DU$3,#NAME?,MATCH($A4,#NAME?,0)+1,0)&gt;0,1,0)</formula>
    </cfRule>
    <cfRule type="expression" dxfId="452" priority="637">
      <formula>IF(VLOOKUP($DU$3,#NAME?,MATCH($A4,#NAME?,0)+1,0)&gt;0,1,0)</formula>
    </cfRule>
    <cfRule type="expression" dxfId="451" priority="638">
      <formula>IF(VLOOKUP($DU$3,#NAME?,MATCH($A4,#NAME?,0)+1,0)&gt;0,1,0)</formula>
    </cfRule>
    <cfRule type="expression" dxfId="450"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49"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48" priority="641">
      <formula>IF(LEN(DV4)&gt;0,1,0)</formula>
    </cfRule>
    <cfRule type="expression" dxfId="447" priority="642">
      <formula>IF(VLOOKUP($DV$3,#NAME?,MATCH($A4,#NAME?,0)+1,0)&gt;0,1,0)</formula>
    </cfRule>
    <cfRule type="expression" dxfId="446" priority="643">
      <formula>IF(VLOOKUP($DV$3,#NAME?,MATCH($A4,#NAME?,0)+1,0)&gt;0,1,0)</formula>
    </cfRule>
    <cfRule type="expression" dxfId="445" priority="644">
      <formula>IF(VLOOKUP($DV$3,#NAME?,MATCH($A4,#NAME?,0)+1,0)&gt;0,1,0)</formula>
    </cfRule>
    <cfRule type="expression" dxfId="444"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43"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42" priority="647">
      <formula>IF(LEN(DW4)&gt;0,1,0)</formula>
    </cfRule>
    <cfRule type="expression" dxfId="441" priority="648">
      <formula>IF(VLOOKUP($DW$3,#NAME?,MATCH($A4,#NAME?,0)+1,0)&gt;0,1,0)</formula>
    </cfRule>
    <cfRule type="expression" dxfId="440" priority="649">
      <formula>IF(VLOOKUP($DW$3,#NAME?,MATCH($A4,#NAME?,0)+1,0)&gt;0,1,0)</formula>
    </cfRule>
    <cfRule type="expression" dxfId="439" priority="650">
      <formula>IF(VLOOKUP($DW$3,#NAME?,MATCH($A4,#NAME?,0)+1,0)&gt;0,1,0)</formula>
    </cfRule>
    <cfRule type="expression" dxfId="438"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37"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36" priority="653">
      <formula>IF(LEN(DX4)&gt;0,1,0)</formula>
    </cfRule>
    <cfRule type="expression" dxfId="435" priority="654">
      <formula>IF(VLOOKUP($DX$3,#NAME?,MATCH($A4,#NAME?,0)+1,0)&gt;0,1,0)</formula>
    </cfRule>
    <cfRule type="expression" dxfId="434" priority="655">
      <formula>IF(VLOOKUP($DX$3,#NAME?,MATCH($A4,#NAME?,0)+1,0)&gt;0,1,0)</formula>
    </cfRule>
    <cfRule type="expression" dxfId="433" priority="656">
      <formula>IF(VLOOKUP($DX$3,#NAME?,MATCH($A4,#NAME?,0)+1,0)&gt;0,1,0)</formula>
    </cfRule>
    <cfRule type="expression" dxfId="432" priority="657">
      <formula>AND(IF(IFERROR(VLOOKUP($DX$3,#NAME?,MATCH($A4,#NAME?,0)+1,0),0)&gt;0,0,1),IF(IFERROR(VLOOKUP($DX$3,#NAME?,MATCH($A4,#NAME?,0)+1,0),0)&gt;0,0,1),IF(IFERROR(VLOOKUP($DX$3,#NAME?,MATCH($A4,#NAME?,0)+1,0),0)&gt;0,0,1),IF(IFERROR(MATCH($A4,#NAME?,0),0)&gt;0,1,0))</formula>
    </cfRule>
  </conditionalFormatting>
  <conditionalFormatting sqref="DY4:DY1048576">
    <cfRule type="expression" dxfId="431" priority="658">
      <formula>AND(AND(OR(AND(OR(OR(NOT(CO4&lt;&gt;"DEFAULT"),CO4="")))),A4&lt;&gt;""))</formula>
    </cfRule>
    <cfRule type="expression" dxfId="430" priority="659">
      <formula>IF(LEN(DY4)&gt;0,1,0)</formula>
    </cfRule>
    <cfRule type="expression" dxfId="429" priority="660">
      <formula>IF(VLOOKUP($DY$3,#NAME?,MATCH($A4,#NAME?,0)+1,0)&gt;0,1,0)</formula>
    </cfRule>
    <cfRule type="expression" dxfId="428" priority="661">
      <formula>IF(VLOOKUP($DY$3,#NAME?,MATCH($A4,#NAME?,0)+1,0)&gt;0,1,0)</formula>
    </cfRule>
    <cfRule type="expression" dxfId="427" priority="662">
      <formula>IF(VLOOKUP($DY$3,#NAME?,MATCH($A4,#NAME?,0)+1,0)&gt;0,1,0)</formula>
    </cfRule>
    <cfRule type="expression" dxfId="426" priority="663">
      <formula>AND(IF(IFERROR(VLOOKUP($DY$3,#NAME?,MATCH($A4,#NAME?,0)+1,0),0)&gt;0,0,1),IF(IFERROR(VLOOKUP($DY$3,#NAME?,MATCH($A4,#NAME?,0)+1,0),0)&gt;0,0,1),IF(IFERROR(VLOOKUP($DY$3,#NAME?,MATCH($A4,#NAME?,0)+1,0),0)&gt;0,0,1),IF(IFERROR(MATCH($A4,#NAME?,0),0)&gt;0,1,0))</formula>
    </cfRule>
  </conditionalFormatting>
  <conditionalFormatting sqref="DZ4:DZ1048576">
    <cfRule type="expression" dxfId="425" priority="664">
      <formula>AND(AND(OR(AND(OR(OR(NOT(CO4&lt;&gt;"DEFAULT"),CO4="")))),A4&lt;&gt;""))</formula>
    </cfRule>
    <cfRule type="expression" dxfId="424" priority="665">
      <formula>IF(LEN(DZ4)&gt;0,1,0)</formula>
    </cfRule>
    <cfRule type="expression" dxfId="423" priority="666">
      <formula>IF(VLOOKUP($DZ$3,#NAME?,MATCH($A4,#NAME?,0)+1,0)&gt;0,1,0)</formula>
    </cfRule>
    <cfRule type="expression" dxfId="422" priority="667">
      <formula>IF(VLOOKUP($DZ$3,#NAME?,MATCH($A4,#NAME?,0)+1,0)&gt;0,1,0)</formula>
    </cfRule>
    <cfRule type="expression" dxfId="421" priority="668">
      <formula>IF(VLOOKUP($DZ$3,#NAME?,MATCH($A4,#NAME?,0)+1,0)&gt;0,1,0)</formula>
    </cfRule>
    <cfRule type="expression" dxfId="420" priority="669">
      <formula>AND(IF(IFERROR(VLOOKUP($DZ$3,#NAME?,MATCH($A4,#NAME?,0)+1,0),0)&gt;0,0,1),IF(IFERROR(VLOOKUP($DZ$3,#NAME?,MATCH($A4,#NAME?,0)+1,0),0)&gt;0,0,1),IF(IFERROR(VLOOKUP($DZ$3,#NAME?,MATCH($A4,#NAME?,0)+1,0),0)&gt;0,0,1),IF(IFERROR(MATCH($A4,#NAME?,0),0)&gt;0,1,0))</formula>
    </cfRule>
  </conditionalFormatting>
  <conditionalFormatting sqref="EA4:EA1048576">
    <cfRule type="expression" dxfId="419" priority="670">
      <formula>AND(AND(OR(AND(OR(OR(NOT(CO4&lt;&gt;"DEFAULT"),CO4="")))),A4&lt;&gt;""))</formula>
    </cfRule>
    <cfRule type="expression" dxfId="418" priority="671">
      <formula>IF(LEN(EA4)&gt;0,1,0)</formula>
    </cfRule>
    <cfRule type="expression" dxfId="417" priority="672">
      <formula>IF(VLOOKUP($EA$3,#NAME?,MATCH($A4,#NAME?,0)+1,0)&gt;0,1,0)</formula>
    </cfRule>
    <cfRule type="expression" dxfId="416" priority="673">
      <formula>IF(VLOOKUP($EA$3,#NAME?,MATCH($A4,#NAME?,0)+1,0)&gt;0,1,0)</formula>
    </cfRule>
    <cfRule type="expression" dxfId="415" priority="674">
      <formula>IF(VLOOKUP($EA$3,#NAME?,MATCH($A4,#NAME?,0)+1,0)&gt;0,1,0)</formula>
    </cfRule>
    <cfRule type="expression" dxfId="414" priority="675">
      <formula>AND(IF(IFERROR(VLOOKUP($EA$3,#NAME?,MATCH($A4,#NAME?,0)+1,0),0)&gt;0,0,1),IF(IFERROR(VLOOKUP($EA$3,#NAME?,MATCH($A4,#NAME?,0)+1,0),0)&gt;0,0,1),IF(IFERROR(VLOOKUP($EA$3,#NAME?,MATCH($A4,#NAME?,0)+1,0),0)&gt;0,0,1),IF(IFERROR(MATCH($A4,#NAME?,0),0)&gt;0,1,0))</formula>
    </cfRule>
  </conditionalFormatting>
  <conditionalFormatting sqref="EB4:EB1048576">
    <cfRule type="expression" dxfId="413" priority="676">
      <formula>AND(AND(OR(AND(OR(OR(NOT(CO4&lt;&gt;"DEFAULT"),CO4="")))),A4&lt;&gt;""))</formula>
    </cfRule>
    <cfRule type="expression" dxfId="412" priority="677">
      <formula>IF(LEN(EB4)&gt;0,1,0)</formula>
    </cfRule>
    <cfRule type="expression" dxfId="411" priority="678">
      <formula>IF(VLOOKUP($EB$3,#NAME?,MATCH($A4,#NAME?,0)+1,0)&gt;0,1,0)</formula>
    </cfRule>
    <cfRule type="expression" dxfId="410" priority="679">
      <formula>IF(VLOOKUP($EB$3,#NAME?,MATCH($A4,#NAME?,0)+1,0)&gt;0,1,0)</formula>
    </cfRule>
    <cfRule type="expression" dxfId="409" priority="680">
      <formula>IF(VLOOKUP($EB$3,#NAME?,MATCH($A4,#NAME?,0)+1,0)&gt;0,1,0)</formula>
    </cfRule>
    <cfRule type="expression" dxfId="408" priority="681">
      <formula>AND(IF(IFERROR(VLOOKUP($EB$3,#NAME?,MATCH($A4,#NAME?,0)+1,0),0)&gt;0,0,1),IF(IFERROR(VLOOKUP($EB$3,#NAME?,MATCH($A4,#NAME?,0)+1,0),0)&gt;0,0,1),IF(IFERROR(VLOOKUP($EB$3,#NAME?,MATCH($A4,#NAME?,0)+1,0),0)&gt;0,0,1),IF(IFERROR(MATCH($A4,#NAME?,0),0)&gt;0,1,0))</formula>
    </cfRule>
  </conditionalFormatting>
  <conditionalFormatting sqref="EC4:EC1048576">
    <cfRule type="expression" dxfId="407" priority="682">
      <formula>AND(AND(OR(AND(OR(OR(NOT(CO4&lt;&gt;"DEFAULT"),CO4="")))),A4&lt;&gt;""))</formula>
    </cfRule>
    <cfRule type="expression" dxfId="406" priority="683">
      <formula>IF(LEN(EC4)&gt;0,1,0)</formula>
    </cfRule>
    <cfRule type="expression" dxfId="405" priority="684">
      <formula>IF(VLOOKUP($EC$3,#NAME?,MATCH($A4,#NAME?,0)+1,0)&gt;0,1,0)</formula>
    </cfRule>
    <cfRule type="expression" dxfId="404" priority="685">
      <formula>IF(VLOOKUP($EC$3,#NAME?,MATCH($A4,#NAME?,0)+1,0)&gt;0,1,0)</formula>
    </cfRule>
    <cfRule type="expression" dxfId="403" priority="686">
      <formula>IF(VLOOKUP($EC$3,#NAME?,MATCH($A4,#NAME?,0)+1,0)&gt;0,1,0)</formula>
    </cfRule>
    <cfRule type="expression" dxfId="402"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01" priority="688">
      <formula>AND(AND(OR(AND(AND(OR(NOT(DY4="Transportation"),DY4=""))),AND(AND(OR(NOT(DZ4="Transportation"),DZ4=""))),AND(AND(OR(NOT(EA4="Transportation"),EA4=""))),AND(AND(OR(NOT(EB4="Transportation"),EB4=""))),AND(AND(OR(NOT(EC4="Transportation"),EC4="")))),A4&lt;&gt;""))</formula>
    </cfRule>
    <cfRule type="expression" dxfId="400" priority="689">
      <formula>IF(LEN(ED4)&gt;0,1,0)</formula>
    </cfRule>
    <cfRule type="expression" dxfId="399" priority="690">
      <formula>IF(VLOOKUP($ED$3,#NAME?,MATCH($A4,#NAME?,0)+1,0)&gt;0,1,0)</formula>
    </cfRule>
    <cfRule type="expression" dxfId="398" priority="691">
      <formula>IF(VLOOKUP($ED$3,#NAME?,MATCH($A4,#NAME?,0)+1,0)&gt;0,1,0)</formula>
    </cfRule>
    <cfRule type="expression" dxfId="397" priority="692">
      <formula>IF(VLOOKUP($ED$3,#NAME?,MATCH($A4,#NAME?,0)+1,0)&gt;0,1,0)</formula>
    </cfRule>
    <cfRule type="expression" dxfId="39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395" priority="694">
      <formula>AND(AND(OR(AND(OR(OR(NOT(DY4&lt;&gt;"GHS"),DY4=""))),AND(OR(OR(NOT(DZ4&lt;&gt;"GHS"),DZ4=""))),AND(OR(OR(NOT(EA4&lt;&gt;"GHS"),EA4=""))),AND(OR(OR(NOT(EB4&lt;&gt;"GHS"),EB4=""))),AND(OR(OR(NOT(EC4&lt;&gt;"GHS"),EC4="")))),A4&lt;&gt;""))</formula>
    </cfRule>
    <cfRule type="expression" dxfId="394" priority="695">
      <formula>IF(LEN(EE4)&gt;0,1,0)</formula>
    </cfRule>
    <cfRule type="expression" dxfId="393" priority="696">
      <formula>IF(VLOOKUP($EE$3,#NAME?,MATCH($A4,#NAME?,0)+1,0)&gt;0,1,0)</formula>
    </cfRule>
    <cfRule type="expression" dxfId="392" priority="697">
      <formula>IF(VLOOKUP($EE$3,#NAME?,MATCH($A4,#NAME?,0)+1,0)&gt;0,1,0)</formula>
    </cfRule>
    <cfRule type="expression" dxfId="391" priority="698">
      <formula>IF(VLOOKUP($EE$3,#NAME?,MATCH($A4,#NAME?,0)+1,0)&gt;0,1,0)</formula>
    </cfRule>
    <cfRule type="expression" dxfId="390"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389" priority="700">
      <formula>AND(AND(OR(AND(OR(OR(NOT(DY4&lt;&gt;"Not Applicable"),DY4=""))),AND(OR(OR(NOT(DZ4&lt;&gt;"Not Applicable"),DZ4=""))),AND(OR(OR(NOT(EA4&lt;&gt;"Not Applicable"),EA4=""))),AND(OR(OR(NOT(EB4&lt;&gt;"Not Applicable"),EB4=""))),AND(OR(OR(NOT(EC4&lt;&gt;"Not Applicable"),EC4="")))),A4&lt;&gt;""))</formula>
    </cfRule>
    <cfRule type="expression" dxfId="388" priority="701">
      <formula>IF(LEN(EF4)&gt;0,1,0)</formula>
    </cfRule>
    <cfRule type="expression" dxfId="387" priority="702">
      <formula>IF(VLOOKUP($EF$3,#NAME?,MATCH($A4,#NAME?,0)+1,0)&gt;0,1,0)</formula>
    </cfRule>
    <cfRule type="expression" dxfId="386" priority="703">
      <formula>IF(VLOOKUP($EF$3,#NAME?,MATCH($A4,#NAME?,0)+1,0)&gt;0,1,0)</formula>
    </cfRule>
    <cfRule type="expression" dxfId="385" priority="704">
      <formula>IF(VLOOKUP($EF$3,#NAME?,MATCH($A4,#NAME?,0)+1,0)&gt;0,1,0)</formula>
    </cfRule>
    <cfRule type="expression" dxfId="384"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83" priority="706">
      <formula>AND(AND(OR(AND(OR(OR(NOT(DY4&lt;&gt;"Not Applicable"),DY4=""))),AND(OR(OR(NOT(DZ4&lt;&gt;"Not Applicable"),DZ4=""))),AND(OR(OR(NOT(EA4&lt;&gt;"Not Applicable"),EA4=""))),AND(OR(OR(NOT(EB4&lt;&gt;"Not Applicable"),EB4=""))),AND(OR(OR(NOT(EC4&lt;&gt;"Not Applicable"),EC4="")))),A4&lt;&gt;""))</formula>
    </cfRule>
    <cfRule type="expression" dxfId="382" priority="707">
      <formula>IF(LEN(EG4)&gt;0,1,0)</formula>
    </cfRule>
    <cfRule type="expression" dxfId="381" priority="708">
      <formula>IF(VLOOKUP($EG$3,#NAME?,MATCH($A4,#NAME?,0)+1,0)&gt;0,1,0)</formula>
    </cfRule>
    <cfRule type="expression" dxfId="380" priority="709">
      <formula>IF(VLOOKUP($EG$3,#NAME?,MATCH($A4,#NAME?,0)+1,0)&gt;0,1,0)</formula>
    </cfRule>
    <cfRule type="expression" dxfId="379" priority="710">
      <formula>IF(VLOOKUP($EG$3,#NAME?,MATCH($A4,#NAME?,0)+1,0)&gt;0,1,0)</formula>
    </cfRule>
    <cfRule type="expression" dxfId="378"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77" priority="712">
      <formula>IF(LEN(EH4)&gt;0,1,0)</formula>
    </cfRule>
    <cfRule type="expression" dxfId="376" priority="713">
      <formula>IF(VLOOKUP($EH$3,#NAME?,MATCH($A4,#NAME?,0)+1,0)&gt;0,1,0)</formula>
    </cfRule>
    <cfRule type="expression" dxfId="375" priority="714">
      <formula>IF(VLOOKUP($EH$3,#NAME?,MATCH($A4,#NAME?,0)+1,0)&gt;0,1,0)</formula>
    </cfRule>
    <cfRule type="expression" dxfId="374" priority="715">
      <formula>IF(VLOOKUP($EH$3,#NAME?,MATCH($A4,#NAME?,0)+1,0)&gt;0,1,0)</formula>
    </cfRule>
    <cfRule type="expression" dxfId="373"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72" priority="717">
      <formula>IF(LEN(EI4)&gt;0,1,0)</formula>
    </cfRule>
    <cfRule type="expression" dxfId="371" priority="718">
      <formula>IF(VLOOKUP($EI$3,#NAME?,MATCH($A4,#NAME?,0)+1,0)&gt;0,1,0)</formula>
    </cfRule>
    <cfRule type="expression" dxfId="370" priority="719">
      <formula>IF(VLOOKUP($EI$3,#NAME?,MATCH($A4,#NAME?,0)+1,0)&gt;0,1,0)</formula>
    </cfRule>
    <cfRule type="expression" dxfId="369" priority="720">
      <formula>IF(VLOOKUP($EI$3,#NAME?,MATCH($A4,#NAME?,0)+1,0)&gt;0,1,0)</formula>
    </cfRule>
    <cfRule type="expression" dxfId="368"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67" priority="722">
      <formula>AND(AND(OR(AND(AND(OR(NOT(DY4="GHS"),DY4=""))),AND(AND(OR(NOT(DZ4="GHS"),DZ4=""))),AND(AND(OR(NOT(EA4="GHS"),EA4=""))),AND(AND(OR(NOT(EB4="GHS"),EB4=""))),AND(AND(OR(NOT(EC4="GHS"),EC4="")))),A4&lt;&gt;""))</formula>
    </cfRule>
    <cfRule type="expression" dxfId="366" priority="723">
      <formula>IF(LEN(EJ4)&gt;0,1,0)</formula>
    </cfRule>
    <cfRule type="expression" dxfId="365" priority="724">
      <formula>IF(VLOOKUP($EJ$3,#NAME?,MATCH($A4,#NAME?,0)+1,0)&gt;0,1,0)</formula>
    </cfRule>
    <cfRule type="expression" dxfId="364" priority="725">
      <formula>IF(VLOOKUP($EJ$3,#NAME?,MATCH($A4,#NAME?,0)+1,0)&gt;0,1,0)</formula>
    </cfRule>
    <cfRule type="expression" dxfId="363" priority="726">
      <formula>IF(VLOOKUP($EJ$3,#NAME?,MATCH($A4,#NAME?,0)+1,0)&gt;0,1,0)</formula>
    </cfRule>
    <cfRule type="expression" dxfId="362"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61" priority="728">
      <formula>AND(AND(OR(AND(AND(OR(NOT(DY4="GHS"),DY4=""))),AND(AND(OR(NOT(DZ4="GHS"),DZ4=""))),AND(AND(OR(NOT(EA4="GHS"),EA4=""))),AND(AND(OR(NOT(EB4="GHS"),EB4=""))),AND(AND(OR(NOT(EC4="GHS"),EC4="")))),A4&lt;&gt;""))</formula>
    </cfRule>
    <cfRule type="expression" dxfId="360" priority="729">
      <formula>IF(LEN(EK4)&gt;0,1,0)</formula>
    </cfRule>
    <cfRule type="expression" dxfId="359" priority="730">
      <formula>IF(VLOOKUP($EK$3,#NAME?,MATCH($A4,#NAME?,0)+1,0)&gt;0,1,0)</formula>
    </cfRule>
    <cfRule type="expression" dxfId="358" priority="731">
      <formula>IF(VLOOKUP($EK$3,#NAME?,MATCH($A4,#NAME?,0)+1,0)&gt;0,1,0)</formula>
    </cfRule>
    <cfRule type="expression" dxfId="357" priority="732">
      <formula>IF(VLOOKUP($EK$3,#NAME?,MATCH($A4,#NAME?,0)+1,0)&gt;0,1,0)</formula>
    </cfRule>
    <cfRule type="expression" dxfId="356"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55" priority="734">
      <formula>AND(AND(OR(AND(AND(OR(NOT(DY4="GHS"),DY4=""))),AND(AND(OR(NOT(DZ4="GHS"),DZ4=""))),AND(AND(OR(NOT(EA4="GHS"),EA4=""))),AND(AND(OR(NOT(EB4="GHS"),EB4=""))),AND(AND(OR(NOT(EC4="GHS"),EC4="")))),A4&lt;&gt;""))</formula>
    </cfRule>
    <cfRule type="expression" dxfId="354" priority="735">
      <formula>IF(LEN(EL4)&gt;0,1,0)</formula>
    </cfRule>
    <cfRule type="expression" dxfId="353" priority="736">
      <formula>IF(VLOOKUP($EL$3,#NAME?,MATCH($A4,#NAME?,0)+1,0)&gt;0,1,0)</formula>
    </cfRule>
    <cfRule type="expression" dxfId="352" priority="737">
      <formula>IF(VLOOKUP($EL$3,#NAME?,MATCH($A4,#NAME?,0)+1,0)&gt;0,1,0)</formula>
    </cfRule>
    <cfRule type="expression" dxfId="351" priority="738">
      <formula>IF(VLOOKUP($EL$3,#NAME?,MATCH($A4,#NAME?,0)+1,0)&gt;0,1,0)</formula>
    </cfRule>
    <cfRule type="expression" dxfId="350"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49" priority="740">
      <formula>IF(LEN(EM4)&gt;0,1,0)</formula>
    </cfRule>
    <cfRule type="expression" dxfId="348" priority="741">
      <formula>IF(VLOOKUP($EM$3,#NAME?,MATCH($A4,#NAME?,0)+1,0)&gt;0,1,0)</formula>
    </cfRule>
    <cfRule type="expression" dxfId="347" priority="742">
      <formula>IF(VLOOKUP($EM$3,#NAME?,MATCH($A4,#NAME?,0)+1,0)&gt;0,1,0)</formula>
    </cfRule>
    <cfRule type="expression" dxfId="346" priority="743">
      <formula>IF(VLOOKUP($EM$3,#NAME?,MATCH($A4,#NAME?,0)+1,0)&gt;0,1,0)</formula>
    </cfRule>
    <cfRule type="expression" dxfId="345"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44" priority="745">
      <formula>IF(LEN(EN4)&gt;0,1,0)</formula>
    </cfRule>
    <cfRule type="expression" dxfId="343" priority="746">
      <formula>IF(VLOOKUP($EN$3,#NAME?,MATCH($A4,#NAME?,0)+1,0)&gt;0,1,0)</formula>
    </cfRule>
    <cfRule type="expression" dxfId="342" priority="747">
      <formula>IF(VLOOKUP($EN$3,#NAME?,MATCH($A4,#NAME?,0)+1,0)&gt;0,1,0)</formula>
    </cfRule>
    <cfRule type="expression" dxfId="341" priority="748">
      <formula>IF(VLOOKUP($EN$3,#NAME?,MATCH($A4,#NAME?,0)+1,0)&gt;0,1,0)</formula>
    </cfRule>
    <cfRule type="expression" dxfId="340"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39" priority="750">
      <formula>IF(LEN(EO4)&gt;0,1,0)</formula>
    </cfRule>
    <cfRule type="expression" dxfId="338" priority="751">
      <formula>IF(VLOOKUP($EO$3,#NAME?,MATCH($A4,#NAME?,0)+1,0)&gt;0,1,0)</formula>
    </cfRule>
    <cfRule type="expression" dxfId="337" priority="752">
      <formula>IF(VLOOKUP($EO$3,#NAME?,MATCH($A4,#NAME?,0)+1,0)&gt;0,1,0)</formula>
    </cfRule>
    <cfRule type="expression" dxfId="336" priority="753">
      <formula>IF(VLOOKUP($EO$3,#NAME?,MATCH($A4,#NAME?,0)+1,0)&gt;0,1,0)</formula>
    </cfRule>
    <cfRule type="expression" dxfId="335"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34" priority="755">
      <formula>IF(LEN(EP4)&gt;0,1,0)</formula>
    </cfRule>
    <cfRule type="expression" dxfId="333" priority="756">
      <formula>IF(VLOOKUP($EP$3,#NAME?,MATCH($A4,#NAME?,0)+1,0)&gt;0,1,0)</formula>
    </cfRule>
    <cfRule type="expression" dxfId="332" priority="757">
      <formula>IF(VLOOKUP($EP$3,#NAME?,MATCH($A4,#NAME?,0)+1,0)&gt;0,1,0)</formula>
    </cfRule>
    <cfRule type="expression" dxfId="331" priority="758">
      <formula>IF(VLOOKUP($EP$3,#NAME?,MATCH($A4,#NAME?,0)+1,0)&gt;0,1,0)</formula>
    </cfRule>
    <cfRule type="expression" dxfId="330"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29" priority="760">
      <formula>IF(LEN(EQ4)&gt;0,1,0)</formula>
    </cfRule>
    <cfRule type="expression" dxfId="328" priority="761">
      <formula>IF(VLOOKUP($EQ$3,#NAME?,MATCH($A4,#NAME?,0)+1,0)&gt;0,1,0)</formula>
    </cfRule>
    <cfRule type="expression" dxfId="327" priority="762">
      <formula>IF(VLOOKUP($EQ$3,#NAME?,MATCH($A4,#NAME?,0)+1,0)&gt;0,1,0)</formula>
    </cfRule>
    <cfRule type="expression" dxfId="326" priority="763">
      <formula>IF(VLOOKUP($EQ$3,#NAME?,MATCH($A4,#NAME?,0)+1,0)&gt;0,1,0)</formula>
    </cfRule>
    <cfRule type="expression" dxfId="325"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24" priority="765">
      <formula>IF(LEN(ER4)&gt;0,1,0)</formula>
    </cfRule>
    <cfRule type="expression" dxfId="323" priority="766">
      <formula>IF(VLOOKUP($ER$3,#NAME?,MATCH($A4,#NAME?,0)+1,0)&gt;0,1,0)</formula>
    </cfRule>
    <cfRule type="expression" dxfId="322" priority="767">
      <formula>IF(VLOOKUP($ER$3,#NAME?,MATCH($A4,#NAME?,0)+1,0)&gt;0,1,0)</formula>
    </cfRule>
    <cfRule type="expression" dxfId="321" priority="768">
      <formula>IF(VLOOKUP($ER$3,#NAME?,MATCH($A4,#NAME?,0)+1,0)&gt;0,1,0)</formula>
    </cfRule>
    <cfRule type="expression" dxfId="320"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19" priority="770">
      <formula>IF(LEN(ES4)&gt;0,1,0)</formula>
    </cfRule>
    <cfRule type="expression" dxfId="318" priority="771">
      <formula>IF(VLOOKUP($ES$3,#NAME?,MATCH($A4,#NAME?,0)+1,0)&gt;0,1,0)</formula>
    </cfRule>
    <cfRule type="expression" dxfId="317" priority="772">
      <formula>IF(VLOOKUP($ES$3,#NAME?,MATCH($A4,#NAME?,0)+1,0)&gt;0,1,0)</formula>
    </cfRule>
    <cfRule type="expression" dxfId="316" priority="773">
      <formula>IF(VLOOKUP($ES$3,#NAME?,MATCH($A4,#NAME?,0)+1,0)&gt;0,1,0)</formula>
    </cfRule>
    <cfRule type="expression" dxfId="315"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14" priority="775">
      <formula>IF(LEN(ET4)&gt;0,1,0)</formula>
    </cfRule>
    <cfRule type="expression" dxfId="313" priority="776">
      <formula>IF(VLOOKUP($ET$3,#NAME?,MATCH($A4,#NAME?,0)+1,0)&gt;0,1,0)</formula>
    </cfRule>
    <cfRule type="expression" dxfId="312" priority="777">
      <formula>IF(VLOOKUP($ET$3,#NAME?,MATCH($A4,#NAME?,0)+1,0)&gt;0,1,0)</formula>
    </cfRule>
    <cfRule type="expression" dxfId="311" priority="778">
      <formula>IF(VLOOKUP($ET$3,#NAME?,MATCH($A4,#NAME?,0)+1,0)&gt;0,1,0)</formula>
    </cfRule>
    <cfRule type="expression" dxfId="310"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09" priority="780">
      <formula>IF(LEN(EU4)&gt;0,1,0)</formula>
    </cfRule>
    <cfRule type="expression" dxfId="308" priority="781">
      <formula>IF(VLOOKUP($EU$3,#NAME?,MATCH($A4,#NAME?,0)+1,0)&gt;0,1,0)</formula>
    </cfRule>
    <cfRule type="expression" dxfId="307" priority="782">
      <formula>IF(VLOOKUP($EU$3,#NAME?,MATCH($A4,#NAME?,0)+1,0)&gt;0,1,0)</formula>
    </cfRule>
    <cfRule type="expression" dxfId="306" priority="783">
      <formula>IF(VLOOKUP($EU$3,#NAME?,MATCH($A4,#NAME?,0)+1,0)&gt;0,1,0)</formula>
    </cfRule>
    <cfRule type="expression" dxfId="305"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04" priority="785">
      <formula>IF(LEN(EV4)&gt;0,1,0)</formula>
    </cfRule>
    <cfRule type="expression" dxfId="303" priority="786">
      <formula>IF(VLOOKUP($EV$3,#NAME?,MATCH($A4,#NAME?,0)+1,0)&gt;0,1,0)</formula>
    </cfRule>
    <cfRule type="expression" dxfId="302" priority="787">
      <formula>IF(VLOOKUP($EV$3,#NAME?,MATCH($A4,#NAME?,0)+1,0)&gt;0,1,0)</formula>
    </cfRule>
    <cfRule type="expression" dxfId="301" priority="788">
      <formula>IF(VLOOKUP($EV$3,#NAME?,MATCH($A4,#NAME?,0)+1,0)&gt;0,1,0)</formula>
    </cfRule>
    <cfRule type="expression" dxfId="300"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299" priority="790">
      <formula>IF(LEN(EW4)&gt;0,1,0)</formula>
    </cfRule>
    <cfRule type="expression" dxfId="298" priority="791">
      <formula>IF(VLOOKUP($EW$3,#NAME?,MATCH($A4,#NAME?,0)+1,0)&gt;0,1,0)</formula>
    </cfRule>
    <cfRule type="expression" dxfId="297" priority="792">
      <formula>IF(VLOOKUP($EW$3,#NAME?,MATCH($A4,#NAME?,0)+1,0)&gt;0,1,0)</formula>
    </cfRule>
    <cfRule type="expression" dxfId="296" priority="793">
      <formula>IF(VLOOKUP($EW$3,#NAME?,MATCH($A4,#NAME?,0)+1,0)&gt;0,1,0)</formula>
    </cfRule>
    <cfRule type="expression" dxfId="295"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294" priority="795">
      <formula>IF(LEN(EX4)&gt;0,1,0)</formula>
    </cfRule>
    <cfRule type="expression" dxfId="293" priority="796">
      <formula>IF(VLOOKUP($EX$3,#NAME?,MATCH($A4,#NAME?,0)+1,0)&gt;0,1,0)</formula>
    </cfRule>
    <cfRule type="expression" dxfId="292" priority="797">
      <formula>IF(VLOOKUP($EX$3,#NAME?,MATCH($A4,#NAME?,0)+1,0)&gt;0,1,0)</formula>
    </cfRule>
    <cfRule type="expression" dxfId="291" priority="798">
      <formula>IF(VLOOKUP($EX$3,#NAME?,MATCH($A4,#NAME?,0)+1,0)&gt;0,1,0)</formula>
    </cfRule>
    <cfRule type="expression" dxfId="290"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289" priority="800">
      <formula>IF(LEN(EY4)&gt;0,1,0)</formula>
    </cfRule>
    <cfRule type="expression" dxfId="288" priority="801">
      <formula>IF(VLOOKUP($EY$3,#NAME?,MATCH($A4,#NAME?,0)+1,0)&gt;0,1,0)</formula>
    </cfRule>
    <cfRule type="expression" dxfId="287" priority="802">
      <formula>IF(VLOOKUP($EY$3,#NAME?,MATCH($A4,#NAME?,0)+1,0)&gt;0,1,0)</formula>
    </cfRule>
    <cfRule type="expression" dxfId="286" priority="803">
      <formula>IF(VLOOKUP($EY$3,#NAME?,MATCH($A4,#NAME?,0)+1,0)&gt;0,1,0)</formula>
    </cfRule>
    <cfRule type="expression" dxfId="285"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84" priority="805">
      <formula>IF(LEN(EZ4)&gt;0,1,0)</formula>
    </cfRule>
    <cfRule type="expression" dxfId="283" priority="806">
      <formula>IF(VLOOKUP($EZ$3,#NAME?,MATCH($A4,#NAME?,0)+1,0)&gt;0,1,0)</formula>
    </cfRule>
    <cfRule type="expression" dxfId="282" priority="807">
      <formula>IF(VLOOKUP($EZ$3,#NAME?,MATCH($A4,#NAME?,0)+1,0)&gt;0,1,0)</formula>
    </cfRule>
    <cfRule type="expression" dxfId="281" priority="808">
      <formula>IF(VLOOKUP($EZ$3,#NAME?,MATCH($A4,#NAME?,0)+1,0)&gt;0,1,0)</formula>
    </cfRule>
    <cfRule type="expression" dxfId="28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79" priority="810">
      <formula>IF(LEN(FA4)&gt;0,1,0)</formula>
    </cfRule>
    <cfRule type="expression" dxfId="278" priority="811">
      <formula>IF(VLOOKUP($FA$3,#NAME?,MATCH($A4,#NAME?,0)+1,0)&gt;0,1,0)</formula>
    </cfRule>
    <cfRule type="expression" dxfId="277" priority="812">
      <formula>IF(VLOOKUP($FA$3,#NAME?,MATCH($A4,#NAME?,0)+1,0)&gt;0,1,0)</formula>
    </cfRule>
    <cfRule type="expression" dxfId="276" priority="813">
      <formula>IF(VLOOKUP($FA$3,#NAME?,MATCH($A4,#NAME?,0)+1,0)&gt;0,1,0)</formula>
    </cfRule>
    <cfRule type="expression" dxfId="275"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74" priority="815">
      <formula>IF(LEN(FB4)&gt;0,1,0)</formula>
    </cfRule>
    <cfRule type="expression" dxfId="273" priority="816">
      <formula>IF(VLOOKUP($FB$3,#NAME?,MATCH($A4,#NAME?,0)+1,0)&gt;0,1,0)</formula>
    </cfRule>
    <cfRule type="expression" dxfId="272" priority="817">
      <formula>IF(VLOOKUP($FB$3,#NAME?,MATCH($A4,#NAME?,0)+1,0)&gt;0,1,0)</formula>
    </cfRule>
    <cfRule type="expression" dxfId="271" priority="818">
      <formula>IF(VLOOKUP($FB$3,#NAME?,MATCH($A4,#NAME?,0)+1,0)&gt;0,1,0)</formula>
    </cfRule>
    <cfRule type="expression" dxfId="270"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69" priority="820">
      <formula>IF(LEN(FC4)&gt;0,1,0)</formula>
    </cfRule>
    <cfRule type="expression" dxfId="268" priority="821">
      <formula>IF(VLOOKUP($FC$3,#NAME?,MATCH($A4,#NAME?,0)+1,0)&gt;0,1,0)</formula>
    </cfRule>
    <cfRule type="expression" dxfId="267" priority="822">
      <formula>IF(VLOOKUP($FC$3,#NAME?,MATCH($A4,#NAME?,0)+1,0)&gt;0,1,0)</formula>
    </cfRule>
    <cfRule type="expression" dxfId="266" priority="823">
      <formula>IF(VLOOKUP($FC$3,#NAME?,MATCH($A4,#NAME?,0)+1,0)&gt;0,1,0)</formula>
    </cfRule>
    <cfRule type="expression" dxfId="265"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64" priority="825">
      <formula>IF(LEN(FD4)&gt;0,1,0)</formula>
    </cfRule>
    <cfRule type="expression" dxfId="263" priority="826">
      <formula>IF(VLOOKUP($FD$3,#NAME?,MATCH($A4,#NAME?,0)+1,0)&gt;0,1,0)</formula>
    </cfRule>
    <cfRule type="expression" dxfId="262" priority="827">
      <formula>IF(VLOOKUP($FD$3,#NAME?,MATCH($A4,#NAME?,0)+1,0)&gt;0,1,0)</formula>
    </cfRule>
    <cfRule type="expression" dxfId="261" priority="828">
      <formula>IF(VLOOKUP($FD$3,#NAME?,MATCH($A4,#NAME?,0)+1,0)&gt;0,1,0)</formula>
    </cfRule>
    <cfRule type="expression" dxfId="260"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59" priority="830">
      <formula>IF(LEN(FE4)&gt;0,1,0)</formula>
    </cfRule>
    <cfRule type="expression" dxfId="258" priority="831">
      <formula>IF(VLOOKUP($FE$3,#NAME?,MATCH($A4,#NAME?,0)+1,0)&gt;0,1,0)</formula>
    </cfRule>
    <cfRule type="expression" dxfId="257" priority="832">
      <formula>IF(VLOOKUP($FE$3,#NAME?,MATCH($A4,#NAME?,0)+1,0)&gt;0,1,0)</formula>
    </cfRule>
    <cfRule type="expression" dxfId="256" priority="833">
      <formula>IF(VLOOKUP($FE$3,#NAME?,MATCH($A4,#NAME?,0)+1,0)&gt;0,1,0)</formula>
    </cfRule>
    <cfRule type="expression" dxfId="255"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54" priority="835">
      <formula>IF(LEN(FF4)&gt;0,1,0)</formula>
    </cfRule>
    <cfRule type="expression" dxfId="253" priority="836">
      <formula>IF(VLOOKUP($FF$3,#NAME?,MATCH($A4,#NAME?,0)+1,0)&gt;0,1,0)</formula>
    </cfRule>
    <cfRule type="expression" dxfId="252" priority="837">
      <formula>IF(VLOOKUP($FF$3,#NAME?,MATCH($A4,#NAME?,0)+1,0)&gt;0,1,0)</formula>
    </cfRule>
    <cfRule type="expression" dxfId="251" priority="838">
      <formula>IF(VLOOKUP($FF$3,#NAME?,MATCH($A4,#NAME?,0)+1,0)&gt;0,1,0)</formula>
    </cfRule>
    <cfRule type="expression" dxfId="250"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49" priority="840">
      <formula>IF(LEN(FG4)&gt;0,1,0)</formula>
    </cfRule>
    <cfRule type="expression" dxfId="248" priority="841">
      <formula>IF(VLOOKUP($FG$3,#NAME?,MATCH($A4,#NAME?,0)+1,0)&gt;0,1,0)</formula>
    </cfRule>
    <cfRule type="expression" dxfId="247" priority="842">
      <formula>IF(VLOOKUP($FG$3,#NAME?,MATCH($A4,#NAME?,0)+1,0)&gt;0,1,0)</formula>
    </cfRule>
    <cfRule type="expression" dxfId="246" priority="843">
      <formula>IF(VLOOKUP($FG$3,#NAME?,MATCH($A4,#NAME?,0)+1,0)&gt;0,1,0)</formula>
    </cfRule>
    <cfRule type="expression" dxfId="245"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44" priority="845">
      <formula>IF(LEN(FH4)&gt;0,1,0)</formula>
    </cfRule>
    <cfRule type="expression" dxfId="243" priority="846">
      <formula>IF(VLOOKUP($FH$3,#NAME?,MATCH($A4,#NAME?,0)+1,0)&gt;0,1,0)</formula>
    </cfRule>
    <cfRule type="expression" dxfId="242" priority="847">
      <formula>IF(VLOOKUP($FH$3,#NAME?,MATCH($A4,#NAME?,0)+1,0)&gt;0,1,0)</formula>
    </cfRule>
    <cfRule type="expression" dxfId="241" priority="848">
      <formula>IF(VLOOKUP($FH$3,#NAME?,MATCH($A4,#NAME?,0)+1,0)&gt;0,1,0)</formula>
    </cfRule>
    <cfRule type="expression" dxfId="240"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39" priority="850">
      <formula>IF(LEN(FI4)&gt;0,1,0)</formula>
    </cfRule>
    <cfRule type="expression" dxfId="238" priority="851">
      <formula>IF(VLOOKUP($FI$3,#NAME?,MATCH($A4,#NAME?,0)+1,0)&gt;0,1,0)</formula>
    </cfRule>
    <cfRule type="expression" dxfId="237" priority="852">
      <formula>IF(VLOOKUP($FI$3,#NAME?,MATCH($A4,#NAME?,0)+1,0)&gt;0,1,0)</formula>
    </cfRule>
    <cfRule type="expression" dxfId="236" priority="853">
      <formula>IF(VLOOKUP($FI$3,#NAME?,MATCH($A4,#NAME?,0)+1,0)&gt;0,1,0)</formula>
    </cfRule>
    <cfRule type="expression" dxfId="235"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34" priority="855">
      <formula>IF(LEN(FJ8)&gt;0,1,0)</formula>
    </cfRule>
    <cfRule type="expression" dxfId="233" priority="856">
      <formula>IF(VLOOKUP($FJ$3,#NAME?,MATCH($A8,#NAME?,0)+1,0)&gt;0,1,0)</formula>
    </cfRule>
    <cfRule type="expression" dxfId="232" priority="857">
      <formula>IF(VLOOKUP($FJ$3,#NAME?,MATCH($A8,#NAME?,0)+1,0)&gt;0,1,0)</formula>
    </cfRule>
    <cfRule type="expression" dxfId="231" priority="858">
      <formula>IF(VLOOKUP($FJ$3,#NAME?,MATCH($A8,#NAME?,0)+1,0)&gt;0,1,0)</formula>
    </cfRule>
    <cfRule type="expression" dxfId="230"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29" priority="860">
      <formula>IF(LEN(FK4)&gt;0,1,0)</formula>
    </cfRule>
    <cfRule type="expression" dxfId="228" priority="861">
      <formula>IF(VLOOKUP($FK$3,#NAME?,MATCH($A4,#NAME?,0)+1,0)&gt;0,1,0)</formula>
    </cfRule>
    <cfRule type="expression" dxfId="227" priority="862">
      <formula>IF(VLOOKUP($FK$3,#NAME?,MATCH($A4,#NAME?,0)+1,0)&gt;0,1,0)</formula>
    </cfRule>
    <cfRule type="expression" dxfId="226" priority="863">
      <formula>IF(VLOOKUP($FK$3,#NAME?,MATCH($A4,#NAME?,0)+1,0)&gt;0,1,0)</formula>
    </cfRule>
    <cfRule type="expression" dxfId="225"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24" priority="865">
      <formula>IF(LEN(FL4)&gt;0,1,0)</formula>
    </cfRule>
    <cfRule type="expression" dxfId="223" priority="866">
      <formula>IF(VLOOKUP($FL$3,#NAME?,MATCH($A4,#NAME?,0)+1,0)&gt;0,1,0)</formula>
    </cfRule>
    <cfRule type="expression" dxfId="222" priority="867">
      <formula>IF(VLOOKUP($FL$3,#NAME?,MATCH($A4,#NAME?,0)+1,0)&gt;0,1,0)</formula>
    </cfRule>
    <cfRule type="expression" dxfId="221" priority="868">
      <formula>IF(VLOOKUP($FL$3,#NAME?,MATCH($A4,#NAME?,0)+1,0)&gt;0,1,0)</formula>
    </cfRule>
    <cfRule type="expression" dxfId="220"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19" priority="870">
      <formula>IF(LEN(FM4)&gt;0,1,0)</formula>
    </cfRule>
    <cfRule type="expression" dxfId="218" priority="871">
      <formula>IF(VLOOKUP($FM$3,#NAME?,MATCH($A4,#NAME?,0)+1,0)&gt;0,1,0)</formula>
    </cfRule>
    <cfRule type="expression" dxfId="217" priority="872">
      <formula>IF(VLOOKUP($FM$3,#NAME?,MATCH($A4,#NAME?,0)+1,0)&gt;0,1,0)</formula>
    </cfRule>
    <cfRule type="expression" dxfId="216" priority="873">
      <formula>IF(VLOOKUP($FM$3,#NAME?,MATCH($A4,#NAME?,0)+1,0)&gt;0,1,0)</formula>
    </cfRule>
    <cfRule type="expression" dxfId="215"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14" priority="875">
      <formula>IF(LEN(FN4)&gt;0,1,0)</formula>
    </cfRule>
    <cfRule type="expression" dxfId="213" priority="876">
      <formula>IF(VLOOKUP($FN$3,#NAME?,MATCH($A4,#NAME?,0)+1,0)&gt;0,1,0)</formula>
    </cfRule>
    <cfRule type="expression" dxfId="212" priority="877">
      <formula>IF(VLOOKUP($FN$3,#NAME?,MATCH($A4,#NAME?,0)+1,0)&gt;0,1,0)</formula>
    </cfRule>
    <cfRule type="expression" dxfId="211" priority="878">
      <formula>IF(VLOOKUP($FN$3,#NAME?,MATCH($A4,#NAME?,0)+1,0)&gt;0,1,0)</formula>
    </cfRule>
    <cfRule type="expression" dxfId="210"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09" priority="880">
      <formula>IF(LEN(FO4)&gt;0,1,0)</formula>
    </cfRule>
    <cfRule type="expression" dxfId="208" priority="881">
      <formula>IF(VLOOKUP($FO$3,#NAME?,MATCH($A4,#NAME?,0)+1,0)&gt;0,1,0)</formula>
    </cfRule>
    <cfRule type="expression" dxfId="207" priority="882">
      <formula>IF(VLOOKUP($FO$3,#NAME?,MATCH($A4,#NAME?,0)+1,0)&gt;0,1,0)</formula>
    </cfRule>
    <cfRule type="expression" dxfId="206" priority="883">
      <formula>IF(VLOOKUP($FO$3,#NAME?,MATCH($A4,#NAME?,0)+1,0)&gt;0,1,0)</formula>
    </cfRule>
    <cfRule type="expression" dxfId="205"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04" priority="885">
      <formula>IF(LEN(FP4)&gt;0,1,0)</formula>
    </cfRule>
    <cfRule type="expression" dxfId="203" priority="886">
      <formula>IF(VLOOKUP($FP$3,#NAME?,MATCH($A4,#NAME?,0)+1,0)&gt;0,1,0)</formula>
    </cfRule>
    <cfRule type="expression" dxfId="202" priority="887">
      <formula>IF(VLOOKUP($FP$3,#NAME?,MATCH($A4,#NAME?,0)+1,0)&gt;0,1,0)</formula>
    </cfRule>
    <cfRule type="expression" dxfId="201" priority="888">
      <formula>IF(VLOOKUP($FP$3,#NAME?,MATCH($A4,#NAME?,0)+1,0)&gt;0,1,0)</formula>
    </cfRule>
    <cfRule type="expression" dxfId="200"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199" priority="890">
      <formula>IF(LEN(FQ4)&gt;0,1,0)</formula>
    </cfRule>
    <cfRule type="expression" dxfId="198" priority="891">
      <formula>IF(VLOOKUP($FQ$3,#NAME?,MATCH($A4,#NAME?,0)+1,0)&gt;0,1,0)</formula>
    </cfRule>
    <cfRule type="expression" dxfId="197" priority="892">
      <formula>IF(VLOOKUP($FQ$3,#NAME?,MATCH($A4,#NAME?,0)+1,0)&gt;0,1,0)</formula>
    </cfRule>
    <cfRule type="expression" dxfId="196" priority="893">
      <formula>IF(VLOOKUP($FQ$3,#NAME?,MATCH($A4,#NAME?,0)+1,0)&gt;0,1,0)</formula>
    </cfRule>
    <cfRule type="expression" dxfId="19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194" priority="895">
      <formula>IF(LEN(FR4)&gt;0,1,0)</formula>
    </cfRule>
    <cfRule type="expression" dxfId="193" priority="896">
      <formula>IF(VLOOKUP($FR$3,#NAME?,MATCH($A4,#NAME?,0)+1,0)&gt;0,1,0)</formula>
    </cfRule>
    <cfRule type="expression" dxfId="192" priority="897">
      <formula>IF(VLOOKUP($FR$3,#NAME?,MATCH($A4,#NAME?,0)+1,0)&gt;0,1,0)</formula>
    </cfRule>
    <cfRule type="expression" dxfId="191" priority="898">
      <formula>IF(VLOOKUP($FR$3,#NAME?,MATCH($A4,#NAME?,0)+1,0)&gt;0,1,0)</formula>
    </cfRule>
    <cfRule type="expression" dxfId="190"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189" priority="900">
      <formula>IF(LEN(FS4)&gt;0,1,0)</formula>
    </cfRule>
    <cfRule type="expression" dxfId="188" priority="901">
      <formula>IF(VLOOKUP($FS$3,#NAME?,MATCH($A4,#NAME?,0)+1,0)&gt;0,1,0)</formula>
    </cfRule>
    <cfRule type="expression" dxfId="187" priority="902">
      <formula>IF(VLOOKUP($FS$3,#NAME?,MATCH($A4,#NAME?,0)+1,0)&gt;0,1,0)</formula>
    </cfRule>
    <cfRule type="expression" dxfId="186" priority="903">
      <formula>IF(VLOOKUP($FS$3,#NAME?,MATCH($A4,#NAME?,0)+1,0)&gt;0,1,0)</formula>
    </cfRule>
    <cfRule type="expression" dxfId="185"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84" priority="905">
      <formula>IF(LEN(FT4)&gt;0,1,0)</formula>
    </cfRule>
    <cfRule type="expression" dxfId="183" priority="906">
      <formula>IF(VLOOKUP($FT$3,#NAME?,MATCH($A4,#NAME?,0)+1,0)&gt;0,1,0)</formula>
    </cfRule>
    <cfRule type="expression" dxfId="182" priority="907">
      <formula>IF(VLOOKUP($FT$3,#NAME?,MATCH($A4,#NAME?,0)+1,0)&gt;0,1,0)</formula>
    </cfRule>
    <cfRule type="expression" dxfId="181" priority="908">
      <formula>IF(VLOOKUP($FT$3,#NAME?,MATCH($A4,#NAME?,0)+1,0)&gt;0,1,0)</formula>
    </cfRule>
    <cfRule type="expression" dxfId="180"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79" priority="910">
      <formula>IF(LEN(FU4)&gt;0,1,0)</formula>
    </cfRule>
    <cfRule type="expression" dxfId="178" priority="911">
      <formula>IF(VLOOKUP($FU$3,#NAME?,MATCH($A4,#NAME?,0)+1,0)&gt;0,1,0)</formula>
    </cfRule>
    <cfRule type="expression" dxfId="177" priority="912">
      <formula>IF(VLOOKUP($FU$3,#NAME?,MATCH($A4,#NAME?,0)+1,0)&gt;0,1,0)</formula>
    </cfRule>
    <cfRule type="expression" dxfId="176" priority="913">
      <formula>IF(VLOOKUP($FU$3,#NAME?,MATCH($A4,#NAME?,0)+1,0)&gt;0,1,0)</formula>
    </cfRule>
    <cfRule type="expression" dxfId="175"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74" priority="915">
      <formula>IF(LEN(FV4)&gt;0,1,0)</formula>
    </cfRule>
    <cfRule type="expression" dxfId="173" priority="916">
      <formula>IF(VLOOKUP($FV$3,#NAME?,MATCH($A4,#NAME?,0)+1,0)&gt;0,1,0)</formula>
    </cfRule>
    <cfRule type="expression" dxfId="172" priority="917">
      <formula>IF(VLOOKUP($FV$3,#NAME?,MATCH($A4,#NAME?,0)+1,0)&gt;0,1,0)</formula>
    </cfRule>
    <cfRule type="expression" dxfId="171" priority="918">
      <formula>IF(VLOOKUP($FV$3,#NAME?,MATCH($A4,#NAME?,0)+1,0)&gt;0,1,0)</formula>
    </cfRule>
    <cfRule type="expression" dxfId="170"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69" priority="920">
      <formula>IF(LEN(FW4)&gt;0,1,0)</formula>
    </cfRule>
    <cfRule type="expression" dxfId="168" priority="921">
      <formula>IF(VLOOKUP($FW$3,#NAME?,MATCH($A4,#NAME?,0)+1,0)&gt;0,1,0)</formula>
    </cfRule>
    <cfRule type="expression" dxfId="167" priority="922">
      <formula>IF(VLOOKUP($FW$3,#NAME?,MATCH($A4,#NAME?,0)+1,0)&gt;0,1,0)</formula>
    </cfRule>
    <cfRule type="expression" dxfId="166" priority="923">
      <formula>IF(VLOOKUP($FW$3,#NAME?,MATCH($A4,#NAME?,0)+1,0)&gt;0,1,0)</formula>
    </cfRule>
    <cfRule type="expression" dxfId="165"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64" priority="925">
      <formula>IF(LEN(FX4)&gt;0,1,0)</formula>
    </cfRule>
    <cfRule type="expression" dxfId="163" priority="926">
      <formula>IF(VLOOKUP($FX$3,#NAME?,MATCH($A4,#NAME?,0)+1,0)&gt;0,1,0)</formula>
    </cfRule>
    <cfRule type="expression" dxfId="162" priority="927">
      <formula>IF(VLOOKUP($FX$3,#NAME?,MATCH($A4,#NAME?,0)+1,0)&gt;0,1,0)</formula>
    </cfRule>
    <cfRule type="expression" dxfId="161" priority="928">
      <formula>IF(VLOOKUP($FX$3,#NAME?,MATCH($A4,#NAME?,0)+1,0)&gt;0,1,0)</formula>
    </cfRule>
    <cfRule type="expression" dxfId="160"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59" priority="930">
      <formula>IF(LEN(FY4)&gt;0,1,0)</formula>
    </cfRule>
    <cfRule type="expression" dxfId="158" priority="931">
      <formula>IF(VLOOKUP($FY$3,#NAME?,MATCH($A4,#NAME?,0)+1,0)&gt;0,1,0)</formula>
    </cfRule>
    <cfRule type="expression" dxfId="157" priority="932">
      <formula>IF(VLOOKUP($FY$3,#NAME?,MATCH($A4,#NAME?,0)+1,0)&gt;0,1,0)</formula>
    </cfRule>
    <cfRule type="expression" dxfId="156" priority="933">
      <formula>IF(VLOOKUP($FY$3,#NAME?,MATCH($A4,#NAME?,0)+1,0)&gt;0,1,0)</formula>
    </cfRule>
    <cfRule type="expression" dxfId="155"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54" priority="935">
      <formula>IF(LEN(FZ4)&gt;0,1,0)</formula>
    </cfRule>
    <cfRule type="expression" dxfId="153" priority="936">
      <formula>IF(VLOOKUP($FZ$3,#NAME?,MATCH($A4,#NAME?,0)+1,0)&gt;0,1,0)</formula>
    </cfRule>
    <cfRule type="expression" dxfId="152" priority="937">
      <formula>IF(VLOOKUP($FZ$3,#NAME?,MATCH($A4,#NAME?,0)+1,0)&gt;0,1,0)</formula>
    </cfRule>
    <cfRule type="expression" dxfId="151" priority="938">
      <formula>IF(VLOOKUP($FZ$3,#NAME?,MATCH($A4,#NAME?,0)+1,0)&gt;0,1,0)</formula>
    </cfRule>
    <cfRule type="expression" dxfId="150"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49" priority="940">
      <formula>IF(LEN(GA4)&gt;0,1,0)</formula>
    </cfRule>
    <cfRule type="expression" dxfId="148" priority="941">
      <formula>IF(VLOOKUP($GA$3,#NAME?,MATCH($A4,#NAME?,0)+1,0)&gt;0,1,0)</formula>
    </cfRule>
    <cfRule type="expression" dxfId="147" priority="942">
      <formula>IF(VLOOKUP($GA$3,#NAME?,MATCH($A4,#NAME?,0)+1,0)&gt;0,1,0)</formula>
    </cfRule>
    <cfRule type="expression" dxfId="146" priority="943">
      <formula>IF(VLOOKUP($GA$3,#NAME?,MATCH($A4,#NAME?,0)+1,0)&gt;0,1,0)</formula>
    </cfRule>
    <cfRule type="expression" dxfId="145"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44" priority="945">
      <formula>IF(LEN(GB4)&gt;0,1,0)</formula>
    </cfRule>
    <cfRule type="expression" dxfId="143" priority="946">
      <formula>IF(VLOOKUP($GB$3,#NAME?,MATCH($A4,#NAME?,0)+1,0)&gt;0,1,0)</formula>
    </cfRule>
    <cfRule type="expression" dxfId="142" priority="947">
      <formula>IF(VLOOKUP($GB$3,#NAME?,MATCH($A4,#NAME?,0)+1,0)&gt;0,1,0)</formula>
    </cfRule>
    <cfRule type="expression" dxfId="141" priority="948">
      <formula>IF(VLOOKUP($GB$3,#NAME?,MATCH($A4,#NAME?,0)+1,0)&gt;0,1,0)</formula>
    </cfRule>
    <cfRule type="expression" dxfId="140"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39" priority="950">
      <formula>IF(LEN(GC4)&gt;0,1,0)</formula>
    </cfRule>
    <cfRule type="expression" dxfId="138" priority="951">
      <formula>IF(VLOOKUP($GC$3,#NAME?,MATCH($A4,#NAME?,0)+1,0)&gt;0,1,0)</formula>
    </cfRule>
    <cfRule type="expression" dxfId="137" priority="952">
      <formula>IF(VLOOKUP($GC$3,#NAME?,MATCH($A4,#NAME?,0)+1,0)&gt;0,1,0)</formula>
    </cfRule>
    <cfRule type="expression" dxfId="136" priority="953">
      <formula>IF(VLOOKUP($GC$3,#NAME?,MATCH($A4,#NAME?,0)+1,0)&gt;0,1,0)</formula>
    </cfRule>
    <cfRule type="expression" dxfId="135"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34" priority="955">
      <formula>IF(LEN(GD4)&gt;0,1,0)</formula>
    </cfRule>
    <cfRule type="expression" dxfId="133" priority="956">
      <formula>IF(VLOOKUP($GD$3,#NAME?,MATCH($A4,#NAME?,0)+1,0)&gt;0,1,0)</formula>
    </cfRule>
    <cfRule type="expression" dxfId="132" priority="957">
      <formula>IF(VLOOKUP($GD$3,#NAME?,MATCH($A4,#NAME?,0)+1,0)&gt;0,1,0)</formula>
    </cfRule>
    <cfRule type="expression" dxfId="131" priority="958">
      <formula>IF(VLOOKUP($GD$3,#NAME?,MATCH($A4,#NAME?,0)+1,0)&gt;0,1,0)</formula>
    </cfRule>
    <cfRule type="expression" dxfId="130"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29" priority="960">
      <formula>IF(LEN(GE4)&gt;0,1,0)</formula>
    </cfRule>
    <cfRule type="expression" dxfId="128" priority="961">
      <formula>IF(VLOOKUP($GE$3,#NAME?,MATCH($A4,#NAME?,0)+1,0)&gt;0,1,0)</formula>
    </cfRule>
    <cfRule type="expression" dxfId="127" priority="962">
      <formula>IF(VLOOKUP($GE$3,#NAME?,MATCH($A4,#NAME?,0)+1,0)&gt;0,1,0)</formula>
    </cfRule>
    <cfRule type="expression" dxfId="126" priority="963">
      <formula>IF(VLOOKUP($GE$3,#NAME?,MATCH($A4,#NAME?,0)+1,0)&gt;0,1,0)</formula>
    </cfRule>
    <cfRule type="expression" dxfId="125"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24" priority="965">
      <formula>IF(LEN(GF4)&gt;0,1,0)</formula>
    </cfRule>
    <cfRule type="expression" dxfId="123" priority="966">
      <formula>IF(VLOOKUP($GF$3,#NAME?,MATCH($A4,#NAME?,0)+1,0)&gt;0,1,0)</formula>
    </cfRule>
    <cfRule type="expression" dxfId="122" priority="967">
      <formula>IF(VLOOKUP($GF$3,#NAME?,MATCH($A4,#NAME?,0)+1,0)&gt;0,1,0)</formula>
    </cfRule>
    <cfRule type="expression" dxfId="121" priority="968">
      <formula>IF(VLOOKUP($GF$3,#NAME?,MATCH($A4,#NAME?,0)+1,0)&gt;0,1,0)</formula>
    </cfRule>
    <cfRule type="expression" dxfId="120"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19" priority="970">
      <formula>IF(LEN(GG4)&gt;0,1,0)</formula>
    </cfRule>
    <cfRule type="expression" dxfId="118" priority="971">
      <formula>IF(VLOOKUP($GG$3,#NAME?,MATCH($A4,#NAME?,0)+1,0)&gt;0,1,0)</formula>
    </cfRule>
    <cfRule type="expression" dxfId="117" priority="972">
      <formula>IF(VLOOKUP($GG$3,#NAME?,MATCH($A4,#NAME?,0)+1,0)&gt;0,1,0)</formula>
    </cfRule>
    <cfRule type="expression" dxfId="116" priority="973">
      <formula>IF(VLOOKUP($GG$3,#NAME?,MATCH($A4,#NAME?,0)+1,0)&gt;0,1,0)</formula>
    </cfRule>
    <cfRule type="expression" dxfId="115"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14" priority="975">
      <formula>IF(LEN(GH4)&gt;0,1,0)</formula>
    </cfRule>
    <cfRule type="expression" dxfId="113" priority="976">
      <formula>IF(VLOOKUP($GH$3,#NAME?,MATCH($A4,#NAME?,0)+1,0)&gt;0,1,0)</formula>
    </cfRule>
    <cfRule type="expression" dxfId="112" priority="977">
      <formula>IF(VLOOKUP($GH$3,#NAME?,MATCH($A4,#NAME?,0)+1,0)&gt;0,1,0)</formula>
    </cfRule>
    <cfRule type="expression" dxfId="111" priority="978">
      <formula>IF(VLOOKUP($GH$3,#NAME?,MATCH($A4,#NAME?,0)+1,0)&gt;0,1,0)</formula>
    </cfRule>
    <cfRule type="expression" dxfId="110"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09" priority="980">
      <formula>IF(LEN(GI4)&gt;0,1,0)</formula>
    </cfRule>
    <cfRule type="expression" dxfId="108" priority="981">
      <formula>IF(VLOOKUP($GI$3,#NAME?,MATCH($A4,#NAME?,0)+1,0)&gt;0,1,0)</formula>
    </cfRule>
    <cfRule type="expression" dxfId="107" priority="982">
      <formula>IF(VLOOKUP($GI$3,#NAME?,MATCH($A4,#NAME?,0)+1,0)&gt;0,1,0)</formula>
    </cfRule>
    <cfRule type="expression" dxfId="106" priority="983">
      <formula>IF(VLOOKUP($GI$3,#NAME?,MATCH($A4,#NAME?,0)+1,0)&gt;0,1,0)</formula>
    </cfRule>
    <cfRule type="expression" dxfId="105"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04" priority="985">
      <formula>IF(LEN(GJ4)&gt;0,1,0)</formula>
    </cfRule>
    <cfRule type="expression" dxfId="103" priority="986">
      <formula>IF(VLOOKUP($GJ$3,#NAME?,MATCH($A4,#NAME?,0)+1,0)&gt;0,1,0)</formula>
    </cfRule>
    <cfRule type="expression" dxfId="102" priority="987">
      <formula>IF(VLOOKUP($GJ$3,#NAME?,MATCH($A4,#NAME?,0)+1,0)&gt;0,1,0)</formula>
    </cfRule>
    <cfRule type="expression" dxfId="101" priority="988">
      <formula>IF(VLOOKUP($GJ$3,#NAME?,MATCH($A4,#NAME?,0)+1,0)&gt;0,1,0)</formula>
    </cfRule>
    <cfRule type="expression" dxfId="100" priority="989">
      <formula>AND(IF(IFERROR(VLOOKUP($GJ$3,#NAME?,MATCH($A4,#NAME?,0)+1,0),0)&gt;0,0,1),IF(IFERROR(VLOOKUP($GJ$3,#NAME?,MATCH($A4,#NAME?,0)+1,0),0)&gt;0,0,1),IF(IFERROR(VLOOKUP($GJ$3,#NAME?,MATCH($A4,#NAME?,0)+1,0),0)&gt;0,0,1),IF(IFERROR(MATCH($A4,#NAME?,0),0)&gt;0,1,0))</formula>
    </cfRule>
  </conditionalFormatting>
  <conditionalFormatting sqref="B4">
    <cfRule type="expression" dxfId="99" priority="990">
      <formula>IF(LEN(B4)&gt;0,1,0)</formula>
    </cfRule>
    <cfRule type="expression" dxfId="98" priority="991">
      <formula>IF(VLOOKUP($B$3,#NAME?,MATCH($A4,#NAME?,0)+1,0)&gt;0,1,0)</formula>
    </cfRule>
    <cfRule type="expression" dxfId="97" priority="992">
      <formula>IF(VLOOKUP($B$3,#NAME?,MATCH($A4,#NAME?,0)+1,0)&gt;0,1,0)</formula>
    </cfRule>
    <cfRule type="expression" dxfId="96" priority="993">
      <formula>IF(VLOOKUP($B$3,#NAME?,MATCH($A4,#NAME?,0)+1,0)&gt;0,1,0)</formula>
    </cfRule>
    <cfRule type="expression" dxfId="95" priority="994">
      <formula>AND(IF(IFERROR(VLOOKUP($B$3,#NAME?,MATCH($A4,#NAME?,0)+1,0),0)&gt;0,0,1),IF(IFERROR(VLOOKUP($B$3,#NAME?,MATCH($A4,#NAME?,0)+1,0),0)&gt;0,0,1),IF(IFERROR(VLOOKUP($B$3,#NAME?,MATCH($A4,#NAME?,0)+1,0),0)&gt;0,0,1),IF(IFERROR(MATCH($A4,#NAME?,0),0)&gt;0,1,0))</formula>
    </cfRule>
  </conditionalFormatting>
  <conditionalFormatting sqref="C4">
    <cfRule type="expression" dxfId="94" priority="995">
      <formula>IF(LEN(C4)&gt;0,1,0)</formula>
    </cfRule>
    <cfRule type="expression" dxfId="93" priority="996">
      <formula>IF(VLOOKUP($C$3,#NAME?,MATCH($A4,#NAME?,0)+1,0)&gt;0,1,0)</formula>
    </cfRule>
    <cfRule type="expression" dxfId="92" priority="997">
      <formula>IF(VLOOKUP($C$3,#NAME?,MATCH($A4,#NAME?,0)+1,0)&gt;0,1,0)</formula>
    </cfRule>
    <cfRule type="expression" dxfId="91" priority="998">
      <formula>IF(VLOOKUP($C$3,#NAME?,MATCH($A4,#NAME?,0)+1,0)&gt;0,1,0)</formula>
    </cfRule>
    <cfRule type="expression" dxfId="90" priority="999">
      <formula>AND(IF(IFERROR(VLOOKUP($C$3,#NAME?,MATCH($A4,#NAME?,0)+1,0),0)&gt;0,0,1),IF(IFERROR(VLOOKUP($C$3,#NAME?,MATCH($A4,#NAME?,0)+1,0),0)&gt;0,0,1),IF(IFERROR(VLOOKUP($C$3,#NAME?,MATCH($A4,#NAME?,0)+1,0),0)&gt;0,0,1),IF(IFERROR(MATCH($A4,#NAME?,0),0)&gt;0,1,0))</formula>
    </cfRule>
  </conditionalFormatting>
  <conditionalFormatting sqref="C5:C204">
    <cfRule type="expression" dxfId="89" priority="1000">
      <formula>IF(LEN(C5)&gt;0,1,0)</formula>
    </cfRule>
    <cfRule type="expression" dxfId="88" priority="1001">
      <formula>IF(VLOOKUP($C$3,#NAME?,MATCH($A5,#NAME?,0)+1,0)&gt;0,1,0)</formula>
    </cfRule>
    <cfRule type="expression" dxfId="87" priority="1002">
      <formula>IF(VLOOKUP($C$3,#NAME?,MATCH($A5,#NAME?,0)+1,0)&gt;0,1,0)</formula>
    </cfRule>
    <cfRule type="expression" dxfId="86" priority="1003">
      <formula>IF(VLOOKUP($C$3,#NAME?,MATCH($A5,#NAME?,0)+1,0)&gt;0,1,0)</formula>
    </cfRule>
    <cfRule type="expression" dxfId="85" priority="1004">
      <formula>AND(IF(IFERROR(VLOOKUP($C$3,#NAME?,MATCH($A5,#NAME?,0)+1,0),0)&gt;0,0,1),IF(IFERROR(VLOOKUP($C$3,#NAME?,MATCH($A5,#NAME?,0)+1,0),0)&gt;0,0,1),IF(IFERROR(VLOOKUP($C$3,#NAME?,MATCH($A5,#NAME?,0)+1,0),0)&gt;0,0,1),IF(IFERROR(MATCH($A5,#NAME?,0),0)&gt;0,1,0))</formula>
    </cfRule>
  </conditionalFormatting>
  <conditionalFormatting sqref="D4">
    <cfRule type="expression" dxfId="84" priority="1005">
      <formula>IF(LEN(D4)&gt;0,1,0)</formula>
    </cfRule>
    <cfRule type="expression" dxfId="83" priority="1006">
      <formula>IF(VLOOKUP($D$3,#NAME?,MATCH($A4,#NAME?,0)+1,0)&gt;0,1,0)</formula>
    </cfRule>
    <cfRule type="expression" dxfId="82" priority="1007">
      <formula>IF(VLOOKUP($D$3,#NAME?,MATCH($A4,#NAME?,0)+1,0)&gt;0,1,0)</formula>
    </cfRule>
    <cfRule type="expression" dxfId="81" priority="1008">
      <formula>IF(VLOOKUP($D$3,#NAME?,MATCH($A4,#NAME?,0)+1,0)&gt;0,1,0)</formula>
    </cfRule>
    <cfRule type="expression" dxfId="80" priority="1009">
      <formula>AND(IF(IFERROR(VLOOKUP($D$3,#NAME?,MATCH($A4,#NAME?,0)+1,0),0)&gt;0,0,1),IF(IFERROR(VLOOKUP($D$3,#NAME?,MATCH($A4,#NAME?,0)+1,0),0)&gt;0,0,1),IF(IFERROR(VLOOKUP($D$3,#NAME?,MATCH($A4,#NAME?,0)+1,0),0)&gt;0,0,1),IF(IFERROR(MATCH($A4,#NAME?,0),0)&gt;0,1,0))</formula>
    </cfRule>
  </conditionalFormatting>
  <conditionalFormatting sqref="F4:F243">
    <cfRule type="expression" dxfId="79" priority="1010">
      <formula>IF(LEN(F4)&gt;0,1,0)</formula>
    </cfRule>
    <cfRule type="expression" dxfId="78" priority="1011">
      <formula>IF(VLOOKUP($F$3,#NAME?,MATCH($A4,#NAME?,0)+1,0)&gt;0,1,0)</formula>
    </cfRule>
    <cfRule type="expression" dxfId="77" priority="1012">
      <formula>IF(VLOOKUP($F$3,#NAME?,MATCH($A4,#NAME?,0)+1,0)&gt;0,1,0)</formula>
    </cfRule>
    <cfRule type="expression" dxfId="76" priority="1013">
      <formula>IF(VLOOKUP($F$3,#NAME?,MATCH($A4,#NAME?,0)+1,0)&gt;0,1,0)</formula>
    </cfRule>
    <cfRule type="expression" dxfId="75" priority="1014">
      <formula>AND(IF(IFERROR(VLOOKUP($F$3,#NAME?,MATCH($A4,#NAME?,0)+1,0),0)&gt;0,0,1),IF(IFERROR(VLOOKUP($F$3,#NAME?,MATCH($A4,#NAME?,0)+1,0),0)&gt;0,0,1),IF(IFERROR(VLOOKUP($F$3,#NAME?,MATCH($A4,#NAME?,0)+1,0),0)&gt;0,0,1),IF(IFERROR(MATCH($A4,#NAME?,0),0)&gt;0,1,0))</formula>
    </cfRule>
  </conditionalFormatting>
  <conditionalFormatting sqref="G4">
    <cfRule type="expression" dxfId="74" priority="1015">
      <formula>IF(LEN(G4)&gt;0,1,0)</formula>
    </cfRule>
    <cfRule type="expression" dxfId="73" priority="1016">
      <formula>IF(VLOOKUP($G$3,#NAME?,MATCH($A4,#NAME?,0)+1,0)&gt;0,1,0)</formula>
    </cfRule>
    <cfRule type="expression" dxfId="72" priority="1017">
      <formula>IF(VLOOKUP($G$3,#NAME?,MATCH($A4,#NAME?,0)+1,0)&gt;0,1,0)</formula>
    </cfRule>
    <cfRule type="expression" dxfId="71" priority="1018">
      <formula>IF(VLOOKUP($G$3,#NAME?,MATCH($A4,#NAME?,0)+1,0)&gt;0,1,0)</formula>
    </cfRule>
    <cfRule type="expression" dxfId="70" priority="1019">
      <formula>AND(IF(IFERROR(VLOOKUP($G$3,#NAME?,MATCH($A4,#NAME?,0)+1,0),0)&gt;0,0,1),IF(IFERROR(VLOOKUP($G$3,#NAME?,MATCH($A4,#NAME?,0)+1,0),0)&gt;0,0,1),IF(IFERROR(VLOOKUP($G$3,#NAME?,MATCH($A4,#NAME?,0)+1,0),0)&gt;0,0,1),IF(IFERROR(MATCH($A4,#NAME?,0),0)&gt;0,1,0))</formula>
    </cfRule>
  </conditionalFormatting>
  <conditionalFormatting sqref="G25:G204 G5:G23">
    <cfRule type="expression" dxfId="69" priority="1020">
      <formula>IF(LEN(G5)&gt;0,1,0)</formula>
    </cfRule>
    <cfRule type="expression" dxfId="68" priority="1021">
      <formula>IF(VLOOKUP($G$3,#NAME?,MATCH($A5,#NAME?,0)+1,0)&gt;0,1,0)</formula>
    </cfRule>
    <cfRule type="expression" dxfId="67" priority="1022">
      <formula>IF(VLOOKUP($G$3,#NAME?,MATCH($A5,#NAME?,0)+1,0)&gt;0,1,0)</formula>
    </cfRule>
    <cfRule type="expression" dxfId="66" priority="1023">
      <formula>IF(VLOOKUP($G$3,#NAME?,MATCH($A5,#NAME?,0)+1,0)&gt;0,1,0)</formula>
    </cfRule>
    <cfRule type="expression" dxfId="65" priority="1024">
      <formula>AND(IF(IFERROR(VLOOKUP($G$3,#NAME?,MATCH($A5,#NAME?,0)+1,0),0)&gt;0,0,1),IF(IFERROR(VLOOKUP($G$3,#NAME?,MATCH($A5,#NAME?,0)+1,0),0)&gt;0,0,1),IF(IFERROR(VLOOKUP($G$3,#NAME?,MATCH($A5,#NAME?,0)+1,0),0)&gt;0,0,1),IF(IFERROR(MATCH($A5,#NAME?,0),0)&gt;0,1,0))</formula>
    </cfRule>
  </conditionalFormatting>
  <conditionalFormatting sqref="J4">
    <cfRule type="expression" dxfId="64" priority="1025">
      <formula>IF(LEN(J4)&gt;0,1,0)</formula>
    </cfRule>
    <cfRule type="expression" dxfId="63" priority="1026">
      <formula>IF(VLOOKUP($B$3,#NAME?,MATCH($A4,#NAME?,0)+1,0)&gt;0,1,0)</formula>
    </cfRule>
    <cfRule type="expression" dxfId="62" priority="1027">
      <formula>IF(VLOOKUP($B$3,#NAME?,MATCH($A4,#NAME?,0)+1,0)&gt;0,1,0)</formula>
    </cfRule>
    <cfRule type="expression" dxfId="61" priority="1028">
      <formula>IF(VLOOKUP($B$3,#NAME?,MATCH($A4,#NAME?,0)+1,0)&gt;0,1,0)</formula>
    </cfRule>
    <cfRule type="expression" dxfId="60"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59" priority="1030">
      <formula>IF(LEN(K4)&gt;0,1,0)</formula>
    </cfRule>
    <cfRule type="expression" dxfId="58" priority="1031">
      <formula>IF(VLOOKUP($K$3,#NAME?,MATCH($A4,#NAME?,0)+1,0)&gt;0,1,0)</formula>
    </cfRule>
    <cfRule type="expression" dxfId="57" priority="1032">
      <formula>IF(VLOOKUP($K$3,#NAME?,MATCH($A4,#NAME?,0)+1,0)&gt;0,1,0)</formula>
    </cfRule>
    <cfRule type="expression" dxfId="56" priority="1033">
      <formula>IF(VLOOKUP($K$3,#NAME?,MATCH($A4,#NAME?,0)+1,0)&gt;0,1,0)</formula>
    </cfRule>
    <cfRule type="expression" dxfId="55" priority="1034">
      <formula>AND(IF(IFERROR(VLOOKUP($K$3,#NAME?,MATCH($A4,#NAME?,0)+1,0),0)&gt;0,0,1),IF(IFERROR(VLOOKUP($K$3,#NAME?,MATCH($A4,#NAME?,0)+1,0),0)&gt;0,0,1),IF(IFERROR(VLOOKUP($K$3,#NAME?,MATCH($A4,#NAME?,0)+1,0),0)&gt;0,0,1),IF(IFERROR(MATCH($A4,#NAME?,0),0)&gt;0,1,0))</formula>
    </cfRule>
  </conditionalFormatting>
  <conditionalFormatting sqref="L4">
    <cfRule type="expression" dxfId="54" priority="1035">
      <formula>IF(LEN(L4)&gt;0,1,0)</formula>
    </cfRule>
    <cfRule type="expression" dxfId="53" priority="1036">
      <formula>IF(VLOOKUP($L$3,#NAME?,MATCH($A4,#NAME?,0)+1,0)&gt;0,1,0)</formula>
    </cfRule>
    <cfRule type="expression" dxfId="52" priority="1037">
      <formula>IF(VLOOKUP($L$3,#NAME?,MATCH($A4,#NAME?,0)+1,0)&gt;0,1,0)</formula>
    </cfRule>
    <cfRule type="expression" dxfId="51" priority="1038">
      <formula>IF(VLOOKUP($L$3,#NAME?,MATCH($A4,#NAME?,0)+1,0)&gt;0,1,0)</formula>
    </cfRule>
    <cfRule type="expression" dxfId="50" priority="1039">
      <formula>AND(IF(IFERROR(VLOOKUP($L$3,#NAME?,MATCH($A4,#NAME?,0)+1,0),0)&gt;0,0,1),IF(IFERROR(VLOOKUP($L$3,#NAME?,MATCH($A4,#NAME?,0)+1,0),0)&gt;0,0,1),IF(IFERROR(VLOOKUP($L$3,#NAME?,MATCH($A4,#NAME?,0)+1,0),0)&gt;0,0,1),IF(IFERROR(MATCH($A4,#NAME?,0),0)&gt;0,1,0))</formula>
    </cfRule>
  </conditionalFormatting>
  <conditionalFormatting sqref="L5:L204">
    <cfRule type="expression" dxfId="49" priority="1040">
      <formula>IF(LEN(L5)&gt;0,1,0)</formula>
    </cfRule>
    <cfRule type="expression" dxfId="48" priority="1041">
      <formula>IF(VLOOKUP($L$3,#NAME?,MATCH($A5,#NAME?,0)+1,0)&gt;0,1,0)</formula>
    </cfRule>
    <cfRule type="expression" dxfId="47" priority="1042">
      <formula>IF(VLOOKUP($L$3,#NAME?,MATCH($A5,#NAME?,0)+1,0)&gt;0,1,0)</formula>
    </cfRule>
    <cfRule type="expression" dxfId="46" priority="1043">
      <formula>IF(VLOOKUP($L$3,#NAME?,MATCH($A5,#NAME?,0)+1,0)&gt;0,1,0)</formula>
    </cfRule>
    <cfRule type="expression" dxfId="45"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44" priority="1045">
      <formula>IF(LEN(M4)&gt;0,1,0)</formula>
    </cfRule>
    <cfRule type="expression" dxfId="43" priority="1046">
      <formula>IF(VLOOKUP($M$3,#NAME?,MATCH($A4,#NAME?,0)+1,0)&gt;0,1,0)</formula>
    </cfRule>
    <cfRule type="expression" dxfId="42" priority="1047">
      <formula>IF(VLOOKUP($M$3,#NAME?,MATCH($A4,#NAME?,0)+1,0)&gt;0,1,0)</formula>
    </cfRule>
    <cfRule type="expression" dxfId="41" priority="1048">
      <formula>IF(VLOOKUP($M$3,#NAME?,MATCH($A4,#NAME?,0)+1,0)&gt;0,1,0)</formula>
    </cfRule>
    <cfRule type="expression" dxfId="40" priority="1049">
      <formula>AND(IF(IFERROR(VLOOKUP($M$3,#NAME?,MATCH($A4,#NAME?,0)+1,0),0)&gt;0,0,1),IF(IFERROR(VLOOKUP($M$3,#NAME?,MATCH($A4,#NAME?,0)+1,0),0)&gt;0,0,1),IF(IFERROR(VLOOKUP($M$3,#NAME?,MATCH($A4,#NAME?,0)+1,0),0)&gt;0,0,1),IF(IFERROR(MATCH($A4,#NAME?,0),0)&gt;0,1,0))</formula>
    </cfRule>
  </conditionalFormatting>
  <conditionalFormatting sqref="W4">
    <cfRule type="expression" dxfId="39" priority="1050">
      <formula>IF(LEN(W4)&gt;0,1,0)</formula>
    </cfRule>
    <cfRule type="expression" dxfId="38" priority="1051">
      <formula>IF(VLOOKUP($N$3,#NAME?,MATCH($A4,#NAME?,0)+1,0)&gt;0,1,0)</formula>
    </cfRule>
    <cfRule type="expression" dxfId="37" priority="1052">
      <formula>IF(VLOOKUP($N$3,#NAME?,MATCH($A4,#NAME?,0)+1,0)&gt;0,1,0)</formula>
    </cfRule>
    <cfRule type="expression" dxfId="36" priority="1053">
      <formula>IF(VLOOKUP($N$3,#NAME?,MATCH($A4,#NAME?,0)+1,0)&gt;0,1,0)</formula>
    </cfRule>
    <cfRule type="expression" dxfId="35" priority="1054">
      <formula>AND(IF(IFERROR(VLOOKUP($N$3,#NAME?,MATCH($A4,#NAME?,0)+1,0),0)&gt;0,0,1),IF(IFERROR(VLOOKUP($N$3,#NAME?,MATCH($A4,#NAME?,0)+1,0),0)&gt;0,0,1),IF(IFERROR(VLOOKUP($N$3,#NAME?,MATCH($A4,#NAME?,0)+1,0),0)&gt;0,0,1),IF(IFERROR(MATCH($A4,#NAME?,0),0)&gt;0,1,0))</formula>
    </cfRule>
  </conditionalFormatting>
  <conditionalFormatting sqref="X4">
    <cfRule type="expression" dxfId="34" priority="1055">
      <formula>IF(LEN(X4)&gt;0,1,0)</formula>
    </cfRule>
    <cfRule type="expression" dxfId="33" priority="1056">
      <formula>IF(VLOOKUP($O$3,#NAME?,MATCH($A4,#NAME?,0)+1,0)&gt;0,1,0)</formula>
    </cfRule>
    <cfRule type="expression" dxfId="32" priority="1057">
      <formula>IF(VLOOKUP($O$3,#NAME?,MATCH($A4,#NAME?,0)+1,0)&gt;0,1,0)</formula>
    </cfRule>
    <cfRule type="expression" dxfId="31" priority="1058">
      <formula>IF(VLOOKUP($O$3,#NAME?,MATCH($A4,#NAME?,0)+1,0)&gt;0,1,0)</formula>
    </cfRule>
    <cfRule type="expression" dxfId="30" priority="1059">
      <formula>AND(IF(IFERROR(VLOOKUP($O$3,#NAME?,MATCH($A4,#NAME?,0)+1,0),0)&gt;0,0,1),IF(IFERROR(VLOOKUP($O$3,#NAME?,MATCH($A4,#NAME?,0)+1,0),0)&gt;0,0,1),IF(IFERROR(VLOOKUP($O$3,#NAME?,MATCH($A4,#NAME?,0)+1,0),0)&gt;0,0,1),IF(IFERROR(MATCH($A4,#NAME?,0),0)&gt;0,1,0))</formula>
    </cfRule>
  </conditionalFormatting>
  <conditionalFormatting sqref="Z4">
    <cfRule type="expression" dxfId="29" priority="1060">
      <formula>IF(LEN(Z4)&gt;0,1,0)</formula>
    </cfRule>
    <cfRule type="expression" dxfId="28" priority="1061">
      <formula>IF(VLOOKUP($Q$3,#NAME?,MATCH($A4,#NAME?,0)+1,0)&gt;0,1,0)</formula>
    </cfRule>
    <cfRule type="expression" dxfId="27" priority="1062">
      <formula>IF(VLOOKUP($Q$3,#NAME?,MATCH($A4,#NAME?,0)+1,0)&gt;0,1,0)</formula>
    </cfRule>
    <cfRule type="expression" dxfId="26" priority="1063">
      <formula>IF(VLOOKUP($Q$3,#NAME?,MATCH($A4,#NAME?,0)+1,0)&gt;0,1,0)</formula>
    </cfRule>
    <cfRule type="expression" dxfId="25" priority="1064">
      <formula>AND(IF(IFERROR(VLOOKUP($Q$3,#NAME?,MATCH($A4,#NAME?,0)+1,0),0)&gt;0,0,1),IF(IFERROR(VLOOKUP($Q$3,#NAME?,MATCH($A4,#NAME?,0)+1,0),0)&gt;0,0,1),IF(IFERROR(VLOOKUP($Q$3,#NAME?,MATCH($A4,#NAME?,0)+1,0),0)&gt;0,0,1),IF(IFERROR(MATCH($A4,#NAME?,0),0)&gt;0,1,0))</formula>
    </cfRule>
  </conditionalFormatting>
  <conditionalFormatting sqref="W5:W204">
    <cfRule type="expression" dxfId="24" priority="1065">
      <formula>IF(LEN(W5)&gt;0,1,0)</formula>
    </cfRule>
    <cfRule type="expression" dxfId="23" priority="1066">
      <formula>IF(VLOOKUP($N$3,#NAME?,MATCH($A5,#NAME?,0)+1,0)&gt;0,1,0)</formula>
    </cfRule>
    <cfRule type="expression" dxfId="22" priority="1067">
      <formula>IF(VLOOKUP($N$3,#NAME?,MATCH($A5,#NAME?,0)+1,0)&gt;0,1,0)</formula>
    </cfRule>
    <cfRule type="expression" dxfId="21" priority="1068">
      <formula>IF(VLOOKUP($N$3,#NAME?,MATCH($A5,#NAME?,0)+1,0)&gt;0,1,0)</formula>
    </cfRule>
    <cfRule type="expression" dxfId="20" priority="1069">
      <formula>AND(IF(IFERROR(VLOOKUP($N$3,#NAME?,MATCH($A5,#NAME?,0)+1,0),0)&gt;0,0,1),IF(IFERROR(VLOOKUP($N$3,#NAME?,MATCH($A5,#NAME?,0)+1,0),0)&gt;0,0,1),IF(IFERROR(VLOOKUP($N$3,#NAME?,MATCH($A5,#NAME?,0)+1,0),0)&gt;0,0,1),IF(IFERROR(MATCH($A5,#NAME?,0),0)&gt;0,1,0))</formula>
    </cfRule>
  </conditionalFormatting>
  <conditionalFormatting sqref="Z5:Z204">
    <cfRule type="expression" dxfId="19" priority="1070">
      <formula>IF(LEN(Z5)&gt;0,1,0)</formula>
    </cfRule>
    <cfRule type="expression" dxfId="18" priority="1071">
      <formula>IF(VLOOKUP($Q$3,#NAME?,MATCH($A5,#NAME?,0)+1,0)&gt;0,1,0)</formula>
    </cfRule>
    <cfRule type="expression" dxfId="17" priority="1072">
      <formula>IF(VLOOKUP($Q$3,#NAME?,MATCH($A5,#NAME?,0)+1,0)&gt;0,1,0)</formula>
    </cfRule>
    <cfRule type="expression" dxfId="16" priority="1073">
      <formula>IF(VLOOKUP($Q$3,#NAME?,MATCH($A5,#NAME?,0)+1,0)&gt;0,1,0)</formula>
    </cfRule>
    <cfRule type="expression" dxfId="15" priority="1074">
      <formula>AND(IF(IFERROR(VLOOKUP($Q$3,#NAME?,MATCH($A5,#NAME?,0)+1,0),0)&gt;0,0,1),IF(IFERROR(VLOOKUP($Q$3,#NAME?,MATCH($A5,#NAME?,0)+1,0),0)&gt;0,0,1),IF(IFERROR(VLOOKUP($Q$3,#NAME?,MATCH($A5,#NAME?,0)+1,0),0)&gt;0,0,1),IF(IFERROR(MATCH($A5,#NAME?,0),0)&gt;0,1,0))</formula>
    </cfRule>
  </conditionalFormatting>
  <conditionalFormatting sqref="X5:X204">
    <cfRule type="expression" dxfId="14" priority="1075">
      <formula>IF(LEN(X5)&gt;0,1,0)</formula>
    </cfRule>
    <cfRule type="expression" dxfId="13" priority="1076">
      <formula>IF(VLOOKUP($B$3,#NAME?,MATCH($A5,#NAME?,0)+1,0)&gt;0,1,0)</formula>
    </cfRule>
    <cfRule type="expression" dxfId="12" priority="1077">
      <formula>IF(VLOOKUP($B$3,#NAME?,MATCH($A5,#NAME?,0)+1,0)&gt;0,1,0)</formula>
    </cfRule>
    <cfRule type="expression" dxfId="11" priority="1078">
      <formula>IF(VLOOKUP($B$3,#NAME?,MATCH($A5,#NAME?,0)+1,0)&gt;0,1,0)</formula>
    </cfRule>
    <cfRule type="expression" dxfId="10"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23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F24:F1041 G25:G1041 AT167:AT1041 B205:B1041 D205:D1041 J205:V1041 AC205:AC1041 AV205:AV1041 FK205:FO1041 AJ222:AS1041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6: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4:DY1041" xr:uid="{00000000-0002-0000-0000-000085000000}">
      <formula1>INDIRECT(SUBSTITUTE(A4,"-","_")&amp;"supplier_declared_dg_hz_regulation1")</formula1>
      <formula2>0</formula2>
    </dataValidation>
    <dataValidation type="list" allowBlank="1" showInputMessage="1" sqref="DZ4:DZ1041" xr:uid="{00000000-0002-0000-0000-000086000000}">
      <formula1>INDIRECT(SUBSTITUTE(A4,"-","_")&amp;"supplier_declared_dg_hz_regulation2")</formula1>
      <formula2>0</formula2>
    </dataValidation>
    <dataValidation type="list" allowBlank="1" showInputMessage="1" sqref="EA4:EA1041" xr:uid="{00000000-0002-0000-0000-000087000000}">
      <formula1>INDIRECT(SUBSTITUTE(A4,"-","_")&amp;"supplier_declared_dg_hz_regulation3")</formula1>
      <formula2>0</formula2>
    </dataValidation>
    <dataValidation type="list" allowBlank="1" showInputMessage="1" sqref="EB4:EB1041" xr:uid="{00000000-0002-0000-0000-000088000000}">
      <formula1>INDIRECT(SUBSTITUTE(A4,"-","_")&amp;"supplier_declared_dg_hz_regulation4")</formula1>
      <formula2>0</formula2>
    </dataValidation>
    <dataValidation type="list" allowBlank="1" showInputMessage="1" sqref="EC4: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96" zoomScaleNormal="100" workbookViewId="0">
      <selection activeCell="F4" sqref="F4"/>
    </sheetView>
  </sheetViews>
  <sheetFormatPr baseColWidth="10" defaultColWidth="12" defaultRowHeight="13" x14ac:dyDescent="0.15"/>
  <cols>
    <col min="1" max="1" width="18.83203125" customWidth="1"/>
    <col min="2" max="2" width="63.1640625" style="45"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6" t="s">
        <v>353</v>
      </c>
      <c r="B1" s="47" t="str">
        <f>IF(Values!$B$36=English!$B$2,English!B10, IF(Values!$B$36=German!$B$2,German!B10, IF(Values!$B$36=Italian!$B$2,Italian!B10, IF(Values!$B$36=Spanish!$B$2, Spanish!B10, IF(Values!$B$36=French!$B$2,French!B10, IF(Values!$B$36=Dutch!$B$2,Dutch!B10, IF(Values!$B$36=English!$D$32, English!D40, 0)))))))</f>
        <v xml:space="preserve">replacement {language} backlit keyboard for Lenovo Thinkpad </v>
      </c>
      <c r="E1" s="79" t="s">
        <v>354</v>
      </c>
      <c r="F1" s="79"/>
      <c r="G1" s="79"/>
      <c r="H1" s="48"/>
      <c r="I1" s="48"/>
    </row>
    <row r="2" spans="1:22" ht="14" x14ac:dyDescent="0.15">
      <c r="A2" s="46" t="s">
        <v>355</v>
      </c>
      <c r="B2" s="47" t="str">
        <f>IF(Values!$B$36=English!$B$2,English!B11, IF(Values!$B$36=German!$B$2,German!B11, IF(Values!$B$36=Italian!$B$2,Italian!B11, IF(Values!$B$36=Spanish!$B$2, Spanish!B11, IF(Values!$B$36=French!$B$2,French!B11, IF(Values!$B$36=Dutch!$B$2,Dutch!B11, IF(Values!$B$36=English!$D$32, English!D41, 0)))))))</f>
        <v xml:space="preserve">replacement {language} non-backlit keyboard for Lenovo Thinkpad </v>
      </c>
    </row>
    <row r="3" spans="1:22" ht="14" x14ac:dyDescent="0.15">
      <c r="A3" s="46" t="s">
        <v>356</v>
      </c>
      <c r="B3" s="47" t="s">
        <v>629</v>
      </c>
      <c r="C3" s="46" t="s">
        <v>357</v>
      </c>
      <c r="D3" s="46" t="s">
        <v>358</v>
      </c>
      <c r="E3" s="46" t="s">
        <v>359</v>
      </c>
      <c r="F3" s="46" t="s">
        <v>360</v>
      </c>
      <c r="G3" s="46" t="s">
        <v>361</v>
      </c>
      <c r="H3" s="46" t="s">
        <v>362</v>
      </c>
      <c r="I3" s="46" t="s">
        <v>363</v>
      </c>
      <c r="J3" s="46" t="s">
        <v>364</v>
      </c>
      <c r="K3" s="46" t="s">
        <v>365</v>
      </c>
      <c r="L3" s="46" t="s">
        <v>366</v>
      </c>
      <c r="M3" s="46" t="s">
        <v>367</v>
      </c>
      <c r="N3" s="46" t="s">
        <v>368</v>
      </c>
      <c r="O3" s="46" t="s">
        <v>369</v>
      </c>
      <c r="V3" t="s">
        <v>370</v>
      </c>
    </row>
    <row r="4" spans="1:22" ht="18" x14ac:dyDescent="0.2">
      <c r="A4" s="46" t="s">
        <v>371</v>
      </c>
      <c r="B4" s="49">
        <v>75.989999999999995</v>
      </c>
      <c r="C4" s="50" t="b">
        <f>FALSE()</f>
        <v>0</v>
      </c>
      <c r="D4" s="51" t="b">
        <f>TRUE()</f>
        <v>1</v>
      </c>
      <c r="E4" s="76">
        <v>5714401501015</v>
      </c>
      <c r="F4" s="74" t="s">
        <v>633</v>
      </c>
      <c r="G4" s="53" t="s">
        <v>372</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0)))))))</f>
        <v>German</v>
      </c>
      <c r="I4" s="54" t="b">
        <f>TRUE()</f>
        <v>1</v>
      </c>
      <c r="J4" s="55" t="b">
        <v>1</v>
      </c>
      <c r="K4" s="78" t="s">
        <v>610</v>
      </c>
      <c r="L4" s="56" t="b">
        <v>0</v>
      </c>
      <c r="M4" s="57" t="str">
        <f t="shared" ref="M4:M35" si="0">IF(ISBLANK(K4),"",IF(L4, "https://raw.githubusercontent.com/PatrickVibild/TellusAmazonPictures/master/pictures/"&amp;K4&amp;"/1.jpg","https://download.lenovo.com/Images/Parts/"&amp;K4&amp;"/"&amp;K4&amp;"_A.jpg"))</f>
        <v>https://download.lenovo.com/Images/Parts/00PA300/00PA300_A.jpg</v>
      </c>
      <c r="N4" s="57" t="str">
        <f t="shared" ref="N4:N35" si="1">IF(ISBLANK(K4),"",IF(L4, "https://raw.githubusercontent.com/PatrickVibild/TellusAmazonPictures/master/pictures/"&amp;K4&amp;"/2.jpg","https://download.lenovo.com/Images/Parts/"&amp;K4&amp;"/"&amp;K4&amp;"_B.jpg"))</f>
        <v>https://download.lenovo.com/Images/Parts/00PA300/00PA300_B.jpg</v>
      </c>
      <c r="O4" s="58" t="str">
        <f t="shared" ref="O4:O35" si="2">IF(ISBLANK(K4),"",IF(L4, "https://raw.githubusercontent.com/PatrickVibild/TellusAmazonPictures/master/pictures/"&amp;K4&amp;"/3.jpg","https://download.lenovo.com/Images/Parts/"&amp;K4&amp;"/"&amp;K4&amp;"_details.jpg"))</f>
        <v>https://download.lenovo.com/Images/Parts/00PA300/00PA300_details.jpg</v>
      </c>
      <c r="P4" t="str">
        <f t="shared" ref="P4:P35" si="3">IF(ISBLANK(K4),"",IF(L4, "https://raw.githubusercontent.com/PatrickVibild/TellusAmazonPictures/master/pictures/"&amp;K4&amp;"/4.jpg", ""))</f>
        <v/>
      </c>
      <c r="Q4" t="str">
        <f t="shared" ref="Q4:Q35" si="4">IF(ISBLANK(K4),"",IF(L4, "https://raw.githubusercontent.com/PatrickVibild/TellusAmazonPictures/master/pictures/"&amp;K4&amp;"/5.jpg", ""))</f>
        <v/>
      </c>
      <c r="R4" t="str">
        <f t="shared" ref="R4:R35" si="5">IF(ISBLANK(K4),"",IF(L4, "https://raw.githubusercontent.com/PatrickVibild/TellusAmazonPictures/master/pictures/"&amp;K4&amp;"/6.jpg", ""))</f>
        <v/>
      </c>
      <c r="S4" t="str">
        <f t="shared" ref="S4:S35" si="6">IF(ISBLANK(K4),"",IF(L4, "https://raw.githubusercontent.com/PatrickVibild/TellusAmazonPictures/master/pictures/"&amp;K4&amp;"/7.jpg", ""))</f>
        <v/>
      </c>
      <c r="T4" t="str">
        <f t="shared" ref="T4:T35" si="7">IF(ISBLANK(K4),"",IF(L4, "https://raw.githubusercontent.com/PatrickVibild/TellusAmazonPictures/master/pictures/"&amp;K4&amp;"/8.jpg",""))</f>
        <v/>
      </c>
      <c r="U4" t="str">
        <f t="shared" ref="U4:U35" si="8">IF(ISBLANK(K4),"",IF(L4, "https://raw.githubusercontent.com/PatrickVibild/TellusAmazonPictures/master/pictures/"&amp;K4&amp;"/9.jpg", ""))</f>
        <v/>
      </c>
      <c r="V4" s="59">
        <f>MATCH(G4,options!$D$1:$D$20,0)</f>
        <v>1</v>
      </c>
    </row>
    <row r="5" spans="1:22" ht="18" x14ac:dyDescent="0.2">
      <c r="A5" s="46" t="s">
        <v>373</v>
      </c>
      <c r="B5" s="49">
        <v>75.989999999999995</v>
      </c>
      <c r="C5" s="50" t="b">
        <f>FALSE()</f>
        <v>0</v>
      </c>
      <c r="D5" s="50" t="b">
        <f>TRUE()</f>
        <v>1</v>
      </c>
      <c r="E5" s="76">
        <v>5714401501022</v>
      </c>
      <c r="F5" s="74" t="s">
        <v>630</v>
      </c>
      <c r="G5" s="53" t="s">
        <v>374</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0)))))))</f>
        <v>French</v>
      </c>
      <c r="I5" s="54" t="b">
        <f>TRUE()</f>
        <v>1</v>
      </c>
      <c r="J5" s="55" t="b">
        <v>1</v>
      </c>
      <c r="K5" s="78" t="s">
        <v>611</v>
      </c>
      <c r="L5" s="56" t="b">
        <v>0</v>
      </c>
      <c r="M5" s="57" t="str">
        <f t="shared" si="0"/>
        <v>https://download.lenovo.com/Images/Parts/00PA299/00PA299_A.jpg</v>
      </c>
      <c r="N5" s="57" t="str">
        <f t="shared" si="1"/>
        <v>https://download.lenovo.com/Images/Parts/00PA299/00PA299_B.jpg</v>
      </c>
      <c r="O5" s="58" t="str">
        <f t="shared" si="2"/>
        <v>https://download.lenovo.com/Images/Parts/00PA299/00PA299_details.jpg</v>
      </c>
      <c r="P5" t="str">
        <f t="shared" si="3"/>
        <v/>
      </c>
      <c r="Q5" t="str">
        <f t="shared" si="4"/>
        <v/>
      </c>
      <c r="R5" t="str">
        <f t="shared" si="5"/>
        <v/>
      </c>
      <c r="S5" t="str">
        <f t="shared" si="6"/>
        <v/>
      </c>
      <c r="T5" t="str">
        <f t="shared" si="7"/>
        <v/>
      </c>
      <c r="U5" t="str">
        <f t="shared" si="8"/>
        <v/>
      </c>
      <c r="V5" s="59">
        <f>MATCH(G5,options!$D$1:$D$20,0)</f>
        <v>2</v>
      </c>
    </row>
    <row r="6" spans="1:22" ht="18" x14ac:dyDescent="0.2">
      <c r="A6" s="46" t="s">
        <v>375</v>
      </c>
      <c r="B6" s="60" t="s">
        <v>376</v>
      </c>
      <c r="C6" s="50" t="b">
        <f>FALSE()</f>
        <v>0</v>
      </c>
      <c r="D6" s="50" t="b">
        <f>TRUE()</f>
        <v>1</v>
      </c>
      <c r="E6" s="76">
        <v>5714401501039</v>
      </c>
      <c r="F6" s="74" t="s">
        <v>632</v>
      </c>
      <c r="G6" s="53" t="s">
        <v>377</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0)))))))</f>
        <v>Italian</v>
      </c>
      <c r="I6" s="54" t="b">
        <f>TRUE()</f>
        <v>1</v>
      </c>
      <c r="J6" s="55" t="b">
        <v>1</v>
      </c>
      <c r="K6" s="78" t="s">
        <v>612</v>
      </c>
      <c r="L6" s="56" t="b">
        <v>0</v>
      </c>
      <c r="M6" s="57" t="str">
        <f t="shared" si="0"/>
        <v>https://download.lenovo.com/Images/Parts/00PA305/00PA305_A.jpg</v>
      </c>
      <c r="N6" s="57" t="str">
        <f t="shared" si="1"/>
        <v>https://download.lenovo.com/Images/Parts/00PA305/00PA305_B.jpg</v>
      </c>
      <c r="O6" s="58" t="str">
        <f t="shared" si="2"/>
        <v>https://download.lenovo.com/Images/Parts/00PA305/00PA305_details.jpg</v>
      </c>
      <c r="P6" t="str">
        <f t="shared" si="3"/>
        <v/>
      </c>
      <c r="Q6" t="str">
        <f t="shared" si="4"/>
        <v/>
      </c>
      <c r="R6" t="str">
        <f t="shared" si="5"/>
        <v/>
      </c>
      <c r="S6" t="str">
        <f t="shared" si="6"/>
        <v/>
      </c>
      <c r="T6" t="str">
        <f t="shared" si="7"/>
        <v/>
      </c>
      <c r="U6" t="str">
        <f t="shared" si="8"/>
        <v/>
      </c>
      <c r="V6" s="59">
        <f>MATCH(G6,options!$D$1:$D$20,0)</f>
        <v>3</v>
      </c>
    </row>
    <row r="7" spans="1:22" ht="18" x14ac:dyDescent="0.2">
      <c r="A7" s="46" t="s">
        <v>378</v>
      </c>
      <c r="B7" s="61" t="str">
        <f>IF(B6=options!C1,"41","41")</f>
        <v>41</v>
      </c>
      <c r="C7" s="50" t="b">
        <f>FALSE()</f>
        <v>0</v>
      </c>
      <c r="D7" s="50" t="b">
        <f>TRUE()</f>
        <v>1</v>
      </c>
      <c r="E7" s="76">
        <v>5714401501046</v>
      </c>
      <c r="F7" s="74" t="s">
        <v>593</v>
      </c>
      <c r="G7" s="53" t="s">
        <v>379</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0)))))))</f>
        <v>Spanish</v>
      </c>
      <c r="I7" s="54" t="b">
        <f>TRUE()</f>
        <v>1</v>
      </c>
      <c r="J7" s="55" t="b">
        <v>1</v>
      </c>
      <c r="K7" s="78" t="s">
        <v>613</v>
      </c>
      <c r="L7" s="56" t="b">
        <v>0</v>
      </c>
      <c r="M7" s="57" t="str">
        <f t="shared" si="0"/>
        <v>https://download.lenovo.com/Images/Parts/00PA298/00PA298_A.jpg</v>
      </c>
      <c r="N7" s="57" t="str">
        <f t="shared" si="1"/>
        <v>https://download.lenovo.com/Images/Parts/00PA298/00PA298_B.jpg</v>
      </c>
      <c r="O7" s="58" t="str">
        <f t="shared" si="2"/>
        <v>https://download.lenovo.com/Images/Parts/00PA298/00PA298_details.jpg</v>
      </c>
      <c r="P7" t="str">
        <f t="shared" si="3"/>
        <v/>
      </c>
      <c r="Q7" t="str">
        <f t="shared" si="4"/>
        <v/>
      </c>
      <c r="R7" t="str">
        <f t="shared" si="5"/>
        <v/>
      </c>
      <c r="S7" t="str">
        <f t="shared" si="6"/>
        <v/>
      </c>
      <c r="T7" t="str">
        <f t="shared" si="7"/>
        <v/>
      </c>
      <c r="U7" t="str">
        <f t="shared" si="8"/>
        <v/>
      </c>
      <c r="V7" s="59">
        <f>MATCH(G7,options!$D$1:$D$20,0)</f>
        <v>4</v>
      </c>
    </row>
    <row r="8" spans="1:22" ht="18" x14ac:dyDescent="0.2">
      <c r="A8" s="46" t="s">
        <v>380</v>
      </c>
      <c r="B8" s="61" t="str">
        <f>IF(B6=options!C1,"17","17")</f>
        <v>17</v>
      </c>
      <c r="C8" s="50" t="b">
        <f>FALSE()</f>
        <v>0</v>
      </c>
      <c r="D8" s="50" t="b">
        <f>TRUE()</f>
        <v>1</v>
      </c>
      <c r="E8" s="76">
        <v>5714401501053</v>
      </c>
      <c r="F8" s="74" t="s">
        <v>631</v>
      </c>
      <c r="G8" s="53" t="s">
        <v>381</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0)))))))</f>
        <v>UK</v>
      </c>
      <c r="I8" s="54" t="b">
        <f>TRUE()</f>
        <v>1</v>
      </c>
      <c r="J8" s="55" t="b">
        <v>1</v>
      </c>
      <c r="K8" s="78" t="s">
        <v>609</v>
      </c>
      <c r="L8" s="56" t="b">
        <v>0</v>
      </c>
      <c r="M8" s="57" t="str">
        <f t="shared" si="0"/>
        <v>https://download.lenovo.com/Images/Parts/00PA317/00PA317_A.jpg</v>
      </c>
      <c r="N8" s="57" t="str">
        <f t="shared" si="1"/>
        <v>https://download.lenovo.com/Images/Parts/00PA317/00PA317_B.jpg</v>
      </c>
      <c r="O8" s="58" t="str">
        <f t="shared" si="2"/>
        <v>https://download.lenovo.com/Images/Parts/00PA317/00PA317_details.jpg</v>
      </c>
      <c r="P8" t="str">
        <f t="shared" si="3"/>
        <v/>
      </c>
      <c r="Q8" t="str">
        <f t="shared" si="4"/>
        <v/>
      </c>
      <c r="R8" t="str">
        <f t="shared" si="5"/>
        <v/>
      </c>
      <c r="S8" t="str">
        <f t="shared" si="6"/>
        <v/>
      </c>
      <c r="T8" t="str">
        <f t="shared" si="7"/>
        <v/>
      </c>
      <c r="U8" t="str">
        <f t="shared" si="8"/>
        <v/>
      </c>
      <c r="V8" s="59">
        <f>MATCH(G8,options!$D$1:$D$20,0)</f>
        <v>5</v>
      </c>
    </row>
    <row r="9" spans="1:22" ht="18" x14ac:dyDescent="0.2">
      <c r="A9" s="46" t="s">
        <v>382</v>
      </c>
      <c r="B9" s="61" t="str">
        <f>IF(B6=options!C1,"5","5")</f>
        <v>5</v>
      </c>
      <c r="C9" s="51" t="b">
        <f>FALSE()</f>
        <v>0</v>
      </c>
      <c r="D9" s="51" t="b">
        <f>FALSE()</f>
        <v>0</v>
      </c>
      <c r="E9" s="76">
        <v>5714401501060</v>
      </c>
      <c r="F9" s="74" t="s">
        <v>594</v>
      </c>
      <c r="G9" s="53" t="s">
        <v>383</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0)))))))</f>
        <v>Scandinavian – Nordic</v>
      </c>
      <c r="I9" s="54" t="b">
        <f>TRUE()</f>
        <v>1</v>
      </c>
      <c r="J9" s="55" t="b">
        <v>1</v>
      </c>
      <c r="K9" s="78" t="s">
        <v>614</v>
      </c>
      <c r="L9" s="56" t="b">
        <v>0</v>
      </c>
      <c r="M9" s="57" t="str">
        <f t="shared" si="0"/>
        <v>https://download.lenovo.com/Images/Parts/01AV290/01AV290_A.jpg</v>
      </c>
      <c r="N9" s="57" t="str">
        <f t="shared" si="1"/>
        <v>https://download.lenovo.com/Images/Parts/01AV290/01AV290_B.jpg</v>
      </c>
      <c r="O9" s="58" t="str">
        <f t="shared" si="2"/>
        <v>https://download.lenovo.com/Images/Parts/01AV290/01AV290_details.jpg</v>
      </c>
      <c r="P9" t="str">
        <f t="shared" si="3"/>
        <v/>
      </c>
      <c r="Q9" t="str">
        <f t="shared" si="4"/>
        <v/>
      </c>
      <c r="R9" t="str">
        <f t="shared" si="5"/>
        <v/>
      </c>
      <c r="S9" t="str">
        <f t="shared" si="6"/>
        <v/>
      </c>
      <c r="T9" t="str">
        <f t="shared" si="7"/>
        <v/>
      </c>
      <c r="U9" t="str">
        <f t="shared" si="8"/>
        <v/>
      </c>
      <c r="V9" s="59">
        <f>MATCH(G9,options!$D$1:$D$20,0)</f>
        <v>6</v>
      </c>
    </row>
    <row r="10" spans="1:22" ht="18" x14ac:dyDescent="0.2">
      <c r="A10" t="s">
        <v>384</v>
      </c>
      <c r="B10" s="62"/>
      <c r="C10" s="50" t="b">
        <f>FALSE()</f>
        <v>0</v>
      </c>
      <c r="D10" s="50" t="b">
        <f>FALSE()</f>
        <v>0</v>
      </c>
      <c r="E10" s="77">
        <v>5714401501077</v>
      </c>
      <c r="F10" s="74" t="s">
        <v>595</v>
      </c>
      <c r="G10" s="53" t="s">
        <v>385</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0)))))))</f>
        <v>Belgian</v>
      </c>
      <c r="I10" s="54" t="b">
        <f>TRUE()</f>
        <v>1</v>
      </c>
      <c r="J10" s="55" t="b">
        <v>1</v>
      </c>
      <c r="K10" s="78" t="s">
        <v>615</v>
      </c>
      <c r="L10" s="56" t="b">
        <v>0</v>
      </c>
      <c r="M10" s="57" t="str">
        <f>IF(ISBLANK(K10),"",IF(L10, "https://raw.githubusercontent.com/PatrickVibild/TellusAmazonPictures/master/pictures/"&amp;K10&amp;"/1.jpg","https://download.lenovo.com/Images/Parts/"&amp;K10&amp;"/"&amp;K10&amp;"_A.jpg"))</f>
        <v>https://download.lenovo.com/Images/Parts/00PA294/00PA294_A.jpg</v>
      </c>
      <c r="N10" s="57" t="str">
        <f>IF(ISBLANK(K10),"",IF(L10, "https://raw.githubusercontent.com/PatrickVibild/TellusAmazonPictures/master/pictures/"&amp;K10&amp;"/2.jpg","https://download.lenovo.com/Images/Parts/"&amp;K10&amp;"/"&amp;K10&amp;"_B.jpg"))</f>
        <v>https://download.lenovo.com/Images/Parts/00PA294/00PA294_B.jpg</v>
      </c>
      <c r="O10" s="58" t="str">
        <f>IF(ISBLANK(K10),"",IF(L10, "https://raw.githubusercontent.com/PatrickVibild/TellusAmazonPictures/master/pictures/"&amp;K10&amp;"/3.jpg","https://download.lenovo.com/Images/Parts/"&amp;K10&amp;"/"&amp;K10&amp;"_details.jpg"))</f>
        <v>https://download.lenovo.com/Images/Parts/00PA294/00PA294_details.jpg</v>
      </c>
      <c r="P10" t="str">
        <f>IF(ISBLANK(K10),"",IF(L10, "https://raw.githubusercontent.com/PatrickVibild/TellusAmazonPictures/master/pictures/"&amp;K10&amp;"/4.jpg", ""))</f>
        <v/>
      </c>
      <c r="Q10" t="str">
        <f>IF(ISBLANK(K10),"",IF(L10, "https://raw.githubusercontent.com/PatrickVibild/TellusAmazonPictures/master/pictures/"&amp;K10&amp;"/5.jpg", ""))</f>
        <v/>
      </c>
      <c r="R10" t="str">
        <f>IF(ISBLANK(K10),"",IF(L10, "https://raw.githubusercontent.com/PatrickVibild/TellusAmazonPictures/master/pictures/"&amp;K10&amp;"/6.jpg", ""))</f>
        <v/>
      </c>
      <c r="S10" t="str">
        <f>IF(ISBLANK(K10),"",IF(L10, "https://raw.githubusercontent.com/PatrickVibild/TellusAmazonPictures/master/pictures/"&amp;K10&amp;"/7.jpg", ""))</f>
        <v/>
      </c>
      <c r="T10" t="str">
        <f>IF(ISBLANK(K10),"",IF(L10, "https://raw.githubusercontent.com/PatrickVibild/TellusAmazonPictures/master/pictures/"&amp;K10&amp;"/8.jpg",""))</f>
        <v/>
      </c>
      <c r="U10" t="str">
        <f>IF(ISBLANK(K10),"",IF(L10, "https://raw.githubusercontent.com/PatrickVibild/TellusAmazonPictures/master/pictures/"&amp;K10&amp;"/9.jpg", ""))</f>
        <v/>
      </c>
      <c r="V10" s="59">
        <f>MATCH(G10,options!$D$1:$D$20,0)</f>
        <v>7</v>
      </c>
    </row>
    <row r="11" spans="1:22" ht="18" x14ac:dyDescent="0.2">
      <c r="A11" s="46" t="s">
        <v>386</v>
      </c>
      <c r="B11" s="63">
        <v>150</v>
      </c>
      <c r="C11" s="50" t="b">
        <f>FALSE()</f>
        <v>0</v>
      </c>
      <c r="D11" s="50" t="b">
        <f>FALSE()</f>
        <v>0</v>
      </c>
      <c r="E11" s="77">
        <v>5714401501084</v>
      </c>
      <c r="F11" s="74" t="s">
        <v>596</v>
      </c>
      <c r="G11" s="53" t="s">
        <v>387</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0)))))))</f>
        <v>Bulgarian</v>
      </c>
      <c r="I11" s="54" t="b">
        <f>TRUE()</f>
        <v>1</v>
      </c>
      <c r="J11" s="55" t="b">
        <v>1</v>
      </c>
      <c r="K11" s="78" t="s">
        <v>616</v>
      </c>
      <c r="L11" s="56" t="b">
        <v>0</v>
      </c>
      <c r="M11" s="57" t="str">
        <f>IF(ISBLANK(K11),"",IF(L11, "https://raw.githubusercontent.com/PatrickVibild/TellusAmazonPictures/master/pictures/"&amp;K11&amp;"/1.jpg","https://download.lenovo.com/Images/Parts/"&amp;K11&amp;"/"&amp;K11&amp;"_A.jpg"))</f>
        <v>https://download.lenovo.com/Images/Parts/00PA295/00PA295_A.jpg</v>
      </c>
      <c r="N11" s="57" t="str">
        <f>IF(ISBLANK(K11),"",IF(L11, "https://raw.githubusercontent.com/PatrickVibild/TellusAmazonPictures/master/pictures/"&amp;K11&amp;"/2.jpg","https://download.lenovo.com/Images/Parts/"&amp;K11&amp;"/"&amp;K11&amp;"_B.jpg"))</f>
        <v>https://download.lenovo.com/Images/Parts/00PA295/00PA295_B.jpg</v>
      </c>
      <c r="O11" s="58" t="str">
        <f>IF(ISBLANK(K11),"",IF(L11, "https://raw.githubusercontent.com/PatrickVibild/TellusAmazonPictures/master/pictures/"&amp;K11&amp;"/3.jpg","https://download.lenovo.com/Images/Parts/"&amp;K11&amp;"/"&amp;K11&amp;"_details.jpg"))</f>
        <v>https://download.lenovo.com/Images/Parts/00PA295/00PA295_details.jpg</v>
      </c>
      <c r="P11" t="str">
        <f>IF(ISBLANK(K11),"",IF(L11, "https://raw.githubusercontent.com/PatrickVibild/TellusAmazonPictures/master/pictures/"&amp;K11&amp;"/4.jpg", ""))</f>
        <v/>
      </c>
      <c r="Q11" t="str">
        <f>IF(ISBLANK(K11),"",IF(L11, "https://raw.githubusercontent.com/PatrickVibild/TellusAmazonPictures/master/pictures/"&amp;K11&amp;"/5.jpg", ""))</f>
        <v/>
      </c>
      <c r="R11" t="str">
        <f>IF(ISBLANK(K11),"",IF(L11, "https://raw.githubusercontent.com/PatrickVibild/TellusAmazonPictures/master/pictures/"&amp;K11&amp;"/6.jpg", ""))</f>
        <v/>
      </c>
      <c r="S11" t="str">
        <f>IF(ISBLANK(K11),"",IF(L11, "https://raw.githubusercontent.com/PatrickVibild/TellusAmazonPictures/master/pictures/"&amp;K11&amp;"/7.jpg", ""))</f>
        <v/>
      </c>
      <c r="T11" t="str">
        <f>IF(ISBLANK(K11),"",IF(L11, "https://raw.githubusercontent.com/PatrickVibild/TellusAmazonPictures/master/pictures/"&amp;K11&amp;"/8.jpg",""))</f>
        <v/>
      </c>
      <c r="U11" t="str">
        <f>IF(ISBLANK(K11),"",IF(L11, "https://raw.githubusercontent.com/PatrickVibild/TellusAmazonPictures/master/pictures/"&amp;K11&amp;"/9.jpg", ""))</f>
        <v/>
      </c>
      <c r="V11" s="59">
        <f>MATCH(G11,options!$D$1:$D$20,0)</f>
        <v>8</v>
      </c>
    </row>
    <row r="12" spans="1:22" ht="18" x14ac:dyDescent="0.2">
      <c r="B12" s="62"/>
      <c r="C12" s="50" t="b">
        <f>FALSE()</f>
        <v>0</v>
      </c>
      <c r="D12" s="50" t="b">
        <f>FALSE()</f>
        <v>0</v>
      </c>
      <c r="E12" s="77">
        <v>5714401501091</v>
      </c>
      <c r="F12" s="74" t="s">
        <v>597</v>
      </c>
      <c r="G12" s="53" t="s">
        <v>388</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0)))))))</f>
        <v>Czech</v>
      </c>
      <c r="I12" s="54" t="b">
        <f>TRUE()</f>
        <v>1</v>
      </c>
      <c r="J12" s="55" t="b">
        <v>1</v>
      </c>
      <c r="K12" s="78" t="s">
        <v>617</v>
      </c>
      <c r="L12" s="56" t="b">
        <v>0</v>
      </c>
      <c r="M12" s="57" t="str">
        <f>IF(ISBLANK(K12),"",IF(L12, "https://raw.githubusercontent.com/PatrickVibild/TellusAmazonPictures/master/pictures/"&amp;K12&amp;"/1.jpg","https://download.lenovo.com/Images/Parts/"&amp;K12&amp;"/"&amp;K12&amp;"_A.jpg"))</f>
        <v>https://download.lenovo.com/Images/Parts/00PA296/00PA296_A.jpg</v>
      </c>
      <c r="N12" s="57" t="str">
        <f>IF(ISBLANK(K12),"",IF(L12, "https://raw.githubusercontent.com/PatrickVibild/TellusAmazonPictures/master/pictures/"&amp;K12&amp;"/2.jpg","https://download.lenovo.com/Images/Parts/"&amp;K12&amp;"/"&amp;K12&amp;"_B.jpg"))</f>
        <v>https://download.lenovo.com/Images/Parts/00PA296/00PA296_B.jpg</v>
      </c>
      <c r="O12" s="58" t="str">
        <f t="shared" si="2"/>
        <v>https://download.lenovo.com/Images/Parts/00PA296/00PA296_details.jpg</v>
      </c>
      <c r="P12" t="str">
        <f>IF(ISBLANK(K12),"",IF(L12, "https://raw.githubusercontent.com/PatrickVibild/TellusAmazonPictures/master/pictures/"&amp;K12&amp;"/4.jpg", ""))</f>
        <v/>
      </c>
      <c r="Q12" t="str">
        <f>IF(ISBLANK(K12),"",IF(L12, "https://raw.githubusercontent.com/PatrickVibild/TellusAmazonPictures/master/pictures/"&amp;K12&amp;"/5.jpg", ""))</f>
        <v/>
      </c>
      <c r="R12" t="str">
        <f>IF(ISBLANK(K12),"",IF(L12, "https://raw.githubusercontent.com/PatrickVibild/TellusAmazonPictures/master/pictures/"&amp;K12&amp;"/6.jpg", ""))</f>
        <v/>
      </c>
      <c r="S12" t="str">
        <f>IF(ISBLANK(K12),"",IF(L12, "https://raw.githubusercontent.com/PatrickVibild/TellusAmazonPictures/master/pictures/"&amp;K12&amp;"/7.jpg", ""))</f>
        <v/>
      </c>
      <c r="T12" t="str">
        <f>IF(ISBLANK(K12),"",IF(L12, "https://raw.githubusercontent.com/PatrickVibild/TellusAmazonPictures/master/pictures/"&amp;K12&amp;"/8.jpg",""))</f>
        <v/>
      </c>
      <c r="U12" t="str">
        <f>IF(ISBLANK(K12),"",IF(L12, "https://raw.githubusercontent.com/PatrickVibild/TellusAmazonPictures/master/pictures/"&amp;K12&amp;"/9.jpg", ""))</f>
        <v/>
      </c>
      <c r="V12" s="59">
        <f>MATCH(G12,options!$D$1:$D$20,0)</f>
        <v>20</v>
      </c>
    </row>
    <row r="13" spans="1:22" ht="18" x14ac:dyDescent="0.2">
      <c r="A13" s="46" t="s">
        <v>389</v>
      </c>
      <c r="B13" s="52" t="s">
        <v>628</v>
      </c>
      <c r="C13" s="50" t="b">
        <f>FALSE()</f>
        <v>0</v>
      </c>
      <c r="D13" s="50" t="b">
        <f>FALSE()</f>
        <v>0</v>
      </c>
      <c r="E13" s="77">
        <v>5714401501107</v>
      </c>
      <c r="F13" s="74" t="s">
        <v>598</v>
      </c>
      <c r="G13" s="53" t="s">
        <v>390</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0)))))))</f>
        <v>Danish</v>
      </c>
      <c r="I13" s="54" t="b">
        <f>TRUE()</f>
        <v>1</v>
      </c>
      <c r="J13" s="55" t="b">
        <v>1</v>
      </c>
      <c r="K13" s="78" t="s">
        <v>618</v>
      </c>
      <c r="L13" s="56" t="b">
        <v>0</v>
      </c>
      <c r="M13" s="57" t="str">
        <f>IF(ISBLANK(K13),"",IF(L13, "https://raw.githubusercontent.com/PatrickVibild/TellusAmazonPictures/master/pictures/"&amp;K13&amp;"/1.jpg","https://download.lenovo.com/Images/Parts/"&amp;K13&amp;"/"&amp;K13&amp;"_A.jpg"))</f>
        <v>https://download.lenovo.com/Images/Parts/00PA297/00PA297_A.jpg</v>
      </c>
      <c r="N13" s="57" t="str">
        <f>IF(ISBLANK(K13),"",IF(L13, "https://raw.githubusercontent.com/PatrickVibild/TellusAmazonPictures/master/pictures/"&amp;K13&amp;"/2.jpg","https://download.lenovo.com/Images/Parts/"&amp;K13&amp;"/"&amp;K13&amp;"_B.jpg"))</f>
        <v>https://download.lenovo.com/Images/Parts/00PA297/00PA297_B.jpg</v>
      </c>
      <c r="O13" s="58" t="str">
        <f t="shared" si="2"/>
        <v>https://download.lenovo.com/Images/Parts/00PA297/00PA297_details.jpg</v>
      </c>
      <c r="P13" t="str">
        <f>IF(ISBLANK(K13),"",IF(L13, "https://raw.githubusercontent.com/PatrickVibild/TellusAmazonPictures/master/pictures/"&amp;K13&amp;"/4.jpg", ""))</f>
        <v/>
      </c>
      <c r="Q13" t="str">
        <f>IF(ISBLANK(K13),"",IF(L13, "https://raw.githubusercontent.com/PatrickVibild/TellusAmazonPictures/master/pictures/"&amp;K13&amp;"/5.jpg", ""))</f>
        <v/>
      </c>
      <c r="R13" t="str">
        <f>IF(ISBLANK(K13),"",IF(L13, "https://raw.githubusercontent.com/PatrickVibild/TellusAmazonPictures/master/pictures/"&amp;K13&amp;"/6.jpg", ""))</f>
        <v/>
      </c>
      <c r="S13" t="str">
        <f>IF(ISBLANK(K13),"",IF(L13, "https://raw.githubusercontent.com/PatrickVibild/TellusAmazonPictures/master/pictures/"&amp;K13&amp;"/7.jpg", ""))</f>
        <v/>
      </c>
      <c r="T13" t="str">
        <f>IF(ISBLANK(K13),"",IF(L13, "https://raw.githubusercontent.com/PatrickVibild/TellusAmazonPictures/master/pictures/"&amp;K13&amp;"/8.jpg",""))</f>
        <v/>
      </c>
      <c r="U13" t="str">
        <f>IF(ISBLANK(K13),"",IF(L13, "https://raw.githubusercontent.com/PatrickVibild/TellusAmazonPictures/master/pictures/"&amp;K13&amp;"/9.jpg", ""))</f>
        <v/>
      </c>
      <c r="V13" s="59">
        <f>MATCH(G13,options!$D$1:$D$20,0)</f>
        <v>9</v>
      </c>
    </row>
    <row r="14" spans="1:22" ht="18" x14ac:dyDescent="0.2">
      <c r="A14" s="46" t="s">
        <v>391</v>
      </c>
      <c r="B14" s="77">
        <v>5714401501992</v>
      </c>
      <c r="C14" s="50" t="b">
        <f>FALSE()</f>
        <v>0</v>
      </c>
      <c r="D14" s="50" t="b">
        <f>FALSE()</f>
        <v>0</v>
      </c>
      <c r="E14" s="77">
        <v>5714401501114</v>
      </c>
      <c r="F14" s="74" t="s">
        <v>599</v>
      </c>
      <c r="G14" s="53" t="s">
        <v>392</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0)))))))</f>
        <v>Hungarian</v>
      </c>
      <c r="I14" s="54" t="b">
        <f>TRUE()</f>
        <v>1</v>
      </c>
      <c r="J14" s="55" t="b">
        <v>1</v>
      </c>
      <c r="K14" s="78" t="s">
        <v>619</v>
      </c>
      <c r="L14" s="56" t="b">
        <v>0</v>
      </c>
      <c r="M14" s="57" t="str">
        <f t="shared" si="0"/>
        <v>https://download.lenovo.com/Images/Parts/00PA303/00PA303_A.jpg</v>
      </c>
      <c r="N14" s="57" t="str">
        <f t="shared" si="1"/>
        <v>https://download.lenovo.com/Images/Parts/00PA303/00PA303_B.jpg</v>
      </c>
      <c r="O14" s="58" t="str">
        <f t="shared" si="2"/>
        <v>https://download.lenovo.com/Images/Parts/00PA303/00PA303_details.jpg</v>
      </c>
      <c r="P14" t="str">
        <f t="shared" si="3"/>
        <v/>
      </c>
      <c r="Q14" t="str">
        <f t="shared" si="4"/>
        <v/>
      </c>
      <c r="R14" t="str">
        <f t="shared" si="5"/>
        <v/>
      </c>
      <c r="S14" t="str">
        <f t="shared" si="6"/>
        <v/>
      </c>
      <c r="T14" t="str">
        <f t="shared" si="7"/>
        <v/>
      </c>
      <c r="U14" t="str">
        <f t="shared" si="8"/>
        <v/>
      </c>
      <c r="V14" s="59">
        <f>MATCH(G14,options!$D$1:$D$20,0)</f>
        <v>19</v>
      </c>
    </row>
    <row r="15" spans="1:22" ht="18" x14ac:dyDescent="0.2">
      <c r="B15" s="62"/>
      <c r="C15" s="50" t="b">
        <f>FALSE()</f>
        <v>0</v>
      </c>
      <c r="D15" s="50" t="b">
        <f>FALSE()</f>
        <v>0</v>
      </c>
      <c r="E15" s="77">
        <v>5714401501121</v>
      </c>
      <c r="F15" s="74" t="s">
        <v>600</v>
      </c>
      <c r="G15" s="53" t="s">
        <v>393</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0)))))))</f>
        <v>Dutch</v>
      </c>
      <c r="I15" s="54" t="b">
        <f>TRUE()</f>
        <v>1</v>
      </c>
      <c r="J15" s="55" t="b">
        <v>1</v>
      </c>
      <c r="K15" s="78" t="s">
        <v>620</v>
      </c>
      <c r="L15" s="56" t="b">
        <v>0</v>
      </c>
      <c r="M15" s="57" t="str">
        <f t="shared" si="0"/>
        <v>https://download.lenovo.com/Images/Parts/00PA307/00PA307_A.jpg</v>
      </c>
      <c r="N15" s="57" t="str">
        <f t="shared" si="1"/>
        <v>https://download.lenovo.com/Images/Parts/00PA307/00PA307_B.jpg</v>
      </c>
      <c r="O15" s="58" t="str">
        <f t="shared" si="2"/>
        <v>https://download.lenovo.com/Images/Parts/00PA307/00PA307_details.jpg</v>
      </c>
      <c r="P15" t="str">
        <f t="shared" si="3"/>
        <v/>
      </c>
      <c r="Q15" t="str">
        <f t="shared" si="4"/>
        <v/>
      </c>
      <c r="R15" t="str">
        <f t="shared" si="5"/>
        <v/>
      </c>
      <c r="S15" t="str">
        <f t="shared" si="6"/>
        <v/>
      </c>
      <c r="T15" t="str">
        <f t="shared" si="7"/>
        <v/>
      </c>
      <c r="U15" t="str">
        <f t="shared" si="8"/>
        <v/>
      </c>
      <c r="V15" s="59">
        <f>MATCH(G15,options!$D$1:$D$20,0)</f>
        <v>10</v>
      </c>
    </row>
    <row r="16" spans="1:22" ht="18" x14ac:dyDescent="0.2">
      <c r="A16" s="46" t="s">
        <v>394</v>
      </c>
      <c r="B16" s="47" t="s">
        <v>395</v>
      </c>
      <c r="C16" s="50" t="b">
        <f>FALSE()</f>
        <v>0</v>
      </c>
      <c r="D16" s="50" t="b">
        <f>FALSE()</f>
        <v>0</v>
      </c>
      <c r="E16" s="77">
        <v>5714401501138</v>
      </c>
      <c r="F16" s="74" t="s">
        <v>601</v>
      </c>
      <c r="G16" s="53" t="s">
        <v>396</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0)))))))</f>
        <v>Norwegian</v>
      </c>
      <c r="I16" s="54" t="b">
        <f>TRUE()</f>
        <v>1</v>
      </c>
      <c r="J16" s="55" t="b">
        <v>1</v>
      </c>
      <c r="K16" s="78" t="s">
        <v>621</v>
      </c>
      <c r="L16" s="56" t="b">
        <v>0</v>
      </c>
      <c r="M16" s="66" t="str">
        <f t="shared" ref="M16" si="9">IF(ISBLANK(K16),"",IF(L16, "https://raw.githubusercontent.com/PatrickVibild/TellusAmazonPictures/master/pictures/"&amp;K16&amp;"/1.jpg","https://download.lenovo.com/Images/Parts/"&amp;K16&amp;"/"&amp;K16&amp;"_A.jpg"))</f>
        <v>https://download.lenovo.com/Images/Parts/00PA308/00PA308_A.jpg</v>
      </c>
      <c r="N16" s="66" t="str">
        <f t="shared" ref="N16" si="10">IF(ISBLANK(K16),"",IF(L16, "https://raw.githubusercontent.com/PatrickVibild/TellusAmazonPictures/master/pictures/"&amp;K16&amp;"/2.jpg","https://download.lenovo.com/Images/Parts/"&amp;K16&amp;"/"&amp;K16&amp;"_B.jpg"))</f>
        <v>https://download.lenovo.com/Images/Parts/00PA308/00PA308_B.jpg</v>
      </c>
      <c r="O16" s="58" t="str">
        <f t="shared" si="2"/>
        <v>https://download.lenovo.com/Images/Parts/00PA308/00PA308_details.jpg</v>
      </c>
      <c r="P16" t="str">
        <f t="shared" si="3"/>
        <v/>
      </c>
      <c r="Q16" t="str">
        <f t="shared" si="4"/>
        <v/>
      </c>
      <c r="R16" t="str">
        <f t="shared" si="5"/>
        <v/>
      </c>
      <c r="S16" t="str">
        <f t="shared" si="6"/>
        <v/>
      </c>
      <c r="T16" t="str">
        <f t="shared" si="7"/>
        <v/>
      </c>
      <c r="U16" t="str">
        <f t="shared" si="8"/>
        <v/>
      </c>
      <c r="V16" s="59">
        <f>MATCH(G16,options!$D$1:$D$20,0)</f>
        <v>11</v>
      </c>
    </row>
    <row r="17" spans="1:22" ht="18" x14ac:dyDescent="0.2">
      <c r="B17" s="62"/>
      <c r="C17" s="50" t="b">
        <f>FALSE()</f>
        <v>0</v>
      </c>
      <c r="D17" s="50" t="b">
        <f>FALSE()</f>
        <v>0</v>
      </c>
      <c r="E17" s="77">
        <v>5714401501145</v>
      </c>
      <c r="F17" s="74" t="s">
        <v>602</v>
      </c>
      <c r="G17" s="53" t="s">
        <v>397</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0)))))))</f>
        <v>Polish</v>
      </c>
      <c r="I17" s="54" t="b">
        <f>TRUE()</f>
        <v>1</v>
      </c>
      <c r="J17" s="55" t="b">
        <v>1</v>
      </c>
      <c r="K17" s="78"/>
      <c r="L17" s="56" t="b">
        <v>0</v>
      </c>
      <c r="M17" s="57" t="str">
        <f>IF(ISBLANK(K17),"",IF(L17, "https://raw.githubusercontent.com/PatrickVibild/TellusAmazonPictures/master/pictures/"&amp;K17&amp;"/1.jpg","https://download.lenovo.com/Images/Parts/"&amp;K17&amp;"/"&amp;K17&amp;"_A.jpg"))</f>
        <v/>
      </c>
      <c r="N17" s="57" t="str">
        <f>IF(ISBLANK(K17),"",IF(L17, "https://raw.githubusercontent.com/PatrickVibild/TellusAmazonPictures/master/pictures/"&amp;K17&amp;"/2.jpg","https://download.lenovo.com/Images/Parts/"&amp;K17&amp;"/"&amp;K17&amp;"_B.jpg"))</f>
        <v/>
      </c>
      <c r="O17" s="58" t="str">
        <f t="shared" si="2"/>
        <v/>
      </c>
      <c r="P17" t="str">
        <f>IF(ISBLANK(K17),"",IF(L17, "https://raw.githubusercontent.com/PatrickVibild/TellusAmazonPictures/master/pictures/"&amp;K17&amp;"/4.jpg", ""))</f>
        <v/>
      </c>
      <c r="Q17" t="str">
        <f>IF(ISBLANK(K17),"",IF(L17, "https://raw.githubusercontent.com/PatrickVibild/TellusAmazonPictures/master/pictures/"&amp;K17&amp;"/5.jpg", ""))</f>
        <v/>
      </c>
      <c r="R17" t="str">
        <f>IF(ISBLANK(K17),"",IF(L17, "https://raw.githubusercontent.com/PatrickVibild/TellusAmazonPictures/master/pictures/"&amp;K17&amp;"/6.jpg", ""))</f>
        <v/>
      </c>
      <c r="S17" t="str">
        <f>IF(ISBLANK(K17),"",IF(L17, "https://raw.githubusercontent.com/PatrickVibild/TellusAmazonPictures/master/pictures/"&amp;K17&amp;"/7.jpg", ""))</f>
        <v/>
      </c>
      <c r="T17" t="str">
        <f>IF(ISBLANK(K17),"",IF(L17, "https://raw.githubusercontent.com/PatrickVibild/TellusAmazonPictures/master/pictures/"&amp;K17&amp;"/8.jpg",""))</f>
        <v/>
      </c>
      <c r="U17" t="str">
        <f>IF(ISBLANK(K17),"",IF(L17, "https://raw.githubusercontent.com/PatrickVibild/TellusAmazonPictures/master/pictures/"&amp;K17&amp;"/9.jpg", ""))</f>
        <v/>
      </c>
      <c r="V17" s="59">
        <f>MATCH(G17,options!$D$1:$D$20,0)</f>
        <v>12</v>
      </c>
    </row>
    <row r="18" spans="1:22" ht="18" x14ac:dyDescent="0.2">
      <c r="A18" s="46" t="s">
        <v>398</v>
      </c>
      <c r="B18" s="63">
        <v>5</v>
      </c>
      <c r="C18" s="50" t="b">
        <f>FALSE()</f>
        <v>0</v>
      </c>
      <c r="D18" s="50" t="b">
        <f>FALSE()</f>
        <v>0</v>
      </c>
      <c r="E18" s="77">
        <v>5714401501152</v>
      </c>
      <c r="F18" s="74" t="s">
        <v>603</v>
      </c>
      <c r="G18" s="53" t="s">
        <v>399</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0)))))))</f>
        <v>Portuguese</v>
      </c>
      <c r="I18" s="54" t="b">
        <f>TRUE()</f>
        <v>1</v>
      </c>
      <c r="J18" s="55" t="b">
        <v>1</v>
      </c>
      <c r="K18" s="78" t="s">
        <v>622</v>
      </c>
      <c r="L18" s="56" t="b">
        <v>0</v>
      </c>
      <c r="M18" s="57" t="str">
        <f>IF(ISBLANK(K18),"",IF(L18, "https://raw.githubusercontent.com/PatrickVibild/TellusAmazonPictures/master/pictures/"&amp;K18&amp;"/1.jpg","https://download.lenovo.com/Images/Parts/"&amp;K18&amp;"/"&amp;K18&amp;"_A.jpg"))</f>
        <v>https://download.lenovo.com/Images/Parts/00PA310/00PA310_A.jpg</v>
      </c>
      <c r="N18" s="57" t="str">
        <f>IF(ISBLANK(K18),"",IF(L18, "https://raw.githubusercontent.com/PatrickVibild/TellusAmazonPictures/master/pictures/"&amp;K18&amp;"/2.jpg","https://download.lenovo.com/Images/Parts/"&amp;K18&amp;"/"&amp;K18&amp;"_B.jpg"))</f>
        <v>https://download.lenovo.com/Images/Parts/00PA310/00PA310_B.jpg</v>
      </c>
      <c r="O18" s="58" t="str">
        <f t="shared" si="2"/>
        <v>https://download.lenovo.com/Images/Parts/00PA310/00PA310_details.jpg</v>
      </c>
      <c r="P18" t="str">
        <f>IF(ISBLANK(K18),"",IF(L18, "https://raw.githubusercontent.com/PatrickVibild/TellusAmazonPictures/master/pictures/"&amp;K18&amp;"/4.jpg", ""))</f>
        <v/>
      </c>
      <c r="Q18" t="str">
        <f>IF(ISBLANK(K18),"",IF(L18, "https://raw.githubusercontent.com/PatrickVibild/TellusAmazonPictures/master/pictures/"&amp;K18&amp;"/5.jpg", ""))</f>
        <v/>
      </c>
      <c r="R18" t="str">
        <f>IF(ISBLANK(K18),"",IF(L18, "https://raw.githubusercontent.com/PatrickVibild/TellusAmazonPictures/master/pictures/"&amp;K18&amp;"/6.jpg", ""))</f>
        <v/>
      </c>
      <c r="S18" t="str">
        <f>IF(ISBLANK(K18),"",IF(L18, "https://raw.githubusercontent.com/PatrickVibild/TellusAmazonPictures/master/pictures/"&amp;K18&amp;"/7.jpg", ""))</f>
        <v/>
      </c>
      <c r="T18" t="str">
        <f>IF(ISBLANK(K18),"",IF(L18, "https://raw.githubusercontent.com/PatrickVibild/TellusAmazonPictures/master/pictures/"&amp;K18&amp;"/8.jpg",""))</f>
        <v/>
      </c>
      <c r="U18" t="str">
        <f>IF(ISBLANK(K18),"",IF(L18, "https://raw.githubusercontent.com/PatrickVibild/TellusAmazonPictures/master/pictures/"&amp;K18&amp;"/9.jpg", ""))</f>
        <v/>
      </c>
      <c r="V18" s="59">
        <f>MATCH(G18,options!$D$1:$D$20,0)</f>
        <v>13</v>
      </c>
    </row>
    <row r="19" spans="1:22" ht="18" x14ac:dyDescent="0.2">
      <c r="B19" s="62"/>
      <c r="C19" s="50" t="b">
        <f>FALSE()</f>
        <v>0</v>
      </c>
      <c r="D19" s="50" t="b">
        <f>FALSE()</f>
        <v>0</v>
      </c>
      <c r="E19" s="77">
        <v>5714401501169</v>
      </c>
      <c r="F19" s="74" t="s">
        <v>604</v>
      </c>
      <c r="G19" s="53" t="s">
        <v>400</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0)))))))</f>
        <v>Swedish – Finnish</v>
      </c>
      <c r="I19" s="54" t="b">
        <f>TRUE()</f>
        <v>1</v>
      </c>
      <c r="J19" s="55" t="b">
        <v>1</v>
      </c>
      <c r="K19" s="78" t="s">
        <v>623</v>
      </c>
      <c r="L19" s="56" t="b">
        <v>0</v>
      </c>
      <c r="M19" s="57" t="str">
        <f t="shared" si="0"/>
        <v>https://download.lenovo.com/Images/Parts/00PA355/00PA355_A.jpg</v>
      </c>
      <c r="N19" s="57" t="str">
        <f t="shared" si="1"/>
        <v>https://download.lenovo.com/Images/Parts/00PA355/00PA355_B.jpg</v>
      </c>
      <c r="O19" s="58" t="str">
        <f t="shared" si="2"/>
        <v>https://download.lenovo.com/Images/Parts/00PA355/00PA355_details.jpg</v>
      </c>
      <c r="P19" t="str">
        <f t="shared" si="3"/>
        <v/>
      </c>
      <c r="Q19" t="str">
        <f t="shared" si="4"/>
        <v/>
      </c>
      <c r="R19" t="str">
        <f t="shared" si="5"/>
        <v/>
      </c>
      <c r="S19" t="str">
        <f t="shared" si="6"/>
        <v/>
      </c>
      <c r="T19" t="str">
        <f t="shared" si="7"/>
        <v/>
      </c>
      <c r="U19" t="str">
        <f t="shared" si="8"/>
        <v/>
      </c>
      <c r="V19" s="59">
        <f>MATCH(G19,options!$D$1:$D$20,0)</f>
        <v>14</v>
      </c>
    </row>
    <row r="20" spans="1:22" ht="18" x14ac:dyDescent="0.2">
      <c r="A20" s="46" t="s">
        <v>401</v>
      </c>
      <c r="B20" s="64" t="s">
        <v>417</v>
      </c>
      <c r="C20" s="50" t="b">
        <f>FALSE()</f>
        <v>0</v>
      </c>
      <c r="D20" s="50" t="b">
        <f>FALSE()</f>
        <v>0</v>
      </c>
      <c r="E20" s="77">
        <v>5714401501176</v>
      </c>
      <c r="F20" s="74" t="s">
        <v>605</v>
      </c>
      <c r="G20" s="53" t="s">
        <v>403</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0)))))))</f>
        <v>Swiss</v>
      </c>
      <c r="I20" s="54" t="b">
        <f>TRUE()</f>
        <v>1</v>
      </c>
      <c r="J20" s="55" t="b">
        <v>1</v>
      </c>
      <c r="K20" s="78" t="s">
        <v>624</v>
      </c>
      <c r="L20" s="56" t="b">
        <v>0</v>
      </c>
      <c r="M20" s="57" t="str">
        <f t="shared" si="0"/>
        <v>https://download.lenovo.com/Images/Parts/00PA315/00PA315_A.jpg</v>
      </c>
      <c r="N20" s="57" t="str">
        <f t="shared" si="1"/>
        <v>https://download.lenovo.com/Images/Parts/00PA315/00PA315_B.jpg</v>
      </c>
      <c r="O20" s="58" t="str">
        <f t="shared" si="2"/>
        <v>https://download.lenovo.com/Images/Parts/00PA315/00PA315_details.jpg</v>
      </c>
      <c r="P20" t="str">
        <f t="shared" si="3"/>
        <v/>
      </c>
      <c r="Q20" t="str">
        <f t="shared" si="4"/>
        <v/>
      </c>
      <c r="R20" t="str">
        <f t="shared" si="5"/>
        <v/>
      </c>
      <c r="S20" t="str">
        <f t="shared" si="6"/>
        <v/>
      </c>
      <c r="T20" t="str">
        <f t="shared" si="7"/>
        <v/>
      </c>
      <c r="U20" t="str">
        <f t="shared" si="8"/>
        <v/>
      </c>
      <c r="V20" s="59">
        <f>MATCH(G20,options!$D$1:$D$20,0)</f>
        <v>15</v>
      </c>
    </row>
    <row r="21" spans="1:22" ht="18" x14ac:dyDescent="0.2">
      <c r="B21" s="62"/>
      <c r="C21" s="50" t="b">
        <f>FALSE()</f>
        <v>0</v>
      </c>
      <c r="D21" s="50" t="b">
        <f>TRUE()</f>
        <v>1</v>
      </c>
      <c r="E21" s="77">
        <v>5714401501183</v>
      </c>
      <c r="F21" s="74" t="s">
        <v>606</v>
      </c>
      <c r="G21" s="53" t="s">
        <v>404</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0)))))))</f>
        <v>US International</v>
      </c>
      <c r="I21" s="54" t="b">
        <f>TRUE()</f>
        <v>1</v>
      </c>
      <c r="J21" s="55" t="b">
        <v>1</v>
      </c>
      <c r="K21" s="78" t="s">
        <v>625</v>
      </c>
      <c r="L21" s="56" t="b">
        <v>0</v>
      </c>
      <c r="M21" s="57" t="str">
        <f t="shared" si="0"/>
        <v>https://download.lenovo.com/Images/Parts/00PA277/00PA277_A.jpg</v>
      </c>
      <c r="N21" s="57" t="str">
        <f t="shared" si="1"/>
        <v>https://download.lenovo.com/Images/Parts/00PA277/00PA277_B.jpg</v>
      </c>
      <c r="O21" s="58" t="str">
        <f t="shared" si="2"/>
        <v>https://download.lenovo.com/Images/Parts/00PA277/00PA277_details.jpg</v>
      </c>
      <c r="P21" t="str">
        <f t="shared" si="3"/>
        <v/>
      </c>
      <c r="Q21" t="str">
        <f t="shared" si="4"/>
        <v/>
      </c>
      <c r="R21" t="str">
        <f t="shared" si="5"/>
        <v/>
      </c>
      <c r="S21" t="str">
        <f t="shared" si="6"/>
        <v/>
      </c>
      <c r="T21" t="str">
        <f t="shared" si="7"/>
        <v/>
      </c>
      <c r="U21" t="str">
        <f t="shared" si="8"/>
        <v/>
      </c>
      <c r="V21" s="59">
        <f>MATCH(G21,options!$D$1:$D$20,0)</f>
        <v>16</v>
      </c>
    </row>
    <row r="22" spans="1:22" ht="18" x14ac:dyDescent="0.2">
      <c r="B22" s="62"/>
      <c r="C22" s="50" t="b">
        <f>FALSE()</f>
        <v>0</v>
      </c>
      <c r="D22" s="50" t="b">
        <f>FALSE()</f>
        <v>0</v>
      </c>
      <c r="E22" s="77">
        <v>5714401501190</v>
      </c>
      <c r="F22" s="75" t="s">
        <v>607</v>
      </c>
      <c r="G22" s="53" t="s">
        <v>405</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0)))))))</f>
        <v>Russian</v>
      </c>
      <c r="I22" s="54" t="b">
        <f>TRUE()</f>
        <v>1</v>
      </c>
      <c r="J22" s="55" t="b">
        <v>1</v>
      </c>
      <c r="K22" s="78" t="s">
        <v>627</v>
      </c>
      <c r="L22" s="56" t="b">
        <v>0</v>
      </c>
      <c r="M22" s="57" t="str">
        <f t="shared" si="0"/>
        <v>https://download.lenovo.com/Images/Parts/00PA311/00PA311_A.jpg</v>
      </c>
      <c r="N22" s="57" t="str">
        <f t="shared" si="1"/>
        <v>https://download.lenovo.com/Images/Parts/00PA311/00PA311_B.jpg</v>
      </c>
      <c r="O22" s="58" t="str">
        <f t="shared" si="2"/>
        <v>https://download.lenovo.com/Images/Parts/00PA311/00PA311_details.jpg</v>
      </c>
      <c r="P22" t="str">
        <f t="shared" si="3"/>
        <v/>
      </c>
      <c r="Q22" t="str">
        <f t="shared" si="4"/>
        <v/>
      </c>
      <c r="R22" t="str">
        <f t="shared" si="5"/>
        <v/>
      </c>
      <c r="S22" t="str">
        <f t="shared" si="6"/>
        <v/>
      </c>
      <c r="T22" t="str">
        <f t="shared" si="7"/>
        <v/>
      </c>
      <c r="U22" t="str">
        <f t="shared" si="8"/>
        <v/>
      </c>
      <c r="V22" s="59">
        <f>MATCH(G22,options!$D$1:$D$20,0)</f>
        <v>17</v>
      </c>
    </row>
    <row r="23" spans="1:22" ht="57" x14ac:dyDescent="0.2">
      <c r="A23" s="46" t="s">
        <v>406</v>
      </c>
      <c r="B23" s="47" t="str">
        <f>IF(Values!$B$36=English!$B$2,English!B3, IF(Values!$B$36=German!$B$2,German!B3, IF(Values!$B$36=Italian!$B$2,Italian!B3, IF(Values!$B$36=Spanish!$B$2, Spanish!B3, IF(Values!$B$36=French!$B$2, French!B3, IF(Values!$B$36=Dutch!$B$2,Dutch!B3, IF(Values!$B$36=English!$D$32, English!B14, 0)))))))</f>
        <v>👉 REFURBISHED:  SAVE MONEY -  Replacement Lenovo laptop keyboard, same quality as OEM keyboards. TellusRem is the Leading keyboards distributor in the world since 2011. Perfect replacement keyboard, easy to replace and install.</v>
      </c>
      <c r="C23" s="50" t="b">
        <v>1</v>
      </c>
      <c r="D23" s="50" t="b">
        <f>FALSE()</f>
        <v>0</v>
      </c>
      <c r="E23" s="77">
        <v>5714401501206</v>
      </c>
      <c r="F23" s="75" t="s">
        <v>608</v>
      </c>
      <c r="G23" s="53" t="s">
        <v>407</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0)))))))</f>
        <v>US</v>
      </c>
      <c r="I23" s="54" t="b">
        <f>TRUE()</f>
        <v>1</v>
      </c>
      <c r="J23" s="55" t="b">
        <v>1</v>
      </c>
      <c r="K23" s="78" t="s">
        <v>626</v>
      </c>
      <c r="L23" s="56" t="b">
        <v>0</v>
      </c>
      <c r="M23" s="57" t="str">
        <f t="shared" si="0"/>
        <v>https://download.lenovo.com/Images/Parts/00PA288/00PA288_A.jpg</v>
      </c>
      <c r="N23" s="57" t="str">
        <f t="shared" si="1"/>
        <v>https://download.lenovo.com/Images/Parts/00PA288/00PA288_B.jpg</v>
      </c>
      <c r="O23" s="58" t="str">
        <f t="shared" si="2"/>
        <v>https://download.lenovo.com/Images/Parts/00PA288/00PA288_details.jpg</v>
      </c>
      <c r="P23" t="str">
        <f t="shared" si="3"/>
        <v/>
      </c>
      <c r="Q23" t="str">
        <f t="shared" si="4"/>
        <v/>
      </c>
      <c r="R23" t="str">
        <f t="shared" si="5"/>
        <v/>
      </c>
      <c r="S23" t="str">
        <f t="shared" si="6"/>
        <v/>
      </c>
      <c r="T23" t="str">
        <f t="shared" si="7"/>
        <v/>
      </c>
      <c r="U23" t="str">
        <f t="shared" si="8"/>
        <v/>
      </c>
      <c r="V23" s="59">
        <f>MATCH(G23,options!$D$1:$D$20,0)</f>
        <v>18</v>
      </c>
    </row>
    <row r="24" spans="1:22" ht="57" x14ac:dyDescent="0.2">
      <c r="A24" s="46" t="s">
        <v>408</v>
      </c>
      <c r="B24" s="47" t="str">
        <f>IF(Values!$B$36=English!$B$2,English!B4, IF(Values!$B$36=German!$B$2,German!B4, IF(Values!$B$36=Italian!$B$2,Italian!B4, IF(Values!$B$36=Spanish!$B$2, Spanish!B4, IF(Values!$B$36=French!$B$2, French!B4, IF(Values!$B$36=Dutch!$B$2,Dutch!B4, IF(Values!$B$36=English!$D$32, English!D34, 0)))))))</f>
        <v>👉 A+ QUALITY AND 6 MONTH WARRANTY - All keyboards have been produced and quality tested in Denmark. We offer a 6 month full warranty for any defects. Please do not hesitate to contact TellusRem customer service, and we will do our best to help you at any time.</v>
      </c>
      <c r="E24" s="76"/>
      <c r="F24" s="52"/>
      <c r="G24" s="53"/>
      <c r="H24" t="e">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0)))))))</f>
        <v>#N/A</v>
      </c>
      <c r="I24" s="54"/>
      <c r="J24" s="55"/>
      <c r="K24" s="52"/>
      <c r="L24" s="56" t="b">
        <f>FALSE()</f>
        <v>0</v>
      </c>
      <c r="M24" s="57" t="str">
        <f t="shared" si="0"/>
        <v/>
      </c>
      <c r="N24" s="57" t="str">
        <f t="shared" si="1"/>
        <v/>
      </c>
      <c r="O24" s="58" t="str">
        <f t="shared" si="2"/>
        <v/>
      </c>
      <c r="P24" t="str">
        <f t="shared" si="3"/>
        <v/>
      </c>
      <c r="Q24" t="str">
        <f t="shared" si="4"/>
        <v/>
      </c>
      <c r="R24" t="str">
        <f t="shared" si="5"/>
        <v/>
      </c>
      <c r="S24" t="str">
        <f t="shared" si="6"/>
        <v/>
      </c>
      <c r="T24" t="str">
        <f t="shared" si="7"/>
        <v/>
      </c>
      <c r="U24" t="str">
        <f t="shared" si="8"/>
        <v/>
      </c>
      <c r="V24" s="59" t="e">
        <f>MATCH(G24,options!$D$1:$D$20,0)</f>
        <v>#N/A</v>
      </c>
    </row>
    <row r="25" spans="1:22" ht="43" x14ac:dyDescent="0.2">
      <c r="A25" s="46" t="s">
        <v>409</v>
      </c>
      <c r="B25" s="47" t="str">
        <f>IF(Values!$B$36=English!$B$2,English!B5, IF(Values!$B$36=German!$B$2,German!B5, IF(Values!$B$36=Italian!$B$2,Italian!B5, IF(Values!$B$36=Spanish!$B$2, Spanish!B5, IF(Values!$B$36=French!$B$2, French!B5, IF(Values!$B$36=Dutch!$B$2,Dutch!B5, IF(Values!$B$36=English!$D$32, English!D35, 0)))))))</f>
        <v>♻️ ECOFRIENDLY PRODUCT - Buy refurbished, BUY GREEN! Reduce more than 80% carbon dioxide by buying our refurbished keyboards, compared to getting a new keyboard! Perfect OEM replacement part for your keyboard.</v>
      </c>
      <c r="E25" s="76"/>
      <c r="F25" s="52"/>
      <c r="G25" s="53"/>
      <c r="H25" t="e">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0)))))))</f>
        <v>#N/A</v>
      </c>
      <c r="I25" s="54"/>
      <c r="J25" s="55"/>
      <c r="K25" s="52"/>
      <c r="L25" s="56" t="b">
        <f>FALSE()</f>
        <v>0</v>
      </c>
      <c r="M25" s="57" t="str">
        <f t="shared" si="0"/>
        <v/>
      </c>
      <c r="N25" s="57" t="str">
        <f t="shared" si="1"/>
        <v/>
      </c>
      <c r="O25" s="58" t="str">
        <f t="shared" si="2"/>
        <v/>
      </c>
      <c r="P25" t="str">
        <f t="shared" si="3"/>
        <v/>
      </c>
      <c r="Q25" t="str">
        <f t="shared" si="4"/>
        <v/>
      </c>
      <c r="R25" t="str">
        <f t="shared" si="5"/>
        <v/>
      </c>
      <c r="S25" t="str">
        <f t="shared" si="6"/>
        <v/>
      </c>
      <c r="T25" t="str">
        <f t="shared" si="7"/>
        <v/>
      </c>
      <c r="U25" t="str">
        <f t="shared" si="8"/>
        <v/>
      </c>
      <c r="V25" s="59" t="e">
        <f>MATCH(G25,options!$D$1:$D$20,0)</f>
        <v>#N/A</v>
      </c>
    </row>
    <row r="26" spans="1:22" ht="15" x14ac:dyDescent="0.2">
      <c r="A26" s="46" t="s">
        <v>410</v>
      </c>
      <c r="B26" s="47" t="str">
        <f>IF(Values!$B$36=English!$B$2,English!B6, IF(Values!$B$36=German!$B$2,German!B6, IF(Values!$B$36=Italian!$B$2,Italian!B6, IF(Values!$B$36=Spanish!$B$2, Spanish!B6, IF(Values!$B$36=French!$B$2, French!B6, IF(Values!$B$36=Dutch!$B$2,Dutch!B6, IF(Values!$B$36=English!$D$32, English!D36, 0)))))))</f>
        <v>👉 LAYOUT – {flag} {language} backlit.</v>
      </c>
      <c r="E26" s="76"/>
      <c r="F26" s="52"/>
      <c r="G26" s="53"/>
      <c r="H26" t="e">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0)))))))</f>
        <v>#N/A</v>
      </c>
      <c r="I26" s="54"/>
      <c r="J26" s="55"/>
      <c r="K26" s="52"/>
      <c r="L26" s="56" t="b">
        <f>FALSE()</f>
        <v>0</v>
      </c>
      <c r="M26" s="57" t="str">
        <f t="shared" si="0"/>
        <v/>
      </c>
      <c r="N26" s="57" t="str">
        <f t="shared" si="1"/>
        <v/>
      </c>
      <c r="O26" s="58" t="str">
        <f t="shared" si="2"/>
        <v/>
      </c>
      <c r="P26" t="str">
        <f t="shared" si="3"/>
        <v/>
      </c>
      <c r="Q26" t="str">
        <f t="shared" si="4"/>
        <v/>
      </c>
      <c r="R26" t="str">
        <f t="shared" si="5"/>
        <v/>
      </c>
      <c r="S26" t="str">
        <f t="shared" si="6"/>
        <v/>
      </c>
      <c r="T26" t="str">
        <f t="shared" si="7"/>
        <v/>
      </c>
      <c r="U26" t="str">
        <f t="shared" si="8"/>
        <v/>
      </c>
      <c r="V26" s="59" t="e">
        <f>MATCH(G26,options!$D$1:$D$20,0)</f>
        <v>#N/A</v>
      </c>
    </row>
    <row r="27" spans="1:22" ht="57" x14ac:dyDescent="0.2">
      <c r="A27" s="46" t="s">
        <v>409</v>
      </c>
      <c r="B27" s="47" t="str">
        <f>IF(Values!$B$36=English!$B$2,English!B7, IF(Values!$B$36=German!$B$2,German!B7, IF(Values!$B$36=Italian!$B$2,Italian!B7, IF(Values!$B$36=Spanish!$B$2, Spanish!B7, IF(Values!$B$36=French!$B$2, French!B7, IF(Values!$B$36=Dutch!$B$2,Dutch!B7, IF(Values!$B$36=English!$D$32, English!D37, 0)))))))</f>
        <v>👉 COMPATIBLE WITH - Lenovo {model}. Please check the picture and description carefully before purchasing any keyboard. This ensures that you get the correct laptop keyboard for your computer. Super easy installation.</v>
      </c>
      <c r="E27" s="76"/>
      <c r="F27" s="52"/>
      <c r="G27" s="53"/>
      <c r="H27" t="e">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0)))))))</f>
        <v>#N/A</v>
      </c>
      <c r="I27" s="54"/>
      <c r="J27" s="55"/>
      <c r="K27" s="52"/>
      <c r="L27" s="56" t="b">
        <f>FALSE()</f>
        <v>0</v>
      </c>
      <c r="M27" s="57" t="str">
        <f t="shared" si="0"/>
        <v/>
      </c>
      <c r="N27" s="57" t="str">
        <f t="shared" si="1"/>
        <v/>
      </c>
      <c r="O27" s="58" t="str">
        <f t="shared" si="2"/>
        <v/>
      </c>
      <c r="P27" t="str">
        <f t="shared" si="3"/>
        <v/>
      </c>
      <c r="Q27" t="str">
        <f t="shared" si="4"/>
        <v/>
      </c>
      <c r="R27" t="str">
        <f t="shared" si="5"/>
        <v/>
      </c>
      <c r="S27" t="str">
        <f t="shared" si="6"/>
        <v/>
      </c>
      <c r="T27" t="str">
        <f t="shared" si="7"/>
        <v/>
      </c>
      <c r="U27" t="str">
        <f t="shared" si="8"/>
        <v/>
      </c>
      <c r="V27" s="59" t="e">
        <f>MATCH(G27,options!$D$1:$D$20,0)</f>
        <v>#N/A</v>
      </c>
    </row>
    <row r="28" spans="1:22" ht="15" x14ac:dyDescent="0.2">
      <c r="B28" s="65"/>
      <c r="E28" s="76"/>
      <c r="F28" s="52"/>
      <c r="G28" s="53"/>
      <c r="H28" t="e">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0)))))))</f>
        <v>#N/A</v>
      </c>
      <c r="I28" s="54"/>
      <c r="J28" s="55"/>
      <c r="K28" s="52"/>
      <c r="L28" s="56" t="b">
        <f>FALSE()</f>
        <v>0</v>
      </c>
      <c r="M28" s="57" t="str">
        <f t="shared" si="0"/>
        <v/>
      </c>
      <c r="N28" s="57" t="str">
        <f t="shared" si="1"/>
        <v/>
      </c>
      <c r="O28" s="58" t="str">
        <f t="shared" si="2"/>
        <v/>
      </c>
      <c r="P28" t="str">
        <f t="shared" si="3"/>
        <v/>
      </c>
      <c r="Q28" t="str">
        <f t="shared" si="4"/>
        <v/>
      </c>
      <c r="R28" t="str">
        <f t="shared" si="5"/>
        <v/>
      </c>
      <c r="S28" t="str">
        <f t="shared" si="6"/>
        <v/>
      </c>
      <c r="T28" t="str">
        <f t="shared" si="7"/>
        <v/>
      </c>
      <c r="U28" t="str">
        <f t="shared" si="8"/>
        <v/>
      </c>
      <c r="V28" s="59" t="e">
        <f>MATCH(G28,options!$D$1:$D$20,0)</f>
        <v>#N/A</v>
      </c>
    </row>
    <row r="29" spans="1:22" ht="57" x14ac:dyDescent="0.2">
      <c r="A29" s="46" t="s">
        <v>411</v>
      </c>
      <c r="B29" s="47" t="str">
        <f>IF(Values!$B$36=English!$B$2,English!B8, IF(Values!$B$36=German!$B$2,German!B9, IF(Values!$B$36=Italian!$B$2,Italian!B8, IF(Values!$B$36=Spanish!$B$2, Spanish!B8, IF(Values!$B$36=French!$B$2, French!B8, IF(Values!$B$36=Dutch!$B$2,Dutch!B8, IF(Values!$B$36=English!$D$32, English!D38, 0)))))))</f>
        <v xml:space="preserve">Keyboard distributed by Tellus Remarketing, leading European company for laptop keyboards. Keyboards have been cleaned, packed and tested in our production line in Denmark. For any compatibility questions contact us through Amazon website. </v>
      </c>
      <c r="E29" s="76"/>
      <c r="F29" s="52"/>
      <c r="G29" s="53"/>
      <c r="H29" t="e">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0)))))))</f>
        <v>#N/A</v>
      </c>
      <c r="I29" s="54"/>
      <c r="J29" s="55"/>
      <c r="K29" s="66"/>
      <c r="L29" s="56" t="b">
        <f>FALSE()</f>
        <v>0</v>
      </c>
      <c r="M29" s="57" t="str">
        <f t="shared" si="0"/>
        <v/>
      </c>
      <c r="N29" s="57" t="str">
        <f t="shared" si="1"/>
        <v/>
      </c>
      <c r="O29" s="58" t="str">
        <f t="shared" si="2"/>
        <v/>
      </c>
      <c r="P29" t="str">
        <f t="shared" si="3"/>
        <v/>
      </c>
      <c r="Q29" t="str">
        <f t="shared" si="4"/>
        <v/>
      </c>
      <c r="R29" t="str">
        <f t="shared" si="5"/>
        <v/>
      </c>
      <c r="S29" t="str">
        <f t="shared" si="6"/>
        <v/>
      </c>
      <c r="T29" t="str">
        <f t="shared" si="7"/>
        <v/>
      </c>
      <c r="U29" t="str">
        <f t="shared" si="8"/>
        <v/>
      </c>
      <c r="V29" s="59" t="e">
        <f>MATCH(G29,options!$D$1:$D$20,0)</f>
        <v>#N/A</v>
      </c>
    </row>
    <row r="30" spans="1:22" ht="15" x14ac:dyDescent="0.2">
      <c r="B30" s="65"/>
      <c r="E30" s="76"/>
      <c r="F30" s="52"/>
      <c r="G30" s="53"/>
      <c r="H30" t="e">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0)))))))</f>
        <v>#N/A</v>
      </c>
      <c r="I30" s="54"/>
      <c r="J30" s="55"/>
      <c r="K30" s="52"/>
      <c r="L30" s="56" t="b">
        <f>FALSE()</f>
        <v>0</v>
      </c>
      <c r="M30" s="57" t="str">
        <f t="shared" si="0"/>
        <v/>
      </c>
      <c r="N30" s="57" t="str">
        <f t="shared" si="1"/>
        <v/>
      </c>
      <c r="O30" s="58" t="str">
        <f t="shared" si="2"/>
        <v/>
      </c>
      <c r="P30" t="str">
        <f t="shared" si="3"/>
        <v/>
      </c>
      <c r="Q30" t="str">
        <f t="shared" si="4"/>
        <v/>
      </c>
      <c r="R30" t="str">
        <f t="shared" si="5"/>
        <v/>
      </c>
      <c r="S30" t="str">
        <f t="shared" si="6"/>
        <v/>
      </c>
      <c r="T30" t="str">
        <f t="shared" si="7"/>
        <v/>
      </c>
      <c r="U30" t="str">
        <f t="shared" si="8"/>
        <v/>
      </c>
      <c r="V30" s="59" t="e">
        <f>MATCH(G30,options!$D$1:$D$20,0)</f>
        <v>#N/A</v>
      </c>
    </row>
    <row r="31" spans="1:22" ht="57" x14ac:dyDescent="0.2">
      <c r="A31" s="46" t="s">
        <v>412</v>
      </c>
      <c r="B31" s="47" t="str">
        <f>IF(Values!$B$36=English!$B$2,English!B9, IF(Values!$B$36=German!$B$2,German!B9, IF(Values!$B$36=Italian!$B$2,Italian!B9, IF(Values!$B$36=Spanish!$B$2, Spanish!B9, IF(Values!$B$36=French!$B$2, French!B9, IF(Values!$B$36=Dutch!$B$2,Dutch!B9, IF(Values!$B$36=English!$D$32, English!D39, 0)))))))</f>
        <v>6 month warranty after the delivery date. In case of any malfunction of the keyboard a new unit or a spare part for the keyboard of the product will be sent. In case of shortage of stock a full refund is issued.</v>
      </c>
      <c r="E31" s="76"/>
      <c r="F31" s="52"/>
      <c r="G31" s="53"/>
      <c r="H31" t="e">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0)))))))</f>
        <v>#N/A</v>
      </c>
      <c r="I31" s="54"/>
      <c r="J31" s="55"/>
      <c r="K31" s="52"/>
      <c r="L31" s="56" t="b">
        <f>FALSE()</f>
        <v>0</v>
      </c>
      <c r="M31" s="57" t="str">
        <f t="shared" si="0"/>
        <v/>
      </c>
      <c r="N31" s="57" t="str">
        <f t="shared" si="1"/>
        <v/>
      </c>
      <c r="O31" s="58" t="str">
        <f t="shared" si="2"/>
        <v/>
      </c>
      <c r="P31" t="str">
        <f t="shared" si="3"/>
        <v/>
      </c>
      <c r="Q31" t="str">
        <f t="shared" si="4"/>
        <v/>
      </c>
      <c r="R31" t="str">
        <f t="shared" si="5"/>
        <v/>
      </c>
      <c r="S31" t="str">
        <f t="shared" si="6"/>
        <v/>
      </c>
      <c r="T31" t="str">
        <f t="shared" si="7"/>
        <v/>
      </c>
      <c r="U31" t="str">
        <f t="shared" si="8"/>
        <v/>
      </c>
      <c r="V31" s="59" t="e">
        <f>MATCH(G31,options!$D$1:$D$20,0)</f>
        <v>#N/A</v>
      </c>
    </row>
    <row r="32" spans="1:22" ht="15" x14ac:dyDescent="0.2">
      <c r="E32" s="76"/>
      <c r="F32" s="52"/>
      <c r="G32" s="53"/>
      <c r="H32" t="e">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0)))))))</f>
        <v>#N/A</v>
      </c>
      <c r="I32" s="54"/>
      <c r="J32" s="55"/>
      <c r="K32" s="52"/>
      <c r="L32" s="56" t="b">
        <f>FALSE()</f>
        <v>0</v>
      </c>
      <c r="M32" s="57" t="str">
        <f t="shared" si="0"/>
        <v/>
      </c>
      <c r="N32" s="57" t="str">
        <f t="shared" si="1"/>
        <v/>
      </c>
      <c r="O32" s="58" t="str">
        <f t="shared" si="2"/>
        <v/>
      </c>
      <c r="P32" t="str">
        <f t="shared" si="3"/>
        <v/>
      </c>
      <c r="Q32" t="str">
        <f t="shared" si="4"/>
        <v/>
      </c>
      <c r="R32" t="str">
        <f t="shared" si="5"/>
        <v/>
      </c>
      <c r="S32" t="str">
        <f t="shared" si="6"/>
        <v/>
      </c>
      <c r="T32" t="str">
        <f t="shared" si="7"/>
        <v/>
      </c>
      <c r="U32" t="str">
        <f t="shared" si="8"/>
        <v/>
      </c>
      <c r="V32" s="59" t="e">
        <f>MATCH(G32,options!$D$1:$D$20,0)</f>
        <v>#N/A</v>
      </c>
    </row>
    <row r="33" spans="1:22" ht="15" x14ac:dyDescent="0.2">
      <c r="A33" s="46" t="s">
        <v>413</v>
      </c>
      <c r="B33" s="47" t="str">
        <f>IF(Values!$B$36=English!$B$2,English!B14, IF(Values!$B$36=German!$B$2,German!B14, IF(Values!$B$36=Italian!$B$2,Italian!B14, IF(Values!$B$36=Spanish!$B$2, Spanish!B14, IF(Values!$B$36=French!$B$2, French!B14, IF(Values!$B$36=Dutch!$B$2,Dutch!B14, IF(Values!$B$36=English!$D$32, English!B14, 0)))))))</f>
        <v>👉 LAYOUT -  {flag} {language} NO backlit.</v>
      </c>
      <c r="E33" s="76"/>
      <c r="F33" s="52"/>
      <c r="G33" s="53"/>
      <c r="H33" t="e">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0)))))))</f>
        <v>#N/A</v>
      </c>
      <c r="I33" s="54"/>
      <c r="J33" s="55"/>
      <c r="K33" s="52"/>
      <c r="L33" s="56" t="b">
        <f>FALSE()</f>
        <v>0</v>
      </c>
      <c r="M33" s="57" t="str">
        <f t="shared" si="0"/>
        <v/>
      </c>
      <c r="N33" s="57" t="str">
        <f t="shared" si="1"/>
        <v/>
      </c>
      <c r="O33" s="58" t="str">
        <f t="shared" si="2"/>
        <v/>
      </c>
      <c r="P33" t="str">
        <f t="shared" si="3"/>
        <v/>
      </c>
      <c r="Q33" t="str">
        <f t="shared" si="4"/>
        <v/>
      </c>
      <c r="R33" t="str">
        <f t="shared" si="5"/>
        <v/>
      </c>
      <c r="S33" t="str">
        <f t="shared" si="6"/>
        <v/>
      </c>
      <c r="T33" t="str">
        <f t="shared" si="7"/>
        <v/>
      </c>
      <c r="U33" t="str">
        <f t="shared" si="8"/>
        <v/>
      </c>
      <c r="V33" s="59" t="e">
        <f>MATCH(G33,options!$D$1:$D$20,0)</f>
        <v>#N/A</v>
      </c>
    </row>
    <row r="34" spans="1:22" ht="15" x14ac:dyDescent="0.2">
      <c r="E34" s="76"/>
      <c r="F34" s="52"/>
      <c r="G34" s="53"/>
      <c r="H34" t="e">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0)))))))</f>
        <v>#N/A</v>
      </c>
      <c r="I34" s="54"/>
      <c r="J34" s="55"/>
      <c r="K34" s="52"/>
      <c r="L34" s="56" t="b">
        <f>FALSE()</f>
        <v>0</v>
      </c>
      <c r="M34" s="57" t="str">
        <f t="shared" si="0"/>
        <v/>
      </c>
      <c r="N34" s="57" t="str">
        <f t="shared" si="1"/>
        <v/>
      </c>
      <c r="O34" s="58" t="str">
        <f t="shared" si="2"/>
        <v/>
      </c>
      <c r="P34" t="str">
        <f t="shared" si="3"/>
        <v/>
      </c>
      <c r="Q34" t="str">
        <f t="shared" si="4"/>
        <v/>
      </c>
      <c r="R34" t="str">
        <f t="shared" si="5"/>
        <v/>
      </c>
      <c r="S34" t="str">
        <f t="shared" si="6"/>
        <v/>
      </c>
      <c r="T34" t="str">
        <f t="shared" si="7"/>
        <v/>
      </c>
      <c r="U34" t="str">
        <f t="shared" si="8"/>
        <v/>
      </c>
      <c r="V34" s="59" t="e">
        <f>MATCH(G34,options!$D$1:$D$20,0)</f>
        <v>#N/A</v>
      </c>
    </row>
    <row r="35" spans="1:22" ht="15" x14ac:dyDescent="0.2">
      <c r="E35" s="76"/>
      <c r="F35" s="52"/>
      <c r="G35" s="53"/>
      <c r="H35" t="e">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0)))))))</f>
        <v>#N/A</v>
      </c>
      <c r="I35" s="54"/>
      <c r="J35" s="55"/>
      <c r="K35" s="52"/>
      <c r="L35" s="56" t="b">
        <f>FALSE()</f>
        <v>0</v>
      </c>
      <c r="M35" s="57" t="str">
        <f t="shared" si="0"/>
        <v/>
      </c>
      <c r="N35" s="57" t="str">
        <f t="shared" si="1"/>
        <v/>
      </c>
      <c r="O35" s="58" t="str">
        <f t="shared" si="2"/>
        <v/>
      </c>
      <c r="P35" t="str">
        <f t="shared" si="3"/>
        <v/>
      </c>
      <c r="Q35" t="str">
        <f t="shared" si="4"/>
        <v/>
      </c>
      <c r="R35" t="str">
        <f t="shared" si="5"/>
        <v/>
      </c>
      <c r="S35" t="str">
        <f t="shared" si="6"/>
        <v/>
      </c>
      <c r="T35" t="str">
        <f t="shared" si="7"/>
        <v/>
      </c>
      <c r="U35" t="str">
        <f t="shared" si="8"/>
        <v/>
      </c>
      <c r="V35" s="59" t="e">
        <f>MATCH(G35,options!$D$1:$D$20,0)</f>
        <v>#N/A</v>
      </c>
    </row>
    <row r="36" spans="1:22" ht="14" x14ac:dyDescent="0.15">
      <c r="A36" s="46" t="s">
        <v>414</v>
      </c>
      <c r="B36" s="64" t="s">
        <v>415</v>
      </c>
      <c r="E36" s="52"/>
      <c r="F36" s="52"/>
      <c r="G36" s="53"/>
      <c r="H36" t="e">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0)))))))</f>
        <v>#N/A</v>
      </c>
      <c r="I36" s="54"/>
      <c r="J36" s="55"/>
      <c r="K36" s="52"/>
      <c r="L36" s="56" t="b">
        <f>FALSE()</f>
        <v>0</v>
      </c>
      <c r="M36" s="57" t="str">
        <f t="shared" ref="M36:M67" si="11">IF(ISBLANK(K36),"",IF(L36, "https://raw.githubusercontent.com/PatrickVibild/TellusAmazonPictures/master/pictures/"&amp;K36&amp;"/1.jpg","https://download.lenovo.com/Images/Parts/"&amp;K36&amp;"/"&amp;K36&amp;"_A.jpg"))</f>
        <v/>
      </c>
      <c r="N36" s="57" t="str">
        <f t="shared" ref="N36:N67" si="12">IF(ISBLANK(K36),"",IF(L36, "https://raw.githubusercontent.com/PatrickVibild/TellusAmazonPictures/master/pictures/"&amp;K36&amp;"/2.jpg","https://download.lenovo.com/Images/Parts/"&amp;K36&amp;"/"&amp;K36&amp;"_B.jpg"))</f>
        <v/>
      </c>
      <c r="O36" s="58" t="str">
        <f t="shared" ref="O36:O67" si="13">IF(ISBLANK(K36),"",IF(L36, "https://raw.githubusercontent.com/PatrickVibild/TellusAmazonPictures/master/pictures/"&amp;K36&amp;"/3.jpg","https://download.lenovo.com/Images/Parts/"&amp;K36&amp;"/"&amp;K36&amp;"_details.jpg"))</f>
        <v/>
      </c>
      <c r="P36" t="str">
        <f t="shared" ref="P36:P67" si="14">IF(ISBLANK(K36),"",IF(L36, "https://raw.githubusercontent.com/PatrickVibild/TellusAmazonPictures/master/pictures/"&amp;K36&amp;"/4.jpg", ""))</f>
        <v/>
      </c>
      <c r="Q36" t="str">
        <f t="shared" ref="Q36:Q67" si="15">IF(ISBLANK(K36),"",IF(L36, "https://raw.githubusercontent.com/PatrickVibild/TellusAmazonPictures/master/pictures/"&amp;K36&amp;"/5.jpg", ""))</f>
        <v/>
      </c>
      <c r="R36" t="str">
        <f t="shared" ref="R36:R67" si="16">IF(ISBLANK(K36),"",IF(L36, "https://raw.githubusercontent.com/PatrickVibild/TellusAmazonPictures/master/pictures/"&amp;K36&amp;"/6.jpg", ""))</f>
        <v/>
      </c>
      <c r="S36" t="str">
        <f t="shared" ref="S36:S67" si="17">IF(ISBLANK(K36),"",IF(L36, "https://raw.githubusercontent.com/PatrickVibild/TellusAmazonPictures/master/pictures/"&amp;K36&amp;"/7.jpg", ""))</f>
        <v/>
      </c>
      <c r="T36" t="str">
        <f t="shared" ref="T36:T67" si="18">IF(ISBLANK(K36),"",IF(L36, "https://raw.githubusercontent.com/PatrickVibild/TellusAmazonPictures/master/pictures/"&amp;K36&amp;"/8.jpg",""))</f>
        <v/>
      </c>
      <c r="U36" t="str">
        <f t="shared" ref="U36:U67" si="19">IF(ISBLANK(K36),"",IF(L36, "https://raw.githubusercontent.com/PatrickVibild/TellusAmazonPictures/master/pictures/"&amp;K36&amp;"/9.jpg", ""))</f>
        <v/>
      </c>
      <c r="V36" s="59" t="e">
        <f>MATCH(G36,options!$D$1:$D$20,0)</f>
        <v>#N/A</v>
      </c>
    </row>
    <row r="37" spans="1:22" ht="14" x14ac:dyDescent="0.15">
      <c r="A37" t="s">
        <v>416</v>
      </c>
      <c r="B37" s="64" t="s">
        <v>407</v>
      </c>
      <c r="E37" s="52"/>
      <c r="F37" s="52"/>
      <c r="G37" s="53"/>
      <c r="H37" t="e">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0)))))))</f>
        <v>#N/A</v>
      </c>
      <c r="I37" s="54"/>
      <c r="J37" s="55"/>
      <c r="K37" s="52"/>
      <c r="L37" s="56" t="b">
        <f>FALSE()</f>
        <v>0</v>
      </c>
      <c r="M37" s="57" t="str">
        <f t="shared" si="11"/>
        <v/>
      </c>
      <c r="N37" s="57" t="str">
        <f t="shared" si="12"/>
        <v/>
      </c>
      <c r="O37" s="58" t="str">
        <f t="shared" si="13"/>
        <v/>
      </c>
      <c r="P37" t="str">
        <f t="shared" si="14"/>
        <v/>
      </c>
      <c r="Q37" t="str">
        <f t="shared" si="15"/>
        <v/>
      </c>
      <c r="R37" t="str">
        <f t="shared" si="16"/>
        <v/>
      </c>
      <c r="S37" t="str">
        <f t="shared" si="17"/>
        <v/>
      </c>
      <c r="T37" t="str">
        <f t="shared" si="18"/>
        <v/>
      </c>
      <c r="U37" t="str">
        <f t="shared" si="19"/>
        <v/>
      </c>
      <c r="V37" s="59" t="e">
        <f>MATCH(G37,options!$D$1:$D$20,0)</f>
        <v>#N/A</v>
      </c>
    </row>
    <row r="38" spans="1:22" x14ac:dyDescent="0.15">
      <c r="E38" s="52"/>
      <c r="F38" s="52"/>
      <c r="G38" s="53"/>
      <c r="H38" t="e">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0)))))))</f>
        <v>#N/A</v>
      </c>
      <c r="I38" s="54"/>
      <c r="J38" s="55"/>
      <c r="K38" s="52"/>
      <c r="L38" s="56" t="b">
        <f>FALSE()</f>
        <v>0</v>
      </c>
      <c r="M38" s="57" t="str">
        <f t="shared" si="11"/>
        <v/>
      </c>
      <c r="N38" s="57" t="str">
        <f t="shared" si="12"/>
        <v/>
      </c>
      <c r="O38" s="58" t="str">
        <f t="shared" si="13"/>
        <v/>
      </c>
      <c r="P38" t="str">
        <f t="shared" si="14"/>
        <v/>
      </c>
      <c r="Q38" t="str">
        <f t="shared" si="15"/>
        <v/>
      </c>
      <c r="R38" t="str">
        <f t="shared" si="16"/>
        <v/>
      </c>
      <c r="S38" t="str">
        <f t="shared" si="17"/>
        <v/>
      </c>
      <c r="T38" t="str">
        <f t="shared" si="18"/>
        <v/>
      </c>
      <c r="U38" t="str">
        <f t="shared" si="19"/>
        <v/>
      </c>
      <c r="V38" s="59" t="e">
        <f>MATCH(G38,options!$D$1:$D$20,0)</f>
        <v>#N/A</v>
      </c>
    </row>
    <row r="39" spans="1:22" x14ac:dyDescent="0.15">
      <c r="E39" s="52"/>
      <c r="F39" s="52"/>
      <c r="G39" s="53"/>
      <c r="H39" t="e">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0)))))))</f>
        <v>#N/A</v>
      </c>
      <c r="I39" s="54"/>
      <c r="J39" s="55"/>
      <c r="K39" s="52"/>
      <c r="L39" s="56" t="b">
        <f>FALSE()</f>
        <v>0</v>
      </c>
      <c r="M39" s="57" t="str">
        <f t="shared" si="11"/>
        <v/>
      </c>
      <c r="N39" s="57" t="str">
        <f t="shared" si="12"/>
        <v/>
      </c>
      <c r="O39" s="58" t="str">
        <f t="shared" si="13"/>
        <v/>
      </c>
      <c r="P39" t="str">
        <f t="shared" si="14"/>
        <v/>
      </c>
      <c r="Q39" t="str">
        <f t="shared" si="15"/>
        <v/>
      </c>
      <c r="R39" t="str">
        <f t="shared" si="16"/>
        <v/>
      </c>
      <c r="S39" t="str">
        <f t="shared" si="17"/>
        <v/>
      </c>
      <c r="T39" t="str">
        <f t="shared" si="18"/>
        <v/>
      </c>
      <c r="U39" t="str">
        <f t="shared" si="19"/>
        <v/>
      </c>
      <c r="V39" s="59" t="e">
        <f>MATCH(G39,options!$D$1:$D$20,0)</f>
        <v>#N/A</v>
      </c>
    </row>
    <row r="40" spans="1:22" x14ac:dyDescent="0.15">
      <c r="E40" s="52"/>
      <c r="F40" s="52"/>
      <c r="G40" s="53"/>
      <c r="H40" t="e">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0)))))))</f>
        <v>#N/A</v>
      </c>
      <c r="I40" s="54"/>
      <c r="J40" s="55"/>
      <c r="K40" s="52"/>
      <c r="L40" s="56" t="b">
        <f>FALSE()</f>
        <v>0</v>
      </c>
      <c r="M40" s="57" t="str">
        <f t="shared" si="11"/>
        <v/>
      </c>
      <c r="N40" s="57" t="str">
        <f t="shared" si="12"/>
        <v/>
      </c>
      <c r="O40" s="58" t="str">
        <f t="shared" si="13"/>
        <v/>
      </c>
      <c r="P40" t="str">
        <f t="shared" si="14"/>
        <v/>
      </c>
      <c r="Q40" t="str">
        <f t="shared" si="15"/>
        <v/>
      </c>
      <c r="R40" t="str">
        <f t="shared" si="16"/>
        <v/>
      </c>
      <c r="S40" t="str">
        <f t="shared" si="17"/>
        <v/>
      </c>
      <c r="T40" t="str">
        <f t="shared" si="18"/>
        <v/>
      </c>
      <c r="U40" t="str">
        <f t="shared" si="19"/>
        <v/>
      </c>
      <c r="V40" s="59" t="e">
        <f>MATCH(G40,options!$D$1:$D$20,0)</f>
        <v>#N/A</v>
      </c>
    </row>
    <row r="41" spans="1:22" x14ac:dyDescent="0.15">
      <c r="E41" s="52"/>
      <c r="F41" s="52"/>
      <c r="G41" s="53"/>
      <c r="H41" t="e">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0)))))))</f>
        <v>#N/A</v>
      </c>
      <c r="I41" s="54"/>
      <c r="J41" s="55"/>
      <c r="K41" s="52"/>
      <c r="L41" s="56" t="b">
        <f>FALSE()</f>
        <v>0</v>
      </c>
      <c r="M41" s="57" t="str">
        <f t="shared" si="11"/>
        <v/>
      </c>
      <c r="N41" s="57" t="str">
        <f t="shared" si="12"/>
        <v/>
      </c>
      <c r="O41" s="58" t="str">
        <f t="shared" si="13"/>
        <v/>
      </c>
      <c r="P41" t="str">
        <f t="shared" si="14"/>
        <v/>
      </c>
      <c r="Q41" t="str">
        <f t="shared" si="15"/>
        <v/>
      </c>
      <c r="R41" t="str">
        <f t="shared" si="16"/>
        <v/>
      </c>
      <c r="S41" t="str">
        <f t="shared" si="17"/>
        <v/>
      </c>
      <c r="T41" t="str">
        <f t="shared" si="18"/>
        <v/>
      </c>
      <c r="U41" t="str">
        <f t="shared" si="19"/>
        <v/>
      </c>
      <c r="V41" s="59" t="e">
        <f>MATCH(G41,options!$D$1:$D$20,0)</f>
        <v>#N/A</v>
      </c>
    </row>
    <row r="42" spans="1:22" x14ac:dyDescent="0.15">
      <c r="E42" s="52"/>
      <c r="F42" s="52"/>
      <c r="G42" s="53"/>
      <c r="H42" t="e">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0)))))))</f>
        <v>#N/A</v>
      </c>
      <c r="I42" s="54"/>
      <c r="J42" s="55"/>
      <c r="K42" s="52"/>
      <c r="L42" s="56" t="b">
        <f>FALSE()</f>
        <v>0</v>
      </c>
      <c r="M42" s="57" t="str">
        <f t="shared" si="11"/>
        <v/>
      </c>
      <c r="N42" s="57" t="str">
        <f t="shared" si="12"/>
        <v/>
      </c>
      <c r="O42" s="58" t="str">
        <f t="shared" si="13"/>
        <v/>
      </c>
      <c r="P42" t="str">
        <f t="shared" si="14"/>
        <v/>
      </c>
      <c r="Q42" t="str">
        <f t="shared" si="15"/>
        <v/>
      </c>
      <c r="R42" t="str">
        <f t="shared" si="16"/>
        <v/>
      </c>
      <c r="S42" t="str">
        <f t="shared" si="17"/>
        <v/>
      </c>
      <c r="T42" t="str">
        <f t="shared" si="18"/>
        <v/>
      </c>
      <c r="U42" t="str">
        <f t="shared" si="19"/>
        <v/>
      </c>
      <c r="V42" s="59" t="e">
        <f>MATCH(G42,options!$D$1:$D$20,0)</f>
        <v>#N/A</v>
      </c>
    </row>
    <row r="43" spans="1:22" x14ac:dyDescent="0.15">
      <c r="E43" s="52"/>
      <c r="F43" s="52"/>
      <c r="G43" s="53"/>
      <c r="H43" t="e">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0)))))))</f>
        <v>#N/A</v>
      </c>
      <c r="I43" s="54"/>
      <c r="J43" s="55"/>
      <c r="K43" s="52"/>
      <c r="L43" s="56" t="b">
        <f>FALSE()</f>
        <v>0</v>
      </c>
      <c r="M43" s="57" t="str">
        <f t="shared" si="11"/>
        <v/>
      </c>
      <c r="N43" s="57" t="str">
        <f t="shared" si="12"/>
        <v/>
      </c>
      <c r="O43" s="58" t="str">
        <f t="shared" si="13"/>
        <v/>
      </c>
      <c r="P43" t="str">
        <f t="shared" si="14"/>
        <v/>
      </c>
      <c r="Q43" t="str">
        <f t="shared" si="15"/>
        <v/>
      </c>
      <c r="R43" t="str">
        <f t="shared" si="16"/>
        <v/>
      </c>
      <c r="S43" t="str">
        <f t="shared" si="17"/>
        <v/>
      </c>
      <c r="T43" t="str">
        <f t="shared" si="18"/>
        <v/>
      </c>
      <c r="U43" t="str">
        <f t="shared" si="19"/>
        <v/>
      </c>
      <c r="V43" s="59" t="e">
        <f>MATCH(G43,options!$D$1:$D$20,0)</f>
        <v>#N/A</v>
      </c>
    </row>
    <row r="44" spans="1:22" x14ac:dyDescent="0.15">
      <c r="E44" s="67"/>
      <c r="F44" s="68"/>
      <c r="G44" s="68"/>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8"/>
      <c r="J44" s="68"/>
      <c r="K44" s="57"/>
      <c r="L44" s="66"/>
      <c r="M44" s="57" t="str">
        <f t="shared" si="11"/>
        <v/>
      </c>
      <c r="N44" s="57" t="str">
        <f t="shared" si="12"/>
        <v/>
      </c>
      <c r="O44" s="58" t="str">
        <f t="shared" si="13"/>
        <v/>
      </c>
      <c r="P44" t="str">
        <f t="shared" si="14"/>
        <v/>
      </c>
      <c r="Q44" t="str">
        <f t="shared" si="15"/>
        <v/>
      </c>
      <c r="R44" t="str">
        <f t="shared" si="16"/>
        <v/>
      </c>
      <c r="S44" t="str">
        <f t="shared" si="17"/>
        <v/>
      </c>
      <c r="T44" t="str">
        <f t="shared" si="18"/>
        <v/>
      </c>
      <c r="U44" t="str">
        <f t="shared" si="19"/>
        <v/>
      </c>
      <c r="V44" s="59" t="e">
        <f>MATCH(G44,options!$D$1:$D$20,0)</f>
        <v>#N/A</v>
      </c>
    </row>
    <row r="45" spans="1:22" x14ac:dyDescent="0.15">
      <c r="E45" s="67"/>
      <c r="F45" s="68"/>
      <c r="G45" s="68"/>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8"/>
      <c r="J45" s="68"/>
      <c r="K45" s="57"/>
      <c r="L45" s="66"/>
      <c r="M45" s="57" t="str">
        <f t="shared" si="11"/>
        <v/>
      </c>
      <c r="N45" s="57" t="str">
        <f t="shared" si="12"/>
        <v/>
      </c>
      <c r="O45" s="58" t="str">
        <f t="shared" si="13"/>
        <v/>
      </c>
      <c r="P45" t="str">
        <f t="shared" si="14"/>
        <v/>
      </c>
      <c r="Q45" t="str">
        <f t="shared" si="15"/>
        <v/>
      </c>
      <c r="R45" t="str">
        <f t="shared" si="16"/>
        <v/>
      </c>
      <c r="S45" t="str">
        <f t="shared" si="17"/>
        <v/>
      </c>
      <c r="T45" t="str">
        <f t="shared" si="18"/>
        <v/>
      </c>
      <c r="U45" t="str">
        <f t="shared" si="19"/>
        <v/>
      </c>
      <c r="V45" s="59" t="e">
        <f>MATCH(G45,options!$D$1:$D$20,0)</f>
        <v>#N/A</v>
      </c>
    </row>
    <row r="46" spans="1:22" x14ac:dyDescent="0.15">
      <c r="E46" s="67"/>
      <c r="F46" s="68"/>
      <c r="G46" s="68"/>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8"/>
      <c r="J46" s="68"/>
      <c r="K46" s="57"/>
      <c r="L46" s="66"/>
      <c r="M46" s="57" t="str">
        <f t="shared" si="11"/>
        <v/>
      </c>
      <c r="N46" s="57" t="str">
        <f t="shared" si="12"/>
        <v/>
      </c>
      <c r="O46" s="58" t="str">
        <f t="shared" si="13"/>
        <v/>
      </c>
      <c r="P46" t="str">
        <f t="shared" si="14"/>
        <v/>
      </c>
      <c r="Q46" t="str">
        <f t="shared" si="15"/>
        <v/>
      </c>
      <c r="R46" t="str">
        <f t="shared" si="16"/>
        <v/>
      </c>
      <c r="S46" t="str">
        <f t="shared" si="17"/>
        <v/>
      </c>
      <c r="T46" t="str">
        <f t="shared" si="18"/>
        <v/>
      </c>
      <c r="U46" t="str">
        <f t="shared" si="19"/>
        <v/>
      </c>
      <c r="V46" s="59" t="e">
        <f>MATCH(G46,options!$D$1:$D$20,0)</f>
        <v>#N/A</v>
      </c>
    </row>
    <row r="47" spans="1:22" x14ac:dyDescent="0.15">
      <c r="E47" s="67"/>
      <c r="F47" s="68"/>
      <c r="G47" s="68"/>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8"/>
      <c r="J47" s="68"/>
      <c r="K47" s="57"/>
      <c r="L47" s="66"/>
      <c r="M47" s="57" t="str">
        <f t="shared" si="11"/>
        <v/>
      </c>
      <c r="N47" s="57" t="str">
        <f t="shared" si="12"/>
        <v/>
      </c>
      <c r="O47" s="58" t="str">
        <f t="shared" si="13"/>
        <v/>
      </c>
      <c r="P47" t="str">
        <f t="shared" si="14"/>
        <v/>
      </c>
      <c r="Q47" t="str">
        <f t="shared" si="15"/>
        <v/>
      </c>
      <c r="R47" t="str">
        <f t="shared" si="16"/>
        <v/>
      </c>
      <c r="S47" t="str">
        <f t="shared" si="17"/>
        <v/>
      </c>
      <c r="T47" t="str">
        <f t="shared" si="18"/>
        <v/>
      </c>
      <c r="U47" t="str">
        <f t="shared" si="19"/>
        <v/>
      </c>
      <c r="V47" s="59" t="e">
        <f>MATCH(G47,options!$D$1:$D$20,0)</f>
        <v>#N/A</v>
      </c>
    </row>
    <row r="48" spans="1:22" x14ac:dyDescent="0.15">
      <c r="E48" s="67"/>
      <c r="F48" s="68"/>
      <c r="G48" s="68"/>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8"/>
      <c r="J48" s="68"/>
      <c r="K48" s="57"/>
      <c r="L48" s="66"/>
      <c r="M48" s="57" t="str">
        <f t="shared" si="11"/>
        <v/>
      </c>
      <c r="N48" s="57" t="str">
        <f t="shared" si="12"/>
        <v/>
      </c>
      <c r="O48" s="58" t="str">
        <f t="shared" si="13"/>
        <v/>
      </c>
      <c r="P48" t="str">
        <f t="shared" si="14"/>
        <v/>
      </c>
      <c r="Q48" t="str">
        <f t="shared" si="15"/>
        <v/>
      </c>
      <c r="R48" t="str">
        <f t="shared" si="16"/>
        <v/>
      </c>
      <c r="S48" t="str">
        <f t="shared" si="17"/>
        <v/>
      </c>
      <c r="T48" t="str">
        <f t="shared" si="18"/>
        <v/>
      </c>
      <c r="U48" t="str">
        <f t="shared" si="19"/>
        <v/>
      </c>
      <c r="V48" s="59" t="e">
        <f>MATCH(G48,options!$D$1:$D$20,0)</f>
        <v>#N/A</v>
      </c>
    </row>
    <row r="49" spans="5:22" x14ac:dyDescent="0.15">
      <c r="E49" s="67"/>
      <c r="F49" s="68"/>
      <c r="G49" s="68"/>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8"/>
      <c r="J49" s="68"/>
      <c r="K49" s="57"/>
      <c r="L49" s="66"/>
      <c r="M49" s="57" t="str">
        <f t="shared" si="11"/>
        <v/>
      </c>
      <c r="N49" s="57" t="str">
        <f t="shared" si="12"/>
        <v/>
      </c>
      <c r="O49" s="58" t="str">
        <f t="shared" si="13"/>
        <v/>
      </c>
      <c r="P49" t="str">
        <f t="shared" si="14"/>
        <v/>
      </c>
      <c r="Q49" t="str">
        <f t="shared" si="15"/>
        <v/>
      </c>
      <c r="R49" t="str">
        <f t="shared" si="16"/>
        <v/>
      </c>
      <c r="S49" t="str">
        <f t="shared" si="17"/>
        <v/>
      </c>
      <c r="T49" t="str">
        <f t="shared" si="18"/>
        <v/>
      </c>
      <c r="U49" t="str">
        <f t="shared" si="19"/>
        <v/>
      </c>
      <c r="V49" s="59" t="e">
        <f>MATCH(G49,options!$D$1:$D$20,0)</f>
        <v>#N/A</v>
      </c>
    </row>
    <row r="50" spans="5:22" x14ac:dyDescent="0.15">
      <c r="E50" s="67"/>
      <c r="F50" s="68"/>
      <c r="G50" s="68"/>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8"/>
      <c r="J50" s="68"/>
      <c r="K50" s="57"/>
      <c r="L50" s="66"/>
      <c r="M50" s="57" t="str">
        <f t="shared" si="11"/>
        <v/>
      </c>
      <c r="N50" s="57" t="str">
        <f t="shared" si="12"/>
        <v/>
      </c>
      <c r="O50" s="58" t="str">
        <f t="shared" si="13"/>
        <v/>
      </c>
      <c r="P50" t="str">
        <f t="shared" si="14"/>
        <v/>
      </c>
      <c r="Q50" t="str">
        <f t="shared" si="15"/>
        <v/>
      </c>
      <c r="R50" t="str">
        <f t="shared" si="16"/>
        <v/>
      </c>
      <c r="S50" t="str">
        <f t="shared" si="17"/>
        <v/>
      </c>
      <c r="T50" t="str">
        <f t="shared" si="18"/>
        <v/>
      </c>
      <c r="U50" t="str">
        <f t="shared" si="19"/>
        <v/>
      </c>
      <c r="V50" s="59" t="e">
        <f>MATCH(G50,options!$D$1:$D$20,0)</f>
        <v>#N/A</v>
      </c>
    </row>
    <row r="51" spans="5:22" x14ac:dyDescent="0.15">
      <c r="E51" s="67"/>
      <c r="F51" s="68"/>
      <c r="G51" s="68"/>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8"/>
      <c r="J51" s="68"/>
      <c r="K51" s="57"/>
      <c r="L51" s="66"/>
      <c r="M51" s="57" t="str">
        <f t="shared" si="11"/>
        <v/>
      </c>
      <c r="N51" s="57" t="str">
        <f t="shared" si="12"/>
        <v/>
      </c>
      <c r="O51" s="58" t="str">
        <f t="shared" si="13"/>
        <v/>
      </c>
      <c r="P51" t="str">
        <f t="shared" si="14"/>
        <v/>
      </c>
      <c r="Q51" t="str">
        <f t="shared" si="15"/>
        <v/>
      </c>
      <c r="R51" t="str">
        <f t="shared" si="16"/>
        <v/>
      </c>
      <c r="S51" t="str">
        <f t="shared" si="17"/>
        <v/>
      </c>
      <c r="T51" t="str">
        <f t="shared" si="18"/>
        <v/>
      </c>
      <c r="U51" t="str">
        <f t="shared" si="19"/>
        <v/>
      </c>
      <c r="V51" s="59" t="e">
        <f>MATCH(G51,options!$D$1:$D$20,0)</f>
        <v>#N/A</v>
      </c>
    </row>
    <row r="52" spans="5:22" x14ac:dyDescent="0.15">
      <c r="E52" s="67"/>
      <c r="F52" s="68"/>
      <c r="G52" s="68"/>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8"/>
      <c r="J52" s="68"/>
      <c r="K52" s="57"/>
      <c r="L52" s="66"/>
      <c r="M52" s="57" t="str">
        <f t="shared" si="11"/>
        <v/>
      </c>
      <c r="N52" s="57" t="str">
        <f t="shared" si="12"/>
        <v/>
      </c>
      <c r="O52" s="58" t="str">
        <f t="shared" si="13"/>
        <v/>
      </c>
      <c r="P52" t="str">
        <f t="shared" si="14"/>
        <v/>
      </c>
      <c r="Q52" t="str">
        <f t="shared" si="15"/>
        <v/>
      </c>
      <c r="R52" t="str">
        <f t="shared" si="16"/>
        <v/>
      </c>
      <c r="S52" t="str">
        <f t="shared" si="17"/>
        <v/>
      </c>
      <c r="T52" t="str">
        <f t="shared" si="18"/>
        <v/>
      </c>
      <c r="U52" t="str">
        <f t="shared" si="19"/>
        <v/>
      </c>
      <c r="V52" s="59" t="e">
        <f>MATCH(G52,options!$D$1:$D$20,0)</f>
        <v>#N/A</v>
      </c>
    </row>
    <row r="53" spans="5:22" x14ac:dyDescent="0.15">
      <c r="E53" s="67"/>
      <c r="F53" s="68"/>
      <c r="G53" s="68"/>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8"/>
      <c r="J53" s="68"/>
      <c r="K53" s="57"/>
      <c r="L53" s="66"/>
      <c r="M53" s="57" t="str">
        <f t="shared" si="11"/>
        <v/>
      </c>
      <c r="N53" s="57" t="str">
        <f t="shared" si="12"/>
        <v/>
      </c>
      <c r="O53" s="58" t="str">
        <f t="shared" si="13"/>
        <v/>
      </c>
      <c r="P53" t="str">
        <f t="shared" si="14"/>
        <v/>
      </c>
      <c r="Q53" t="str">
        <f t="shared" si="15"/>
        <v/>
      </c>
      <c r="R53" t="str">
        <f t="shared" si="16"/>
        <v/>
      </c>
      <c r="S53" t="str">
        <f t="shared" si="17"/>
        <v/>
      </c>
      <c r="T53" t="str">
        <f t="shared" si="18"/>
        <v/>
      </c>
      <c r="U53" t="str">
        <f t="shared" si="19"/>
        <v/>
      </c>
      <c r="V53" s="59" t="e">
        <f>MATCH(G53,options!$D$1:$D$20,0)</f>
        <v>#N/A</v>
      </c>
    </row>
    <row r="54" spans="5:22" x14ac:dyDescent="0.15">
      <c r="E54" s="67"/>
      <c r="F54" s="68"/>
      <c r="G54" s="68"/>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8"/>
      <c r="J54" s="68"/>
      <c r="K54" s="57"/>
      <c r="L54" s="66"/>
      <c r="M54" s="57" t="str">
        <f t="shared" si="11"/>
        <v/>
      </c>
      <c r="N54" s="57" t="str">
        <f t="shared" si="12"/>
        <v/>
      </c>
      <c r="O54" s="58" t="str">
        <f t="shared" si="13"/>
        <v/>
      </c>
      <c r="P54" t="str">
        <f t="shared" si="14"/>
        <v/>
      </c>
      <c r="Q54" t="str">
        <f t="shared" si="15"/>
        <v/>
      </c>
      <c r="R54" t="str">
        <f t="shared" si="16"/>
        <v/>
      </c>
      <c r="S54" t="str">
        <f t="shared" si="17"/>
        <v/>
      </c>
      <c r="T54" t="str">
        <f t="shared" si="18"/>
        <v/>
      </c>
      <c r="U54" t="str">
        <f t="shared" si="19"/>
        <v/>
      </c>
      <c r="V54" s="59" t="e">
        <f>MATCH(G54,options!$D$1:$D$20,0)</f>
        <v>#N/A</v>
      </c>
    </row>
    <row r="55" spans="5:22" x14ac:dyDescent="0.15">
      <c r="E55" s="67"/>
      <c r="F55" s="68"/>
      <c r="G55" s="68"/>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8"/>
      <c r="J55" s="68"/>
      <c r="K55" s="57"/>
      <c r="L55" s="66"/>
      <c r="M55" s="57" t="str">
        <f t="shared" si="11"/>
        <v/>
      </c>
      <c r="N55" s="57" t="str">
        <f t="shared" si="12"/>
        <v/>
      </c>
      <c r="O55" s="58" t="str">
        <f t="shared" si="13"/>
        <v/>
      </c>
      <c r="P55" t="str">
        <f t="shared" si="14"/>
        <v/>
      </c>
      <c r="Q55" t="str">
        <f t="shared" si="15"/>
        <v/>
      </c>
      <c r="R55" t="str">
        <f t="shared" si="16"/>
        <v/>
      </c>
      <c r="S55" t="str">
        <f t="shared" si="17"/>
        <v/>
      </c>
      <c r="T55" t="str">
        <f t="shared" si="18"/>
        <v/>
      </c>
      <c r="U55" t="str">
        <f t="shared" si="19"/>
        <v/>
      </c>
      <c r="V55" s="59" t="e">
        <f>MATCH(G55,options!$D$1:$D$20,0)</f>
        <v>#N/A</v>
      </c>
    </row>
    <row r="56" spans="5:22" x14ac:dyDescent="0.15">
      <c r="E56" s="67"/>
      <c r="F56" s="68"/>
      <c r="G56" s="68"/>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8"/>
      <c r="J56" s="68"/>
      <c r="K56" s="57"/>
      <c r="L56" s="66"/>
      <c r="M56" s="57" t="str">
        <f t="shared" si="11"/>
        <v/>
      </c>
      <c r="N56" s="57" t="str">
        <f t="shared" si="12"/>
        <v/>
      </c>
      <c r="O56" s="58" t="str">
        <f t="shared" si="13"/>
        <v/>
      </c>
      <c r="P56" t="str">
        <f t="shared" si="14"/>
        <v/>
      </c>
      <c r="Q56" t="str">
        <f t="shared" si="15"/>
        <v/>
      </c>
      <c r="R56" t="str">
        <f t="shared" si="16"/>
        <v/>
      </c>
      <c r="S56" t="str">
        <f t="shared" si="17"/>
        <v/>
      </c>
      <c r="T56" t="str">
        <f t="shared" si="18"/>
        <v/>
      </c>
      <c r="U56" t="str">
        <f t="shared" si="19"/>
        <v/>
      </c>
      <c r="V56" s="59" t="e">
        <f>MATCH(G56,options!$D$1:$D$20,0)</f>
        <v>#N/A</v>
      </c>
    </row>
    <row r="57" spans="5:22" x14ac:dyDescent="0.15">
      <c r="E57" s="67"/>
      <c r="F57" s="68"/>
      <c r="G57" s="68"/>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8"/>
      <c r="J57" s="68"/>
      <c r="K57" s="57"/>
      <c r="L57" s="66"/>
      <c r="M57" s="57" t="str">
        <f t="shared" si="11"/>
        <v/>
      </c>
      <c r="N57" s="57" t="str">
        <f t="shared" si="12"/>
        <v/>
      </c>
      <c r="O57" s="58" t="str">
        <f t="shared" si="13"/>
        <v/>
      </c>
      <c r="P57" t="str">
        <f t="shared" si="14"/>
        <v/>
      </c>
      <c r="Q57" t="str">
        <f t="shared" si="15"/>
        <v/>
      </c>
      <c r="R57" t="str">
        <f t="shared" si="16"/>
        <v/>
      </c>
      <c r="S57" t="str">
        <f t="shared" si="17"/>
        <v/>
      </c>
      <c r="T57" t="str">
        <f t="shared" si="18"/>
        <v/>
      </c>
      <c r="U57" t="str">
        <f t="shared" si="19"/>
        <v/>
      </c>
      <c r="V57" s="59" t="e">
        <f>MATCH(G57,options!$D$1:$D$20,0)</f>
        <v>#N/A</v>
      </c>
    </row>
    <row r="58" spans="5:22" x14ac:dyDescent="0.15">
      <c r="E58" s="67"/>
      <c r="F58" s="68"/>
      <c r="G58" s="68"/>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8"/>
      <c r="J58" s="68"/>
      <c r="K58" s="57"/>
      <c r="L58" s="66"/>
      <c r="M58" s="57" t="str">
        <f t="shared" si="11"/>
        <v/>
      </c>
      <c r="N58" s="57" t="str">
        <f t="shared" si="12"/>
        <v/>
      </c>
      <c r="O58" s="58" t="str">
        <f t="shared" si="13"/>
        <v/>
      </c>
      <c r="P58" t="str">
        <f t="shared" si="14"/>
        <v/>
      </c>
      <c r="Q58" t="str">
        <f t="shared" si="15"/>
        <v/>
      </c>
      <c r="R58" t="str">
        <f t="shared" si="16"/>
        <v/>
      </c>
      <c r="S58" t="str">
        <f t="shared" si="17"/>
        <v/>
      </c>
      <c r="T58" t="str">
        <f t="shared" si="18"/>
        <v/>
      </c>
      <c r="U58" t="str">
        <f t="shared" si="19"/>
        <v/>
      </c>
      <c r="V58" s="59" t="e">
        <f>MATCH(G58,options!$D$1:$D$20,0)</f>
        <v>#N/A</v>
      </c>
    </row>
    <row r="59" spans="5:22" x14ac:dyDescent="0.15">
      <c r="E59" s="67"/>
      <c r="F59" s="68"/>
      <c r="G59" s="68"/>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8"/>
      <c r="J59" s="68"/>
      <c r="K59" s="57"/>
      <c r="L59" s="66"/>
      <c r="M59" s="57" t="str">
        <f t="shared" si="11"/>
        <v/>
      </c>
      <c r="N59" s="57" t="str">
        <f t="shared" si="12"/>
        <v/>
      </c>
      <c r="O59" s="58" t="str">
        <f t="shared" si="13"/>
        <v/>
      </c>
      <c r="P59" t="str">
        <f t="shared" si="14"/>
        <v/>
      </c>
      <c r="Q59" t="str">
        <f t="shared" si="15"/>
        <v/>
      </c>
      <c r="R59" t="str">
        <f t="shared" si="16"/>
        <v/>
      </c>
      <c r="S59" t="str">
        <f t="shared" si="17"/>
        <v/>
      </c>
      <c r="T59" t="str">
        <f t="shared" si="18"/>
        <v/>
      </c>
      <c r="U59" t="str">
        <f t="shared" si="19"/>
        <v/>
      </c>
      <c r="V59" s="59" t="e">
        <f>MATCH(G59,options!$D$1:$D$20,0)</f>
        <v>#N/A</v>
      </c>
    </row>
    <row r="60" spans="5:22" x14ac:dyDescent="0.15">
      <c r="E60" s="67"/>
      <c r="F60" s="68"/>
      <c r="G60" s="68"/>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8"/>
      <c r="J60" s="68"/>
      <c r="K60" s="57"/>
      <c r="L60" s="66"/>
      <c r="M60" s="57" t="str">
        <f t="shared" si="11"/>
        <v/>
      </c>
      <c r="N60" s="57" t="str">
        <f t="shared" si="12"/>
        <v/>
      </c>
      <c r="O60" s="58" t="str">
        <f t="shared" si="13"/>
        <v/>
      </c>
      <c r="P60" t="str">
        <f t="shared" si="14"/>
        <v/>
      </c>
      <c r="Q60" t="str">
        <f t="shared" si="15"/>
        <v/>
      </c>
      <c r="R60" t="str">
        <f t="shared" si="16"/>
        <v/>
      </c>
      <c r="S60" t="str">
        <f t="shared" si="17"/>
        <v/>
      </c>
      <c r="T60" t="str">
        <f t="shared" si="18"/>
        <v/>
      </c>
      <c r="U60" t="str">
        <f t="shared" si="19"/>
        <v/>
      </c>
      <c r="V60" s="59" t="e">
        <f>MATCH(G60,options!$D$1:$D$20,0)</f>
        <v>#N/A</v>
      </c>
    </row>
    <row r="61" spans="5:22" x14ac:dyDescent="0.15">
      <c r="E61" s="67"/>
      <c r="F61" s="68"/>
      <c r="G61" s="68"/>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8"/>
      <c r="J61" s="68"/>
      <c r="K61" s="57"/>
      <c r="L61" s="66"/>
      <c r="M61" s="57" t="str">
        <f t="shared" si="11"/>
        <v/>
      </c>
      <c r="N61" s="57" t="str">
        <f t="shared" si="12"/>
        <v/>
      </c>
      <c r="O61" s="58" t="str">
        <f t="shared" si="13"/>
        <v/>
      </c>
      <c r="P61" t="str">
        <f t="shared" si="14"/>
        <v/>
      </c>
      <c r="Q61" t="str">
        <f t="shared" si="15"/>
        <v/>
      </c>
      <c r="R61" t="str">
        <f t="shared" si="16"/>
        <v/>
      </c>
      <c r="S61" t="str">
        <f t="shared" si="17"/>
        <v/>
      </c>
      <c r="T61" t="str">
        <f t="shared" si="18"/>
        <v/>
      </c>
      <c r="U61" t="str">
        <f t="shared" si="19"/>
        <v/>
      </c>
      <c r="V61" s="59" t="e">
        <f>MATCH(G61,options!$D$1:$D$20,0)</f>
        <v>#N/A</v>
      </c>
    </row>
    <row r="62" spans="5:22" x14ac:dyDescent="0.15">
      <c r="E62" s="67"/>
      <c r="F62" s="68"/>
      <c r="G62" s="68"/>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8"/>
      <c r="J62" s="68"/>
      <c r="K62" s="57"/>
      <c r="L62" s="66"/>
      <c r="M62" s="57" t="str">
        <f t="shared" si="11"/>
        <v/>
      </c>
      <c r="N62" s="57" t="str">
        <f t="shared" si="12"/>
        <v/>
      </c>
      <c r="O62" s="58" t="str">
        <f t="shared" si="13"/>
        <v/>
      </c>
      <c r="P62" t="str">
        <f t="shared" si="14"/>
        <v/>
      </c>
      <c r="Q62" t="str">
        <f t="shared" si="15"/>
        <v/>
      </c>
      <c r="R62" t="str">
        <f t="shared" si="16"/>
        <v/>
      </c>
      <c r="S62" t="str">
        <f t="shared" si="17"/>
        <v/>
      </c>
      <c r="T62" t="str">
        <f t="shared" si="18"/>
        <v/>
      </c>
      <c r="U62" t="str">
        <f t="shared" si="19"/>
        <v/>
      </c>
      <c r="V62" s="59" t="e">
        <f>MATCH(G62,options!$D$1:$D$20,0)</f>
        <v>#N/A</v>
      </c>
    </row>
    <row r="63" spans="5:22" x14ac:dyDescent="0.15">
      <c r="E63" s="67"/>
      <c r="F63" s="68"/>
      <c r="G63" s="68"/>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8"/>
      <c r="J63" s="68"/>
      <c r="K63" s="57"/>
      <c r="L63" s="66"/>
      <c r="M63" s="57" t="str">
        <f t="shared" si="11"/>
        <v/>
      </c>
      <c r="N63" s="57" t="str">
        <f t="shared" si="12"/>
        <v/>
      </c>
      <c r="O63" s="58" t="str">
        <f t="shared" si="13"/>
        <v/>
      </c>
      <c r="P63" t="str">
        <f t="shared" si="14"/>
        <v/>
      </c>
      <c r="Q63" t="str">
        <f t="shared" si="15"/>
        <v/>
      </c>
      <c r="R63" t="str">
        <f t="shared" si="16"/>
        <v/>
      </c>
      <c r="S63" t="str">
        <f t="shared" si="17"/>
        <v/>
      </c>
      <c r="T63" t="str">
        <f t="shared" si="18"/>
        <v/>
      </c>
      <c r="U63" t="str">
        <f t="shared" si="19"/>
        <v/>
      </c>
      <c r="V63" s="59" t="e">
        <f>MATCH(G63,options!$D$1:$D$20,0)</f>
        <v>#N/A</v>
      </c>
    </row>
    <row r="64" spans="5:22" x14ac:dyDescent="0.15">
      <c r="E64" s="67"/>
      <c r="F64" s="68"/>
      <c r="G64" s="68"/>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8"/>
      <c r="J64" s="68"/>
      <c r="K64" s="57"/>
      <c r="L64" s="66"/>
      <c r="M64" s="57" t="str">
        <f t="shared" si="11"/>
        <v/>
      </c>
      <c r="N64" s="57" t="str">
        <f t="shared" si="12"/>
        <v/>
      </c>
      <c r="O64" s="58" t="str">
        <f t="shared" si="13"/>
        <v/>
      </c>
      <c r="P64" t="str">
        <f t="shared" si="14"/>
        <v/>
      </c>
      <c r="Q64" t="str">
        <f t="shared" si="15"/>
        <v/>
      </c>
      <c r="R64" t="str">
        <f t="shared" si="16"/>
        <v/>
      </c>
      <c r="S64" t="str">
        <f t="shared" si="17"/>
        <v/>
      </c>
      <c r="T64" t="str">
        <f t="shared" si="18"/>
        <v/>
      </c>
      <c r="U64" t="str">
        <f t="shared" si="19"/>
        <v/>
      </c>
      <c r="V64" s="59" t="e">
        <f>MATCH(G64,options!$D$1:$D$20,0)</f>
        <v>#N/A</v>
      </c>
    </row>
    <row r="65" spans="5:22" x14ac:dyDescent="0.15">
      <c r="E65" s="67"/>
      <c r="F65" s="68"/>
      <c r="G65" s="68"/>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8"/>
      <c r="J65" s="68"/>
      <c r="K65" s="57"/>
      <c r="L65" s="66"/>
      <c r="M65" s="57" t="str">
        <f t="shared" si="11"/>
        <v/>
      </c>
      <c r="N65" s="57" t="str">
        <f t="shared" si="12"/>
        <v/>
      </c>
      <c r="O65" s="58" t="str">
        <f t="shared" si="13"/>
        <v/>
      </c>
      <c r="P65" t="str">
        <f t="shared" si="14"/>
        <v/>
      </c>
      <c r="Q65" t="str">
        <f t="shared" si="15"/>
        <v/>
      </c>
      <c r="R65" t="str">
        <f t="shared" si="16"/>
        <v/>
      </c>
      <c r="S65" t="str">
        <f t="shared" si="17"/>
        <v/>
      </c>
      <c r="T65" t="str">
        <f t="shared" si="18"/>
        <v/>
      </c>
      <c r="U65" t="str">
        <f t="shared" si="19"/>
        <v/>
      </c>
      <c r="V65" s="59" t="e">
        <f>MATCH(G65,options!$D$1:$D$20,0)</f>
        <v>#N/A</v>
      </c>
    </row>
    <row r="66" spans="5:22" x14ac:dyDescent="0.15">
      <c r="E66" s="67"/>
      <c r="F66" s="68"/>
      <c r="G66" s="68"/>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8"/>
      <c r="J66" s="68"/>
      <c r="K66" s="57"/>
      <c r="L66" s="66"/>
      <c r="M66" s="57" t="str">
        <f t="shared" si="11"/>
        <v/>
      </c>
      <c r="N66" s="57" t="str">
        <f t="shared" si="12"/>
        <v/>
      </c>
      <c r="O66" s="58" t="str">
        <f t="shared" si="13"/>
        <v/>
      </c>
      <c r="P66" t="str">
        <f t="shared" si="14"/>
        <v/>
      </c>
      <c r="Q66" t="str">
        <f t="shared" si="15"/>
        <v/>
      </c>
      <c r="R66" t="str">
        <f t="shared" si="16"/>
        <v/>
      </c>
      <c r="S66" t="str">
        <f t="shared" si="17"/>
        <v/>
      </c>
      <c r="T66" t="str">
        <f t="shared" si="18"/>
        <v/>
      </c>
      <c r="U66" t="str">
        <f t="shared" si="19"/>
        <v/>
      </c>
      <c r="V66" s="59" t="e">
        <f>MATCH(G66,options!$D$1:$D$20,0)</f>
        <v>#N/A</v>
      </c>
    </row>
    <row r="67" spans="5:22" x14ac:dyDescent="0.15">
      <c r="E67" s="67"/>
      <c r="F67" s="68"/>
      <c r="G67" s="68"/>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8"/>
      <c r="J67" s="68"/>
      <c r="K67" s="57"/>
      <c r="L67" s="66"/>
      <c r="M67" s="57" t="str">
        <f t="shared" si="11"/>
        <v/>
      </c>
      <c r="N67" s="57" t="str">
        <f t="shared" si="12"/>
        <v/>
      </c>
      <c r="O67" s="58" t="str">
        <f t="shared" si="13"/>
        <v/>
      </c>
      <c r="P67" t="str">
        <f t="shared" si="14"/>
        <v/>
      </c>
      <c r="Q67" t="str">
        <f t="shared" si="15"/>
        <v/>
      </c>
      <c r="R67" t="str">
        <f t="shared" si="16"/>
        <v/>
      </c>
      <c r="S67" t="str">
        <f t="shared" si="17"/>
        <v/>
      </c>
      <c r="T67" t="str">
        <f t="shared" si="18"/>
        <v/>
      </c>
      <c r="U67" t="str">
        <f t="shared" si="19"/>
        <v/>
      </c>
      <c r="V67" s="59" t="e">
        <f>MATCH(G67,options!$D$1:$D$20,0)</f>
        <v>#N/A</v>
      </c>
    </row>
    <row r="68" spans="5:22" x14ac:dyDescent="0.15">
      <c r="E68" s="67"/>
      <c r="F68" s="68"/>
      <c r="G68" s="68"/>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8"/>
      <c r="J68" s="68"/>
      <c r="K68" s="57"/>
      <c r="L68" s="66"/>
      <c r="M68" s="57" t="str">
        <f t="shared" ref="M68:M99" si="20">IF(ISBLANK(K68),"",IF(L68, "https://raw.githubusercontent.com/PatrickVibild/TellusAmazonPictures/master/pictures/"&amp;K68&amp;"/1.jpg","https://download.lenovo.com/Images/Parts/"&amp;K68&amp;"/"&amp;K68&amp;"_A.jpg"))</f>
        <v/>
      </c>
      <c r="N68" s="57" t="str">
        <f t="shared" ref="N68:N103" si="21">IF(ISBLANK(K68),"",IF(L68, "https://raw.githubusercontent.com/PatrickVibild/TellusAmazonPictures/master/pictures/"&amp;K68&amp;"/2.jpg","https://download.lenovo.com/Images/Parts/"&amp;K68&amp;"/"&amp;K68&amp;"_B.jpg"))</f>
        <v/>
      </c>
      <c r="O68" s="58" t="str">
        <f t="shared" ref="O68:O103" si="22">IF(ISBLANK(K68),"",IF(L68, "https://raw.githubusercontent.com/PatrickVibild/TellusAmazonPictures/master/pictures/"&amp;K68&amp;"/3.jpg","https://download.lenovo.com/Images/Parts/"&amp;K68&amp;"/"&amp;K68&amp;"_details.jpg"))</f>
        <v/>
      </c>
      <c r="P68" t="str">
        <f t="shared" ref="P68:P103" si="23">IF(ISBLANK(K68),"",IF(L68, "https://raw.githubusercontent.com/PatrickVibild/TellusAmazonPictures/master/pictures/"&amp;K68&amp;"/4.jpg", ""))</f>
        <v/>
      </c>
      <c r="Q68" t="str">
        <f t="shared" ref="Q68:Q103" si="24">IF(ISBLANK(K68),"",IF(L68, "https://raw.githubusercontent.com/PatrickVibild/TellusAmazonPictures/master/pictures/"&amp;K68&amp;"/5.jpg", ""))</f>
        <v/>
      </c>
      <c r="R68" t="str">
        <f t="shared" ref="R68:R103" si="25">IF(ISBLANK(K68),"",IF(L68, "https://raw.githubusercontent.com/PatrickVibild/TellusAmazonPictures/master/pictures/"&amp;K68&amp;"/6.jpg", ""))</f>
        <v/>
      </c>
      <c r="S68" t="str">
        <f t="shared" ref="S68:S103" si="26">IF(ISBLANK(K68),"",IF(L68, "https://raw.githubusercontent.com/PatrickVibild/TellusAmazonPictures/master/pictures/"&amp;K68&amp;"/7.jpg", ""))</f>
        <v/>
      </c>
      <c r="T68" t="str">
        <f t="shared" ref="T68:T103" si="27">IF(ISBLANK(K68),"",IF(L68, "https://raw.githubusercontent.com/PatrickVibild/TellusAmazonPictures/master/pictures/"&amp;K68&amp;"/8.jpg",""))</f>
        <v/>
      </c>
      <c r="U68" t="str">
        <f t="shared" ref="U68:U103" si="28">IF(ISBLANK(K68),"",IF(L68, "https://raw.githubusercontent.com/PatrickVibild/TellusAmazonPictures/master/pictures/"&amp;K68&amp;"/9.jpg", ""))</f>
        <v/>
      </c>
      <c r="V68" s="59" t="e">
        <f>MATCH(G68,options!$D$1:$D$20,0)</f>
        <v>#N/A</v>
      </c>
    </row>
    <row r="69" spans="5:22" x14ac:dyDescent="0.15">
      <c r="E69" s="67"/>
      <c r="F69" s="68"/>
      <c r="G69" s="68"/>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8"/>
      <c r="J69" s="68"/>
      <c r="K69" s="57"/>
      <c r="L69" s="66"/>
      <c r="M69" s="57" t="str">
        <f t="shared" si="20"/>
        <v/>
      </c>
      <c r="N69" s="57" t="str">
        <f t="shared" si="21"/>
        <v/>
      </c>
      <c r="O69" s="58" t="str">
        <f t="shared" si="22"/>
        <v/>
      </c>
      <c r="P69" t="str">
        <f t="shared" si="23"/>
        <v/>
      </c>
      <c r="Q69" t="str">
        <f t="shared" si="24"/>
        <v/>
      </c>
      <c r="R69" t="str">
        <f t="shared" si="25"/>
        <v/>
      </c>
      <c r="S69" t="str">
        <f t="shared" si="26"/>
        <v/>
      </c>
      <c r="T69" t="str">
        <f t="shared" si="27"/>
        <v/>
      </c>
      <c r="U69" t="str">
        <f t="shared" si="28"/>
        <v/>
      </c>
      <c r="V69" s="59" t="e">
        <f>MATCH(G69,options!$D$1:$D$20,0)</f>
        <v>#N/A</v>
      </c>
    </row>
    <row r="70" spans="5:22" x14ac:dyDescent="0.15">
      <c r="E70" s="67"/>
      <c r="F70" s="68"/>
      <c r="G70" s="68"/>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8"/>
      <c r="J70" s="68"/>
      <c r="K70" s="57"/>
      <c r="L70" s="66"/>
      <c r="M70" s="57" t="str">
        <f t="shared" si="20"/>
        <v/>
      </c>
      <c r="N70" s="57" t="str">
        <f t="shared" si="21"/>
        <v/>
      </c>
      <c r="O70" s="58" t="str">
        <f t="shared" si="22"/>
        <v/>
      </c>
      <c r="P70" t="str">
        <f t="shared" si="23"/>
        <v/>
      </c>
      <c r="Q70" t="str">
        <f t="shared" si="24"/>
        <v/>
      </c>
      <c r="R70" t="str">
        <f t="shared" si="25"/>
        <v/>
      </c>
      <c r="S70" t="str">
        <f t="shared" si="26"/>
        <v/>
      </c>
      <c r="T70" t="str">
        <f t="shared" si="27"/>
        <v/>
      </c>
      <c r="U70" t="str">
        <f t="shared" si="28"/>
        <v/>
      </c>
      <c r="V70" s="59" t="e">
        <f>MATCH(G70,options!$D$1:$D$20,0)</f>
        <v>#N/A</v>
      </c>
    </row>
    <row r="71" spans="5:22" x14ac:dyDescent="0.15">
      <c r="E71" s="67"/>
      <c r="F71" s="68"/>
      <c r="G71" s="68"/>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8"/>
      <c r="J71" s="68"/>
      <c r="K71" s="57"/>
      <c r="L71" s="66"/>
      <c r="M71" s="57" t="str">
        <f t="shared" si="20"/>
        <v/>
      </c>
      <c r="N71" s="57" t="str">
        <f t="shared" si="21"/>
        <v/>
      </c>
      <c r="O71" s="58" t="str">
        <f t="shared" si="22"/>
        <v/>
      </c>
      <c r="P71" t="str">
        <f t="shared" si="23"/>
        <v/>
      </c>
      <c r="Q71" t="str">
        <f t="shared" si="24"/>
        <v/>
      </c>
      <c r="R71" t="str">
        <f t="shared" si="25"/>
        <v/>
      </c>
      <c r="S71" t="str">
        <f t="shared" si="26"/>
        <v/>
      </c>
      <c r="T71" t="str">
        <f t="shared" si="27"/>
        <v/>
      </c>
      <c r="U71" t="str">
        <f t="shared" si="28"/>
        <v/>
      </c>
      <c r="V71" s="59" t="e">
        <f>MATCH(G71,options!$D$1:$D$20,0)</f>
        <v>#N/A</v>
      </c>
    </row>
    <row r="72" spans="5:22" x14ac:dyDescent="0.15">
      <c r="E72" s="67"/>
      <c r="F72" s="68"/>
      <c r="G72" s="68"/>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8"/>
      <c r="J72" s="68"/>
      <c r="K72" s="57"/>
      <c r="L72" s="66"/>
      <c r="M72" s="57" t="str">
        <f t="shared" si="20"/>
        <v/>
      </c>
      <c r="N72" s="57" t="str">
        <f t="shared" si="21"/>
        <v/>
      </c>
      <c r="O72" s="58" t="str">
        <f t="shared" si="22"/>
        <v/>
      </c>
      <c r="P72" t="str">
        <f t="shared" si="23"/>
        <v/>
      </c>
      <c r="Q72" t="str">
        <f t="shared" si="24"/>
        <v/>
      </c>
      <c r="R72" t="str">
        <f t="shared" si="25"/>
        <v/>
      </c>
      <c r="S72" t="str">
        <f t="shared" si="26"/>
        <v/>
      </c>
      <c r="T72" t="str">
        <f t="shared" si="27"/>
        <v/>
      </c>
      <c r="U72" t="str">
        <f t="shared" si="28"/>
        <v/>
      </c>
      <c r="V72" s="59" t="e">
        <f>MATCH(G72,options!$D$1:$D$20,0)</f>
        <v>#N/A</v>
      </c>
    </row>
    <row r="73" spans="5:22" x14ac:dyDescent="0.15">
      <c r="E73" s="67"/>
      <c r="F73" s="68"/>
      <c r="G73" s="68"/>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8"/>
      <c r="J73" s="68"/>
      <c r="K73" s="57"/>
      <c r="L73" s="66"/>
      <c r="M73" s="57" t="str">
        <f t="shared" si="20"/>
        <v/>
      </c>
      <c r="N73" s="57" t="str">
        <f t="shared" si="21"/>
        <v/>
      </c>
      <c r="O73" s="58" t="str">
        <f t="shared" si="22"/>
        <v/>
      </c>
      <c r="P73" t="str">
        <f t="shared" si="23"/>
        <v/>
      </c>
      <c r="Q73" t="str">
        <f t="shared" si="24"/>
        <v/>
      </c>
      <c r="R73" t="str">
        <f t="shared" si="25"/>
        <v/>
      </c>
      <c r="S73" t="str">
        <f t="shared" si="26"/>
        <v/>
      </c>
      <c r="T73" t="str">
        <f t="shared" si="27"/>
        <v/>
      </c>
      <c r="U73" t="str">
        <f t="shared" si="28"/>
        <v/>
      </c>
      <c r="V73" s="59" t="e">
        <f>MATCH(G73,options!$D$1:$D$20,0)</f>
        <v>#N/A</v>
      </c>
    </row>
    <row r="74" spans="5:22" x14ac:dyDescent="0.15">
      <c r="E74" s="67"/>
      <c r="F74" s="68"/>
      <c r="G74" s="68"/>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8"/>
      <c r="J74" s="68"/>
      <c r="K74" s="57"/>
      <c r="L74" s="66"/>
      <c r="M74" s="57" t="str">
        <f t="shared" si="20"/>
        <v/>
      </c>
      <c r="N74" s="57" t="str">
        <f t="shared" si="21"/>
        <v/>
      </c>
      <c r="O74" s="58" t="str">
        <f t="shared" si="22"/>
        <v/>
      </c>
      <c r="P74" t="str">
        <f t="shared" si="23"/>
        <v/>
      </c>
      <c r="Q74" t="str">
        <f t="shared" si="24"/>
        <v/>
      </c>
      <c r="R74" t="str">
        <f t="shared" si="25"/>
        <v/>
      </c>
      <c r="S74" t="str">
        <f t="shared" si="26"/>
        <v/>
      </c>
      <c r="T74" t="str">
        <f t="shared" si="27"/>
        <v/>
      </c>
      <c r="U74" t="str">
        <f t="shared" si="28"/>
        <v/>
      </c>
      <c r="V74" s="59" t="e">
        <f>MATCH(G74,options!$D$1:$D$20,0)</f>
        <v>#N/A</v>
      </c>
    </row>
    <row r="75" spans="5:22" x14ac:dyDescent="0.15">
      <c r="E75" s="67"/>
      <c r="F75" s="68"/>
      <c r="G75" s="68"/>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8"/>
      <c r="J75" s="68"/>
      <c r="K75" s="57"/>
      <c r="L75" s="66"/>
      <c r="M75" s="57" t="str">
        <f t="shared" si="20"/>
        <v/>
      </c>
      <c r="N75" s="57" t="str">
        <f t="shared" si="21"/>
        <v/>
      </c>
      <c r="O75" s="58" t="str">
        <f t="shared" si="22"/>
        <v/>
      </c>
      <c r="P75" t="str">
        <f t="shared" si="23"/>
        <v/>
      </c>
      <c r="Q75" t="str">
        <f t="shared" si="24"/>
        <v/>
      </c>
      <c r="R75" t="str">
        <f t="shared" si="25"/>
        <v/>
      </c>
      <c r="S75" t="str">
        <f t="shared" si="26"/>
        <v/>
      </c>
      <c r="T75" t="str">
        <f t="shared" si="27"/>
        <v/>
      </c>
      <c r="U75" t="str">
        <f t="shared" si="28"/>
        <v/>
      </c>
      <c r="V75" s="59" t="e">
        <f>MATCH(G75,options!$D$1:$D$20,0)</f>
        <v>#N/A</v>
      </c>
    </row>
    <row r="76" spans="5:22" x14ac:dyDescent="0.15">
      <c r="E76" s="67"/>
      <c r="F76" s="68"/>
      <c r="G76" s="68"/>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8"/>
      <c r="J76" s="68"/>
      <c r="K76" s="57"/>
      <c r="L76" s="66"/>
      <c r="M76" s="57" t="str">
        <f t="shared" si="20"/>
        <v/>
      </c>
      <c r="N76" s="57" t="str">
        <f t="shared" si="21"/>
        <v/>
      </c>
      <c r="O76" s="58" t="str">
        <f t="shared" si="22"/>
        <v/>
      </c>
      <c r="P76" t="str">
        <f t="shared" si="23"/>
        <v/>
      </c>
      <c r="Q76" t="str">
        <f t="shared" si="24"/>
        <v/>
      </c>
      <c r="R76" t="str">
        <f t="shared" si="25"/>
        <v/>
      </c>
      <c r="S76" t="str">
        <f t="shared" si="26"/>
        <v/>
      </c>
      <c r="T76" t="str">
        <f t="shared" si="27"/>
        <v/>
      </c>
      <c r="U76" t="str">
        <f t="shared" si="28"/>
        <v/>
      </c>
      <c r="V76" s="59" t="e">
        <f>MATCH(G76,options!$D$1:$D$20,0)</f>
        <v>#N/A</v>
      </c>
    </row>
    <row r="77" spans="5:22" x14ac:dyDescent="0.15">
      <c r="E77" s="67"/>
      <c r="F77" s="68"/>
      <c r="G77" s="68"/>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8"/>
      <c r="J77" s="68"/>
      <c r="K77" s="57"/>
      <c r="L77" s="66"/>
      <c r="M77" s="57" t="str">
        <f t="shared" si="20"/>
        <v/>
      </c>
      <c r="N77" s="57" t="str">
        <f t="shared" si="21"/>
        <v/>
      </c>
      <c r="O77" s="58" t="str">
        <f t="shared" si="22"/>
        <v/>
      </c>
      <c r="P77" t="str">
        <f t="shared" si="23"/>
        <v/>
      </c>
      <c r="Q77" t="str">
        <f t="shared" si="24"/>
        <v/>
      </c>
      <c r="R77" t="str">
        <f t="shared" si="25"/>
        <v/>
      </c>
      <c r="S77" t="str">
        <f t="shared" si="26"/>
        <v/>
      </c>
      <c r="T77" t="str">
        <f t="shared" si="27"/>
        <v/>
      </c>
      <c r="U77" t="str">
        <f t="shared" si="28"/>
        <v/>
      </c>
      <c r="V77" s="59" t="e">
        <f>MATCH(G77,options!$D$1:$D$20,0)</f>
        <v>#N/A</v>
      </c>
    </row>
    <row r="78" spans="5:22" x14ac:dyDescent="0.15">
      <c r="E78" s="67"/>
      <c r="F78" s="68"/>
      <c r="G78" s="68"/>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8"/>
      <c r="J78" s="68"/>
      <c r="K78" s="57"/>
      <c r="L78" s="66"/>
      <c r="M78" s="57" t="str">
        <f t="shared" si="20"/>
        <v/>
      </c>
      <c r="N78" s="57" t="str">
        <f t="shared" si="21"/>
        <v/>
      </c>
      <c r="O78" s="58" t="str">
        <f t="shared" si="22"/>
        <v/>
      </c>
      <c r="P78" t="str">
        <f t="shared" si="23"/>
        <v/>
      </c>
      <c r="Q78" t="str">
        <f t="shared" si="24"/>
        <v/>
      </c>
      <c r="R78" t="str">
        <f t="shared" si="25"/>
        <v/>
      </c>
      <c r="S78" t="str">
        <f t="shared" si="26"/>
        <v/>
      </c>
      <c r="T78" t="str">
        <f t="shared" si="27"/>
        <v/>
      </c>
      <c r="U78" t="str">
        <f t="shared" si="28"/>
        <v/>
      </c>
      <c r="V78" s="59" t="e">
        <f>MATCH(G78,options!$D$1:$D$20,0)</f>
        <v>#N/A</v>
      </c>
    </row>
    <row r="79" spans="5:22" x14ac:dyDescent="0.15">
      <c r="E79" s="67"/>
      <c r="F79" s="68"/>
      <c r="G79" s="68"/>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8"/>
      <c r="J79" s="68"/>
      <c r="K79" s="57"/>
      <c r="L79" s="66"/>
      <c r="M79" s="57" t="str">
        <f t="shared" si="20"/>
        <v/>
      </c>
      <c r="N79" s="57" t="str">
        <f t="shared" si="21"/>
        <v/>
      </c>
      <c r="O79" s="58" t="str">
        <f t="shared" si="22"/>
        <v/>
      </c>
      <c r="P79" t="str">
        <f t="shared" si="23"/>
        <v/>
      </c>
      <c r="Q79" t="str">
        <f t="shared" si="24"/>
        <v/>
      </c>
      <c r="R79" t="str">
        <f t="shared" si="25"/>
        <v/>
      </c>
      <c r="S79" t="str">
        <f t="shared" si="26"/>
        <v/>
      </c>
      <c r="T79" t="str">
        <f t="shared" si="27"/>
        <v/>
      </c>
      <c r="U79" t="str">
        <f t="shared" si="28"/>
        <v/>
      </c>
      <c r="V79" s="59" t="e">
        <f>MATCH(G79,options!$D$1:$D$20,0)</f>
        <v>#N/A</v>
      </c>
    </row>
    <row r="80" spans="5:22" x14ac:dyDescent="0.15">
      <c r="E80" s="67"/>
      <c r="F80" s="68"/>
      <c r="G80" s="68"/>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8"/>
      <c r="J80" s="68"/>
      <c r="K80" s="57"/>
      <c r="L80" s="66"/>
      <c r="M80" s="57" t="str">
        <f t="shared" si="20"/>
        <v/>
      </c>
      <c r="N80" s="57" t="str">
        <f t="shared" si="21"/>
        <v/>
      </c>
      <c r="O80" s="58" t="str">
        <f t="shared" si="22"/>
        <v/>
      </c>
      <c r="P80" t="str">
        <f t="shared" si="23"/>
        <v/>
      </c>
      <c r="Q80" t="str">
        <f t="shared" si="24"/>
        <v/>
      </c>
      <c r="R80" t="str">
        <f t="shared" si="25"/>
        <v/>
      </c>
      <c r="S80" t="str">
        <f t="shared" si="26"/>
        <v/>
      </c>
      <c r="T80" t="str">
        <f t="shared" si="27"/>
        <v/>
      </c>
      <c r="U80" t="str">
        <f t="shared" si="28"/>
        <v/>
      </c>
      <c r="V80" s="59" t="e">
        <f>MATCH(G80,options!$D$1:$D$20,0)</f>
        <v>#N/A</v>
      </c>
    </row>
    <row r="81" spans="5:22" x14ac:dyDescent="0.15">
      <c r="E81" s="67"/>
      <c r="F81" s="68"/>
      <c r="G81" s="68"/>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8"/>
      <c r="J81" s="68"/>
      <c r="K81" s="57"/>
      <c r="L81" s="66"/>
      <c r="M81" s="57" t="str">
        <f t="shared" si="20"/>
        <v/>
      </c>
      <c r="N81" s="57" t="str">
        <f t="shared" si="21"/>
        <v/>
      </c>
      <c r="O81" s="58" t="str">
        <f t="shared" si="22"/>
        <v/>
      </c>
      <c r="P81" t="str">
        <f t="shared" si="23"/>
        <v/>
      </c>
      <c r="Q81" t="str">
        <f t="shared" si="24"/>
        <v/>
      </c>
      <c r="R81" t="str">
        <f t="shared" si="25"/>
        <v/>
      </c>
      <c r="S81" t="str">
        <f t="shared" si="26"/>
        <v/>
      </c>
      <c r="T81" t="str">
        <f t="shared" si="27"/>
        <v/>
      </c>
      <c r="U81" t="str">
        <f t="shared" si="28"/>
        <v/>
      </c>
      <c r="V81" s="59" t="e">
        <f>MATCH(G81,options!$D$1:$D$20,0)</f>
        <v>#N/A</v>
      </c>
    </row>
    <row r="82" spans="5:22" x14ac:dyDescent="0.15">
      <c r="E82" s="67"/>
      <c r="F82" s="68"/>
      <c r="G82" s="68"/>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8"/>
      <c r="J82" s="68"/>
      <c r="K82" s="57"/>
      <c r="L82" s="66"/>
      <c r="M82" s="57" t="str">
        <f t="shared" si="20"/>
        <v/>
      </c>
      <c r="N82" s="57" t="str">
        <f t="shared" si="21"/>
        <v/>
      </c>
      <c r="O82" s="58" t="str">
        <f t="shared" si="22"/>
        <v/>
      </c>
      <c r="P82" t="str">
        <f t="shared" si="23"/>
        <v/>
      </c>
      <c r="Q82" t="str">
        <f t="shared" si="24"/>
        <v/>
      </c>
      <c r="R82" t="str">
        <f t="shared" si="25"/>
        <v/>
      </c>
      <c r="S82" t="str">
        <f t="shared" si="26"/>
        <v/>
      </c>
      <c r="T82" t="str">
        <f t="shared" si="27"/>
        <v/>
      </c>
      <c r="U82" t="str">
        <f t="shared" si="28"/>
        <v/>
      </c>
      <c r="V82" s="59" t="e">
        <f>MATCH(G82,options!$D$1:$D$20,0)</f>
        <v>#N/A</v>
      </c>
    </row>
    <row r="83" spans="5:22" x14ac:dyDescent="0.15">
      <c r="E83" s="67"/>
      <c r="F83" s="68"/>
      <c r="G83" s="68"/>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8"/>
      <c r="J83" s="68"/>
      <c r="K83" s="57"/>
      <c r="L83" s="66"/>
      <c r="M83" s="57" t="str">
        <f t="shared" si="20"/>
        <v/>
      </c>
      <c r="N83" s="57" t="str">
        <f t="shared" si="21"/>
        <v/>
      </c>
      <c r="O83" s="58" t="str">
        <f t="shared" si="22"/>
        <v/>
      </c>
      <c r="P83" t="str">
        <f t="shared" si="23"/>
        <v/>
      </c>
      <c r="Q83" t="str">
        <f t="shared" si="24"/>
        <v/>
      </c>
      <c r="R83" t="str">
        <f t="shared" si="25"/>
        <v/>
      </c>
      <c r="S83" t="str">
        <f t="shared" si="26"/>
        <v/>
      </c>
      <c r="T83" t="str">
        <f t="shared" si="27"/>
        <v/>
      </c>
      <c r="U83" t="str">
        <f t="shared" si="28"/>
        <v/>
      </c>
      <c r="V83" s="59" t="e">
        <f>MATCH(G83,options!$D$1:$D$20,0)</f>
        <v>#N/A</v>
      </c>
    </row>
    <row r="84" spans="5:22" x14ac:dyDescent="0.15">
      <c r="E84" s="67"/>
      <c r="F84" s="68"/>
      <c r="G84" s="68"/>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8"/>
      <c r="J84" s="68"/>
      <c r="K84" s="57"/>
      <c r="L84" s="66"/>
      <c r="M84" s="57" t="str">
        <f t="shared" si="20"/>
        <v/>
      </c>
      <c r="N84" s="57" t="str">
        <f t="shared" si="21"/>
        <v/>
      </c>
      <c r="O84" s="58" t="str">
        <f t="shared" si="22"/>
        <v/>
      </c>
      <c r="P84" t="str">
        <f t="shared" si="23"/>
        <v/>
      </c>
      <c r="Q84" t="str">
        <f t="shared" si="24"/>
        <v/>
      </c>
      <c r="R84" t="str">
        <f t="shared" si="25"/>
        <v/>
      </c>
      <c r="S84" t="str">
        <f t="shared" si="26"/>
        <v/>
      </c>
      <c r="T84" t="str">
        <f t="shared" si="27"/>
        <v/>
      </c>
      <c r="U84" t="str">
        <f t="shared" si="28"/>
        <v/>
      </c>
      <c r="V84" s="59" t="e">
        <f>MATCH(G84,options!$D$1:$D$20,0)</f>
        <v>#N/A</v>
      </c>
    </row>
    <row r="85" spans="5:22" x14ac:dyDescent="0.15">
      <c r="E85" s="67"/>
      <c r="F85" s="68"/>
      <c r="G85" s="68"/>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8"/>
      <c r="J85" s="68"/>
      <c r="K85" s="57"/>
      <c r="L85" s="66"/>
      <c r="M85" s="57" t="str">
        <f t="shared" si="20"/>
        <v/>
      </c>
      <c r="N85" s="57" t="str">
        <f t="shared" si="21"/>
        <v/>
      </c>
      <c r="O85" s="58" t="str">
        <f t="shared" si="22"/>
        <v/>
      </c>
      <c r="P85" t="str">
        <f t="shared" si="23"/>
        <v/>
      </c>
      <c r="Q85" t="str">
        <f t="shared" si="24"/>
        <v/>
      </c>
      <c r="R85" t="str">
        <f t="shared" si="25"/>
        <v/>
      </c>
      <c r="S85" t="str">
        <f t="shared" si="26"/>
        <v/>
      </c>
      <c r="T85" t="str">
        <f t="shared" si="27"/>
        <v/>
      </c>
      <c r="U85" t="str">
        <f t="shared" si="28"/>
        <v/>
      </c>
      <c r="V85" s="59" t="e">
        <f>MATCH(G85,options!$D$1:$D$20,0)</f>
        <v>#N/A</v>
      </c>
    </row>
    <row r="86" spans="5:22" x14ac:dyDescent="0.15">
      <c r="E86" s="67"/>
      <c r="F86" s="68"/>
      <c r="G86" s="68"/>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8"/>
      <c r="J86" s="68"/>
      <c r="K86" s="57"/>
      <c r="L86" s="66"/>
      <c r="M86" s="57" t="str">
        <f t="shared" si="20"/>
        <v/>
      </c>
      <c r="N86" s="57" t="str">
        <f t="shared" si="21"/>
        <v/>
      </c>
      <c r="O86" s="58" t="str">
        <f t="shared" si="22"/>
        <v/>
      </c>
      <c r="P86" t="str">
        <f t="shared" si="23"/>
        <v/>
      </c>
      <c r="Q86" t="str">
        <f t="shared" si="24"/>
        <v/>
      </c>
      <c r="R86" t="str">
        <f t="shared" si="25"/>
        <v/>
      </c>
      <c r="S86" t="str">
        <f t="shared" si="26"/>
        <v/>
      </c>
      <c r="T86" t="str">
        <f t="shared" si="27"/>
        <v/>
      </c>
      <c r="U86" t="str">
        <f t="shared" si="28"/>
        <v/>
      </c>
      <c r="V86" s="59" t="e">
        <f>MATCH(G86,options!$D$1:$D$20,0)</f>
        <v>#N/A</v>
      </c>
    </row>
    <row r="87" spans="5:22" x14ac:dyDescent="0.15">
      <c r="E87" s="67"/>
      <c r="F87" s="68"/>
      <c r="G87" s="68"/>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8"/>
      <c r="J87" s="68"/>
      <c r="K87" s="57"/>
      <c r="L87" s="66"/>
      <c r="M87" s="57" t="str">
        <f t="shared" si="20"/>
        <v/>
      </c>
      <c r="N87" s="57" t="str">
        <f t="shared" si="21"/>
        <v/>
      </c>
      <c r="O87" s="58" t="str">
        <f t="shared" si="22"/>
        <v/>
      </c>
      <c r="P87" t="str">
        <f t="shared" si="23"/>
        <v/>
      </c>
      <c r="Q87" t="str">
        <f t="shared" si="24"/>
        <v/>
      </c>
      <c r="R87" t="str">
        <f t="shared" si="25"/>
        <v/>
      </c>
      <c r="S87" t="str">
        <f t="shared" si="26"/>
        <v/>
      </c>
      <c r="T87" t="str">
        <f t="shared" si="27"/>
        <v/>
      </c>
      <c r="U87" t="str">
        <f t="shared" si="28"/>
        <v/>
      </c>
      <c r="V87" s="59" t="e">
        <f>MATCH(G87,options!$D$1:$D$20,0)</f>
        <v>#N/A</v>
      </c>
    </row>
    <row r="88" spans="5:22" x14ac:dyDescent="0.15">
      <c r="E88" s="67"/>
      <c r="F88" s="68"/>
      <c r="G88" s="68"/>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8"/>
      <c r="J88" s="68"/>
      <c r="K88" s="57"/>
      <c r="L88" s="66"/>
      <c r="M88" s="57" t="str">
        <f t="shared" si="20"/>
        <v/>
      </c>
      <c r="N88" s="57" t="str">
        <f t="shared" si="21"/>
        <v/>
      </c>
      <c r="O88" s="58" t="str">
        <f t="shared" si="22"/>
        <v/>
      </c>
      <c r="P88" t="str">
        <f t="shared" si="23"/>
        <v/>
      </c>
      <c r="Q88" t="str">
        <f t="shared" si="24"/>
        <v/>
      </c>
      <c r="R88" t="str">
        <f t="shared" si="25"/>
        <v/>
      </c>
      <c r="S88" t="str">
        <f t="shared" si="26"/>
        <v/>
      </c>
      <c r="T88" t="str">
        <f t="shared" si="27"/>
        <v/>
      </c>
      <c r="U88" t="str">
        <f t="shared" si="28"/>
        <v/>
      </c>
      <c r="V88" s="59" t="e">
        <f>MATCH(G88,options!$D$1:$D$20,0)</f>
        <v>#N/A</v>
      </c>
    </row>
    <row r="89" spans="5:22" x14ac:dyDescent="0.15">
      <c r="E89" s="67"/>
      <c r="F89" s="68"/>
      <c r="G89" s="68"/>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8"/>
      <c r="J89" s="68"/>
      <c r="K89" s="57"/>
      <c r="L89" s="66"/>
      <c r="M89" s="57" t="str">
        <f t="shared" si="20"/>
        <v/>
      </c>
      <c r="N89" s="57" t="str">
        <f t="shared" si="21"/>
        <v/>
      </c>
      <c r="O89" s="58" t="str">
        <f t="shared" si="22"/>
        <v/>
      </c>
      <c r="P89" t="str">
        <f t="shared" si="23"/>
        <v/>
      </c>
      <c r="Q89" t="str">
        <f t="shared" si="24"/>
        <v/>
      </c>
      <c r="R89" t="str">
        <f t="shared" si="25"/>
        <v/>
      </c>
      <c r="S89" t="str">
        <f t="shared" si="26"/>
        <v/>
      </c>
      <c r="T89" t="str">
        <f t="shared" si="27"/>
        <v/>
      </c>
      <c r="U89" t="str">
        <f t="shared" si="28"/>
        <v/>
      </c>
      <c r="V89" s="59" t="e">
        <f>MATCH(G89,options!$D$1:$D$20,0)</f>
        <v>#N/A</v>
      </c>
    </row>
    <row r="90" spans="5:22" x14ac:dyDescent="0.15">
      <c r="E90" s="67"/>
      <c r="F90" s="68"/>
      <c r="G90" s="68"/>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8"/>
      <c r="J90" s="68"/>
      <c r="K90" s="57"/>
      <c r="L90" s="66"/>
      <c r="M90" s="57" t="str">
        <f t="shared" si="20"/>
        <v/>
      </c>
      <c r="N90" s="57" t="str">
        <f t="shared" si="21"/>
        <v/>
      </c>
      <c r="O90" s="58" t="str">
        <f t="shared" si="22"/>
        <v/>
      </c>
      <c r="P90" t="str">
        <f t="shared" si="23"/>
        <v/>
      </c>
      <c r="Q90" t="str">
        <f t="shared" si="24"/>
        <v/>
      </c>
      <c r="R90" t="str">
        <f t="shared" si="25"/>
        <v/>
      </c>
      <c r="S90" t="str">
        <f t="shared" si="26"/>
        <v/>
      </c>
      <c r="T90" t="str">
        <f t="shared" si="27"/>
        <v/>
      </c>
      <c r="U90" t="str">
        <f t="shared" si="28"/>
        <v/>
      </c>
      <c r="V90" s="59" t="e">
        <f>MATCH(G90,options!$D$1:$D$20,0)</f>
        <v>#N/A</v>
      </c>
    </row>
    <row r="91" spans="5:22" x14ac:dyDescent="0.15">
      <c r="E91" s="67"/>
      <c r="F91" s="68"/>
      <c r="G91" s="68"/>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8"/>
      <c r="J91" s="68"/>
      <c r="K91" s="57"/>
      <c r="L91" s="66"/>
      <c r="M91" s="57" t="str">
        <f t="shared" si="20"/>
        <v/>
      </c>
      <c r="N91" s="57" t="str">
        <f t="shared" si="21"/>
        <v/>
      </c>
      <c r="O91" s="58" t="str">
        <f t="shared" si="22"/>
        <v/>
      </c>
      <c r="P91" t="str">
        <f t="shared" si="23"/>
        <v/>
      </c>
      <c r="Q91" t="str">
        <f t="shared" si="24"/>
        <v/>
      </c>
      <c r="R91" t="str">
        <f t="shared" si="25"/>
        <v/>
      </c>
      <c r="S91" t="str">
        <f t="shared" si="26"/>
        <v/>
      </c>
      <c r="T91" t="str">
        <f t="shared" si="27"/>
        <v/>
      </c>
      <c r="U91" t="str">
        <f t="shared" si="28"/>
        <v/>
      </c>
      <c r="V91" s="59" t="e">
        <f>MATCH(G91,options!$D$1:$D$20,0)</f>
        <v>#N/A</v>
      </c>
    </row>
    <row r="92" spans="5:22" x14ac:dyDescent="0.15">
      <c r="E92" s="67"/>
      <c r="F92" s="68"/>
      <c r="G92" s="68"/>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8"/>
      <c r="J92" s="68"/>
      <c r="K92" s="57"/>
      <c r="L92" s="66"/>
      <c r="M92" s="57" t="str">
        <f t="shared" si="20"/>
        <v/>
      </c>
      <c r="N92" s="57" t="str">
        <f t="shared" si="21"/>
        <v/>
      </c>
      <c r="O92" s="58" t="str">
        <f t="shared" si="22"/>
        <v/>
      </c>
      <c r="P92" t="str">
        <f t="shared" si="23"/>
        <v/>
      </c>
      <c r="Q92" t="str">
        <f t="shared" si="24"/>
        <v/>
      </c>
      <c r="R92" t="str">
        <f t="shared" si="25"/>
        <v/>
      </c>
      <c r="S92" t="str">
        <f t="shared" si="26"/>
        <v/>
      </c>
      <c r="T92" t="str">
        <f t="shared" si="27"/>
        <v/>
      </c>
      <c r="U92" t="str">
        <f t="shared" si="28"/>
        <v/>
      </c>
      <c r="V92" s="59" t="e">
        <f>MATCH(G92,options!$D$1:$D$20,0)</f>
        <v>#N/A</v>
      </c>
    </row>
    <row r="93" spans="5:22" x14ac:dyDescent="0.15">
      <c r="E93" s="67"/>
      <c r="F93" s="68"/>
      <c r="G93" s="68"/>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8"/>
      <c r="J93" s="68"/>
      <c r="K93" s="57"/>
      <c r="L93" s="66"/>
      <c r="M93" s="57" t="str">
        <f t="shared" si="20"/>
        <v/>
      </c>
      <c r="N93" s="57" t="str">
        <f t="shared" si="21"/>
        <v/>
      </c>
      <c r="O93" s="58" t="str">
        <f t="shared" si="22"/>
        <v/>
      </c>
      <c r="P93" t="str">
        <f t="shared" si="23"/>
        <v/>
      </c>
      <c r="Q93" t="str">
        <f t="shared" si="24"/>
        <v/>
      </c>
      <c r="R93" t="str">
        <f t="shared" si="25"/>
        <v/>
      </c>
      <c r="S93" t="str">
        <f t="shared" si="26"/>
        <v/>
      </c>
      <c r="T93" t="str">
        <f t="shared" si="27"/>
        <v/>
      </c>
      <c r="U93" t="str">
        <f t="shared" si="28"/>
        <v/>
      </c>
      <c r="V93" s="59" t="e">
        <f>MATCH(G93,options!$D$1:$D$20,0)</f>
        <v>#N/A</v>
      </c>
    </row>
    <row r="94" spans="5:22" x14ac:dyDescent="0.15">
      <c r="E94" s="67"/>
      <c r="F94" s="68"/>
      <c r="G94" s="68"/>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8"/>
      <c r="J94" s="68"/>
      <c r="K94" s="57"/>
      <c r="L94" s="66"/>
      <c r="M94" s="57" t="str">
        <f t="shared" si="20"/>
        <v/>
      </c>
      <c r="N94" s="57" t="str">
        <f t="shared" si="21"/>
        <v/>
      </c>
      <c r="O94" s="58" t="str">
        <f t="shared" si="22"/>
        <v/>
      </c>
      <c r="P94" t="str">
        <f t="shared" si="23"/>
        <v/>
      </c>
      <c r="Q94" t="str">
        <f t="shared" si="24"/>
        <v/>
      </c>
      <c r="R94" t="str">
        <f t="shared" si="25"/>
        <v/>
      </c>
      <c r="S94" t="str">
        <f t="shared" si="26"/>
        <v/>
      </c>
      <c r="T94" t="str">
        <f t="shared" si="27"/>
        <v/>
      </c>
      <c r="U94" t="str">
        <f t="shared" si="28"/>
        <v/>
      </c>
      <c r="V94" s="59" t="e">
        <f>MATCH(G94,options!$D$1:$D$20,0)</f>
        <v>#N/A</v>
      </c>
    </row>
    <row r="95" spans="5:22" x14ac:dyDescent="0.15">
      <c r="E95" s="67"/>
      <c r="F95" s="68"/>
      <c r="G95" s="68"/>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8"/>
      <c r="J95" s="68"/>
      <c r="K95" s="57"/>
      <c r="L95" s="66"/>
      <c r="M95" s="57" t="str">
        <f t="shared" si="20"/>
        <v/>
      </c>
      <c r="N95" s="57" t="str">
        <f t="shared" si="21"/>
        <v/>
      </c>
      <c r="O95" s="58" t="str">
        <f t="shared" si="22"/>
        <v/>
      </c>
      <c r="P95" t="str">
        <f t="shared" si="23"/>
        <v/>
      </c>
      <c r="Q95" t="str">
        <f t="shared" si="24"/>
        <v/>
      </c>
      <c r="R95" t="str">
        <f t="shared" si="25"/>
        <v/>
      </c>
      <c r="S95" t="str">
        <f t="shared" si="26"/>
        <v/>
      </c>
      <c r="T95" t="str">
        <f t="shared" si="27"/>
        <v/>
      </c>
      <c r="U95" t="str">
        <f t="shared" si="28"/>
        <v/>
      </c>
      <c r="V95" s="59" t="e">
        <f>MATCH(G95,options!$D$1:$D$20,0)</f>
        <v>#N/A</v>
      </c>
    </row>
    <row r="96" spans="5:22" x14ac:dyDescent="0.15">
      <c r="E96" s="67"/>
      <c r="F96" s="68"/>
      <c r="G96" s="68"/>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8"/>
      <c r="J96" s="68"/>
      <c r="K96" s="57"/>
      <c r="L96" s="66"/>
      <c r="M96" s="57" t="str">
        <f t="shared" si="20"/>
        <v/>
      </c>
      <c r="N96" s="57" t="str">
        <f t="shared" si="21"/>
        <v/>
      </c>
      <c r="O96" s="58" t="str">
        <f t="shared" si="22"/>
        <v/>
      </c>
      <c r="P96" t="str">
        <f t="shared" si="23"/>
        <v/>
      </c>
      <c r="Q96" t="str">
        <f t="shared" si="24"/>
        <v/>
      </c>
      <c r="R96" t="str">
        <f t="shared" si="25"/>
        <v/>
      </c>
      <c r="S96" t="str">
        <f t="shared" si="26"/>
        <v/>
      </c>
      <c r="T96" t="str">
        <f t="shared" si="27"/>
        <v/>
      </c>
      <c r="U96" t="str">
        <f t="shared" si="28"/>
        <v/>
      </c>
      <c r="V96" s="59" t="e">
        <f>MATCH(G96,options!$D$1:$D$20,0)</f>
        <v>#N/A</v>
      </c>
    </row>
    <row r="97" spans="5:22" x14ac:dyDescent="0.15">
      <c r="E97" s="67"/>
      <c r="F97" s="68"/>
      <c r="G97" s="68"/>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8"/>
      <c r="J97" s="68"/>
      <c r="K97" s="57"/>
      <c r="L97" s="66"/>
      <c r="M97" s="57" t="str">
        <f t="shared" si="20"/>
        <v/>
      </c>
      <c r="N97" s="57" t="str">
        <f t="shared" si="21"/>
        <v/>
      </c>
      <c r="O97" s="58" t="str">
        <f t="shared" si="22"/>
        <v/>
      </c>
      <c r="P97" t="str">
        <f t="shared" si="23"/>
        <v/>
      </c>
      <c r="Q97" t="str">
        <f t="shared" si="24"/>
        <v/>
      </c>
      <c r="R97" t="str">
        <f t="shared" si="25"/>
        <v/>
      </c>
      <c r="S97" t="str">
        <f t="shared" si="26"/>
        <v/>
      </c>
      <c r="T97" t="str">
        <f t="shared" si="27"/>
        <v/>
      </c>
      <c r="U97" t="str">
        <f t="shared" si="28"/>
        <v/>
      </c>
      <c r="V97" s="59" t="e">
        <f>MATCH(G97,options!$D$1:$D$20,0)</f>
        <v>#N/A</v>
      </c>
    </row>
    <row r="98" spans="5:22" x14ac:dyDescent="0.15">
      <c r="E98" s="67"/>
      <c r="F98" s="68"/>
      <c r="G98" s="68"/>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8"/>
      <c r="J98" s="68"/>
      <c r="K98" s="57"/>
      <c r="L98" s="66"/>
      <c r="M98" s="57" t="str">
        <f t="shared" si="20"/>
        <v/>
      </c>
      <c r="N98" s="57" t="str">
        <f t="shared" si="21"/>
        <v/>
      </c>
      <c r="O98" s="58" t="str">
        <f t="shared" si="22"/>
        <v/>
      </c>
      <c r="P98" t="str">
        <f t="shared" si="23"/>
        <v/>
      </c>
      <c r="Q98" t="str">
        <f t="shared" si="24"/>
        <v/>
      </c>
      <c r="R98" t="str">
        <f t="shared" si="25"/>
        <v/>
      </c>
      <c r="S98" t="str">
        <f t="shared" si="26"/>
        <v/>
      </c>
      <c r="T98" t="str">
        <f t="shared" si="27"/>
        <v/>
      </c>
      <c r="U98" t="str">
        <f t="shared" si="28"/>
        <v/>
      </c>
      <c r="V98" s="59" t="e">
        <f>MATCH(G98,options!$D$1:$D$20,0)</f>
        <v>#N/A</v>
      </c>
    </row>
    <row r="99" spans="5:22" x14ac:dyDescent="0.15">
      <c r="E99" s="67"/>
      <c r="F99" s="68"/>
      <c r="G99" s="68"/>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8"/>
      <c r="J99" s="68"/>
      <c r="K99" s="57"/>
      <c r="L99" s="66"/>
      <c r="M99" s="57" t="str">
        <f t="shared" si="20"/>
        <v/>
      </c>
      <c r="N99" s="57" t="str">
        <f t="shared" si="21"/>
        <v/>
      </c>
      <c r="O99" s="58" t="str">
        <f t="shared" si="22"/>
        <v/>
      </c>
      <c r="P99" t="str">
        <f t="shared" si="23"/>
        <v/>
      </c>
      <c r="Q99" t="str">
        <f t="shared" si="24"/>
        <v/>
      </c>
      <c r="R99" t="str">
        <f t="shared" si="25"/>
        <v/>
      </c>
      <c r="S99" t="str">
        <f t="shared" si="26"/>
        <v/>
      </c>
      <c r="T99" t="str">
        <f t="shared" si="27"/>
        <v/>
      </c>
      <c r="U99" t="str">
        <f t="shared" si="28"/>
        <v/>
      </c>
      <c r="V99" s="59" t="e">
        <f>MATCH(G99,options!$D$1:$D$20,0)</f>
        <v>#N/A</v>
      </c>
    </row>
    <row r="100" spans="5:22" x14ac:dyDescent="0.15">
      <c r="E100" s="67"/>
      <c r="F100" s="68"/>
      <c r="G100" s="68"/>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8"/>
      <c r="J100" s="68"/>
      <c r="K100" s="57"/>
      <c r="L100" s="66"/>
      <c r="M100" s="57" t="str">
        <f t="shared" ref="M100:M103" si="29">IF(ISBLANK(K100),"",IF(L100, "https://raw.githubusercontent.com/PatrickVibild/TellusAmazonPictures/master/pictures/"&amp;K100&amp;"/1.jpg","https://download.lenovo.com/Images/Parts/"&amp;K100&amp;"/"&amp;K100&amp;"_A.jpg"))</f>
        <v/>
      </c>
      <c r="N100" s="57" t="str">
        <f t="shared" si="21"/>
        <v/>
      </c>
      <c r="O100" s="58" t="str">
        <f t="shared" si="22"/>
        <v/>
      </c>
      <c r="P100" t="str">
        <f t="shared" si="23"/>
        <v/>
      </c>
      <c r="Q100" t="str">
        <f t="shared" si="24"/>
        <v/>
      </c>
      <c r="R100" t="str">
        <f t="shared" si="25"/>
        <v/>
      </c>
      <c r="S100" t="str">
        <f t="shared" si="26"/>
        <v/>
      </c>
      <c r="T100" t="str">
        <f t="shared" si="27"/>
        <v/>
      </c>
      <c r="U100" t="str">
        <f t="shared" si="28"/>
        <v/>
      </c>
      <c r="V100" s="59" t="e">
        <f>MATCH(G100,options!$D$1:$D$20,0)</f>
        <v>#N/A</v>
      </c>
    </row>
    <row r="101" spans="5:22" x14ac:dyDescent="0.15">
      <c r="E101" s="67"/>
      <c r="F101" s="68"/>
      <c r="G101" s="68"/>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8"/>
      <c r="J101" s="68"/>
      <c r="K101" s="57"/>
      <c r="L101" s="66"/>
      <c r="M101" s="57" t="str">
        <f t="shared" si="29"/>
        <v/>
      </c>
      <c r="N101" s="57" t="str">
        <f t="shared" si="21"/>
        <v/>
      </c>
      <c r="O101" s="58" t="str">
        <f t="shared" si="22"/>
        <v/>
      </c>
      <c r="P101" t="str">
        <f t="shared" si="23"/>
        <v/>
      </c>
      <c r="Q101" t="str">
        <f t="shared" si="24"/>
        <v/>
      </c>
      <c r="R101" t="str">
        <f t="shared" si="25"/>
        <v/>
      </c>
      <c r="S101" t="str">
        <f t="shared" si="26"/>
        <v/>
      </c>
      <c r="T101" t="str">
        <f t="shared" si="27"/>
        <v/>
      </c>
      <c r="U101" t="str">
        <f t="shared" si="28"/>
        <v/>
      </c>
      <c r="V101" s="59" t="e">
        <f>MATCH(G101,options!$D$1:$D$20,0)</f>
        <v>#N/A</v>
      </c>
    </row>
    <row r="102" spans="5:22" x14ac:dyDescent="0.15">
      <c r="E102" s="67"/>
      <c r="F102" s="68"/>
      <c r="G102" s="68"/>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8"/>
      <c r="J102" s="68"/>
      <c r="K102" s="57"/>
      <c r="L102" s="66"/>
      <c r="M102" s="57" t="str">
        <f t="shared" si="29"/>
        <v/>
      </c>
      <c r="N102" s="57" t="str">
        <f t="shared" si="21"/>
        <v/>
      </c>
      <c r="O102" s="58" t="str">
        <f t="shared" si="22"/>
        <v/>
      </c>
      <c r="P102" t="str">
        <f t="shared" si="23"/>
        <v/>
      </c>
      <c r="Q102" t="str">
        <f t="shared" si="24"/>
        <v/>
      </c>
      <c r="R102" t="str">
        <f t="shared" si="25"/>
        <v/>
      </c>
      <c r="S102" t="str">
        <f t="shared" si="26"/>
        <v/>
      </c>
      <c r="T102" t="str">
        <f t="shared" si="27"/>
        <v/>
      </c>
      <c r="U102" t="str">
        <f t="shared" si="28"/>
        <v/>
      </c>
      <c r="V102" s="59" t="e">
        <f>MATCH(G102,options!$D$1:$D$20,0)</f>
        <v>#N/A</v>
      </c>
    </row>
    <row r="103" spans="5:22" x14ac:dyDescent="0.15">
      <c r="E103" s="67"/>
      <c r="F103" s="68"/>
      <c r="G103" s="68"/>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8"/>
      <c r="J103" s="68"/>
      <c r="K103" s="57"/>
      <c r="L103" s="66"/>
      <c r="M103" s="57" t="str">
        <f t="shared" si="29"/>
        <v/>
      </c>
      <c r="N103" s="57" t="str">
        <f t="shared" si="21"/>
        <v/>
      </c>
      <c r="O103" s="58" t="str">
        <f t="shared" si="22"/>
        <v/>
      </c>
      <c r="P103" t="str">
        <f t="shared" si="23"/>
        <v/>
      </c>
      <c r="Q103" t="str">
        <f t="shared" si="24"/>
        <v/>
      </c>
      <c r="R103" t="str">
        <f t="shared" si="25"/>
        <v/>
      </c>
      <c r="S103" t="str">
        <f t="shared" si="26"/>
        <v/>
      </c>
      <c r="T103" t="str">
        <f t="shared" si="27"/>
        <v/>
      </c>
      <c r="U103" t="str">
        <f t="shared" si="28"/>
        <v/>
      </c>
      <c r="V103" s="59" t="e">
        <f>MATCH(G103,options!$D$1:$D$20,0)</f>
        <v>#N/A</v>
      </c>
    </row>
    <row r="104" spans="5:22" x14ac:dyDescent="0.15">
      <c r="E104" s="67"/>
      <c r="F104" s="68"/>
      <c r="G104" s="68"/>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8"/>
      <c r="J104" s="68"/>
      <c r="K104" s="57"/>
      <c r="L104" s="66"/>
      <c r="M104" s="57" t="str">
        <f>IF(ISBLANK(K104),"","https://download.lenovo.com/Images/Parts/"&amp;K104&amp;"/"&amp;K104&amp;"_A.jpg")</f>
        <v/>
      </c>
      <c r="N104" s="57" t="str">
        <f>IF(ISBLANK(K104),"","https://download.lenovo.com/Images/Parts/"&amp;K104&amp;"/"&amp;K104&amp;"_B.jpg")</f>
        <v/>
      </c>
      <c r="O104" s="58" t="str">
        <f>IF(ISBLANK(K104),"","https://download.lenovo.com/Images/Parts/"&amp;K104&amp;"/"&amp;K104&amp;"_details.jpg")</f>
        <v/>
      </c>
      <c r="V104" s="59"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options!$F$1:$F$6</xm:f>
          </x14:formula1>
          <x14:formula2>
            <xm:f>0</xm:f>
          </x14:formula2>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G1" sqref="G1"/>
    </sheetView>
  </sheetViews>
  <sheetFormatPr baseColWidth="10" defaultColWidth="12"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417</v>
      </c>
      <c r="B1" s="50" t="b">
        <f>TRUE()</f>
        <v>1</v>
      </c>
      <c r="C1" t="s">
        <v>418</v>
      </c>
      <c r="D1" s="53" t="s">
        <v>372</v>
      </c>
      <c r="E1" t="s">
        <v>419</v>
      </c>
      <c r="F1" t="s">
        <v>415</v>
      </c>
      <c r="G1" t="s">
        <v>420</v>
      </c>
    </row>
    <row r="2" spans="1:7" x14ac:dyDescent="0.15">
      <c r="A2" t="s">
        <v>402</v>
      </c>
      <c r="B2" s="50" t="b">
        <f>FALSE()</f>
        <v>0</v>
      </c>
      <c r="C2" t="s">
        <v>376</v>
      </c>
      <c r="D2" s="53" t="s">
        <v>374</v>
      </c>
      <c r="E2" t="s">
        <v>421</v>
      </c>
      <c r="F2" t="s">
        <v>374</v>
      </c>
      <c r="G2" t="s">
        <v>407</v>
      </c>
    </row>
    <row r="3" spans="1:7" x14ac:dyDescent="0.15">
      <c r="A3" t="s">
        <v>422</v>
      </c>
      <c r="D3" s="53" t="s">
        <v>377</v>
      </c>
      <c r="E3" t="s">
        <v>423</v>
      </c>
      <c r="F3" t="s">
        <v>372</v>
      </c>
    </row>
    <row r="4" spans="1:7" x14ac:dyDescent="0.15">
      <c r="D4" s="53" t="s">
        <v>379</v>
      </c>
      <c r="E4" t="s">
        <v>424</v>
      </c>
      <c r="F4" t="s">
        <v>377</v>
      </c>
    </row>
    <row r="5" spans="1:7" x14ac:dyDescent="0.15">
      <c r="D5" s="53" t="s">
        <v>381</v>
      </c>
      <c r="E5" t="s">
        <v>425</v>
      </c>
      <c r="F5" t="s">
        <v>379</v>
      </c>
    </row>
    <row r="6" spans="1:7" x14ac:dyDescent="0.15">
      <c r="D6" s="53" t="s">
        <v>383</v>
      </c>
      <c r="E6" t="s">
        <v>426</v>
      </c>
      <c r="F6" t="s">
        <v>393</v>
      </c>
    </row>
    <row r="7" spans="1:7" x14ac:dyDescent="0.15">
      <c r="D7" s="53" t="s">
        <v>385</v>
      </c>
      <c r="E7" t="s">
        <v>427</v>
      </c>
    </row>
    <row r="8" spans="1:7" x14ac:dyDescent="0.15">
      <c r="D8" s="53" t="s">
        <v>387</v>
      </c>
      <c r="E8" t="s">
        <v>428</v>
      </c>
    </row>
    <row r="9" spans="1:7" x14ac:dyDescent="0.15">
      <c r="D9" s="53" t="s">
        <v>390</v>
      </c>
      <c r="E9" t="s">
        <v>429</v>
      </c>
    </row>
    <row r="10" spans="1:7" x14ac:dyDescent="0.15">
      <c r="D10" s="53" t="s">
        <v>393</v>
      </c>
      <c r="E10" t="s">
        <v>430</v>
      </c>
    </row>
    <row r="11" spans="1:7" x14ac:dyDescent="0.15">
      <c r="D11" s="53" t="s">
        <v>396</v>
      </c>
      <c r="E11" t="s">
        <v>431</v>
      </c>
    </row>
    <row r="12" spans="1:7" x14ac:dyDescent="0.15">
      <c r="D12" s="53" t="s">
        <v>397</v>
      </c>
      <c r="E12" t="s">
        <v>432</v>
      </c>
    </row>
    <row r="13" spans="1:7" x14ac:dyDescent="0.15">
      <c r="D13" s="53" t="s">
        <v>399</v>
      </c>
      <c r="E13" t="s">
        <v>433</v>
      </c>
    </row>
    <row r="14" spans="1:7" x14ac:dyDescent="0.15">
      <c r="D14" s="53" t="s">
        <v>400</v>
      </c>
      <c r="E14" t="s">
        <v>434</v>
      </c>
    </row>
    <row r="15" spans="1:7" x14ac:dyDescent="0.15">
      <c r="D15" s="53" t="s">
        <v>403</v>
      </c>
      <c r="E15" t="s">
        <v>435</v>
      </c>
    </row>
    <row r="16" spans="1:7" x14ac:dyDescent="0.15">
      <c r="D16" s="53" t="s">
        <v>404</v>
      </c>
      <c r="E16" s="69" t="s">
        <v>436</v>
      </c>
    </row>
    <row r="17" spans="4:5" x14ac:dyDescent="0.15">
      <c r="D17" s="53" t="s">
        <v>405</v>
      </c>
      <c r="E17" t="s">
        <v>437</v>
      </c>
    </row>
    <row r="18" spans="4:5" x14ac:dyDescent="0.15">
      <c r="D18" s="53" t="s">
        <v>407</v>
      </c>
      <c r="E18" t="s">
        <v>438</v>
      </c>
    </row>
    <row r="19" spans="4:5" x14ac:dyDescent="0.15">
      <c r="D19" s="53" t="s">
        <v>392</v>
      </c>
      <c r="E19" t="s">
        <v>439</v>
      </c>
    </row>
    <row r="20" spans="4:5" x14ac:dyDescent="0.15">
      <c r="D20" s="53" t="s">
        <v>388</v>
      </c>
      <c r="E20" t="s">
        <v>440</v>
      </c>
    </row>
    <row r="50" spans="2:2" ht="16" x14ac:dyDescent="0.2">
      <c r="B50" s="70"/>
    </row>
    <row r="51" spans="2:2" ht="16" x14ac:dyDescent="0.2">
      <c r="B51" s="7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topLeftCell="B1" zoomScaleNormal="100" workbookViewId="0">
      <selection activeCell="B7" sqref="B7"/>
    </sheetView>
  </sheetViews>
  <sheetFormatPr baseColWidth="10" defaultColWidth="12" defaultRowHeight="13" x14ac:dyDescent="0.15"/>
  <cols>
    <col min="1" max="1" width="15" customWidth="1"/>
    <col min="2" max="2" width="251.5" customWidth="1"/>
  </cols>
  <sheetData>
    <row r="2" spans="1:2" x14ac:dyDescent="0.15">
      <c r="B2" t="s">
        <v>415</v>
      </c>
    </row>
    <row r="3" spans="1:2" x14ac:dyDescent="0.15">
      <c r="B3" s="71" t="s">
        <v>441</v>
      </c>
    </row>
    <row r="4" spans="1:2" x14ac:dyDescent="0.15">
      <c r="B4" s="71" t="s">
        <v>442</v>
      </c>
    </row>
    <row r="5" spans="1:2" x14ac:dyDescent="0.15">
      <c r="B5" s="71" t="s">
        <v>443</v>
      </c>
    </row>
    <row r="6" spans="1:2" x14ac:dyDescent="0.15">
      <c r="A6" t="s">
        <v>444</v>
      </c>
      <c r="B6" s="71" t="s">
        <v>445</v>
      </c>
    </row>
    <row r="7" spans="1:2" x14ac:dyDescent="0.15">
      <c r="B7" s="71" t="s">
        <v>446</v>
      </c>
    </row>
    <row r="8" spans="1:2" x14ac:dyDescent="0.15">
      <c r="A8" t="s">
        <v>40</v>
      </c>
      <c r="B8" s="72" t="s">
        <v>447</v>
      </c>
    </row>
    <row r="9" spans="1:2" x14ac:dyDescent="0.15">
      <c r="A9" t="s">
        <v>448</v>
      </c>
      <c r="B9" s="72" t="s">
        <v>449</v>
      </c>
    </row>
    <row r="10" spans="1:2" x14ac:dyDescent="0.15">
      <c r="B10" t="s">
        <v>582</v>
      </c>
    </row>
    <row r="11" spans="1:2" x14ac:dyDescent="0.15">
      <c r="B11" t="s">
        <v>581</v>
      </c>
    </row>
    <row r="14" spans="1:2" x14ac:dyDescent="0.15">
      <c r="B14" s="72" t="s">
        <v>450</v>
      </c>
    </row>
    <row r="20" spans="2:2" x14ac:dyDescent="0.15">
      <c r="B20" s="53" t="s">
        <v>372</v>
      </c>
    </row>
    <row r="21" spans="2:2" x14ac:dyDescent="0.15">
      <c r="B21" s="53" t="s">
        <v>374</v>
      </c>
    </row>
    <row r="22" spans="2:2" x14ac:dyDescent="0.15">
      <c r="B22" s="53" t="s">
        <v>377</v>
      </c>
    </row>
    <row r="23" spans="2:2" x14ac:dyDescent="0.15">
      <c r="B23" s="53" t="s">
        <v>379</v>
      </c>
    </row>
    <row r="24" spans="2:2" x14ac:dyDescent="0.15">
      <c r="B24" s="53" t="s">
        <v>381</v>
      </c>
    </row>
    <row r="25" spans="2:2" x14ac:dyDescent="0.15">
      <c r="B25" s="53" t="s">
        <v>383</v>
      </c>
    </row>
    <row r="26" spans="2:2" x14ac:dyDescent="0.15">
      <c r="B26" s="53" t="s">
        <v>385</v>
      </c>
    </row>
    <row r="27" spans="2:2" x14ac:dyDescent="0.15">
      <c r="B27" s="53" t="s">
        <v>387</v>
      </c>
    </row>
    <row r="28" spans="2:2" x14ac:dyDescent="0.15">
      <c r="B28" s="53" t="s">
        <v>390</v>
      </c>
    </row>
    <row r="29" spans="2:2" x14ac:dyDescent="0.15">
      <c r="B29" s="53" t="s">
        <v>393</v>
      </c>
    </row>
    <row r="30" spans="2:2" x14ac:dyDescent="0.15">
      <c r="B30" s="53" t="s">
        <v>396</v>
      </c>
    </row>
    <row r="31" spans="2:2" x14ac:dyDescent="0.15">
      <c r="B31" s="53" t="s">
        <v>397</v>
      </c>
    </row>
    <row r="32" spans="2:2" x14ac:dyDescent="0.15">
      <c r="B32" s="53" t="s">
        <v>399</v>
      </c>
    </row>
    <row r="33" spans="2:4" x14ac:dyDescent="0.15">
      <c r="B33" s="53" t="s">
        <v>400</v>
      </c>
    </row>
    <row r="34" spans="2:4" x14ac:dyDescent="0.15">
      <c r="B34" s="53" t="s">
        <v>403</v>
      </c>
      <c r="D34" s="72"/>
    </row>
    <row r="35" spans="2:4" x14ac:dyDescent="0.15">
      <c r="B35" s="53" t="s">
        <v>404</v>
      </c>
      <c r="D35" s="72"/>
    </row>
    <row r="36" spans="2:4" x14ac:dyDescent="0.15">
      <c r="B36" s="53" t="s">
        <v>405</v>
      </c>
      <c r="D36" s="72"/>
    </row>
    <row r="37" spans="2:4" x14ac:dyDescent="0.15">
      <c r="B37" s="53" t="s">
        <v>407</v>
      </c>
      <c r="D37" s="72"/>
    </row>
    <row r="38" spans="2:4" x14ac:dyDescent="0.15">
      <c r="B38" s="53" t="s">
        <v>392</v>
      </c>
      <c r="D38" s="72"/>
    </row>
    <row r="39" spans="2:4" x14ac:dyDescent="0.15">
      <c r="B39" s="53" t="s">
        <v>388</v>
      </c>
      <c r="D39" s="72"/>
    </row>
  </sheetData>
  <conditionalFormatting sqref="B3:B7">
    <cfRule type="expression" dxfId="9" priority="2">
      <formula>IF(LEN(B3)&gt;0,1,0)</formula>
    </cfRule>
    <cfRule type="expression" dxfId="8" priority="3">
      <formula>IF(VLOOKUP($AH$3,#NAME?,MATCH($A2,#NAME?,0)+1,0)&gt;0,1,0)</formula>
    </cfRule>
    <cfRule type="expression" dxfId="7" priority="4">
      <formula>IF(VLOOKUP($AH$3,#NAME?,MATCH($A2,#NAME?,0)+1,0)&gt;0,1,0)</formula>
    </cfRule>
    <cfRule type="expression" dxfId="6" priority="5">
      <formula>IF(VLOOKUP($AH$3,#NAME?,MATCH($A2,#NAME?,0)+1,0)&gt;0,1,0)</formula>
    </cfRule>
    <cfRule type="expression" dxfId="5"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2" sqref="B12"/>
    </sheetView>
  </sheetViews>
  <sheetFormatPr baseColWidth="10" defaultColWidth="12" defaultRowHeight="13" x14ac:dyDescent="0.15"/>
  <sheetData>
    <row r="2" spans="1:2" x14ac:dyDescent="0.15">
      <c r="B2" t="s">
        <v>372</v>
      </c>
    </row>
    <row r="3" spans="1:2" ht="16" x14ac:dyDescent="0.2">
      <c r="B3" s="70" t="s">
        <v>451</v>
      </c>
    </row>
    <row r="4" spans="1:2" ht="16" x14ac:dyDescent="0.2">
      <c r="B4" s="70" t="s">
        <v>452</v>
      </c>
    </row>
    <row r="5" spans="1:2" ht="16" x14ac:dyDescent="0.2">
      <c r="B5" s="70" t="s">
        <v>453</v>
      </c>
    </row>
    <row r="6" spans="1:2" ht="16" x14ac:dyDescent="0.2">
      <c r="B6" s="70" t="s">
        <v>454</v>
      </c>
    </row>
    <row r="7" spans="1:2" ht="16" x14ac:dyDescent="0.2">
      <c r="B7" s="70" t="s">
        <v>455</v>
      </c>
    </row>
    <row r="8" spans="1:2" x14ac:dyDescent="0.15">
      <c r="A8" t="s">
        <v>456</v>
      </c>
      <c r="B8" t="s">
        <v>457</v>
      </c>
    </row>
    <row r="9" spans="1:2" x14ac:dyDescent="0.15">
      <c r="A9" t="s">
        <v>458</v>
      </c>
      <c r="B9" t="s">
        <v>459</v>
      </c>
    </row>
    <row r="10" spans="1:2" x14ac:dyDescent="0.15">
      <c r="B10" t="s">
        <v>583</v>
      </c>
    </row>
    <row r="11" spans="1:2" x14ac:dyDescent="0.15">
      <c r="B11" t="s">
        <v>584</v>
      </c>
    </row>
    <row r="14" spans="1:2" x14ac:dyDescent="0.15">
      <c r="B14" t="s">
        <v>460</v>
      </c>
    </row>
    <row r="20" spans="2:2" x14ac:dyDescent="0.15">
      <c r="B20" t="s">
        <v>461</v>
      </c>
    </row>
    <row r="21" spans="2:2" x14ac:dyDescent="0.15">
      <c r="B21" t="s">
        <v>462</v>
      </c>
    </row>
    <row r="22" spans="2:2" x14ac:dyDescent="0.15">
      <c r="B22" t="s">
        <v>463</v>
      </c>
    </row>
    <row r="23" spans="2:2" x14ac:dyDescent="0.15">
      <c r="B23" t="s">
        <v>464</v>
      </c>
    </row>
    <row r="24" spans="2:2" x14ac:dyDescent="0.15">
      <c r="B24" t="s">
        <v>381</v>
      </c>
    </row>
    <row r="25" spans="2:2" x14ac:dyDescent="0.15">
      <c r="B25" t="s">
        <v>465</v>
      </c>
    </row>
    <row r="26" spans="2:2" x14ac:dyDescent="0.15">
      <c r="B26" t="s">
        <v>466</v>
      </c>
    </row>
    <row r="27" spans="2:2" x14ac:dyDescent="0.15">
      <c r="B27" t="s">
        <v>467</v>
      </c>
    </row>
    <row r="28" spans="2:2" x14ac:dyDescent="0.15">
      <c r="B28" t="s">
        <v>468</v>
      </c>
    </row>
    <row r="29" spans="2:2" x14ac:dyDescent="0.15">
      <c r="B29" t="s">
        <v>469</v>
      </c>
    </row>
    <row r="30" spans="2:2" x14ac:dyDescent="0.15">
      <c r="B30" t="s">
        <v>470</v>
      </c>
    </row>
    <row r="31" spans="2:2" x14ac:dyDescent="0.15">
      <c r="B31" t="s">
        <v>471</v>
      </c>
    </row>
    <row r="32" spans="2:2" x14ac:dyDescent="0.15">
      <c r="B32" t="s">
        <v>472</v>
      </c>
    </row>
    <row r="33" spans="2:2" x14ac:dyDescent="0.15">
      <c r="B33" t="s">
        <v>473</v>
      </c>
    </row>
    <row r="34" spans="2:2" x14ac:dyDescent="0.15">
      <c r="B34" t="s">
        <v>474</v>
      </c>
    </row>
    <row r="35" spans="2:2" x14ac:dyDescent="0.15">
      <c r="B35" t="s">
        <v>404</v>
      </c>
    </row>
    <row r="36" spans="2:2" x14ac:dyDescent="0.15">
      <c r="B36" t="s">
        <v>475</v>
      </c>
    </row>
    <row r="37" spans="2:2" x14ac:dyDescent="0.15">
      <c r="B37" t="s">
        <v>476</v>
      </c>
    </row>
    <row r="38" spans="2:2" x14ac:dyDescent="0.15">
      <c r="B38" t="s">
        <v>477</v>
      </c>
    </row>
    <row r="39" spans="2:2" x14ac:dyDescent="0.15">
      <c r="B39" t="s">
        <v>478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B7" sqref="B7"/>
    </sheetView>
  </sheetViews>
  <sheetFormatPr baseColWidth="10" defaultColWidth="12" defaultRowHeight="13" x14ac:dyDescent="0.15"/>
  <sheetData>
    <row r="1" spans="1:2" x14ac:dyDescent="0.15">
      <c r="B1" s="71"/>
    </row>
    <row r="2" spans="1:2" x14ac:dyDescent="0.15">
      <c r="B2" s="71" t="s">
        <v>379</v>
      </c>
    </row>
    <row r="3" spans="1:2" x14ac:dyDescent="0.15">
      <c r="B3" s="71" t="s">
        <v>479</v>
      </c>
    </row>
    <row r="4" spans="1:2" x14ac:dyDescent="0.15">
      <c r="B4" s="71" t="s">
        <v>480</v>
      </c>
    </row>
    <row r="5" spans="1:2" x14ac:dyDescent="0.15">
      <c r="B5" s="71" t="s">
        <v>481</v>
      </c>
    </row>
    <row r="6" spans="1:2" x14ac:dyDescent="0.15">
      <c r="B6" s="71" t="s">
        <v>482</v>
      </c>
    </row>
    <row r="7" spans="1:2" x14ac:dyDescent="0.15">
      <c r="B7" s="71" t="s">
        <v>483</v>
      </c>
    </row>
    <row r="8" spans="1:2" x14ac:dyDescent="0.15">
      <c r="A8" t="s">
        <v>456</v>
      </c>
      <c r="B8" s="71" t="s">
        <v>484</v>
      </c>
    </row>
    <row r="9" spans="1:2" x14ac:dyDescent="0.15">
      <c r="A9" t="s">
        <v>458</v>
      </c>
      <c r="B9" s="71" t="s">
        <v>485</v>
      </c>
    </row>
    <row r="10" spans="1:2" x14ac:dyDescent="0.15">
      <c r="B10" s="71" t="s">
        <v>585</v>
      </c>
    </row>
    <row r="11" spans="1:2" x14ac:dyDescent="0.15">
      <c r="B11" s="71" t="s">
        <v>586</v>
      </c>
    </row>
    <row r="12" spans="1:2" x14ac:dyDescent="0.15">
      <c r="B12" s="71"/>
    </row>
    <row r="13" spans="1:2" x14ac:dyDescent="0.15">
      <c r="B13" s="71"/>
    </row>
    <row r="14" spans="1:2" x14ac:dyDescent="0.15">
      <c r="B14" s="71" t="s">
        <v>486</v>
      </c>
    </row>
    <row r="15" spans="1:2" x14ac:dyDescent="0.15">
      <c r="B15" s="71"/>
    </row>
    <row r="20" spans="2:2" x14ac:dyDescent="0.15">
      <c r="B20" t="s">
        <v>487</v>
      </c>
    </row>
    <row r="21" spans="2:2" x14ac:dyDescent="0.15">
      <c r="B21" t="s">
        <v>488</v>
      </c>
    </row>
    <row r="22" spans="2:2" x14ac:dyDescent="0.15">
      <c r="B22" t="s">
        <v>489</v>
      </c>
    </row>
    <row r="23" spans="2:2" x14ac:dyDescent="0.15">
      <c r="B23" t="s">
        <v>490</v>
      </c>
    </row>
    <row r="24" spans="2:2" x14ac:dyDescent="0.15">
      <c r="B24" t="s">
        <v>491</v>
      </c>
    </row>
    <row r="25" spans="2:2" x14ac:dyDescent="0.15">
      <c r="B25" t="s">
        <v>492</v>
      </c>
    </row>
    <row r="26" spans="2:2" x14ac:dyDescent="0.15">
      <c r="B26" t="s">
        <v>493</v>
      </c>
    </row>
    <row r="27" spans="2:2" x14ac:dyDescent="0.15">
      <c r="B27" t="s">
        <v>494</v>
      </c>
    </row>
    <row r="28" spans="2:2" x14ac:dyDescent="0.15">
      <c r="B28" t="s">
        <v>495</v>
      </c>
    </row>
    <row r="29" spans="2:2" x14ac:dyDescent="0.15">
      <c r="B29" t="s">
        <v>496</v>
      </c>
    </row>
    <row r="30" spans="2:2" x14ac:dyDescent="0.15">
      <c r="B30" t="s">
        <v>497</v>
      </c>
    </row>
    <row r="31" spans="2:2" x14ac:dyDescent="0.15">
      <c r="B31" t="s">
        <v>498</v>
      </c>
    </row>
    <row r="32" spans="2:2" x14ac:dyDescent="0.15">
      <c r="B32" t="s">
        <v>499</v>
      </c>
    </row>
    <row r="33" spans="2:2" x14ac:dyDescent="0.15">
      <c r="B33" t="s">
        <v>500</v>
      </c>
    </row>
    <row r="34" spans="2:2" x14ac:dyDescent="0.15">
      <c r="B34" t="s">
        <v>501</v>
      </c>
    </row>
    <row r="35" spans="2:2" x14ac:dyDescent="0.15">
      <c r="B35" t="s">
        <v>502</v>
      </c>
    </row>
    <row r="36" spans="2:2" x14ac:dyDescent="0.15">
      <c r="B36" t="s">
        <v>503</v>
      </c>
    </row>
    <row r="37" spans="2:2" x14ac:dyDescent="0.15">
      <c r="B37" t="s">
        <v>407</v>
      </c>
    </row>
    <row r="38" spans="2:2" x14ac:dyDescent="0.15">
      <c r="B38" t="s">
        <v>504</v>
      </c>
    </row>
    <row r="39" spans="2:2" x14ac:dyDescent="0.15">
      <c r="B39" t="s">
        <v>505</v>
      </c>
    </row>
  </sheetData>
  <conditionalFormatting sqref="B1:B15">
    <cfRule type="expression" dxfId="4" priority="2">
      <formula>IF(LEN(B1)&gt;0,1,0)</formula>
    </cfRule>
    <cfRule type="expression" dxfId="3" priority="3">
      <formula>IF(VLOOKUP($AH$3,#NAME?,MATCH(#REF!,#NAME?,0)+1,0)&gt;0,1,0)</formula>
    </cfRule>
    <cfRule type="expression" dxfId="2" priority="4">
      <formula>IF(VLOOKUP($AH$3,#NAME?,MATCH(#REF!,#NAME?,0)+1,0)&gt;0,1,0)</formula>
    </cfRule>
    <cfRule type="expression" dxfId="1" priority="5">
      <formula>IF(VLOOKUP($AH$3,#NAME?,MATCH(#REF!,#NAME?,0)+1,0)&gt;0,1,0)</formula>
    </cfRule>
    <cfRule type="expression" dxfId="0"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3" sqref="B3"/>
    </sheetView>
  </sheetViews>
  <sheetFormatPr baseColWidth="10" defaultColWidth="12" defaultRowHeight="13" x14ac:dyDescent="0.15"/>
  <sheetData>
    <row r="2" spans="2:2" x14ac:dyDescent="0.15">
      <c r="B2" t="s">
        <v>374</v>
      </c>
    </row>
    <row r="3" spans="2:2" x14ac:dyDescent="0.15">
      <c r="B3" t="s">
        <v>506</v>
      </c>
    </row>
    <row r="4" spans="2:2" x14ac:dyDescent="0.15">
      <c r="B4" t="s">
        <v>507</v>
      </c>
    </row>
    <row r="5" spans="2:2" x14ac:dyDescent="0.15">
      <c r="B5" t="s">
        <v>508</v>
      </c>
    </row>
    <row r="6" spans="2:2" x14ac:dyDescent="0.15">
      <c r="B6" t="s">
        <v>509</v>
      </c>
    </row>
    <row r="7" spans="2:2" x14ac:dyDescent="0.15">
      <c r="B7" t="s">
        <v>510</v>
      </c>
    </row>
    <row r="8" spans="2:2" ht="16" x14ac:dyDescent="0.2">
      <c r="B8" s="70" t="s">
        <v>511</v>
      </c>
    </row>
    <row r="9" spans="2:2" x14ac:dyDescent="0.15">
      <c r="B9" t="s">
        <v>512</v>
      </c>
    </row>
    <row r="10" spans="2:2" x14ac:dyDescent="0.15">
      <c r="B10" s="72" t="s">
        <v>587</v>
      </c>
    </row>
    <row r="11" spans="2:2" x14ac:dyDescent="0.15">
      <c r="B11" s="72" t="s">
        <v>588</v>
      </c>
    </row>
    <row r="14" spans="2:2" x14ac:dyDescent="0.15">
      <c r="B14" t="s">
        <v>513</v>
      </c>
    </row>
    <row r="20" spans="2:2" x14ac:dyDescent="0.15">
      <c r="B20" t="s">
        <v>514</v>
      </c>
    </row>
    <row r="21" spans="2:2" x14ac:dyDescent="0.15">
      <c r="B21" t="s">
        <v>515</v>
      </c>
    </row>
    <row r="22" spans="2:2" x14ac:dyDescent="0.15">
      <c r="B22" t="s">
        <v>516</v>
      </c>
    </row>
    <row r="23" spans="2:2" x14ac:dyDescent="0.15">
      <c r="B23" t="s">
        <v>517</v>
      </c>
    </row>
    <row r="24" spans="2:2" x14ac:dyDescent="0.15">
      <c r="B24" t="s">
        <v>381</v>
      </c>
    </row>
    <row r="25" spans="2:2" x14ac:dyDescent="0.15">
      <c r="B25" t="s">
        <v>518</v>
      </c>
    </row>
    <row r="26" spans="2:2" x14ac:dyDescent="0.15">
      <c r="B26" t="s">
        <v>519</v>
      </c>
    </row>
    <row r="27" spans="2:2" x14ac:dyDescent="0.15">
      <c r="B27" t="s">
        <v>520</v>
      </c>
    </row>
    <row r="28" spans="2:2" x14ac:dyDescent="0.15">
      <c r="B28" t="s">
        <v>521</v>
      </c>
    </row>
    <row r="29" spans="2:2" x14ac:dyDescent="0.15">
      <c r="B29" t="s">
        <v>522</v>
      </c>
    </row>
    <row r="30" spans="2:2" x14ac:dyDescent="0.15">
      <c r="B30" t="s">
        <v>523</v>
      </c>
    </row>
    <row r="31" spans="2:2" x14ac:dyDescent="0.15">
      <c r="B31" t="s">
        <v>524</v>
      </c>
    </row>
    <row r="32" spans="2:2" x14ac:dyDescent="0.15">
      <c r="B32" t="s">
        <v>525</v>
      </c>
    </row>
    <row r="33" spans="2:2" x14ac:dyDescent="0.15">
      <c r="B33" t="s">
        <v>526</v>
      </c>
    </row>
    <row r="34" spans="2:2" x14ac:dyDescent="0.15">
      <c r="B34" t="s">
        <v>527</v>
      </c>
    </row>
    <row r="35" spans="2:2" x14ac:dyDescent="0.15">
      <c r="B35" t="s">
        <v>528</v>
      </c>
    </row>
    <row r="36" spans="2:2" x14ac:dyDescent="0.15">
      <c r="B36" t="s">
        <v>529</v>
      </c>
    </row>
    <row r="37" spans="2:2" x14ac:dyDescent="0.15">
      <c r="B37" t="s">
        <v>407</v>
      </c>
    </row>
    <row r="38" spans="2:2" x14ac:dyDescent="0.15">
      <c r="B38" t="s">
        <v>530</v>
      </c>
    </row>
    <row r="39" spans="2:2" x14ac:dyDescent="0.15">
      <c r="B39" t="s">
        <v>531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2" sqref="B12"/>
    </sheetView>
  </sheetViews>
  <sheetFormatPr baseColWidth="10" defaultColWidth="12" defaultRowHeight="13" x14ac:dyDescent="0.15"/>
  <sheetData>
    <row r="2" spans="2:2" x14ac:dyDescent="0.15">
      <c r="B2" t="s">
        <v>377</v>
      </c>
    </row>
    <row r="3" spans="2:2" ht="16" x14ac:dyDescent="0.2">
      <c r="B3" s="70" t="s">
        <v>532</v>
      </c>
    </row>
    <row r="4" spans="2:2" ht="16" x14ac:dyDescent="0.2">
      <c r="B4" s="70" t="s">
        <v>533</v>
      </c>
    </row>
    <row r="5" spans="2:2" x14ac:dyDescent="0.15">
      <c r="B5" t="s">
        <v>534</v>
      </c>
    </row>
    <row r="6" spans="2:2" ht="16" x14ac:dyDescent="0.2">
      <c r="B6" s="70" t="s">
        <v>535</v>
      </c>
    </row>
    <row r="7" spans="2:2" ht="16" x14ac:dyDescent="0.2">
      <c r="B7" s="70" t="s">
        <v>536</v>
      </c>
    </row>
    <row r="8" spans="2:2" x14ac:dyDescent="0.15">
      <c r="B8" t="s">
        <v>537</v>
      </c>
    </row>
    <row r="9" spans="2:2" x14ac:dyDescent="0.15">
      <c r="B9" s="73" t="s">
        <v>538</v>
      </c>
    </row>
    <row r="10" spans="2:2" x14ac:dyDescent="0.15">
      <c r="B10" t="s">
        <v>589</v>
      </c>
    </row>
    <row r="11" spans="2:2" x14ac:dyDescent="0.15">
      <c r="B11" t="s">
        <v>590</v>
      </c>
    </row>
    <row r="14" spans="2:2" ht="16" x14ac:dyDescent="0.2">
      <c r="B14" s="70" t="s">
        <v>539</v>
      </c>
    </row>
    <row r="20" spans="2:2" x14ac:dyDescent="0.15">
      <c r="B20" t="s">
        <v>540</v>
      </c>
    </row>
    <row r="21" spans="2:2" x14ac:dyDescent="0.15">
      <c r="B21" t="s">
        <v>541</v>
      </c>
    </row>
    <row r="22" spans="2:2" x14ac:dyDescent="0.15">
      <c r="B22" t="s">
        <v>489</v>
      </c>
    </row>
    <row r="23" spans="2:2" x14ac:dyDescent="0.15">
      <c r="B23" t="s">
        <v>542</v>
      </c>
    </row>
    <row r="24" spans="2:2" x14ac:dyDescent="0.15">
      <c r="B24" t="s">
        <v>381</v>
      </c>
    </row>
    <row r="25" spans="2:2" x14ac:dyDescent="0.15">
      <c r="B25" t="s">
        <v>543</v>
      </c>
    </row>
    <row r="26" spans="2:2" x14ac:dyDescent="0.15">
      <c r="B26" t="s">
        <v>493</v>
      </c>
    </row>
    <row r="27" spans="2:2" x14ac:dyDescent="0.15">
      <c r="B27" t="s">
        <v>544</v>
      </c>
    </row>
    <row r="28" spans="2:2" x14ac:dyDescent="0.15">
      <c r="B28" t="s">
        <v>545</v>
      </c>
    </row>
    <row r="29" spans="2:2" x14ac:dyDescent="0.15">
      <c r="B29" t="s">
        <v>546</v>
      </c>
    </row>
    <row r="30" spans="2:2" x14ac:dyDescent="0.15">
      <c r="B30" t="s">
        <v>547</v>
      </c>
    </row>
    <row r="31" spans="2:2" x14ac:dyDescent="0.15">
      <c r="B31" t="s">
        <v>548</v>
      </c>
    </row>
    <row r="32" spans="2:2" x14ac:dyDescent="0.15">
      <c r="B32" t="s">
        <v>549</v>
      </c>
    </row>
    <row r="33" spans="2:2" x14ac:dyDescent="0.15">
      <c r="B33" t="s">
        <v>550</v>
      </c>
    </row>
    <row r="34" spans="2:2" x14ac:dyDescent="0.15">
      <c r="B34" t="s">
        <v>551</v>
      </c>
    </row>
    <row r="35" spans="2:2" x14ac:dyDescent="0.15">
      <c r="B35" t="s">
        <v>528</v>
      </c>
    </row>
    <row r="36" spans="2:2" x14ac:dyDescent="0.15">
      <c r="B36" t="s">
        <v>552</v>
      </c>
    </row>
    <row r="37" spans="2:2" x14ac:dyDescent="0.15">
      <c r="B37" t="s">
        <v>476</v>
      </c>
    </row>
    <row r="38" spans="2:2" x14ac:dyDescent="0.15">
      <c r="B38" t="s">
        <v>553</v>
      </c>
    </row>
    <row r="39" spans="2:2" x14ac:dyDescent="0.15">
      <c r="B39" t="s">
        <v>554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12" sqref="B12"/>
    </sheetView>
  </sheetViews>
  <sheetFormatPr baseColWidth="10" defaultColWidth="12" defaultRowHeight="13" x14ac:dyDescent="0.15"/>
  <sheetData>
    <row r="2" spans="2:2" x14ac:dyDescent="0.15">
      <c r="B2" t="s">
        <v>393</v>
      </c>
    </row>
    <row r="3" spans="2:2" x14ac:dyDescent="0.15">
      <c r="B3" t="s">
        <v>555</v>
      </c>
    </row>
    <row r="4" spans="2:2" x14ac:dyDescent="0.15">
      <c r="B4" t="s">
        <v>556</v>
      </c>
    </row>
    <row r="5" spans="2:2" x14ac:dyDescent="0.15">
      <c r="B5" t="s">
        <v>557</v>
      </c>
    </row>
    <row r="6" spans="2:2" x14ac:dyDescent="0.15">
      <c r="B6" t="s">
        <v>558</v>
      </c>
    </row>
    <row r="7" spans="2:2" x14ac:dyDescent="0.15">
      <c r="B7" t="s">
        <v>559</v>
      </c>
    </row>
    <row r="8" spans="2:2" x14ac:dyDescent="0.15">
      <c r="B8" t="s">
        <v>560</v>
      </c>
    </row>
    <row r="9" spans="2:2" x14ac:dyDescent="0.15">
      <c r="B9" t="s">
        <v>561</v>
      </c>
    </row>
    <row r="10" spans="2:2" x14ac:dyDescent="0.15">
      <c r="B10" t="s">
        <v>591</v>
      </c>
    </row>
    <row r="11" spans="2:2" x14ac:dyDescent="0.15">
      <c r="B11" t="s">
        <v>592</v>
      </c>
    </row>
    <row r="14" spans="2:2" x14ac:dyDescent="0.15">
      <c r="B14" t="s">
        <v>562</v>
      </c>
    </row>
    <row r="20" spans="2:2" x14ac:dyDescent="0.15">
      <c r="B20" t="s">
        <v>563</v>
      </c>
    </row>
    <row r="21" spans="2:2" x14ac:dyDescent="0.15">
      <c r="B21" t="s">
        <v>564</v>
      </c>
    </row>
    <row r="22" spans="2:2" x14ac:dyDescent="0.15">
      <c r="B22" t="s">
        <v>565</v>
      </c>
    </row>
    <row r="23" spans="2:2" x14ac:dyDescent="0.15">
      <c r="B23" t="s">
        <v>566</v>
      </c>
    </row>
    <row r="24" spans="2:2" x14ac:dyDescent="0.15">
      <c r="B24" t="s">
        <v>381</v>
      </c>
    </row>
    <row r="25" spans="2:2" x14ac:dyDescent="0.15">
      <c r="B25" t="s">
        <v>567</v>
      </c>
    </row>
    <row r="26" spans="2:2" x14ac:dyDescent="0.15">
      <c r="B26" t="s">
        <v>568</v>
      </c>
    </row>
    <row r="27" spans="2:2" x14ac:dyDescent="0.15">
      <c r="B27" t="s">
        <v>569</v>
      </c>
    </row>
    <row r="28" spans="2:2" x14ac:dyDescent="0.15">
      <c r="B28" t="s">
        <v>570</v>
      </c>
    </row>
    <row r="29" spans="2:2" x14ac:dyDescent="0.15">
      <c r="B29" t="s">
        <v>571</v>
      </c>
    </row>
    <row r="30" spans="2:2" x14ac:dyDescent="0.15">
      <c r="B30" t="s">
        <v>572</v>
      </c>
    </row>
    <row r="31" spans="2:2" x14ac:dyDescent="0.15">
      <c r="B31" t="s">
        <v>573</v>
      </c>
    </row>
    <row r="32" spans="2:2" x14ac:dyDescent="0.15">
      <c r="B32" t="s">
        <v>574</v>
      </c>
    </row>
    <row r="33" spans="2:2" x14ac:dyDescent="0.15">
      <c r="B33" t="s">
        <v>575</v>
      </c>
    </row>
    <row r="34" spans="2:2" x14ac:dyDescent="0.15">
      <c r="B34" t="s">
        <v>576</v>
      </c>
    </row>
    <row r="35" spans="2:2" x14ac:dyDescent="0.15">
      <c r="B35" t="s">
        <v>577</v>
      </c>
    </row>
    <row r="36" spans="2:2" x14ac:dyDescent="0.15">
      <c r="B36" t="s">
        <v>475</v>
      </c>
    </row>
    <row r="37" spans="2:2" x14ac:dyDescent="0.15">
      <c r="B37" t="s">
        <v>407</v>
      </c>
    </row>
    <row r="38" spans="2:2" x14ac:dyDescent="0.15">
      <c r="B38" t="s">
        <v>578</v>
      </c>
    </row>
    <row r="39" spans="2:2" x14ac:dyDescent="0.15">
      <c r="B39" t="s">
        <v>579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819</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Themplate</vt:lpstr>
      <vt:lpstr>Values</vt:lpstr>
      <vt:lpstr>options</vt:lpstr>
      <vt:lpstr>English</vt:lpstr>
      <vt:lpstr>German</vt:lpstr>
      <vt:lpstr>Spanish</vt:lpstr>
      <vt:lpstr>French</vt:lpstr>
      <vt:lpstr>Italian</vt:lpstr>
      <vt:lpstr>Dutch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100</cp:revision>
  <dcterms:created xsi:type="dcterms:W3CDTF">2020-07-27T15:42:24Z</dcterms:created>
  <dcterms:modified xsi:type="dcterms:W3CDTF">2021-02-04T18:34:06Z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