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emiradimitrova/Desktop/Amazon/TellusAmazonPictures/after-big-bang-files/Lenovo/P51/"/>
    </mc:Choice>
  </mc:AlternateContent>
  <xr:revisionPtr revIDLastSave="0" documentId="8_{3E3BFBF0-AF20-8C45-AADA-F42A2E42AA3A}" xr6:coauthVersionLast="46" xr6:coauthVersionMax="46" xr10:uidLastSave="{00000000-0000-0000-0000-000000000000}"/>
  <bookViews>
    <workbookView xWindow="0" yWindow="460" windowWidth="3840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D21" i="2" l="1"/>
  <c r="O5" i="2"/>
  <c r="O6" i="2"/>
  <c r="O7" i="2"/>
  <c r="O8" i="2"/>
  <c r="O9" i="2"/>
  <c r="O10" i="2"/>
  <c r="O11" i="2"/>
  <c r="O12" i="2"/>
  <c r="O13" i="2"/>
  <c r="O14" i="2"/>
  <c r="O15" i="2"/>
  <c r="O16" i="2"/>
  <c r="O17" i="2"/>
  <c r="O18" i="2"/>
  <c r="O19" i="2"/>
  <c r="O20" i="2"/>
  <c r="O21" i="2"/>
  <c r="O22" i="2"/>
  <c r="O23" i="1" s="1"/>
  <c r="O22" i="1"/>
  <c r="M7" i="2"/>
  <c r="N7" i="2"/>
  <c r="P7" i="2"/>
  <c r="Q7" i="2"/>
  <c r="R7" i="2"/>
  <c r="R8" i="1" s="1"/>
  <c r="S7" i="2"/>
  <c r="T7" i="2"/>
  <c r="U7" i="2"/>
  <c r="N16" i="2"/>
  <c r="N17" i="1" s="1"/>
  <c r="M16" i="2"/>
  <c r="M17" i="1" s="1"/>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AB18" i="1" s="1"/>
  <c r="V28" i="2"/>
  <c r="H28" i="2" s="1"/>
  <c r="U28" i="2"/>
  <c r="T28" i="2"/>
  <c r="S28" i="2"/>
  <c r="R28" i="2"/>
  <c r="Q28" i="2"/>
  <c r="P28" i="2"/>
  <c r="O28" i="2"/>
  <c r="N28" i="2"/>
  <c r="M28" i="2"/>
  <c r="L28" i="2"/>
  <c r="V27" i="2"/>
  <c r="H27" i="2" s="1"/>
  <c r="U27" i="2"/>
  <c r="T27" i="2"/>
  <c r="S27" i="2"/>
  <c r="R27" i="2"/>
  <c r="Q27" i="2"/>
  <c r="P27" i="2"/>
  <c r="O27" i="2"/>
  <c r="N27" i="2"/>
  <c r="M27" i="2"/>
  <c r="L27" i="2"/>
  <c r="B27" i="2"/>
  <c r="V26" i="2"/>
  <c r="H26" i="2" s="1"/>
  <c r="U26" i="2"/>
  <c r="T26" i="2"/>
  <c r="S26" i="2"/>
  <c r="R26" i="2"/>
  <c r="Q26" i="2"/>
  <c r="P26" i="2"/>
  <c r="O26" i="2"/>
  <c r="N26" i="2"/>
  <c r="M26" i="2"/>
  <c r="L26" i="2"/>
  <c r="B26" i="2"/>
  <c r="V25" i="2"/>
  <c r="H25" i="2" s="1"/>
  <c r="U25" i="2"/>
  <c r="T25" i="2"/>
  <c r="S25" i="2"/>
  <c r="R25" i="2"/>
  <c r="Q25" i="2"/>
  <c r="P25" i="2"/>
  <c r="O25" i="2"/>
  <c r="N25" i="2"/>
  <c r="M25" i="2"/>
  <c r="L25" i="2"/>
  <c r="B25" i="2"/>
  <c r="V24" i="2"/>
  <c r="H24" i="2" s="1"/>
  <c r="U24" i="2"/>
  <c r="T24" i="2"/>
  <c r="S24" i="2"/>
  <c r="R24" i="2"/>
  <c r="Q24" i="2"/>
  <c r="P24" i="2"/>
  <c r="O24" i="2"/>
  <c r="N24" i="2"/>
  <c r="M24" i="2"/>
  <c r="L24" i="2"/>
  <c r="B24" i="2"/>
  <c r="V23" i="2"/>
  <c r="H23" i="2" s="1"/>
  <c r="U23" i="2"/>
  <c r="S23" i="2"/>
  <c r="R23" i="2"/>
  <c r="R24" i="1" s="1"/>
  <c r="Q23" i="2"/>
  <c r="Q24" i="1" s="1"/>
  <c r="O23" i="2"/>
  <c r="O24" i="1" s="1"/>
  <c r="M23" i="2"/>
  <c r="M24" i="1" s="1"/>
  <c r="P23" i="2"/>
  <c r="P24" i="1" s="1"/>
  <c r="I23" i="2"/>
  <c r="D23" i="2"/>
  <c r="B23" i="2"/>
  <c r="V22" i="2"/>
  <c r="H22" i="2" s="1"/>
  <c r="U22" i="2"/>
  <c r="T22" i="2"/>
  <c r="S22" i="2"/>
  <c r="R22" i="2"/>
  <c r="Q22" i="2"/>
  <c r="P22" i="2"/>
  <c r="N22" i="2"/>
  <c r="M22" i="2"/>
  <c r="I22" i="2"/>
  <c r="D22" i="2"/>
  <c r="C22" i="2"/>
  <c r="V21" i="2"/>
  <c r="H21" i="2" s="1"/>
  <c r="U21" i="2"/>
  <c r="S21" i="2"/>
  <c r="R21" i="2"/>
  <c r="Q21" i="2"/>
  <c r="Q22" i="1" s="1"/>
  <c r="N21" i="2"/>
  <c r="N22" i="1" s="1"/>
  <c r="M21" i="2"/>
  <c r="P21" i="2"/>
  <c r="P22" i="1" s="1"/>
  <c r="I21" i="2"/>
  <c r="C21" i="2"/>
  <c r="V20" i="2"/>
  <c r="U20" i="2"/>
  <c r="U21" i="1" s="1"/>
  <c r="T20" i="2"/>
  <c r="T21" i="1" s="1"/>
  <c r="S20" i="2"/>
  <c r="R20" i="2"/>
  <c r="Q20" i="2"/>
  <c r="P20" i="2"/>
  <c r="N20" i="2"/>
  <c r="M20" i="2"/>
  <c r="I20" i="2"/>
  <c r="H20" i="2"/>
  <c r="AT21" i="1" s="1"/>
  <c r="D20" i="2"/>
  <c r="C20" i="2"/>
  <c r="V19" i="2"/>
  <c r="H19" i="2" s="1"/>
  <c r="U19" i="2"/>
  <c r="T19" i="2"/>
  <c r="S19" i="2"/>
  <c r="R19" i="2"/>
  <c r="R20" i="1" s="1"/>
  <c r="Q19" i="2"/>
  <c r="P19" i="2"/>
  <c r="N19" i="2"/>
  <c r="M19" i="2"/>
  <c r="I19" i="2"/>
  <c r="D19" i="2"/>
  <c r="C19" i="2"/>
  <c r="V18" i="2"/>
  <c r="H18" i="2" s="1"/>
  <c r="U18" i="2"/>
  <c r="T18" i="2"/>
  <c r="S18" i="2"/>
  <c r="R18" i="2"/>
  <c r="Q18" i="2"/>
  <c r="P18" i="2"/>
  <c r="N18" i="2"/>
  <c r="M18" i="2"/>
  <c r="I18" i="2"/>
  <c r="D18" i="2"/>
  <c r="C18" i="2"/>
  <c r="V17" i="2"/>
  <c r="U17" i="2"/>
  <c r="T17" i="2"/>
  <c r="S17" i="2"/>
  <c r="R17" i="2"/>
  <c r="Q17" i="2"/>
  <c r="P17" i="2"/>
  <c r="N17" i="2"/>
  <c r="M17" i="2"/>
  <c r="I17" i="2"/>
  <c r="H17" i="2"/>
  <c r="D17" i="2"/>
  <c r="C17" i="2"/>
  <c r="V16" i="2"/>
  <c r="U16" i="2"/>
  <c r="T16" i="2"/>
  <c r="S16" i="2"/>
  <c r="R16" i="2"/>
  <c r="R17" i="1" s="1"/>
  <c r="Q16" i="2"/>
  <c r="Q17" i="1" s="1"/>
  <c r="P16" i="2"/>
  <c r="P17" i="1" s="1"/>
  <c r="I16" i="2"/>
  <c r="H16" i="2"/>
  <c r="AT17" i="1" s="1"/>
  <c r="D16" i="2"/>
  <c r="C16" i="2"/>
  <c r="V15" i="2"/>
  <c r="H15" i="2" s="1"/>
  <c r="U15" i="2"/>
  <c r="T15" i="2"/>
  <c r="S15" i="2"/>
  <c r="R15" i="2"/>
  <c r="R16" i="1" s="1"/>
  <c r="Q15" i="2"/>
  <c r="Q16" i="1" s="1"/>
  <c r="P15" i="2"/>
  <c r="N15" i="2"/>
  <c r="M15" i="2"/>
  <c r="I15" i="2"/>
  <c r="D15" i="2"/>
  <c r="C15" i="2"/>
  <c r="V14" i="2"/>
  <c r="U14" i="2"/>
  <c r="T14" i="2"/>
  <c r="S14" i="2"/>
  <c r="R14" i="2"/>
  <c r="R15" i="1" s="1"/>
  <c r="Q14" i="2"/>
  <c r="P14" i="2"/>
  <c r="N14" i="2"/>
  <c r="M14" i="2"/>
  <c r="I14" i="2"/>
  <c r="H14" i="2"/>
  <c r="D14" i="2"/>
  <c r="C14" i="2"/>
  <c r="V13" i="2"/>
  <c r="U13" i="2"/>
  <c r="T13" i="2"/>
  <c r="S13" i="2"/>
  <c r="R13" i="2"/>
  <c r="Q13" i="2"/>
  <c r="P13" i="2"/>
  <c r="N13" i="2"/>
  <c r="M13" i="2"/>
  <c r="I13" i="2"/>
  <c r="H13" i="2"/>
  <c r="D13" i="2"/>
  <c r="C13" i="2"/>
  <c r="V12" i="2"/>
  <c r="H12" i="2" s="1"/>
  <c r="U12" i="2"/>
  <c r="T12" i="2"/>
  <c r="S12" i="2"/>
  <c r="S13" i="1" s="1"/>
  <c r="R12" i="2"/>
  <c r="Q12" i="2"/>
  <c r="P12" i="2"/>
  <c r="N12" i="2"/>
  <c r="M12" i="2"/>
  <c r="I12" i="2"/>
  <c r="D12" i="2"/>
  <c r="C12" i="2"/>
  <c r="V11" i="2"/>
  <c r="H11" i="2" s="1"/>
  <c r="U11" i="2"/>
  <c r="T11" i="2"/>
  <c r="S11" i="2"/>
  <c r="R11" i="2"/>
  <c r="Q11" i="2"/>
  <c r="P11" i="2"/>
  <c r="N11" i="2"/>
  <c r="M11" i="2"/>
  <c r="I11" i="2"/>
  <c r="D11" i="2"/>
  <c r="C11" i="2"/>
  <c r="V10" i="2"/>
  <c r="H10" i="2" s="1"/>
  <c r="U10" i="2"/>
  <c r="T10" i="2"/>
  <c r="S10" i="2"/>
  <c r="R10" i="2"/>
  <c r="Q10" i="2"/>
  <c r="P10" i="2"/>
  <c r="N10" i="2"/>
  <c r="M10" i="2"/>
  <c r="I10" i="2"/>
  <c r="D10" i="2"/>
  <c r="C10" i="2"/>
  <c r="V9" i="2"/>
  <c r="H9" i="2" s="1"/>
  <c r="U9" i="2"/>
  <c r="S9" i="2"/>
  <c r="R9" i="2"/>
  <c r="Q9" i="2"/>
  <c r="N9" i="2"/>
  <c r="M9" i="2"/>
  <c r="P9" i="2"/>
  <c r="P10" i="1" s="1"/>
  <c r="I9" i="2"/>
  <c r="D9" i="2"/>
  <c r="C9" i="2"/>
  <c r="B9" i="2"/>
  <c r="V8" i="2"/>
  <c r="H8" i="2" s="1"/>
  <c r="R8" i="2"/>
  <c r="P8" i="2"/>
  <c r="P9" i="1" s="1"/>
  <c r="O9" i="1"/>
  <c r="N8" i="2"/>
  <c r="Q8" i="2"/>
  <c r="Q9" i="1" s="1"/>
  <c r="I8" i="2"/>
  <c r="D8" i="2"/>
  <c r="C8" i="2"/>
  <c r="B8" i="2"/>
  <c r="V7" i="2"/>
  <c r="H7" i="2" s="1"/>
  <c r="I7" i="2"/>
  <c r="D7" i="2"/>
  <c r="C7" i="2"/>
  <c r="B7" i="2"/>
  <c r="V6" i="2"/>
  <c r="H6" i="2" s="1"/>
  <c r="S6" i="2"/>
  <c r="S7" i="1" s="1"/>
  <c r="I6" i="2"/>
  <c r="D6" i="2"/>
  <c r="C6" i="2"/>
  <c r="V5" i="2"/>
  <c r="H5" i="2" s="1"/>
  <c r="S5" i="2"/>
  <c r="S6" i="1" s="1"/>
  <c r="I5" i="2"/>
  <c r="D5" i="2"/>
  <c r="C5" i="2"/>
  <c r="V4" i="2"/>
  <c r="S4" i="2"/>
  <c r="S5" i="1" s="1"/>
  <c r="I4" i="2"/>
  <c r="H4" i="2"/>
  <c r="D4" i="2"/>
  <c r="C4" i="2"/>
  <c r="B2" i="2"/>
  <c r="F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M24" i="1"/>
  <c r="AK24" i="1"/>
  <c r="AJ24" i="1"/>
  <c r="AI24" i="1"/>
  <c r="AA24" i="1"/>
  <c r="Z24" i="1"/>
  <c r="Y24" i="1"/>
  <c r="X24" i="1"/>
  <c r="W24" i="1"/>
  <c r="U24" i="1"/>
  <c r="S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M23" i="1"/>
  <c r="AK23" i="1"/>
  <c r="AJ23" i="1"/>
  <c r="AI23" i="1"/>
  <c r="AA23" i="1"/>
  <c r="Z23" i="1"/>
  <c r="Y23" i="1"/>
  <c r="X23" i="1"/>
  <c r="W23" i="1"/>
  <c r="U23" i="1"/>
  <c r="T23" i="1"/>
  <c r="S23" i="1"/>
  <c r="R23" i="1"/>
  <c r="Q23" i="1"/>
  <c r="P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I22" i="1"/>
  <c r="AA22" i="1"/>
  <c r="Z22" i="1"/>
  <c r="Y22" i="1"/>
  <c r="X22" i="1"/>
  <c r="W22" i="1"/>
  <c r="U22" i="1"/>
  <c r="S22" i="1"/>
  <c r="R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M21" i="1"/>
  <c r="AK21" i="1"/>
  <c r="AJ21" i="1"/>
  <c r="AI21" i="1"/>
  <c r="AA21" i="1"/>
  <c r="Z21" i="1"/>
  <c r="Y21" i="1"/>
  <c r="X21" i="1"/>
  <c r="W21" i="1"/>
  <c r="S21" i="1"/>
  <c r="R21" i="1"/>
  <c r="Q21" i="1"/>
  <c r="P21" i="1"/>
  <c r="N21" i="1"/>
  <c r="M21" i="1"/>
  <c r="L21" i="1"/>
  <c r="K21" i="1"/>
  <c r="J21" i="1"/>
  <c r="I21" i="1"/>
  <c r="H21" i="1"/>
  <c r="G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M20" i="1"/>
  <c r="AK20" i="1"/>
  <c r="AJ20" i="1"/>
  <c r="AI20" i="1"/>
  <c r="AA20" i="1"/>
  <c r="Z20" i="1"/>
  <c r="Y20" i="1"/>
  <c r="X20" i="1"/>
  <c r="W20" i="1"/>
  <c r="U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M19" i="1"/>
  <c r="AK19" i="1"/>
  <c r="AJ19" i="1"/>
  <c r="AI19" i="1"/>
  <c r="AA19" i="1"/>
  <c r="Z19" i="1"/>
  <c r="Y19" i="1"/>
  <c r="X19" i="1"/>
  <c r="W19" i="1"/>
  <c r="U19" i="1"/>
  <c r="T19" i="1"/>
  <c r="S19" i="1"/>
  <c r="R19" i="1"/>
  <c r="Q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A18" i="1"/>
  <c r="Z18" i="1"/>
  <c r="Y18" i="1"/>
  <c r="X18" i="1"/>
  <c r="W18" i="1"/>
  <c r="U18" i="1"/>
  <c r="T18" i="1"/>
  <c r="S18" i="1"/>
  <c r="R18" i="1"/>
  <c r="Q18" i="1"/>
  <c r="P18" i="1"/>
  <c r="O18" i="1"/>
  <c r="N18" i="1"/>
  <c r="M18" i="1"/>
  <c r="L18" i="1"/>
  <c r="K18" i="1"/>
  <c r="J18" i="1"/>
  <c r="I18" i="1"/>
  <c r="H18" i="1"/>
  <c r="G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M17" i="1"/>
  <c r="AK17" i="1"/>
  <c r="AJ17" i="1"/>
  <c r="AI17" i="1"/>
  <c r="AA17" i="1"/>
  <c r="Z17" i="1"/>
  <c r="Y17" i="1"/>
  <c r="X17" i="1"/>
  <c r="W17" i="1"/>
  <c r="U17" i="1"/>
  <c r="T17" i="1"/>
  <c r="S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M16" i="1"/>
  <c r="AK16" i="1"/>
  <c r="AJ16" i="1"/>
  <c r="AI16" i="1"/>
  <c r="AA16" i="1"/>
  <c r="Z16" i="1"/>
  <c r="Y16" i="1"/>
  <c r="X16" i="1"/>
  <c r="W16" i="1"/>
  <c r="U16" i="1"/>
  <c r="T16" i="1"/>
  <c r="S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Q15" i="1"/>
  <c r="P15" i="1"/>
  <c r="O15" i="1"/>
  <c r="N15" i="1"/>
  <c r="M15" i="1"/>
  <c r="L15" i="1"/>
  <c r="K15" i="1"/>
  <c r="J15" i="1"/>
  <c r="I15" i="1"/>
  <c r="H15" i="1"/>
  <c r="G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A14" i="1"/>
  <c r="Z14" i="1"/>
  <c r="Y14" i="1"/>
  <c r="X14" i="1"/>
  <c r="W14" i="1"/>
  <c r="U14" i="1"/>
  <c r="T14" i="1"/>
  <c r="S14" i="1"/>
  <c r="R14" i="1"/>
  <c r="Q14" i="1"/>
  <c r="P14" i="1"/>
  <c r="O14" i="1"/>
  <c r="N14" i="1"/>
  <c r="M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O13" i="1"/>
  <c r="DA13" i="1"/>
  <c r="CZ13" i="1"/>
  <c r="CV13" i="1"/>
  <c r="CU13" i="1"/>
  <c r="CT13" i="1"/>
  <c r="CS13" i="1"/>
  <c r="CR13" i="1"/>
  <c r="CQ13" i="1"/>
  <c r="CP13" i="1"/>
  <c r="CO13" i="1"/>
  <c r="CL13" i="1"/>
  <c r="CK13" i="1"/>
  <c r="CJ13" i="1"/>
  <c r="CI13" i="1"/>
  <c r="CH13" i="1"/>
  <c r="CG13" i="1"/>
  <c r="BH13" i="1"/>
  <c r="BG13" i="1"/>
  <c r="BF13" i="1"/>
  <c r="BE13" i="1"/>
  <c r="AV13" i="1"/>
  <c r="AM13" i="1"/>
  <c r="AK13" i="1"/>
  <c r="AJ13" i="1"/>
  <c r="AI13" i="1"/>
  <c r="AA13" i="1"/>
  <c r="Z13" i="1"/>
  <c r="Y13" i="1"/>
  <c r="X13" i="1"/>
  <c r="W13" i="1"/>
  <c r="U13" i="1"/>
  <c r="T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M12" i="1"/>
  <c r="AK12" i="1"/>
  <c r="AJ12" i="1"/>
  <c r="AI12" i="1"/>
  <c r="AA12" i="1"/>
  <c r="Z12" i="1"/>
  <c r="Y12" i="1"/>
  <c r="X12" i="1"/>
  <c r="W12" i="1"/>
  <c r="U12" i="1"/>
  <c r="T12" i="1"/>
  <c r="S12" i="1"/>
  <c r="R12" i="1"/>
  <c r="Q12" i="1"/>
  <c r="P12" i="1"/>
  <c r="O12" i="1"/>
  <c r="N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M11" i="1"/>
  <c r="AK11" i="1"/>
  <c r="AJ11" i="1"/>
  <c r="AI11" i="1"/>
  <c r="AA11" i="1"/>
  <c r="Z11" i="1"/>
  <c r="Y11" i="1"/>
  <c r="X11" i="1"/>
  <c r="W11" i="1"/>
  <c r="U11" i="1"/>
  <c r="T11" i="1"/>
  <c r="S11" i="1"/>
  <c r="R11" i="1"/>
  <c r="Q11" i="1"/>
  <c r="P11" i="1"/>
  <c r="O11" i="1"/>
  <c r="N11" i="1"/>
  <c r="M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I10" i="1"/>
  <c r="AA10" i="1"/>
  <c r="Z10" i="1"/>
  <c r="Y10" i="1"/>
  <c r="X10" i="1"/>
  <c r="W10" i="1"/>
  <c r="U10" i="1"/>
  <c r="S10" i="1"/>
  <c r="R10" i="1"/>
  <c r="Q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M9" i="1"/>
  <c r="AK9" i="1"/>
  <c r="AJ9" i="1"/>
  <c r="AI9" i="1"/>
  <c r="AA9" i="1"/>
  <c r="Z9" i="1"/>
  <c r="Y9" i="1"/>
  <c r="X9" i="1"/>
  <c r="W9" i="1"/>
  <c r="R9" i="1"/>
  <c r="N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M8" i="1"/>
  <c r="AK8" i="1"/>
  <c r="AJ8" i="1"/>
  <c r="AI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M7" i="1"/>
  <c r="AK7" i="1"/>
  <c r="AJ7" i="1"/>
  <c r="AI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M6" i="1"/>
  <c r="AK6" i="1"/>
  <c r="AJ6" i="1"/>
  <c r="AI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M5" i="1"/>
  <c r="AL5" i="1"/>
  <c r="AK5" i="1"/>
  <c r="AJ5" i="1"/>
  <c r="AI5" i="1"/>
  <c r="AA5" i="1"/>
  <c r="Z5" i="1"/>
  <c r="Y5" i="1"/>
  <c r="X5" i="1"/>
  <c r="W5" i="1"/>
  <c r="L5" i="1"/>
  <c r="K5" i="1"/>
  <c r="J5" i="1"/>
  <c r="I5" i="1"/>
  <c r="H5" i="1"/>
  <c r="G5" i="1"/>
  <c r="E5" i="1"/>
  <c r="D5" i="1"/>
  <c r="C5" i="1"/>
  <c r="B5" i="1"/>
  <c r="A5" i="1"/>
  <c r="AA4" i="1"/>
  <c r="J4" i="1"/>
  <c r="I4" i="1"/>
  <c r="H4" i="1"/>
  <c r="F4" i="1"/>
  <c r="D4" i="1"/>
  <c r="B4" i="1"/>
  <c r="A4" i="1"/>
  <c r="AB24" i="1" l="1"/>
  <c r="AB17" i="1"/>
  <c r="AL21" i="1"/>
  <c r="AB11" i="1"/>
  <c r="F17" i="1"/>
  <c r="F18" i="1"/>
  <c r="AB7" i="1"/>
  <c r="AB8" i="1"/>
  <c r="AB14" i="1"/>
  <c r="AB16" i="1"/>
  <c r="AB19" i="1"/>
  <c r="F21" i="1"/>
  <c r="AB20" i="1"/>
  <c r="AB22" i="1"/>
  <c r="AB5" i="1"/>
  <c r="F15" i="1"/>
  <c r="AB12" i="1"/>
  <c r="AL17" i="1"/>
  <c r="AB21" i="1"/>
  <c r="AB13" i="1"/>
  <c r="F14" i="1"/>
  <c r="AB23" i="1"/>
  <c r="AB6" i="1"/>
  <c r="AB9" i="1"/>
  <c r="AB10" i="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6" i="1"/>
  <c r="O7" i="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<sst xmlns="http://schemas.openxmlformats.org/spreadsheetml/2006/main" count="769" uniqueCount="632">
  <si>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</si>
  <si>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</si>
  <si>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</si>
  <si>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</si>
  <si>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</si>
  <si>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</si>
  <si>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</si>
  <si>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</si>
  <si>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</si>
  <si>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</si>
  <si>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</si>
  <si>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</si>
  <si>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</si>
  <si>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</si>
  <si>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</si>
  <si>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</si>
  <si>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</si>
  <si>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</si>
  <si>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</si>
  <si>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</si>
  <si>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</si>
  <si>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</si>
  <si>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</si>
  <si>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</si>
  <si>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</si>
  <si>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</si>
  <si>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</si>
  <si>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</si>
  <si>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</si>
  <si>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</si>
  <si>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</si>
  <si>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</si>
  <si>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</si>
  <si>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</si>
  <si>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</si>
  <si>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</si>
  <si>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</si>
  <si>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</si>
  <si>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</si>
  <si>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</si>
  <si>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</si>
  <si>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</si>
  <si>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</si>
  <si>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</si>
  <si>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</si>
  <si>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</si>
  <si>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</si>
  <si>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</si>
  <si>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</si>
  <si>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</si>
  <si>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</si>
  <si>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</si>
  <si>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</si>
  <si>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</si>
  <si>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</si>
  <si>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</si>
  <si>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</si>
  <si>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</si>
  <si>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</si>
  <si>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</si>
  <si>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</si>
  <si>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</si>
  <si>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</si>
  <si>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</si>
  <si>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</si>
  <si>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</si>
  <si>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</si>
  <si>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</si>
  <si>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</si>
  <si>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</si>
  <si>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</si>
  <si>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</si>
  <si>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</si>
  <si>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</si>
  <si>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</si>
  <si>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</si>
  <si>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</si>
  <si>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</si>
  <si>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</si>
  <si>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</si>
  <si>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</si>
  <si>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</si>
  <si>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</si>
  <si>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</si>
  <si>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</si>
  <si>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</si>
  <si>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</si>
  <si>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</si>
  <si>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</si>
  <si>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</si>
  <si>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</si>
  <si>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</si>
  <si>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</si>
  <si>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</si>
  <si>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</si>
  <si>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</si>
  <si>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</si>
  <si>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</si>
  <si>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</si>
  <si>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</si>
  <si>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</si>
  <si>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</si>
  <si>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</si>
  <si>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</si>
  <si>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</si>
  <si>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</si>
  <si>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</si>
  <si>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</si>
  <si>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</si>
  <si>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</si>
  <si>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</si>
  <si>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</si>
  <si>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</si>
  <si>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</si>
  <si>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</si>
  <si>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</si>
  <si>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</si>
  <si>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</si>
  <si>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</si>
  <si>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</si>
  <si>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</si>
  <si>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</si>
  <si>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</si>
  <si>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</si>
  <si>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</si>
  <si>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</si>
  <si>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</si>
  <si>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</si>
  <si>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</si>
  <si>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</si>
  <si>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</si>
  <si>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</si>
  <si>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</si>
  <si>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</si>
  <si>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</si>
  <si>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</si>
  <si>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</si>
  <si>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</si>
  <si>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</si>
  <si>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</si>
  <si>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</si>
  <si>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</si>
  <si>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</si>
  <si>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</si>
  <si>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</si>
  <si>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</si>
  <si>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</si>
  <si>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</si>
  <si>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</si>
  <si>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</si>
  <si>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</si>
  <si>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</si>
  <si>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</si>
  <si>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</si>
  <si>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</si>
  <si>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</si>
  <si>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</si>
  <si>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</si>
  <si>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</si>
  <si>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</si>
  <si>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</si>
  <si>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</si>
  <si>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</si>
  <si>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</si>
  <si>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</si>
  <si>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</si>
  <si>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</si>
  <si>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</si>
  <si>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</si>
  <si>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</si>
  <si>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</si>
  <si>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</si>
  <si>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</si>
  <si>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</si>
  <si>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</si>
  <si>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</si>
  <si>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</si>
  <si>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</si>
  <si>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</si>
  <si>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</si>
  <si>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</si>
  <si>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</si>
  <si>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</si>
  <si>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</si>
  <si>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</si>
  <si>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</si>
  <si>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</si>
  <si>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</si>
  <si>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</si>
  <si>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</si>
  <si>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</si>
  <si>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</si>
  <si>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</si>
  <si>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</si>
  <si>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</si>
  <si>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</si>
  <si>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</si>
  <si>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</si>
  <si>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</si>
  <si>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</si>
  <si>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</si>
  <si>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</si>
  <si>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</si>
  <si>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</si>
  <si>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</si>
  <si>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</si>
  <si>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</si>
  <si>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</si>
  <si>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</si>
  <si>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</si>
  <si>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</si>
  <si>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</si>
  <si>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</si>
  <si>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</si>
  <si>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</si>
  <si>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</si>
  <si>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</si>
  <si>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</si>
  <si>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</si>
  <si>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</si>
  <si>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</si>
  <si>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</si>
  <si>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</si>
  <si>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</si>
  <si>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</si>
  <si>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</si>
  <si>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</si>
  <si>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</si>
  <si>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</si>
  <si>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</si>
  <si>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</si>
  <si>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</si>
  <si>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</si>
  <si>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</si>
  <si>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</si>
  <si>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</si>
  <si>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</si>
  <si>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</si>
  <si>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</si>
  <si>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</si>
  <si>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</si>
  <si>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</si>
  <si>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</si>
  <si>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</si>
  <si>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</si>
  <si>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</si>
  <si>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</si>
  <si>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</si>
  <si>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</si>
  <si>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</si>
  <si>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</si>
  <si>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</si>
  <si>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</si>
  <si>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</si>
  <si>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</si>
  <si>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</si>
  <si>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</si>
  <si>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</si>
  <si>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</si>
  <si>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</si>
  <si>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</si>
  <si>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</si>
  <si>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</si>
  <si>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</si>
  <si>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</si>
  <si>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</si>
  <si>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</si>
  <si>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</si>
  <si>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</si>
  <si>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</si>
  <si>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</si>
  <si>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</si>
  <si>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</si>
  <si>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</si>
  <si>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</si>
  <si>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</si>
  <si>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</si>
  <si>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</si>
  <si>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</si>
  <si>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</si>
  <si>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</si>
  <si>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</si>
  <si>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</si>
  <si>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</si>
  <si>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</si>
  <si>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</si>
  <si>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</si>
  <si>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</si>
  <si>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</si>
  <si>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</si>
  <si>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</si>
  <si>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</si>
  <si>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</si>
  <si>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</si>
  <si>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</si>
  <si>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</si>
  <si>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</si>
  <si>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</si>
  <si>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</si>
  <si>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</si>
  <si>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</si>
  <si>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</si>
  <si>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</si>
  <si>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</si>
  <si>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</si>
  <si>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</si>
  <si>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</si>
  <si>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</si>
  <si>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</si>
  <si>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</si>
  <si>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</si>
  <si>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</si>
  <si>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</si>
  <si>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</si>
  <si>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</si>
  <si>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</si>
  <si>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</si>
  <si>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</si>
  <si>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</si>
  <si>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</si>
  <si>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</si>
  <si>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</si>
  <si>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</si>
  <si>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</si>
  <si>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</si>
  <si>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</si>
  <si>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</si>
  <si>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</si>
  <si>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</si>
  <si>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</si>
  <si>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</si>
  <si>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</si>
  <si>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</si>
  <si>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</si>
  <si>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</si>
  <si>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</si>
  <si>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</si>
  <si>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</si>
  <si>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</si>
  <si>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</si>
  <si>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</si>
  <si>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</si>
  <si>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</si>
  <si>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</si>
  <si>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</si>
  <si>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</si>
  <si>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</si>
  <si>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</si>
  <si>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</si>
  <si>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</si>
  <si>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</si>
  <si>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</si>
  <si>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</si>
  <si>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</si>
  <si>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</si>
  <si>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</si>
  <si>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</si>
  <si>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</si>
  <si>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</si>
  <si>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</si>
  <si>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</si>
  <si>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</si>
  <si>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</si>
  <si>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</si>
  <si>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</si>
  <si>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</si>
  <si>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</si>
  <si>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</si>
  <si>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</si>
  <si>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</si>
  <si>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</si>
  <si>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</si>
  <si>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</si>
  <si>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</si>
  <si>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</si>
  <si>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</si>
  <si>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</si>
  <si>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</si>
  <si>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</si>
  <si>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</si>
  <si>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</si>
  <si>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</si>
  <si>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</si>
  <si>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</si>
  <si>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</si>
  <si>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</si>
  <si>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</si>
  <si>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</si>
  <si>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</si>
  <si>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</si>
  <si>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</si>
  <si>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</si>
  <si>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</si>
  <si>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</si>
  <si>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</si>
  <si>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</si>
  <si>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</si>
  <si>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</si>
  <si>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</si>
  <si>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</si>
  <si>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</si>
  <si>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</si>
  <si>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</si>
  <si>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</si>
  <si>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</si>
  <si>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</si>
  <si>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</si>
  <si>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</si>
  <si>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</si>
  <si>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</si>
  <si>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</si>
  <si>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</si>
  <si>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</si>
  <si>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</si>
  <si>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</si>
  <si>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</si>
  <si>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</si>
  <si>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</si>
  <si>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</si>
  <si>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</si>
  <si>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</si>
  <si>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</si>
  <si>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</si>
  <si>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</si>
  <si>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</si>
  <si>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</si>
  <si>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</si>
  <si>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</si>
  <si>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</si>
  <si>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</si>
  <si>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</si>
  <si>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</si>
  <si>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</si>
  <si>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</si>
  <si>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</si>
  <si>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</si>
  <si>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</si>
  <si>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</si>
  <si>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</si>
  <si>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</si>
  <si>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</si>
  <si>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</si>
  <si>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</si>
  <si>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</si>
  <si>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</si>
  <si>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</si>
  <si>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</si>
  <si>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</si>
  <si>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</si>
  <si>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</si>
  <si>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</si>
  <si>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</si>
  <si>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</si>
  <si>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</si>
  <si>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</si>
  <si>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</si>
  <si>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</si>
  <si>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</si>
  <si>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</si>
  <si>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</si>
  <si>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</si>
  <si>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</si>
  <si>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</si>
  <si>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</si>
  <si>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</si>
  <si>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</si>
  <si>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</si>
  <si>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</si>
  <si>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</si>
  <si>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</si>
  <si>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</si>
  <si>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</si>
  <si>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</si>
  <si>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</si>
  <si>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</si>
  <si>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</si>
  <si>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</si>
  <si>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</si>
  <si>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</si>
  <si>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</si>
  <si>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</si>
  <si>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</si>
  <si>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</si>
  <si>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</si>
  <si>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</si>
  <si>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</si>
  <si>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</si>
  <si>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</si>
  <si>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</si>
  <si>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</si>
  <si>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</si>
  <si>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</si>
  <si>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</si>
  <si>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</si>
  <si>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</si>
  <si>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</si>
  <si>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</si>
  <si>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</si>
  <si>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</si>
  <si>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</si>
  <si>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</si>
  <si>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</si>
  <si>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</si>
  <si>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</si>
  <si>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</si>
  <si>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</si>
  <si>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</si>
  <si>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</si>
  <si>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</si>
  <si>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</si>
  <si>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</si>
  <si>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</si>
  <si>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</si>
  <si>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</si>
  <si>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</si>
  <si>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</si>
  <si>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</si>
  <si>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</si>
  <si>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</si>
  <si>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</si>
  <si>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</si>
  <si>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</si>
  <si>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</si>
  <si>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</si>
  <si>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</si>
  <si>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</si>
  <si>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</si>
  <si>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</si>
  <si>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</si>
  <si>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</si>
  <si>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</si>
  <si>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</si>
  <si>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</si>
  <si>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</si>
  <si>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</si>
  <si>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</si>
  <si>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</si>
  <si>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</si>
  <si>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</si>
  <si>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</si>
  <si>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</si>
  <si>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</si>
  <si>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</si>
  <si>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</si>
  <si>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</si>
  <si>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</si>
  <si>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</si>
  <si>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</si>
  <si>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</si>
  <si>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</si>
  <si>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</si>
  <si>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</si>
  <si>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</si>
  <si>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</si>
  <si>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</si>
  <si>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</si>
  <si>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</si>
  <si>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</si>
  <si>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</si>
  <si>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</si>
  <si>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</si>
  <si>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</si>
  <si>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</si>
  <si>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</si>
  <si>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</si>
  <si>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</si>
  <si>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</si>
  <si>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</si>
  <si>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</si>
  <si>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</si>
  <si>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</si>
  <si>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</si>
  <si>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</si>
  <si>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</si>
  <si>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</si>
  <si>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</si>
  <si>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</si>
  <si>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</si>
  <si>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</si>
  <si>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</si>
  <si>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not_applicable</t>
  </si>
  <si>
    <t>Lenovo P51 BL - DE</t>
  </si>
  <si>
    <t>Lenovo P51 BL - ES</t>
  </si>
  <si>
    <t>Lenovo P51 BL - BE</t>
  </si>
  <si>
    <t>Lenovo P51 BL - CH</t>
  </si>
  <si>
    <t>Lenovo P51 parent</t>
  </si>
  <si>
    <t>P51 P71</t>
  </si>
  <si>
    <t xml:space="preserve">replacement {language} non-backlit keyboard for Lenovo Thinkpad </t>
  </si>
  <si>
    <t xml:space="preserve">replacement {language} backlit keyboard for Lenovo Thinkpad </t>
  </si>
  <si>
    <r>
      <t xml:space="preserve">ersatztastatur {language} Hintergrundbeleuchtung für Lenovo </t>
    </r>
    <r>
      <rPr>
        <b/>
        <sz val="10"/>
        <rFont val="Arial"/>
        <family val="2"/>
      </rPr>
      <t>Thinkpad</t>
    </r>
  </si>
  <si>
    <t>ersatztastatur {language} Nicht Hintergrundbeleuchtung für Lenovo Thinkpad</t>
  </si>
  <si>
    <t>Teclado de respuesto {language} retroiluminado  para Lenovo Thinkpad</t>
  </si>
  <si>
    <t>Teclado de respuesto {language} sin retroiluminación  para Lenovo Thinkpad</t>
  </si>
  <si>
    <t>clavier de remplacement {language} rétroéclairé pour Lenovo Thinkpad</t>
  </si>
  <si>
    <t>clavier de remplacement {language} non rétroéclairé pour Lenovo Thinkpad</t>
  </si>
  <si>
    <t>sostituzione della tastiera {language} retroilluminata per Lenovo Thinkpad</t>
  </si>
  <si>
    <t>sostituzione della tastiera {language} non retroilluminata per Lenovo Thinkpad</t>
  </si>
  <si>
    <t>vervangend {language} toetsenbord met achtergrondverlichting voor Lenovo Thinkpad</t>
  </si>
  <si>
    <t>vervangend {language} toetsenbord zonder achtergrondverlichting voor Lenovo Thinkpad</t>
  </si>
  <si>
    <t>Lenovo P51 - IT</t>
  </si>
  <si>
    <t>Lenovo P51 - UK FBA</t>
  </si>
  <si>
    <t>01ER963</t>
  </si>
  <si>
    <t>01ER962</t>
  </si>
  <si>
    <t>01ER968</t>
  </si>
  <si>
    <t>01ER961</t>
  </si>
  <si>
    <t>01ER980</t>
  </si>
  <si>
    <t>01ER971</t>
  </si>
  <si>
    <t>01ER957</t>
  </si>
  <si>
    <t>01ER958</t>
  </si>
  <si>
    <t>01ER959</t>
  </si>
  <si>
    <t>Lenovo P51 - FR</t>
  </si>
  <si>
    <t>Lenovo P51 - NOR</t>
  </si>
  <si>
    <t>01ER960</t>
  </si>
  <si>
    <t>01ER966</t>
  </si>
  <si>
    <t>01ER970</t>
  </si>
  <si>
    <t>01ER973</t>
  </si>
  <si>
    <t>01ER977</t>
  </si>
  <si>
    <t>01ER951</t>
  </si>
  <si>
    <t>01ER981</t>
  </si>
  <si>
    <t>01ER974</t>
  </si>
  <si>
    <t>Lenovo P51 - BG</t>
  </si>
  <si>
    <t>Lenovo P51 - CZ</t>
  </si>
  <si>
    <t>Lenovo P51 - DK</t>
  </si>
  <si>
    <t>Lenovo P51 - HU</t>
  </si>
  <si>
    <t>Lenovo P51 - NL</t>
  </si>
  <si>
    <t>Lenovo P51 - NO</t>
  </si>
  <si>
    <t>Lenovo P51 - PL</t>
  </si>
  <si>
    <t>Lenovo P51 - PT</t>
  </si>
  <si>
    <t>Lenovo P51 - SE/FI</t>
  </si>
  <si>
    <t>Lenovo P51 - US INT</t>
  </si>
  <si>
    <t>Lenovo P51 - RUS</t>
  </si>
  <si>
    <t>Lenovo P51 -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</si>
</sst>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3"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Calibri"/>
      <family val="2"/>
    </font>
    <font>
      <sz val="14"/>
      <color rgb="FF000000"/>
      <name val="Arial"/>
      <family val="2"/>
    </font>
    <font>
      <b/>
      <sz val="10"/>
      <name val="Arial"/>
      <family val="2"/>
    </font>
    <font>
      <sz val="14"/>
      <color rgb="FF333333"/>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8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0" borderId="0" xfId="2" applyProtection="1">
      <protection locked="0"/>
    </xf>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0" borderId="0" xfId="0"/>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0" fontId="0" fillId="0" borderId="3" xfId="0" applyBorder="1"/>
    <xf numFmtId="1" fontId="0" fillId="14" borderId="5" xfId="0" applyNumberFormat="1" applyFill="1" applyBorder="1"/>
    <xf numFmtId="0" fontId="0" fillId="14" borderId="3" xfId="0" applyFont="1" applyFill="1" applyBorder="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14" borderId="0" xfId="0" applyFont="1" applyFill="1" applyAlignment="1">
      <alignment horizontal="left"/>
    </xf>
    <xf numFmtId="0" fontId="0" fillId="0" borderId="0" xfId="0" applyFont="1"/>
    <xf numFmtId="0" fontId="8" fillId="0" borderId="0" xfId="0" applyFont="1"/>
    <xf numFmtId="0" fontId="9" fillId="0" borderId="0" xfId="0" applyFont="1"/>
    <xf numFmtId="1" fontId="8" fillId="0" borderId="0" xfId="0" applyNumberFormat="1" applyFont="1"/>
    <xf numFmtId="1" fontId="9" fillId="0" borderId="0" xfId="0" applyNumberFormat="1" applyFont="1"/>
    <xf numFmtId="0" fontId="10" fillId="0" borderId="0" xfId="0" applyFont="1"/>
    <xf numFmtId="0" fontId="6" fillId="0" borderId="0" xfId="0" applyFont="1" applyBorder="1" applyAlignment="1">
      <alignment horizontal="center"/>
    </xf>
    <xf numFmtId="0" fontId="12" fillId="0" borderId="0" xfId="0" applyFont="1"/>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DG9" zoomScaleNormal="100" workbookViewId="0">
      <selection activeCell="EA18" sqref="EA18"/>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P51 parent</v>
      </c>
      <c r="C4" s="29" t="s">
        <v>345</v>
      </c>
      <c r="D4" s="30">
        <f>Values!B14</f>
        <v>5714401511991</v>
      </c>
      <c r="E4" s="31" t="s">
        <v>346</v>
      </c>
      <c r="F4" s="28" t="str">
        <f>SUBSTITUTE(Values!B1, "{language}", "") &amp; " " &amp; Values!B3</f>
        <v>sostituzione della tastiera  retroilluminata per Lenovo Thinkpad P51 P71</v>
      </c>
      <c r="G4" s="29" t="s">
        <v>345</v>
      </c>
      <c r="H4" s="27" t="str">
        <f>Values!B16</f>
        <v>laptop-computer-replacement-parts</v>
      </c>
      <c r="I4" s="27" t="str">
        <f>IF(ISBLANK(Values!E3),"","4730574031")</f>
        <v>4730574031</v>
      </c>
      <c r="J4" s="32" t="str">
        <f>Values!B13</f>
        <v>Lenovo P51 parent</v>
      </c>
      <c r="K4" s="33"/>
      <c r="L4" s="34"/>
      <c r="M4" s="34"/>
      <c r="W4" s="29" t="s">
        <v>347</v>
      </c>
      <c r="X4" s="34"/>
      <c r="Y4" s="35" t="s">
        <v>348</v>
      </c>
      <c r="Z4" s="34"/>
      <c r="AA4" s="36" t="str">
        <f>Values!B20</f>
        <v>Update</v>
      </c>
      <c r="DY4" s="31" t="s">
        <v>580</v>
      </c>
      <c r="DZ4" s="31" t="s">
        <v>349</v>
      </c>
      <c r="EA4" s="31" t="s">
        <v>349</v>
      </c>
      <c r="EB4" s="31" t="s">
        <v>349</v>
      </c>
      <c r="EC4" s="31" t="s">
        <v>349</v>
      </c>
      <c r="EV4" s="31" t="s">
        <v>350</v>
      </c>
    </row>
    <row r="5" spans="1:192" ht="48" x14ac:dyDescent="0.2">
      <c r="A5" s="27" t="str">
        <f>IF(ISBLANK(Values!E4),"",IF(Values!$B$37="EU","computercomponent","computer"))</f>
        <v>computercomponent</v>
      </c>
      <c r="B5" s="37" t="str">
        <f>IF(ISBLANK(Values!E4),"",Values!F4)</f>
        <v>Lenovo P51 BL - DE</v>
      </c>
      <c r="C5" s="32" t="str">
        <f>IF(ISBLANK(Values!E4),"","TellusRem")</f>
        <v>TellusRem</v>
      </c>
      <c r="D5" s="30">
        <f>IF(ISBLANK(Values!E4),"",Values!E4)</f>
        <v>5714401511014</v>
      </c>
      <c r="E5" s="31" t="str">
        <f>IF(ISBLANK(Values!E4),"","EAN")</f>
        <v>EAN</v>
      </c>
      <c r="F5" s="28" t="str">
        <f>IF(ISBLANK(Values!E4),"",IF(Values!J4, SUBSTITUTE(Values!$B$1, "{language}", Values!H4) &amp; " " &amp;Values!$B$3, SUBSTITUTE(Values!$B$2, "{language}", Values!$H4) &amp; " " &amp;Values!$B$3))</f>
        <v>sostituzione della tastiera Tedesco non retroilluminata per Lenovo Thinkpad P51 P71</v>
      </c>
      <c r="G5" s="32" t="str">
        <f>IF(ISBLANK(Values!E4),"","TellusRem")</f>
        <v>TellusRem</v>
      </c>
      <c r="H5" s="27" t="str">
        <f>IF(ISBLANK(Values!E4),"",Values!$B$16)</f>
        <v>laptop-computer-replacement-parts</v>
      </c>
      <c r="I5" s="27" t="str">
        <f>IF(ISBLANK(Values!E4),"","4730574031")</f>
        <v>4730574031</v>
      </c>
      <c r="J5" s="38" t="str">
        <f>IF(ISBLANK(Values!E4),"",Values!F4 )</f>
        <v>Lenovo P51 BL - DE</v>
      </c>
      <c r="K5" s="28">
        <f>IF(ISBLANK(Values!E4),"",IF(Values!J4, Values!$B$4, Values!$B$5))</f>
        <v>68.989999999999995</v>
      </c>
      <c r="L5" s="39">
        <f>IF(ISBLANK(Values!E4),"",Values!$B$18)</f>
        <v>5</v>
      </c>
      <c r="M5" s="28" t="str">
        <f>IF(ISBLANK(Values!E4),"",Values!$M4)</f>
        <v>https://download.lenovo.com/Images/Parts/01ER963/01ER963_A.jpg</v>
      </c>
      <c r="N5" s="28" t="str">
        <f>IF(ISBLANK(Values!$F4),"",Values!N4)</f>
        <v>https://download.lenovo.com/Images/Parts/01ER963/01ER963_B.jpg</v>
      </c>
      <c r="O5" s="28" t="str">
        <f>IF(ISBLANK(Values!$F4),"",Values!O4)</f>
        <v>https://download.lenovo.com/Images/Parts/01ER963/01ER963_details.jpg</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2" t="str">
        <f>IF(ISBLANK(Values!E4),"","Child")</f>
        <v>Child</v>
      </c>
      <c r="X5" s="32" t="str">
        <f>IF(ISBLANK(Values!E4),"",Values!$B$13)</f>
        <v>Lenovo P51 parent</v>
      </c>
      <c r="Y5" s="38" t="str">
        <f>IF(ISBLANK(Values!E4),"","Size-Color")</f>
        <v>Size-Color</v>
      </c>
      <c r="Z5" s="32" t="str">
        <f>IF(ISBLANK(Values!E4),"","variation")</f>
        <v>variation</v>
      </c>
      <c r="AA5" s="36"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0"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41"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P51 P71</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NO retroilluminato. </v>
      </c>
      <c r="AM5" s="1" t="str">
        <f>SUBSTITUTE(IF(ISBLANK(Values!E4),"",Values!$B$27), "{model}", Values!$B$3)</f>
        <v xml:space="preserve">👉 COMPATIBILE CON - Lenovo P51 P71. Si prega di controllare attentamente l'immagine e la descrizione prima di acquistare qualsiasi tastiera. Ciò garantisce di ottenere la tastiera del laptop corretta per il computer. Installazione super facile. </v>
      </c>
      <c r="AT5" s="28" t="str">
        <f>IF(ISBLANK(Values!E4),"",Values!H4)</f>
        <v>Tedesco</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41</v>
      </c>
      <c r="CJ5" s="1" t="str">
        <f>IF(ISBLANK(Values!E4),"",Values!$B$8)</f>
        <v>17</v>
      </c>
      <c r="CK5" s="1" t="str">
        <f>IF(ISBLANK(Values!E4),"",Values!$B$9)</f>
        <v>5</v>
      </c>
      <c r="CL5" s="1" t="str">
        <f>IF(ISBLANK(Values!E4),"","CM")</f>
        <v>CM</v>
      </c>
      <c r="CO5" s="42" t="str">
        <f>IF(AND(Values!$B$37=options!$G$2, Values!$C4), "AMAZON_NA", IF(AND(Values!$B$37=options!$G$1, Values!$D4), "AMAZON_EU", "DEFAULT"))</f>
        <v>AMAZON_EU</v>
      </c>
      <c r="CP5" s="1" t="str">
        <f>IF(ISBLANK(Values!E4),"",Values!$B$7)</f>
        <v>41</v>
      </c>
      <c r="CQ5" s="1" t="str">
        <f>IF(ISBLANK(Values!E4),"",Values!$B$8)</f>
        <v>17</v>
      </c>
      <c r="CR5" s="1" t="str">
        <f>IF(ISBLANK(Values!E4),"",Values!$B$9)</f>
        <v>5</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Danimarca</v>
      </c>
      <c r="CZ5" s="1" t="str">
        <f>IF(ISBLANK(Values!E4),"","No")</f>
        <v>No</v>
      </c>
      <c r="DA5" s="1" t="str">
        <f>IF(ISBLANK(Values!E4),"","No")</f>
        <v>No</v>
      </c>
      <c r="DO5" s="27" t="str">
        <f>IF(ISBLANK(Values!E4),"","Parts")</f>
        <v>Parts</v>
      </c>
      <c r="DP5" s="27"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s="31" t="s">
        <v>580</v>
      </c>
      <c r="DZ5" s="31"/>
      <c r="EA5" s="31"/>
      <c r="EB5" s="31"/>
      <c r="EC5" s="31"/>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31" t="str">
        <f>IF(ISBLANK(Values!E4),"","New")</f>
        <v>New</v>
      </c>
      <c r="FE5" s="1" t="str">
        <f>IF(ISBLANK(Values!E4),"","3")</f>
        <v>3</v>
      </c>
      <c r="FH5" s="1" t="str">
        <f>IF(ISBLANK(Values!E4),"","FALSE")</f>
        <v>FALSE</v>
      </c>
      <c r="FI5" s="1" t="str">
        <f>IF(ISBLANK(Values!E4),"","FALSE")</f>
        <v>FALSE</v>
      </c>
      <c r="FJ5" s="1" t="str">
        <f>IF(ISBLANK(Values!E4),"","FALSE")</f>
        <v>FALSE</v>
      </c>
      <c r="FM5" s="1" t="str">
        <f>IF(ISBLANK(Values!E4),"","1")</f>
        <v>1</v>
      </c>
      <c r="FO5" s="28">
        <f>IF(ISBLANK(Values!E4),"",IF(Values!J4, Values!$B$4, Values!$B$5))</f>
        <v>68.989999999999995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7" t="str">
        <f>IF(ISBLANK(Values!E5),"",Values!F5)</f>
        <v>Lenovo P51 - FR</v>
      </c>
      <c r="C6" s="32" t="str">
        <f>IF(ISBLANK(Values!E5),"","TellusRem")</f>
        <v>TellusRem</v>
      </c>
      <c r="D6" s="30">
        <f>IF(ISBLANK(Values!E5),"",Values!E5)</f>
        <v>5714401511021</v>
      </c>
      <c r="E6" s="31" t="str">
        <f>IF(ISBLANK(Values!E5),"","EAN")</f>
        <v>EAN</v>
      </c>
      <c r="F6" s="28" t="str">
        <f>IF(ISBLANK(Values!E5),"",IF(Values!J5, SUBSTITUTE(Values!$B$1, "{language}", Values!H5) &amp; " " &amp;Values!$B$3, SUBSTITUTE(Values!$B$2, "{language}", Values!$H5) &amp; " " &amp;Values!$B$3))</f>
        <v>sostituzione della tastiera Francese non retroilluminata per Lenovo Thinkpad P51 P71</v>
      </c>
      <c r="G6" s="32" t="str">
        <f>IF(ISBLANK(Values!E5),"","TellusRem")</f>
        <v>TellusRem</v>
      </c>
      <c r="H6" s="27" t="str">
        <f>IF(ISBLANK(Values!E5),"",Values!$B$16)</f>
        <v>laptop-computer-replacement-parts</v>
      </c>
      <c r="I6" s="27" t="str">
        <f>IF(ISBLANK(Values!E5),"","4730574031")</f>
        <v>4730574031</v>
      </c>
      <c r="J6" s="38" t="str">
        <f>IF(ISBLANK(Values!E5),"",Values!F5 )</f>
        <v>Lenovo P51 - FR</v>
      </c>
      <c r="K6" s="28">
        <f>IF(ISBLANK(Values!E5),"",IF(Values!J5, Values!$B$4, Values!$B$5))</f>
        <v>68.989999999999995</v>
      </c>
      <c r="L6" s="39">
        <f>IF(ISBLANK(Values!E5),"",Values!$B$18)</f>
        <v>5</v>
      </c>
      <c r="M6" s="28" t="str">
        <f>IF(ISBLANK(Values!E5),"",Values!$M5)</f>
        <v>https://download.lenovo.com/Images/Parts/01ER962/01ER962_A.jpg</v>
      </c>
      <c r="N6" s="28" t="str">
        <f>IF(ISBLANK(Values!$F5),"",Values!N5)</f>
        <v>https://download.lenovo.com/Images/Parts/01ER962/01ER962_B.jpg</v>
      </c>
      <c r="O6" s="28" t="str">
        <f>IF(ISBLANK(Values!$F5),"",Values!O5)</f>
        <v>https://download.lenovo.com/Images/Parts/01ER962/01ER962_details.jpg</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Child</v>
      </c>
      <c r="X6" s="32" t="str">
        <f>IF(ISBLANK(Values!E5),"",Values!$B$13)</f>
        <v>Lenovo P51 parent</v>
      </c>
      <c r="Y6" s="38" t="str">
        <f>IF(ISBLANK(Values!E5),"","Size-Color")</f>
        <v>Size-Color</v>
      </c>
      <c r="Z6" s="32" t="str">
        <f>IF(ISBLANK(Values!E5),"","variation")</f>
        <v>variation</v>
      </c>
      <c r="AA6" s="36"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0"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41"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P51 P71</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NO retroilluminato. </v>
      </c>
      <c r="AM6" s="1" t="str">
        <f>SUBSTITUTE(IF(ISBLANK(Values!E5),"",Values!$B$27), "{model}", Values!$B$3)</f>
        <v xml:space="preserve">👉 COMPATIBILE CON - Lenovo P51 P71. Si prega di controllare attentamente l'immagine e la descrizione prima di acquistare qualsiasi tastiera. Ciò garantisce di ottenere la tastiera del laptop corretta per il computer. Installazione super facile. </v>
      </c>
      <c r="AT6" s="28" t="str">
        <f>IF(ISBLANK(Values!E5),"",Values!H5)</f>
        <v>Francese</v>
      </c>
      <c r="AV6" s="1" t="str">
        <f>IF(ISBLANK(Values!E5),"",IF(Values!J5,"Backlit", "Non-Backlit"))</f>
        <v>Non-Backlit</v>
      </c>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41</v>
      </c>
      <c r="CJ6" s="1" t="str">
        <f>IF(ISBLANK(Values!E5),"",Values!$B$8)</f>
        <v>17</v>
      </c>
      <c r="CK6" s="1" t="str">
        <f>IF(ISBLANK(Values!E5),"",Values!$B$9)</f>
        <v>5</v>
      </c>
      <c r="CL6" s="1" t="str">
        <f>IF(ISBLANK(Values!E5),"","CM")</f>
        <v>CM</v>
      </c>
      <c r="CO6" s="42" t="str">
        <f>IF(AND(Values!$B$37=options!$G$2, Values!$C5), "AMAZON_NA", IF(AND(Values!$B$37=options!$G$1, Values!$D5), "AMAZON_EU", "DEFAULT"))</f>
        <v>AMAZON_EU</v>
      </c>
      <c r="CP6" s="1" t="str">
        <f>IF(ISBLANK(Values!E5),"",Values!$B$7)</f>
        <v>41</v>
      </c>
      <c r="CQ6" s="1" t="str">
        <f>IF(ISBLANK(Values!E5),"",Values!$B$8)</f>
        <v>17</v>
      </c>
      <c r="CR6" s="1" t="str">
        <f>IF(ISBLANK(Values!E5),"",Values!$B$9)</f>
        <v>5</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Danimarca</v>
      </c>
      <c r="CZ6" s="1" t="str">
        <f>IF(ISBLANK(Values!E5),"","No")</f>
        <v>No</v>
      </c>
      <c r="DA6" s="1" t="str">
        <f>IF(ISBLANK(Values!E5),"","No")</f>
        <v>No</v>
      </c>
      <c r="DO6" s="27" t="str">
        <f>IF(ISBLANK(Values!E5),"","Parts")</f>
        <v>Parts</v>
      </c>
      <c r="DP6" s="27"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s="31" t="s">
        <v>580</v>
      </c>
      <c r="DZ6" s="31"/>
      <c r="EA6" s="31"/>
      <c r="EB6" s="31"/>
      <c r="EC6" s="31"/>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31" t="str">
        <f>IF(ISBLANK(Values!E5),"","New")</f>
        <v>New</v>
      </c>
      <c r="FE6" s="1" t="str">
        <f>IF(ISBLANK(Values!E5),"","3")</f>
        <v>3</v>
      </c>
      <c r="FH6" s="1" t="str">
        <f>IF(ISBLANK(Values!E5),"","FALSE")</f>
        <v>FALSE</v>
      </c>
      <c r="FI6" s="1" t="str">
        <f>IF(ISBLANK(Values!E5),"","FALSE")</f>
        <v>FALSE</v>
      </c>
      <c r="FJ6" s="1" t="str">
        <f>IF(ISBLANK(Values!E5),"","FALSE")</f>
        <v>FALSE</v>
      </c>
      <c r="FM6" s="1" t="str">
        <f>IF(ISBLANK(Values!E5),"","1")</f>
        <v>1</v>
      </c>
      <c r="FO6" s="28">
        <f>IF(ISBLANK(Values!E5),"",IF(Values!J5, Values!$B$4, Values!$B$5))</f>
        <v>68.989999999999995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7" t="str">
        <f>IF(ISBLANK(Values!E6),"",Values!F6)</f>
        <v>Lenovo P51 - IT</v>
      </c>
      <c r="C7" s="32" t="str">
        <f>IF(ISBLANK(Values!E6),"","TellusRem")</f>
        <v>TellusRem</v>
      </c>
      <c r="D7" s="30">
        <f>IF(ISBLANK(Values!E6),"",Values!E6)</f>
        <v>5714401511038</v>
      </c>
      <c r="E7" s="31" t="str">
        <f>IF(ISBLANK(Values!E6),"","EAN")</f>
        <v>EAN</v>
      </c>
      <c r="F7" s="28" t="str">
        <f>IF(ISBLANK(Values!E6),"",IF(Values!J6, SUBSTITUTE(Values!$B$1, "{language}", Values!H6) &amp; " " &amp;Values!$B$3, SUBSTITUTE(Values!$B$2, "{language}", Values!$H6) &amp; " " &amp;Values!$B$3))</f>
        <v>sostituzione della tastiera Italiano non retroilluminata per Lenovo Thinkpad P51 P71</v>
      </c>
      <c r="G7" s="32" t="str">
        <f>IF(ISBLANK(Values!E6),"","TellusRem")</f>
        <v>TellusRem</v>
      </c>
      <c r="H7" s="27" t="str">
        <f>IF(ISBLANK(Values!E6),"",Values!$B$16)</f>
        <v>laptop-computer-replacement-parts</v>
      </c>
      <c r="I7" s="27" t="str">
        <f>IF(ISBLANK(Values!E6),"","4730574031")</f>
        <v>4730574031</v>
      </c>
      <c r="J7" s="38" t="str">
        <f>IF(ISBLANK(Values!E6),"",Values!F6 )</f>
        <v>Lenovo P51 - IT</v>
      </c>
      <c r="K7" s="28">
        <f>IF(ISBLANK(Values!E6),"",IF(Values!J6, Values!$B$4, Values!$B$5))</f>
        <v>68.989999999999995</v>
      </c>
      <c r="L7" s="39">
        <f>IF(ISBLANK(Values!E6),"",Values!$B$18)</f>
        <v>5</v>
      </c>
      <c r="M7" s="28" t="str">
        <f>IF(ISBLANK(Values!E6),"",Values!$M6)</f>
        <v>https://download.lenovo.com/Images/Parts/01ER968/01ER968_A.jpg</v>
      </c>
      <c r="N7" s="28" t="str">
        <f>IF(ISBLANK(Values!$F6),"",Values!N6)</f>
        <v>https://download.lenovo.com/Images/Parts/01ER968/01ER968_B.jpg</v>
      </c>
      <c r="O7" s="28" t="str">
        <f>IF(ISBLANK(Values!$F6),"",Values!O6)</f>
        <v>https://download.lenovo.com/Images/Parts/01ER968/01ER968_details.jpg</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Child</v>
      </c>
      <c r="X7" s="32" t="str">
        <f>IF(ISBLANK(Values!E6),"",Values!$B$13)</f>
        <v>Lenovo P51 parent</v>
      </c>
      <c r="Y7" s="38" t="str">
        <f>IF(ISBLANK(Values!E6),"","Size-Color")</f>
        <v>Size-Color</v>
      </c>
      <c r="Z7" s="32" t="str">
        <f>IF(ISBLANK(Values!E6),"","variation")</f>
        <v>variation</v>
      </c>
      <c r="AA7" s="36" t="str">
        <f>IF(ISBLANK(Values!E6),"",Values!$B$20)</f>
        <v>Update</v>
      </c>
      <c r="AB7" s="36"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0"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41"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P51 P71</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NO retroilluminato. </v>
      </c>
      <c r="AM7" s="1" t="str">
        <f>SUBSTITUTE(IF(ISBLANK(Values!E6),"",Values!$B$27), "{model}", Values!$B$3)</f>
        <v xml:space="preserve">👉 COMPATIBILE CON - Lenovo P51 P71. Si prega di controllare attentamente l'immagine e la descrizione prima di acquistare qualsiasi tastiera. Ciò garantisce di ottenere la tastiera del laptop corretta per il computer. Installazione super facile. </v>
      </c>
      <c r="AT7" s="28" t="str">
        <f>IF(ISBLANK(Values!E6),"",Values!H6)</f>
        <v>Italiano</v>
      </c>
      <c r="AV7" s="36" t="str">
        <f>IF(ISBLANK(Values!E6),"",IF(Values!J6,"Backlit", "Non-Backlit"))</f>
        <v>Non-Backlit</v>
      </c>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41</v>
      </c>
      <c r="CJ7" s="1" t="str">
        <f>IF(ISBLANK(Values!E6),"",Values!$B$8)</f>
        <v>17</v>
      </c>
      <c r="CK7" s="1" t="str">
        <f>IF(ISBLANK(Values!E6),"",Values!$B$9)</f>
        <v>5</v>
      </c>
      <c r="CL7" s="1" t="str">
        <f>IF(ISBLANK(Values!E6),"","CM")</f>
        <v>CM</v>
      </c>
      <c r="CO7" s="42" t="str">
        <f>IF(AND(Values!$B$37=options!$G$2, Values!$C6), "AMAZON_NA", IF(AND(Values!$B$37=options!$G$1, Values!$D6), "AMAZON_EU", "DEFAULT"))</f>
        <v>AMAZON_EU</v>
      </c>
      <c r="CP7" s="36" t="str">
        <f>IF(ISBLANK(Values!E6),"",Values!$B$7)</f>
        <v>41</v>
      </c>
      <c r="CQ7" s="36" t="str">
        <f>IF(ISBLANK(Values!E6),"",Values!$B$8)</f>
        <v>17</v>
      </c>
      <c r="CR7" s="36" t="str">
        <f>IF(ISBLANK(Values!E6),"",Values!$B$9)</f>
        <v>5</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Danimarca</v>
      </c>
      <c r="CZ7" s="1" t="str">
        <f>IF(ISBLANK(Values!E6),"","No")</f>
        <v>No</v>
      </c>
      <c r="DA7" s="1" t="str">
        <f>IF(ISBLANK(Values!E6),"","No")</f>
        <v>No</v>
      </c>
      <c r="DO7" s="27" t="str">
        <f>IF(ISBLANK(Values!E6),"","Parts")</f>
        <v>Parts</v>
      </c>
      <c r="DP7" s="27"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s="31" t="s">
        <v>580</v>
      </c>
      <c r="DZ7" s="31"/>
      <c r="EA7" s="31"/>
      <c r="EB7" s="31"/>
      <c r="EC7" s="31"/>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31" t="str">
        <f>IF(ISBLANK(Values!E6),"","New")</f>
        <v>New</v>
      </c>
      <c r="FE7" s="1" t="str">
        <f>IF(ISBLANK(Values!E6),"","3")</f>
        <v>3</v>
      </c>
      <c r="FH7" s="1" t="str">
        <f>IF(ISBLANK(Values!E6),"","FALSE")</f>
        <v>FALSE</v>
      </c>
      <c r="FI7" s="36" t="str">
        <f>IF(ISBLANK(Values!E6),"","FALSE")</f>
        <v>FALSE</v>
      </c>
      <c r="FJ7" s="36" t="str">
        <f>IF(ISBLANK(Values!E6),"","FALSE")</f>
        <v>FALSE</v>
      </c>
      <c r="FM7" s="1" t="str">
        <f>IF(ISBLANK(Values!E6),"","1")</f>
        <v>1</v>
      </c>
      <c r="FO7" s="28">
        <f>IF(ISBLANK(Values!E6),"",IF(Values!J6, Values!$B$4, Values!$B$5))</f>
        <v>68.989999999999995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7" t="str">
        <f>IF(ISBLANK(Values!E7),"",Values!F7)</f>
        <v>Lenovo P51 BL - ES</v>
      </c>
      <c r="C8" s="32" t="str">
        <f>IF(ISBLANK(Values!E7),"","TellusRem")</f>
        <v>TellusRem</v>
      </c>
      <c r="D8" s="30">
        <f>IF(ISBLANK(Values!E7),"",Values!E7)</f>
        <v>5714401511045</v>
      </c>
      <c r="E8" s="31" t="str">
        <f>IF(ISBLANK(Values!E7),"","EAN")</f>
        <v>EAN</v>
      </c>
      <c r="F8" s="28" t="str">
        <f>IF(ISBLANK(Values!E7),"",IF(Values!J7, SUBSTITUTE(Values!$B$1, "{language}", Values!H7) &amp; " " &amp;Values!$B$3, SUBSTITUTE(Values!$B$2, "{language}", Values!$H7) &amp; " " &amp;Values!$B$3))</f>
        <v>sostituzione della tastiera Spagnolo non retroilluminata per Lenovo Thinkpad P51 P71</v>
      </c>
      <c r="G8" s="32" t="str">
        <f>IF(ISBLANK(Values!E7),"","TellusRem")</f>
        <v>TellusRem</v>
      </c>
      <c r="H8" s="27" t="str">
        <f>IF(ISBLANK(Values!E7),"",Values!$B$16)</f>
        <v>laptop-computer-replacement-parts</v>
      </c>
      <c r="I8" s="27" t="str">
        <f>IF(ISBLANK(Values!E7),"","4730574031")</f>
        <v>4730574031</v>
      </c>
      <c r="J8" s="38" t="str">
        <f>IF(ISBLANK(Values!E7),"",Values!F7 )</f>
        <v>Lenovo P51 BL - ES</v>
      </c>
      <c r="K8" s="28">
        <f>IF(ISBLANK(Values!E7),"",IF(Values!J7, Values!$B$4, Values!$B$5))</f>
        <v>68.989999999999995</v>
      </c>
      <c r="L8" s="39">
        <f>IF(ISBLANK(Values!E7),"",Values!$B$18)</f>
        <v>5</v>
      </c>
      <c r="M8" s="28" t="str">
        <f>IF(ISBLANK(Values!E7),"",Values!$M7)</f>
        <v>https://download.lenovo.com/Images/Parts/01ER961/01ER961_A.jpg</v>
      </c>
      <c r="N8" s="28" t="str">
        <f>IF(ISBLANK(Values!$F7),"",Values!N7)</f>
        <v>https://download.lenovo.com/Images/Parts/01ER961/01ER961_B.jpg</v>
      </c>
      <c r="O8" s="28" t="str">
        <f>IF(ISBLANK(Values!$F7),"",Values!O7)</f>
        <v>https://download.lenovo.com/Images/Parts/01ER961/01ER961_details.jpg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Child</v>
      </c>
      <c r="X8" s="32" t="str">
        <f>IF(ISBLANK(Values!E7),"",Values!$B$13)</f>
        <v>Lenovo P51 parent</v>
      </c>
      <c r="Y8" s="38" t="str">
        <f>IF(ISBLANK(Values!E7),"","Size-Color")</f>
        <v>Size-Color</v>
      </c>
      <c r="Z8" s="32" t="str">
        <f>IF(ISBLANK(Values!E7),"","variation")</f>
        <v>variation</v>
      </c>
      <c r="AA8" s="36" t="str">
        <f>IF(ISBLANK(Values!E7),"",Values!$B$20)</f>
        <v>Update</v>
      </c>
      <c r="AB8" s="36"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0"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41"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P51 P71</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NO retroilluminato. </v>
      </c>
      <c r="AM8" s="1" t="str">
        <f>SUBSTITUTE(IF(ISBLANK(Values!E7),"",Values!$B$27), "{model}", Values!$B$3)</f>
        <v xml:space="preserve">👉 COMPATIBILE CON - Lenovo P51 P71. Si prega di controllare attentamente l'immagine e la descrizione prima di acquistare qualsiasi tastiera. Ciò garantisce di ottenere la tastiera del laptop corretta per il computer. Installazione super facile. </v>
      </c>
      <c r="AT8" s="28" t="str">
        <f>IF(ISBLANK(Values!E7),"",Values!H7)</f>
        <v>Spagnolo</v>
      </c>
      <c r="AV8" s="36" t="str">
        <f>IF(ISBLANK(Values!E7),"",IF(Values!J7,"Backlit", "Non-Backlit"))</f>
        <v>Non-Backlit</v>
      </c>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41</v>
      </c>
      <c r="CJ8" s="1" t="str">
        <f>IF(ISBLANK(Values!E7),"",Values!$B$8)</f>
        <v>17</v>
      </c>
      <c r="CK8" s="1" t="str">
        <f>IF(ISBLANK(Values!E7),"",Values!$B$9)</f>
        <v>5</v>
      </c>
      <c r="CL8" s="1" t="str">
        <f>IF(ISBLANK(Values!E7),"","CM")</f>
        <v>CM</v>
      </c>
      <c r="CO8" s="42" t="str">
        <f>IF(AND(Values!$B$37=options!$G$2, Values!$C7), "AMAZON_NA", IF(AND(Values!$B$37=options!$G$1, Values!$D7), "AMAZON_EU", "DEFAULT"))</f>
        <v>AMAZON_EU</v>
      </c>
      <c r="CP8" s="36" t="str">
        <f>IF(ISBLANK(Values!E7),"",Values!$B$7)</f>
        <v>41</v>
      </c>
      <c r="CQ8" s="36" t="str">
        <f>IF(ISBLANK(Values!E7),"",Values!$B$8)</f>
        <v>17</v>
      </c>
      <c r="CR8" s="36" t="str">
        <f>IF(ISBLANK(Values!E7),"",Values!$B$9)</f>
        <v>5</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Danimarca</v>
      </c>
      <c r="CZ8" s="1" t="str">
        <f>IF(ISBLANK(Values!E7),"","No")</f>
        <v>No</v>
      </c>
      <c r="DA8" s="1" t="str">
        <f>IF(ISBLANK(Values!E7),"","No")</f>
        <v>No</v>
      </c>
      <c r="DO8" s="27" t="str">
        <f>IF(ISBLANK(Values!E7),"","Parts")</f>
        <v>Parts</v>
      </c>
      <c r="DP8" s="27"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s="31" t="s">
        <v>580</v>
      </c>
      <c r="DZ8" s="31"/>
      <c r="EA8" s="31"/>
      <c r="EB8" s="31"/>
      <c r="EC8" s="31"/>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31" t="str">
        <f>IF(ISBLANK(Values!E7),"","New")</f>
        <v>New</v>
      </c>
      <c r="FE8" s="1" t="str">
        <f>IF(ISBLANK(Values!E7),"","3")</f>
        <v>3</v>
      </c>
      <c r="FH8" s="1" t="str">
        <f>IF(ISBLANK(Values!E7),"","FALSE")</f>
        <v>FALSE</v>
      </c>
      <c r="FI8" s="36" t="str">
        <f>IF(ISBLANK(Values!E7),"","FALSE")</f>
        <v>FALSE</v>
      </c>
      <c r="FJ8" s="36" t="str">
        <f>IF(ISBLANK(Values!E7),"","FALSE")</f>
        <v>FALSE</v>
      </c>
      <c r="FM8" s="1" t="str">
        <f>IF(ISBLANK(Values!E7),"","1")</f>
        <v>1</v>
      </c>
      <c r="FO8" s="28">
        <f>IF(ISBLANK(Values!E7),"",IF(Values!J7, Values!$B$4, Values!$B$5))</f>
        <v>68.989999999999995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7" t="str">
        <f>IF(ISBLANK(Values!E8),"",Values!F8)</f>
        <v>Lenovo P51 - UK FBA</v>
      </c>
      <c r="C9" s="32" t="str">
        <f>IF(ISBLANK(Values!E8),"","TellusRem")</f>
        <v>TellusRem</v>
      </c>
      <c r="D9" s="30">
        <f>IF(ISBLANK(Values!E8),"",Values!E8)</f>
        <v>5714401511052</v>
      </c>
      <c r="E9" s="31" t="str">
        <f>IF(ISBLANK(Values!E8),"","EAN")</f>
        <v>EAN</v>
      </c>
      <c r="F9" s="28" t="str">
        <f>IF(ISBLANK(Values!E8),"",IF(Values!J8, SUBSTITUTE(Values!$B$1, "{language}", Values!H8) &amp; " " &amp;Values!$B$3, SUBSTITUTE(Values!$B$2, "{language}", Values!$H8) &amp; " " &amp;Values!$B$3))</f>
        <v>sostituzione della tastiera UK non retroilluminata per Lenovo Thinkpad P51 P71</v>
      </c>
      <c r="G9" s="32" t="str">
        <f>IF(ISBLANK(Values!E8),"","TellusRem")</f>
        <v>TellusRem</v>
      </c>
      <c r="H9" s="27" t="str">
        <f>IF(ISBLANK(Values!E8),"",Values!$B$16)</f>
        <v>laptop-computer-replacement-parts</v>
      </c>
      <c r="I9" s="27" t="str">
        <f>IF(ISBLANK(Values!E8),"","4730574031")</f>
        <v>4730574031</v>
      </c>
      <c r="J9" s="38" t="str">
        <f>IF(ISBLANK(Values!E8),"",Values!F8 )</f>
        <v>Lenovo P51 - UK FBA</v>
      </c>
      <c r="K9" s="28">
        <f>IF(ISBLANK(Values!E8),"",IF(Values!J8, Values!$B$4, Values!$B$5))</f>
        <v>68.989999999999995</v>
      </c>
      <c r="L9" s="39">
        <f>IF(ISBLANK(Values!E8),"",Values!$B$18)</f>
        <v>5</v>
      </c>
      <c r="M9" s="28" t="str">
        <f>IF(ISBLANK(Values!E8),"",Values!$M8)</f>
        <v>https://download.lenovo.com/Images/Parts/01ER980/01ER980_A.jpg</v>
      </c>
      <c r="N9" s="28" t="str">
        <f>IF(ISBLANK(Values!$F8),"",Values!N8)</f>
        <v>https://download.lenovo.com/Images/Parts/01ER980/01ER980_B.jpg</v>
      </c>
      <c r="O9" s="28" t="str">
        <f>IF(ISBLANK(Values!$F8),"",Values!O8)</f>
        <v>https://download.lenovo.com/Images/Parts/01ER980/01ER980_details.jpg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Child</v>
      </c>
      <c r="X9" s="32" t="str">
        <f>IF(ISBLANK(Values!E8),"",Values!$B$13)</f>
        <v>Lenovo P51 parent</v>
      </c>
      <c r="Y9" s="38" t="str">
        <f>IF(ISBLANK(Values!E8),"","Size-Color")</f>
        <v>Size-Color</v>
      </c>
      <c r="Z9" s="32" t="str">
        <f>IF(ISBLANK(Values!E8),"","variation")</f>
        <v>variation</v>
      </c>
      <c r="AA9" s="36" t="str">
        <f>IF(ISBLANK(Values!E8),"",Values!$B$20)</f>
        <v>Update</v>
      </c>
      <c r="AB9" s="36"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0"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41"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P51 P71</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NO retroilluminato. </v>
      </c>
      <c r="AM9" s="1" t="str">
        <f>SUBSTITUTE(IF(ISBLANK(Values!E8),"",Values!$B$27), "{model}", Values!$B$3)</f>
        <v xml:space="preserve">👉 COMPATIBILE CON - Lenovo P51 P71. Si prega di controllare attentamente l'immagine e la descrizione prima di acquistare qualsiasi tastiera. Ciò garantisce di ottenere la tastiera del laptop corretta per il computer. Installazione super facile. </v>
      </c>
      <c r="AT9" s="28" t="str">
        <f>IF(ISBLANK(Values!E8),"",Values!H8)</f>
        <v>UK</v>
      </c>
      <c r="AV9" s="36" t="str">
        <f>IF(ISBLANK(Values!E8),"",IF(Values!J8,"Backlit", "Non-Backlit"))</f>
        <v>Non-Backlit</v>
      </c>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41</v>
      </c>
      <c r="CJ9" s="1" t="str">
        <f>IF(ISBLANK(Values!E8),"",Values!$B$8)</f>
        <v>17</v>
      </c>
      <c r="CK9" s="1" t="str">
        <f>IF(ISBLANK(Values!E8),"",Values!$B$9)</f>
        <v>5</v>
      </c>
      <c r="CL9" s="1" t="str">
        <f>IF(ISBLANK(Values!E8),"","CM")</f>
        <v>CM</v>
      </c>
      <c r="CO9" s="42" t="str">
        <f>IF(AND(Values!$B$37=options!$G$2, Values!$C8), "AMAZON_NA", IF(AND(Values!$B$37=options!$G$1, Values!$D8), "AMAZON_EU", "DEFAULT"))</f>
        <v>AMAZON_EU</v>
      </c>
      <c r="CP9" s="36" t="str">
        <f>IF(ISBLANK(Values!E8),"",Values!$B$7)</f>
        <v>41</v>
      </c>
      <c r="CQ9" s="36" t="str">
        <f>IF(ISBLANK(Values!E8),"",Values!$B$8)</f>
        <v>17</v>
      </c>
      <c r="CR9" s="36" t="str">
        <f>IF(ISBLANK(Values!E8),"",Values!$B$9)</f>
        <v>5</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Danimarca</v>
      </c>
      <c r="CZ9" s="1" t="str">
        <f>IF(ISBLANK(Values!E8),"","No")</f>
        <v>No</v>
      </c>
      <c r="DA9" s="1" t="str">
        <f>IF(ISBLANK(Values!E8),"","No")</f>
        <v>No</v>
      </c>
      <c r="DO9" s="27" t="str">
        <f>IF(ISBLANK(Values!E8),"","Parts")</f>
        <v>Parts</v>
      </c>
      <c r="DP9" s="27"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s="31" t="s">
        <v>580</v>
      </c>
      <c r="DZ9" s="31"/>
      <c r="EA9" s="31"/>
      <c r="EB9" s="31"/>
      <c r="EC9" s="31"/>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31" t="str">
        <f>IF(ISBLANK(Values!E8),"","New")</f>
        <v>New</v>
      </c>
      <c r="FE9" s="1" t="str">
        <f>IF(ISBLANK(Values!E8),"","3")</f>
        <v>3</v>
      </c>
      <c r="FH9" s="1" t="str">
        <f>IF(ISBLANK(Values!E8),"","FALSE")</f>
        <v>FALSE</v>
      </c>
      <c r="FI9" s="36" t="str">
        <f>IF(ISBLANK(Values!E8),"","FALSE")</f>
        <v>FALSE</v>
      </c>
      <c r="FJ9" s="36" t="str">
        <f>IF(ISBLANK(Values!E8),"","FALSE")</f>
        <v>FALSE</v>
      </c>
      <c r="FM9" s="1" t="str">
        <f>IF(ISBLANK(Values!E8),"","1")</f>
        <v>1</v>
      </c>
      <c r="FO9" s="28">
        <f>IF(ISBLANK(Values!E8),"",IF(Values!J8, Values!$B$4, Values!$B$5))</f>
        <v>68.989999999999995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7" t="str">
        <f>IF(ISBLANK(Values!E9),"",Values!F9)</f>
        <v>Lenovo P51 - NOR</v>
      </c>
      <c r="C10" s="32" t="str">
        <f>IF(ISBLANK(Values!E9),"","TellusRem")</f>
        <v>TellusRem</v>
      </c>
      <c r="D10" s="30">
        <f>IF(ISBLANK(Values!E9),"",Values!E9)</f>
        <v>5714401511069</v>
      </c>
      <c r="E10" s="31" t="str">
        <f>IF(ISBLANK(Values!E9),"","EAN")</f>
        <v>EAN</v>
      </c>
      <c r="F10" s="28" t="str">
        <f>IF(ISBLANK(Values!E9),"",IF(Values!J9, SUBSTITUTE(Values!$B$1, "{language}", Values!H9) &amp; " " &amp;Values!$B$3, SUBSTITUTE(Values!$B$2, "{language}", Values!$H9) &amp; " " &amp;Values!$B$3))</f>
        <v>sostituzione della tastiera Scandinavo - Nordico non retroilluminata per Lenovo Thinkpad P51 P71</v>
      </c>
      <c r="G10" s="32" t="str">
        <f>IF(ISBLANK(Values!E9),"","TellusRem")</f>
        <v>TellusRem</v>
      </c>
      <c r="H10" s="27" t="str">
        <f>IF(ISBLANK(Values!E9),"",Values!$B$16)</f>
        <v>laptop-computer-replacement-parts</v>
      </c>
      <c r="I10" s="27" t="str">
        <f>IF(ISBLANK(Values!E9),"","4730574031")</f>
        <v>4730574031</v>
      </c>
      <c r="J10" s="38" t="str">
        <f>IF(ISBLANK(Values!E9),"",Values!F9 )</f>
        <v>Lenovo P51 - NOR</v>
      </c>
      <c r="K10" s="28">
        <f>IF(ISBLANK(Values!E9),"",IF(Values!J9, Values!$B$4, Values!$B$5))</f>
        <v>68.989999999999995</v>
      </c>
      <c r="L10" s="39">
        <f>IF(ISBLANK(Values!E9),"",Values!$B$18)</f>
        <v>5</v>
      </c>
      <c r="M10" s="28" t="str">
        <f>IF(ISBLANK(Values!E9),"",Values!$M9)</f>
        <v>https://download.lenovo.com/Images/Parts/01ER971/01ER971_A.jpg</v>
      </c>
      <c r="N10" s="28" t="str">
        <f>IF(ISBLANK(Values!$F9),"",Values!N9)</f>
        <v>https://download.lenovo.com/Images/Parts/01ER971/01ER971_B.jpg</v>
      </c>
      <c r="O10" s="28"/>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P51 parent</v>
      </c>
      <c r="Y10" s="38" t="str">
        <f>IF(ISBLANK(Values!E9),"","Size-Color")</f>
        <v>Size-Color</v>
      </c>
      <c r="Z10" s="32" t="str">
        <f>IF(ISBLANK(Values!E9),"","variation")</f>
        <v>variation</v>
      </c>
      <c r="AA10" s="36" t="str">
        <f>IF(ISBLANK(Values!E9),"",Values!$B$20)</f>
        <v>Update</v>
      </c>
      <c r="AB10" s="36"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0"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41"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P51 P71</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NO retroilluminato. </v>
      </c>
      <c r="AM10" s="1" t="str">
        <f>SUBSTITUTE(IF(ISBLANK(Values!E9),"",Values!$B$27), "{model}", Values!$B$3)</f>
        <v xml:space="preserve">👉 COMPATIBILE CON - Lenovo P51 P71. Si prega di controllare attentamente l'immagine e la descrizione prima di acquistare qualsiasi tastiera. Ciò garantisce di ottenere la tastiera del laptop corretta per il computer. Installazione super facile. </v>
      </c>
      <c r="AT10" s="28" t="str">
        <f>IF(ISBLANK(Values!E9),"",Values!H9)</f>
        <v>Scandinavo - Nordico</v>
      </c>
      <c r="AV10" s="36" t="str">
        <f>IF(ISBLANK(Values!E9),"",IF(Values!J9,"Backlit", "Non-Backlit"))</f>
        <v>Non-Backlit</v>
      </c>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41</v>
      </c>
      <c r="CJ10" s="1" t="str">
        <f>IF(ISBLANK(Values!E9),"",Values!$B$8)</f>
        <v>17</v>
      </c>
      <c r="CK10" s="1" t="str">
        <f>IF(ISBLANK(Values!E9),"",Values!$B$9)</f>
        <v>5</v>
      </c>
      <c r="CL10" s="1" t="str">
        <f>IF(ISBLANK(Values!E9),"","CM")</f>
        <v>CM</v>
      </c>
      <c r="CO10" s="42" t="str">
        <f>IF(AND(Values!$B$37=options!$G$2, Values!$C9), "AMAZON_NA", IF(AND(Values!$B$37=options!$G$1, Values!$D9), "AMAZON_EU", "DEFAULT"))</f>
        <v>DEFAULT</v>
      </c>
      <c r="CP10" s="36" t="str">
        <f>IF(ISBLANK(Values!E9),"",Values!$B$7)</f>
        <v>41</v>
      </c>
      <c r="CQ10" s="36" t="str">
        <f>IF(ISBLANK(Values!E9),"",Values!$B$8)</f>
        <v>17</v>
      </c>
      <c r="CR10" s="36" t="str">
        <f>IF(ISBLANK(Values!E9),"",Values!$B$9)</f>
        <v>5</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Danimarca</v>
      </c>
      <c r="CZ10" s="1" t="str">
        <f>IF(ISBLANK(Values!E9),"","No")</f>
        <v>No</v>
      </c>
      <c r="DA10" s="1" t="str">
        <f>IF(ISBLANK(Values!E9),"","No")</f>
        <v>No</v>
      </c>
      <c r="DO10" s="27" t="str">
        <f>IF(ISBLANK(Values!E9),"","Parts")</f>
        <v>Parts</v>
      </c>
      <c r="DP10" s="27"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s="31"/>
      <c r="DZ10" s="31"/>
      <c r="EA10" s="31"/>
      <c r="EB10" s="31"/>
      <c r="EC10" s="31"/>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31" t="str">
        <f>IF(ISBLANK(Values!E9),"","New")</f>
        <v>New</v>
      </c>
      <c r="FE10" s="1" t="str">
        <f>IF(ISBLANK(Values!E9),"","3")</f>
        <v>3</v>
      </c>
      <c r="FH10" s="1" t="str">
        <f>IF(ISBLANK(Values!E9),"","FALSE")</f>
        <v>FALSE</v>
      </c>
      <c r="FI10" s="36" t="str">
        <f>IF(ISBLANK(Values!E9),"","FALSE")</f>
        <v>FALSE</v>
      </c>
      <c r="FJ10" s="36" t="str">
        <f>IF(ISBLANK(Values!E9),"","FALSE")</f>
        <v>FALSE</v>
      </c>
      <c r="FM10" s="1" t="str">
        <f>IF(ISBLANK(Values!E9),"","1")</f>
        <v>1</v>
      </c>
      <c r="FO10" s="28">
        <f>IF(ISBLANK(Values!E9),"",IF(Values!J9, Values!$B$4, Values!$B$5))</f>
        <v>68.989999999999995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computercomponent</v>
      </c>
      <c r="B11" s="37" t="str">
        <f>IF(ISBLANK(Values!E10),"",Values!F10)</f>
        <v>Lenovo P51 BL - BE</v>
      </c>
      <c r="C11" s="32" t="str">
        <f>IF(ISBLANK(Values!E10),"","TellusRem")</f>
        <v>TellusRem</v>
      </c>
      <c r="D11" s="30">
        <f>IF(ISBLANK(Values!E10),"",Values!E10)</f>
        <v>5714401511076</v>
      </c>
      <c r="E11" s="31" t="str">
        <f>IF(ISBLANK(Values!E10),"","EAN")</f>
        <v>EAN</v>
      </c>
      <c r="F11" s="28" t="str">
        <f>IF(ISBLANK(Values!E10),"",IF(Values!J10, SUBSTITUTE(Values!$B$1, "{language}", Values!H10) &amp; " " &amp;Values!$B$3, SUBSTITUTE(Values!$B$2, "{language}", Values!$H10) &amp; " " &amp;Values!$B$3))</f>
        <v>sostituzione della tastiera Belga non retroilluminata per Lenovo Thinkpad P51 P71</v>
      </c>
      <c r="G11" s="32" t="str">
        <f>IF(ISBLANK(Values!E10),"","TellusRem")</f>
        <v>TellusRem</v>
      </c>
      <c r="H11" s="27" t="str">
        <f>IF(ISBLANK(Values!E10),"",Values!$B$16)</f>
        <v>laptop-computer-replacement-parts</v>
      </c>
      <c r="I11" s="27" t="str">
        <f>IF(ISBLANK(Values!E10),"","4730574031")</f>
        <v>4730574031</v>
      </c>
      <c r="J11" s="38" t="str">
        <f>IF(ISBLANK(Values!E10),"",Values!F10 )</f>
        <v>Lenovo P51 BL - BE</v>
      </c>
      <c r="K11" s="28">
        <f>IF(ISBLANK(Values!E10),"",IF(Values!J10, Values!$B$4, Values!$B$5))</f>
        <v>68.989999999999995</v>
      </c>
      <c r="L11" s="39">
        <f>IF(ISBLANK(Values!E10),"",Values!$B$18)</f>
        <v>5</v>
      </c>
      <c r="M11" s="28" t="str">
        <f>IF(ISBLANK(Values!E10),"",Values!$M10)</f>
        <v>https://download.lenovo.com/Images/Parts/01ER957/01ER957_A.jpg</v>
      </c>
      <c r="N11" s="28" t="str">
        <f>IF(ISBLANK(Values!$F10),"",Values!N10)</f>
        <v>https://download.lenovo.com/Images/Parts/01ER957/01ER957_B.jpg</v>
      </c>
      <c r="O11" s="28" t="str">
        <f>IF(ISBLANK(Values!$F10),"",Values!O10)</f>
        <v>https://download.lenovo.com/Images/Parts/01ER957/01ER957_details.jpg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P51 parent</v>
      </c>
      <c r="Y11" s="38" t="str">
        <f>IF(ISBLANK(Values!E10),"","Size-Color")</f>
        <v>Size-Color</v>
      </c>
      <c r="Z11" s="32" t="str">
        <f>IF(ISBLANK(Values!E10),"","variation")</f>
        <v>variation</v>
      </c>
      <c r="AA11" s="36" t="str">
        <f>IF(ISBLANK(Values!E10),"",Values!$B$20)</f>
        <v>Update</v>
      </c>
      <c r="AB11" s="36"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0"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41"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P51 P71</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Belga NO retroilluminato. </v>
      </c>
      <c r="AM11" s="1" t="str">
        <f>SUBSTITUTE(IF(ISBLANK(Values!E10),"",Values!$B$27), "{model}", Values!$B$3)</f>
        <v xml:space="preserve">👉 COMPATIBILE CON - Lenovo P51 P71. Si prega di controllare attentamente l'immagine e la descrizione prima di acquistare qualsiasi tastiera. Ciò garantisce di ottenere la tastiera del laptop corretta per il computer. Installazione super facile. </v>
      </c>
      <c r="AT11" s="28" t="str">
        <f>IF(ISBLANK(Values!E10),"",Values!H10)</f>
        <v>Belga</v>
      </c>
      <c r="AV11" s="36" t="str">
        <f>IF(ISBLANK(Values!E10),"",IF(Values!J10,"Backlit", "Non-Backlit"))</f>
        <v>Non-Backlit</v>
      </c>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41</v>
      </c>
      <c r="CJ11" s="1" t="str">
        <f>IF(ISBLANK(Values!E10),"",Values!$B$8)</f>
        <v>17</v>
      </c>
      <c r="CK11" s="1" t="str">
        <f>IF(ISBLANK(Values!E10),"",Values!$B$9)</f>
        <v>5</v>
      </c>
      <c r="CL11" s="1" t="str">
        <f>IF(ISBLANK(Values!E10),"","CM")</f>
        <v>CM</v>
      </c>
      <c r="CO11" s="42" t="str">
        <f>IF(AND(Values!$B$37=options!$G$2, Values!$C10), "AMAZON_NA", IF(AND(Values!$B$37=options!$G$1, Values!$D10), "AMAZON_EU", "DEFAULT"))</f>
        <v>DEFAULT</v>
      </c>
      <c r="CP11" s="36" t="str">
        <f>IF(ISBLANK(Values!E10),"",Values!$B$7)</f>
        <v>41</v>
      </c>
      <c r="CQ11" s="36" t="str">
        <f>IF(ISBLANK(Values!E10),"",Values!$B$8)</f>
        <v>17</v>
      </c>
      <c r="CR11" s="36" t="str">
        <f>IF(ISBLANK(Values!E10),"",Values!$B$9)</f>
        <v>5</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Danimarca</v>
      </c>
      <c r="CZ11" s="1" t="str">
        <f>IF(ISBLANK(Values!E10),"","No")</f>
        <v>No</v>
      </c>
      <c r="DA11" s="1" t="str">
        <f>IF(ISBLANK(Values!E10),"","No")</f>
        <v>No</v>
      </c>
      <c r="DO11" s="27" t="str">
        <f>IF(ISBLANK(Values!E10),"","Parts")</f>
        <v>Parts</v>
      </c>
      <c r="DP11" s="27"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s="31"/>
      <c r="DZ11" s="31"/>
      <c r="EA11" s="31"/>
      <c r="EB11" s="31"/>
      <c r="EC11" s="31"/>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31" t="str">
        <f>IF(ISBLANK(Values!E10),"","New")</f>
        <v>New</v>
      </c>
      <c r="FE11" s="1" t="str">
        <f>IF(ISBLANK(Values!E10),"","3")</f>
        <v>3</v>
      </c>
      <c r="FH11" s="1" t="str">
        <f>IF(ISBLANK(Values!E10),"","FALSE")</f>
        <v>FALSE</v>
      </c>
      <c r="FI11" s="36" t="str">
        <f>IF(ISBLANK(Values!E10),"","FALSE")</f>
        <v>FALSE</v>
      </c>
      <c r="FJ11" s="36" t="str">
        <f>IF(ISBLANK(Values!E10),"","FALSE")</f>
        <v>FALSE</v>
      </c>
      <c r="FM11" s="1" t="str">
        <f>IF(ISBLANK(Values!E10),"","1")</f>
        <v>1</v>
      </c>
      <c r="FO11" s="28">
        <f>IF(ISBLANK(Values!E10),"",IF(Values!J10, Values!$B$4, Values!$B$5))</f>
        <v>68.989999999999995</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computercomponent</v>
      </c>
      <c r="B12" s="37" t="str">
        <f>IF(ISBLANK(Values!E11),"",Values!F11)</f>
        <v>Lenovo P51 - BG</v>
      </c>
      <c r="C12" s="32" t="str">
        <f>IF(ISBLANK(Values!E11),"","TellusRem")</f>
        <v>TellusRem</v>
      </c>
      <c r="D12" s="30">
        <f>IF(ISBLANK(Values!E11),"",Values!E11)</f>
        <v>5714401511083</v>
      </c>
      <c r="E12" s="31" t="str">
        <f>IF(ISBLANK(Values!E11),"","EAN")</f>
        <v>EAN</v>
      </c>
      <c r="F12" s="28" t="str">
        <f>IF(ISBLANK(Values!E11),"",IF(Values!J11, SUBSTITUTE(Values!$B$1, "{language}", Values!H11) &amp; " " &amp;Values!$B$3, SUBSTITUTE(Values!$B$2, "{language}", Values!$H11) &amp; " " &amp;Values!$B$3))</f>
        <v>sostituzione della tastiera Bulgaro non retroilluminata per Lenovo Thinkpad P51 P71</v>
      </c>
      <c r="G12" s="32" t="str">
        <f>IF(ISBLANK(Values!E11),"","TellusRem")</f>
        <v>TellusRem</v>
      </c>
      <c r="H12" s="27" t="str">
        <f>IF(ISBLANK(Values!E11),"",Values!$B$16)</f>
        <v>laptop-computer-replacement-parts</v>
      </c>
      <c r="I12" s="27" t="str">
        <f>IF(ISBLANK(Values!E11),"","4730574031")</f>
        <v>4730574031</v>
      </c>
      <c r="J12" s="38" t="str">
        <f>IF(ISBLANK(Values!E11),"",Values!F11 )</f>
        <v>Lenovo P51 - BG</v>
      </c>
      <c r="K12" s="28">
        <f>IF(ISBLANK(Values!E11),"",IF(Values!J11, Values!$B$4, Values!$B$5))</f>
        <v>68.989999999999995</v>
      </c>
      <c r="L12" s="39">
        <f>IF(ISBLANK(Values!E11),"",Values!$B$18)</f>
        <v>5</v>
      </c>
      <c r="M12" s="28" t="str">
        <f>IF(ISBLANK(Values!E11),"",Values!$M11)</f>
        <v>https://download.lenovo.com/Images/Parts/01ER958/01ER958_A.jpg</v>
      </c>
      <c r="N12" s="28" t="str">
        <f>IF(ISBLANK(Values!$F11),"",Values!N11)</f>
        <v>https://download.lenovo.com/Images/Parts/01ER958/01ER958_B.jpg</v>
      </c>
      <c r="O12" s="28" t="str">
        <f>IF(ISBLANK(Values!$F11),"",Values!O11)</f>
        <v>https://download.lenovo.com/Images/Parts/01ER958/01ER958_details.jpg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P51 parent</v>
      </c>
      <c r="Y12" s="38" t="str">
        <f>IF(ISBLANK(Values!E11),"","Size-Color")</f>
        <v>Size-Color</v>
      </c>
      <c r="Z12" s="32" t="str">
        <f>IF(ISBLANK(Values!E11),"","variation")</f>
        <v>variation</v>
      </c>
      <c r="AA12" s="36" t="str">
        <f>IF(ISBLANK(Values!E11),"",Values!$B$20)</f>
        <v>Update</v>
      </c>
      <c r="AB12" s="36"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0"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41"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P51 P71</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Bulgaro NO retroilluminato. </v>
      </c>
      <c r="AM12" s="1" t="str">
        <f>SUBSTITUTE(IF(ISBLANK(Values!E11),"",Values!$B$27), "{model}", Values!$B$3)</f>
        <v xml:space="preserve">👉 COMPATIBILE CON - Lenovo P51 P71. Si prega di controllare attentamente l'immagine e la descrizione prima di acquistare qualsiasi tastiera. Ciò garantisce di ottenere la tastiera del laptop corretta per il computer. Installazione super facile. </v>
      </c>
      <c r="AT12" s="28" t="str">
        <f>IF(ISBLANK(Values!E11),"",Values!H11)</f>
        <v>Bulgaro</v>
      </c>
      <c r="AV12" s="36" t="str">
        <f>IF(ISBLANK(Values!E11),"",IF(Values!J11,"Backlit", "Non-Backlit"))</f>
        <v>Non-Backlit</v>
      </c>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41</v>
      </c>
      <c r="CJ12" s="1" t="str">
        <f>IF(ISBLANK(Values!E11),"",Values!$B$8)</f>
        <v>17</v>
      </c>
      <c r="CK12" s="1" t="str">
        <f>IF(ISBLANK(Values!E11),"",Values!$B$9)</f>
        <v>5</v>
      </c>
      <c r="CL12" s="1" t="str">
        <f>IF(ISBLANK(Values!E11),"","CM")</f>
        <v>CM</v>
      </c>
      <c r="CO12" s="42" t="str">
        <f>IF(AND(Values!$B$37=options!$G$2, Values!$C11), "AMAZON_NA", IF(AND(Values!$B$37=options!$G$1, Values!$D11), "AMAZON_EU", "DEFAULT"))</f>
        <v>DEFAULT</v>
      </c>
      <c r="CP12" s="36" t="str">
        <f>IF(ISBLANK(Values!E11),"",Values!$B$7)</f>
        <v>41</v>
      </c>
      <c r="CQ12" s="36" t="str">
        <f>IF(ISBLANK(Values!E11),"",Values!$B$8)</f>
        <v>17</v>
      </c>
      <c r="CR12" s="36" t="str">
        <f>IF(ISBLANK(Values!E11),"",Values!$B$9)</f>
        <v>5</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Danimarca</v>
      </c>
      <c r="CZ12" s="1" t="str">
        <f>IF(ISBLANK(Values!E11),"","No")</f>
        <v>No</v>
      </c>
      <c r="DA12" s="1" t="str">
        <f>IF(ISBLANK(Values!E11),"","No")</f>
        <v>No</v>
      </c>
      <c r="DO12" s="27" t="str">
        <f>IF(ISBLANK(Values!E11),"","Parts")</f>
        <v>Parts</v>
      </c>
      <c r="DP12" s="27"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1"/>
      <c r="DY12" s="31"/>
      <c r="DZ12" s="31"/>
      <c r="EA12" s="31"/>
      <c r="EB12" s="31"/>
      <c r="EC12" s="31"/>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31" t="str">
        <f>IF(ISBLANK(Values!E11),"","New")</f>
        <v>New</v>
      </c>
      <c r="FE12" s="1" t="str">
        <f>IF(ISBLANK(Values!E11),"","3")</f>
        <v>3</v>
      </c>
      <c r="FH12" s="1" t="str">
        <f>IF(ISBLANK(Values!E11),"","FALSE")</f>
        <v>FALSE</v>
      </c>
      <c r="FI12" s="36" t="str">
        <f>IF(ISBLANK(Values!E11),"","FALSE")</f>
        <v>FALSE</v>
      </c>
      <c r="FJ12" s="36" t="str">
        <f>IF(ISBLANK(Values!E11),"","FALSE")</f>
        <v>FALSE</v>
      </c>
      <c r="FM12" s="1" t="str">
        <f>IF(ISBLANK(Values!E11),"","1")</f>
        <v>1</v>
      </c>
      <c r="FO12" s="28">
        <f>IF(ISBLANK(Values!E11),"",IF(Values!J11, Values!$B$4, Values!$B$5))</f>
        <v>68.989999999999995</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computercomponent</v>
      </c>
      <c r="B13" s="37" t="str">
        <f>IF(ISBLANK(Values!E12),"",Values!F12)</f>
        <v>Lenovo P51 - CZ</v>
      </c>
      <c r="C13" s="32" t="str">
        <f>IF(ISBLANK(Values!E12),"","TellusRem")</f>
        <v>TellusRem</v>
      </c>
      <c r="D13" s="30">
        <f>IF(ISBLANK(Values!E12),"",Values!E12)</f>
        <v>5714401511090</v>
      </c>
      <c r="E13" s="31" t="str">
        <f>IF(ISBLANK(Values!E12),"","EAN")</f>
        <v>EAN</v>
      </c>
      <c r="F13" s="28" t="str">
        <f>IF(ISBLANK(Values!E12),"",IF(Values!J12, SUBSTITUTE(Values!$B$1, "{language}", Values!H12) &amp; " " &amp;Values!$B$3, SUBSTITUTE(Values!$B$2, "{language}", Values!$H12) &amp; " " &amp;Values!$B$3))</f>
        <v>sostituzione della tastiera Ceco non retroilluminata per Lenovo Thinkpad P51 P71</v>
      </c>
      <c r="G13" s="32" t="str">
        <f>IF(ISBLANK(Values!E12),"","TellusRem")</f>
        <v>TellusRem</v>
      </c>
      <c r="H13" s="27" t="str">
        <f>IF(ISBLANK(Values!E12),"",Values!$B$16)</f>
        <v>laptop-computer-replacement-parts</v>
      </c>
      <c r="I13" s="27" t="str">
        <f>IF(ISBLANK(Values!E12),"","4730574031")</f>
        <v>4730574031</v>
      </c>
      <c r="J13" s="38" t="str">
        <f>IF(ISBLANK(Values!E12),"",Values!F12 )</f>
        <v>Lenovo P51 - CZ</v>
      </c>
      <c r="K13" s="28">
        <f>IF(ISBLANK(Values!E12),"",IF(Values!J12, Values!$B$4, Values!$B$5))</f>
        <v>68.989999999999995</v>
      </c>
      <c r="L13" s="39">
        <f>IF(ISBLANK(Values!E12),"",Values!$B$18)</f>
        <v>5</v>
      </c>
      <c r="M13" s="28" t="str">
        <f>IF(ISBLANK(Values!E12),"",Values!$M12)</f>
        <v>https://download.lenovo.com/Images/Parts/01ER959/01ER959_A.jpg</v>
      </c>
      <c r="N13" s="28" t="str">
        <f>IF(ISBLANK(Values!$F12),"",Values!N12)</f>
        <v>https://download.lenovo.com/Images/Parts/01ER959/01ER959_B.jpg</v>
      </c>
      <c r="O13" s="28"/>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P51 parent</v>
      </c>
      <c r="Y13" s="38" t="str">
        <f>IF(ISBLANK(Values!E12),"","Size-Color")</f>
        <v>Size-Color</v>
      </c>
      <c r="Z13" s="32" t="str">
        <f>IF(ISBLANK(Values!E12),"","variation")</f>
        <v>variation</v>
      </c>
      <c r="AA13" s="36" t="str">
        <f>IF(ISBLANK(Values!E12),"",Values!$B$20)</f>
        <v>Update</v>
      </c>
      <c r="AB13" s="36"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0"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41"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P51 P71</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Ceco NO retroilluminato. </v>
      </c>
      <c r="AM13" s="1" t="str">
        <f>SUBSTITUTE(IF(ISBLANK(Values!E12),"",Values!$B$27), "{model}", Values!$B$3)</f>
        <v xml:space="preserve">👉 COMPATIBILE CON - Lenovo P51 P71. Si prega di controllare attentamente l'immagine e la descrizione prima di acquistare qualsiasi tastiera. Ciò garantisce di ottenere la tastiera del laptop corretta per il computer. Installazione super facile. </v>
      </c>
      <c r="AT13" s="28" t="str">
        <f>IF(ISBLANK(Values!E12),"",Values!H12)</f>
        <v>Ceco</v>
      </c>
      <c r="AV13" s="36" t="str">
        <f>IF(ISBLANK(Values!E12),"",IF(Values!J12,"Backlit", "Non-Backlit"))</f>
        <v>Non-Backlit</v>
      </c>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41</v>
      </c>
      <c r="CJ13" s="1" t="str">
        <f>IF(ISBLANK(Values!E12),"",Values!$B$8)</f>
        <v>17</v>
      </c>
      <c r="CK13" s="1" t="str">
        <f>IF(ISBLANK(Values!E12),"",Values!$B$9)</f>
        <v>5</v>
      </c>
      <c r="CL13" s="1" t="str">
        <f>IF(ISBLANK(Values!E12),"","CM")</f>
        <v>CM</v>
      </c>
      <c r="CO13" s="42" t="str">
        <f>IF(AND(Values!$B$37=options!$G$2, Values!$C12), "AMAZON_NA", IF(AND(Values!$B$37=options!$G$1, Values!$D12), "AMAZON_EU", "DEFAULT"))</f>
        <v>DEFAULT</v>
      </c>
      <c r="CP13" s="36" t="str">
        <f>IF(ISBLANK(Values!E12),"",Values!$B$7)</f>
        <v>41</v>
      </c>
      <c r="CQ13" s="36" t="str">
        <f>IF(ISBLANK(Values!E12),"",Values!$B$8)</f>
        <v>17</v>
      </c>
      <c r="CR13" s="36" t="str">
        <f>IF(ISBLANK(Values!E12),"",Values!$B$9)</f>
        <v>5</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Danimarca</v>
      </c>
      <c r="CZ13" s="1" t="str">
        <f>IF(ISBLANK(Values!E12),"","No")</f>
        <v>No</v>
      </c>
      <c r="DA13" s="1" t="str">
        <f>IF(ISBLANK(Values!E12),"","No")</f>
        <v>No</v>
      </c>
      <c r="DO13" s="27" t="str">
        <f>IF(ISBLANK(Values!E12),"","Parts")</f>
        <v>Parts</v>
      </c>
      <c r="DP13" s="27"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s="31"/>
      <c r="DZ13" s="31"/>
      <c r="EA13" s="31"/>
      <c r="EB13" s="31"/>
      <c r="EC13" s="31"/>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31" t="str">
        <f>IF(ISBLANK(Values!E12),"","New")</f>
        <v>New</v>
      </c>
      <c r="FE13" s="1" t="str">
        <f>IF(ISBLANK(Values!E12),"","3")</f>
        <v>3</v>
      </c>
      <c r="FH13" s="1" t="str">
        <f>IF(ISBLANK(Values!E12),"","FALSE")</f>
        <v>FALSE</v>
      </c>
      <c r="FI13" s="36" t="str">
        <f>IF(ISBLANK(Values!E12),"","FALSE")</f>
        <v>FALSE</v>
      </c>
      <c r="FJ13" s="36" t="str">
        <f>IF(ISBLANK(Values!E12),"","FALSE")</f>
        <v>FALSE</v>
      </c>
      <c r="FM13" s="1" t="str">
        <f>IF(ISBLANK(Values!E12),"","1")</f>
        <v>1</v>
      </c>
      <c r="FO13" s="28">
        <f>IF(ISBLANK(Values!E12),"",IF(Values!J12, Values!$B$4, Values!$B$5))</f>
        <v>68.989999999999995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7" t="str">
        <f>IF(ISBLANK(Values!E13),"",Values!F13)</f>
        <v>Lenovo P51 - DK</v>
      </c>
      <c r="C14" s="32" t="str">
        <f>IF(ISBLANK(Values!E13),"","TellusRem")</f>
        <v>TellusRem</v>
      </c>
      <c r="D14" s="30">
        <f>IF(ISBLANK(Values!E13),"",Values!E13)</f>
        <v>5714401511106</v>
      </c>
      <c r="E14" s="31" t="str">
        <f>IF(ISBLANK(Values!E13),"","EAN")</f>
        <v>EAN</v>
      </c>
      <c r="F14" s="28" t="str">
        <f>IF(ISBLANK(Values!E13),"",IF(Values!J13, SUBSTITUTE(Values!$B$1, "{language}", Values!H13) &amp; " " &amp;Values!$B$3, SUBSTITUTE(Values!$B$2, "{language}", Values!$H13) &amp; " " &amp;Values!$B$3))</f>
        <v>sostituzione della tastiera Danese non retroilluminata per Lenovo Thinkpad P51 P71</v>
      </c>
      <c r="G14" s="32" t="str">
        <f>IF(ISBLANK(Values!E13),"","TellusRem")</f>
        <v>TellusRem</v>
      </c>
      <c r="H14" s="27" t="str">
        <f>IF(ISBLANK(Values!E13),"",Values!$B$16)</f>
        <v>laptop-computer-replacement-parts</v>
      </c>
      <c r="I14" s="27" t="str">
        <f>IF(ISBLANK(Values!E13),"","4730574031")</f>
        <v>4730574031</v>
      </c>
      <c r="J14" s="38" t="str">
        <f>IF(ISBLANK(Values!E13),"",Values!F13 )</f>
        <v>Lenovo P51 - DK</v>
      </c>
      <c r="K14" s="28">
        <f>IF(ISBLANK(Values!E13),"",IF(Values!J13, Values!$B$4, Values!$B$5))</f>
        <v>68.989999999999995</v>
      </c>
      <c r="L14" s="39">
        <f>IF(ISBLANK(Values!E13),"",Values!$B$18)</f>
        <v>5</v>
      </c>
      <c r="M14" s="28" t="str">
        <f>IF(ISBLANK(Values!E13),"",Values!$M13)</f>
        <v>https://download.lenovo.com/Images/Parts/01ER960/01ER960_A.jpg</v>
      </c>
      <c r="N14" s="28" t="str">
        <f>IF(ISBLANK(Values!$F13),"",Values!N13)</f>
        <v>https://download.lenovo.com/Images/Parts/01ER960/01ER960_B.jpg</v>
      </c>
      <c r="O14" s="28" t="str">
        <f>IF(ISBLANK(Values!$F13),"",Values!O13)</f>
        <v>https://download.lenovo.com/Images/Parts/01ER960/01ER960_details.jpg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P51 parent</v>
      </c>
      <c r="Y14" s="38" t="str">
        <f>IF(ISBLANK(Values!E13),"","Size-Color")</f>
        <v>Size-Color</v>
      </c>
      <c r="Z14" s="32" t="str">
        <f>IF(ISBLANK(Values!E13),"","variation")</f>
        <v>variation</v>
      </c>
      <c r="AA14" s="36" t="str">
        <f>IF(ISBLANK(Values!E13),"",Values!$B$20)</f>
        <v>Update</v>
      </c>
      <c r="AB14" s="36"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0"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41"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P51 P71</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Danese NO retroilluminato. </v>
      </c>
      <c r="AM14" s="1" t="str">
        <f>SUBSTITUTE(IF(ISBLANK(Values!E13),"",Values!$B$27), "{model}", Values!$B$3)</f>
        <v xml:space="preserve">👉 COMPATIBILE CON - Lenovo P51 P71. Si prega di controllare attentamente l'immagine e la descrizione prima di acquistare qualsiasi tastiera. Ciò garantisce di ottenere la tastiera del laptop corretta per il computer. Installazione super facile. </v>
      </c>
      <c r="AT14" s="28" t="str">
        <f>IF(ISBLANK(Values!E13),"",Values!H13)</f>
        <v>Danese</v>
      </c>
      <c r="AV14" s="36" t="str">
        <f>IF(ISBLANK(Values!E13),"",IF(Values!J13,"Backlit", "Non-Backlit"))</f>
        <v>Non-Backlit</v>
      </c>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41</v>
      </c>
      <c r="CJ14" s="1" t="str">
        <f>IF(ISBLANK(Values!E13),"",Values!$B$8)</f>
        <v>17</v>
      </c>
      <c r="CK14" s="1" t="str">
        <f>IF(ISBLANK(Values!E13),"",Values!$B$9)</f>
        <v>5</v>
      </c>
      <c r="CL14" s="1" t="str">
        <f>IF(ISBLANK(Values!E13),"","CM")</f>
        <v>CM</v>
      </c>
      <c r="CO14" s="42" t="str">
        <f>IF(AND(Values!$B$37=options!$G$2, Values!$C13), "AMAZON_NA", IF(AND(Values!$B$37=options!$G$1, Values!$D13), "AMAZON_EU", "DEFAULT"))</f>
        <v>DEFAULT</v>
      </c>
      <c r="CP14" s="36" t="str">
        <f>IF(ISBLANK(Values!E13),"",Values!$B$7)</f>
        <v>41</v>
      </c>
      <c r="CQ14" s="36" t="str">
        <f>IF(ISBLANK(Values!E13),"",Values!$B$8)</f>
        <v>17</v>
      </c>
      <c r="CR14" s="36" t="str">
        <f>IF(ISBLANK(Values!E13),"",Values!$B$9)</f>
        <v>5</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Danimarca</v>
      </c>
      <c r="CZ14" s="1" t="str">
        <f>IF(ISBLANK(Values!E13),"","No")</f>
        <v>No</v>
      </c>
      <c r="DA14" s="1" t="str">
        <f>IF(ISBLANK(Values!E13),"","No")</f>
        <v>No</v>
      </c>
      <c r="DO14" s="27" t="str">
        <f>IF(ISBLANK(Values!E13),"","Parts")</f>
        <v>Parts</v>
      </c>
      <c r="DP14" s="27"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s="31"/>
      <c r="DZ14" s="31"/>
      <c r="EA14" s="31"/>
      <c r="EB14" s="31"/>
      <c r="EC14" s="31"/>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31" t="str">
        <f>IF(ISBLANK(Values!E13),"","New")</f>
        <v>New</v>
      </c>
      <c r="FE14" s="1" t="str">
        <f>IF(ISBLANK(Values!E13),"","3")</f>
        <v>3</v>
      </c>
      <c r="FH14" s="1" t="str">
        <f>IF(ISBLANK(Values!E13),"","FALSE")</f>
        <v>FALSE</v>
      </c>
      <c r="FI14" s="36" t="str">
        <f>IF(ISBLANK(Values!E13),"","FALSE")</f>
        <v>FALSE</v>
      </c>
      <c r="FJ14" s="36" t="str">
        <f>IF(ISBLANK(Values!E13),"","FALSE")</f>
        <v>FALSE</v>
      </c>
      <c r="FM14" s="1" t="str">
        <f>IF(ISBLANK(Values!E13),"","1")</f>
        <v>1</v>
      </c>
      <c r="FO14" s="28">
        <f>IF(ISBLANK(Values!E13),"",IF(Values!J13, Values!$B$4, Values!$B$5))</f>
        <v>68.989999999999995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27" t="str">
        <f>IF(ISBLANK(Values!E14),"",IF(Values!$B$37="EU","computercomponent","computer"))</f>
        <v>computercomponent</v>
      </c>
      <c r="B15" s="37" t="str">
        <f>IF(ISBLANK(Values!E14),"",Values!F14)</f>
        <v>Lenovo P51 - HU</v>
      </c>
      <c r="C15" s="32" t="str">
        <f>IF(ISBLANK(Values!E14),"","TellusRem")</f>
        <v>TellusRem</v>
      </c>
      <c r="D15" s="30">
        <f>IF(ISBLANK(Values!E14),"",Values!E14)</f>
        <v>5714401511113</v>
      </c>
      <c r="E15" s="31" t="str">
        <f>IF(ISBLANK(Values!E14),"","EAN")</f>
        <v>EAN</v>
      </c>
      <c r="F15" s="28" t="str">
        <f>IF(ISBLANK(Values!E14),"",IF(Values!J14, SUBSTITUTE(Values!$B$1, "{language}", Values!H14) &amp; " " &amp;Values!$B$3, SUBSTITUTE(Values!$B$2, "{language}", Values!$H14) &amp; " " &amp;Values!$B$3))</f>
        <v>sostituzione della tastiera Ungherese non retroilluminata per Lenovo Thinkpad P51 P71</v>
      </c>
      <c r="G15" s="32" t="str">
        <f>IF(ISBLANK(Values!E14),"","TellusRem")</f>
        <v>TellusRem</v>
      </c>
      <c r="H15" s="27" t="str">
        <f>IF(ISBLANK(Values!E14),"",Values!$B$16)</f>
        <v>laptop-computer-replacement-parts</v>
      </c>
      <c r="I15" s="27" t="str">
        <f>IF(ISBLANK(Values!E14),"","4730574031")</f>
        <v>4730574031</v>
      </c>
      <c r="J15" s="38" t="str">
        <f>IF(ISBLANK(Values!E14),"",Values!F14 )</f>
        <v>Lenovo P51 - HU</v>
      </c>
      <c r="K15" s="28">
        <f>IF(ISBLANK(Values!E14),"",IF(Values!J14, Values!$B$4, Values!$B$5))</f>
        <v>68.989999999999995</v>
      </c>
      <c r="L15" s="39">
        <f>IF(ISBLANK(Values!E14),"",Values!$B$18)</f>
        <v>5</v>
      </c>
      <c r="M15" s="28" t="str">
        <f>IF(ISBLANK(Values!E14),"",Values!$M14)</f>
        <v>https://download.lenovo.com/Images/Parts/01ER966/01ER966_A.jpg</v>
      </c>
      <c r="N15" s="28" t="str">
        <f>IF(ISBLANK(Values!$F14),"",Values!N14)</f>
        <v>https://download.lenovo.com/Images/Parts/01ER966/01ER966_B.jpg</v>
      </c>
      <c r="O15" s="28" t="str">
        <f>IF(ISBLANK(Values!$F14),"",Values!O14)</f>
        <v>https://download.lenovo.com/Images/Parts/01ER966/01ER966_details.jpg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P51 parent</v>
      </c>
      <c r="Y15" s="38" t="str">
        <f>IF(ISBLANK(Values!E14),"","Size-Color")</f>
        <v>Size-Color</v>
      </c>
      <c r="Z15" s="32" t="str">
        <f>IF(ISBLANK(Values!E14),"","variation")</f>
        <v>variation</v>
      </c>
      <c r="AA15" s="36" t="str">
        <f>IF(ISBLANK(Values!E14),"",Values!$B$20)</f>
        <v>Update</v>
      </c>
      <c r="AB15" s="36"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0"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41"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P51 P71</v>
      </c>
      <c r="AK15" s="1" t="str">
        <f>IF(ISBLANK(Values!E14),"",Values!$B$25)</f>
        <v xml:space="preserve">♻️ PRODOTTO ECOLOGICO - Acquista ricondizionato, ACQUISTA VERDE! Riduci oltre l'80% di anidride carbonica acquistando le nostre tastiere ricondizionate, rispetto a ottenere una nuova tastiera! </v>
      </c>
      <c r="AL15" s="1" t="str">
        <f>IF(ISBLANK(Values!E14),"",SUBSTITUTE(SUBSTITUTE(IF(Values!$J14, Values!$B$26, Values!$B$33), "{language}", Values!$H14), "{flag}", INDEX(options!$E$1:$E$20, Values!$V14)))</f>
        <v xml:space="preserve">👉 LAYOUT - 🇭🇺 Ungherese NO retroilluminato. </v>
      </c>
      <c r="AM15" s="1" t="str">
        <f>SUBSTITUTE(IF(ISBLANK(Values!E14),"",Values!$B$27), "{model}", Values!$B$3)</f>
        <v xml:space="preserve">👉 COMPATIBILE CON - Lenovo P51 P71. Si prega di controllare attentamente l'immagine e la descrizione prima di acquistare qualsiasi tastiera. Ciò garantisce di ottenere la tastiera del laptop corretta per il computer. Installazione super facile. </v>
      </c>
      <c r="AT15" s="28" t="str">
        <f>IF(ISBLANK(Values!E14),"",Values!H14)</f>
        <v>Ungherese</v>
      </c>
      <c r="AV15" s="36" t="str">
        <f>IF(ISBLANK(Values!E14),"",IF(Values!J14,"Backlit", "Non-Backlit"))</f>
        <v>Non-Backlit</v>
      </c>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41</v>
      </c>
      <c r="CJ15" s="1" t="str">
        <f>IF(ISBLANK(Values!E14),"",Values!$B$8)</f>
        <v>17</v>
      </c>
      <c r="CK15" s="1" t="str">
        <f>IF(ISBLANK(Values!E14),"",Values!$B$9)</f>
        <v>5</v>
      </c>
      <c r="CL15" s="1" t="str">
        <f>IF(ISBLANK(Values!E14),"","CM")</f>
        <v>CM</v>
      </c>
      <c r="CO15" s="42" t="str">
        <f>IF(AND(Values!$B$37=options!$G$2, Values!$C14), "AMAZON_NA", IF(AND(Values!$B$37=options!$G$1, Values!$D14), "AMAZON_EU", "DEFAULT"))</f>
        <v>DEFAULT</v>
      </c>
      <c r="CP15" s="36" t="str">
        <f>IF(ISBLANK(Values!E14),"",Values!$B$7)</f>
        <v>41</v>
      </c>
      <c r="CQ15" s="36" t="str">
        <f>IF(ISBLANK(Values!E14),"",Values!$B$8)</f>
        <v>17</v>
      </c>
      <c r="CR15" s="36" t="str">
        <f>IF(ISBLANK(Values!E14),"",Values!$B$9)</f>
        <v>5</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Danimarca</v>
      </c>
      <c r="CZ15" s="1" t="str">
        <f>IF(ISBLANK(Values!E14),"","No")</f>
        <v>No</v>
      </c>
      <c r="DA15" s="1" t="str">
        <f>IF(ISBLANK(Values!E14),"","No")</f>
        <v>No</v>
      </c>
      <c r="DO15" s="27" t="str">
        <f>IF(ISBLANK(Values!E14),"","Parts")</f>
        <v>Parts</v>
      </c>
      <c r="DP15" s="27"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S15" s="31"/>
      <c r="DY15" s="31"/>
      <c r="DZ15" s="31"/>
      <c r="EA15" s="31"/>
      <c r="EB15" s="31"/>
      <c r="EC15" s="31"/>
      <c r="EI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IF(ISBLANK(Values!E14),"","Amazon Tellus UPS")</f>
        <v>Amazon Tellus UPS</v>
      </c>
      <c r="EV15" s="31" t="str">
        <f>IF(ISBLANK(Values!E14),"","New")</f>
        <v>New</v>
      </c>
      <c r="FE15" s="1" t="str">
        <f>IF(ISBLANK(Values!E14),"","3")</f>
        <v>3</v>
      </c>
      <c r="FH15" s="1" t="str">
        <f>IF(ISBLANK(Values!E14),"","FALSE")</f>
        <v>FALSE</v>
      </c>
      <c r="FI15" s="36" t="str">
        <f>IF(ISBLANK(Values!E14),"","FALSE")</f>
        <v>FALSE</v>
      </c>
      <c r="FJ15" s="36" t="str">
        <f>IF(ISBLANK(Values!E14),"","FALSE")</f>
        <v>FALSE</v>
      </c>
      <c r="FM15" s="1" t="str">
        <f>IF(ISBLANK(Values!E14),"","1")</f>
        <v>1</v>
      </c>
      <c r="FO15" s="28">
        <f>IF(ISBLANK(Values!E14),"",IF(Values!J14, Values!$B$4, Values!$B$5))</f>
        <v>68.989999999999995</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27" t="str">
        <f>IF(ISBLANK(Values!E15),"",IF(Values!$B$37="EU","computercomponent","computer"))</f>
        <v>computercomponent</v>
      </c>
      <c r="B16" s="37" t="str">
        <f>IF(ISBLANK(Values!E15),"",Values!F15)</f>
        <v>Lenovo P51 - NL</v>
      </c>
      <c r="C16" s="32" t="str">
        <f>IF(ISBLANK(Values!E15),"","TellusRem")</f>
        <v>TellusRem</v>
      </c>
      <c r="D16" s="30">
        <f>IF(ISBLANK(Values!E15),"",Values!E15)</f>
        <v>5714401511120</v>
      </c>
      <c r="E16" s="31" t="str">
        <f>IF(ISBLANK(Values!E15),"","EAN")</f>
        <v>EAN</v>
      </c>
      <c r="F16" s="28" t="str">
        <f>IF(ISBLANK(Values!E15),"",IF(Values!J15, SUBSTITUTE(Values!$B$1, "{language}", Values!H15) &amp; " " &amp;Values!$B$3, SUBSTITUTE(Values!$B$2, "{language}", Values!$H15) &amp; " " &amp;Values!$B$3))</f>
        <v>sostituzione della tastiera Olandese non retroilluminata per Lenovo Thinkpad P51 P71</v>
      </c>
      <c r="G16" s="32" t="str">
        <f>IF(ISBLANK(Values!E15),"","TellusRem")</f>
        <v>TellusRem</v>
      </c>
      <c r="H16" s="27" t="str">
        <f>IF(ISBLANK(Values!E15),"",Values!$B$16)</f>
        <v>laptop-computer-replacement-parts</v>
      </c>
      <c r="I16" s="27" t="str">
        <f>IF(ISBLANK(Values!E15),"","4730574031")</f>
        <v>4730574031</v>
      </c>
      <c r="J16" s="38" t="str">
        <f>IF(ISBLANK(Values!E15),"",Values!F15 )</f>
        <v>Lenovo P51 - NL</v>
      </c>
      <c r="K16" s="28">
        <f>IF(ISBLANK(Values!E15),"",IF(Values!J15, Values!$B$4, Values!$B$5))</f>
        <v>68.989999999999995</v>
      </c>
      <c r="L16" s="39">
        <f>IF(ISBLANK(Values!E15),"",Values!$B$18)</f>
        <v>5</v>
      </c>
      <c r="M16" s="28" t="str">
        <f>IF(ISBLANK(Values!E15),"",Values!$M15)</f>
        <v>https://download.lenovo.com/Images/Parts/01ER970/01ER970_A.jpg</v>
      </c>
      <c r="N16" s="28" t="str">
        <f>IF(ISBLANK(Values!$F15),"",Values!N15)</f>
        <v>https://download.lenovo.com/Images/Parts/01ER970/01ER970_B.jpg</v>
      </c>
      <c r="O16" s="28" t="str">
        <f>IF(ISBLANK(Values!$F15),"",Values!O15)</f>
        <v>https://download.lenovo.com/Images/Parts/01ER970/01ER970_details.jpg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P51 parent</v>
      </c>
      <c r="Y16" s="38" t="str">
        <f>IF(ISBLANK(Values!E15),"","Size-Color")</f>
        <v>Size-Color</v>
      </c>
      <c r="Z16" s="32" t="str">
        <f>IF(ISBLANK(Values!E15),"","variation")</f>
        <v>variation</v>
      </c>
      <c r="AA16" s="36" t="str">
        <f>IF(ISBLANK(Values!E15),"",Values!$B$20)</f>
        <v>Update</v>
      </c>
      <c r="AB16" s="36"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0"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41"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P51 P71</v>
      </c>
      <c r="AK16" s="1" t="str">
        <f>IF(ISBLANK(Values!E15),"",Values!$B$25)</f>
        <v xml:space="preserve">♻️ PRODOTTO ECOLOGICO - Acquista ricondizionato, ACQUISTA VERDE! Riduci oltre l'80% di anidride carbonica acquistando le nostre tastiere ricondizionate, rispetto a ottenere una nuova tastiera! </v>
      </c>
      <c r="AL16" s="1" t="str">
        <f>IF(ISBLANK(Values!E15),"",SUBSTITUTE(SUBSTITUTE(IF(Values!$J15, Values!$B$26, Values!$B$33), "{language}", Values!$H15), "{flag}", INDEX(options!$E$1:$E$20, Values!$V15)))</f>
        <v xml:space="preserve">👉 LAYOUT - 🇳🇱 Olandese NO retroilluminato. </v>
      </c>
      <c r="AM16" s="1" t="str">
        <f>SUBSTITUTE(IF(ISBLANK(Values!E15),"",Values!$B$27), "{model}", Values!$B$3)</f>
        <v xml:space="preserve">👉 COMPATIBILE CON - Lenovo P51 P71. Si prega di controllare attentamente l'immagine e la descrizione prima di acquistare qualsiasi tastiera. Ciò garantisce di ottenere la tastiera del laptop corretta per il computer. Installazione super facile. </v>
      </c>
      <c r="AT16" s="28" t="str">
        <f>IF(ISBLANK(Values!E15),"",Values!H15)</f>
        <v>Olandese</v>
      </c>
      <c r="AV16" s="36" t="str">
        <f>IF(ISBLANK(Values!E15),"",IF(Values!J15,"Backlit", "Non-Backlit"))</f>
        <v>Non-Backlit</v>
      </c>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41</v>
      </c>
      <c r="CJ16" s="1" t="str">
        <f>IF(ISBLANK(Values!E15),"",Values!$B$8)</f>
        <v>17</v>
      </c>
      <c r="CK16" s="1" t="str">
        <f>IF(ISBLANK(Values!E15),"",Values!$B$9)</f>
        <v>5</v>
      </c>
      <c r="CL16" s="1" t="str">
        <f>IF(ISBLANK(Values!E15),"","CM")</f>
        <v>CM</v>
      </c>
      <c r="CO16" s="42" t="str">
        <f>IF(AND(Values!$B$37=options!$G$2, Values!$C15), "AMAZON_NA", IF(AND(Values!$B$37=options!$G$1, Values!$D15), "AMAZON_EU", "DEFAULT"))</f>
        <v>DEFAULT</v>
      </c>
      <c r="CP16" s="36" t="str">
        <f>IF(ISBLANK(Values!E15),"",Values!$B$7)</f>
        <v>41</v>
      </c>
      <c r="CQ16" s="36" t="str">
        <f>IF(ISBLANK(Values!E15),"",Values!$B$8)</f>
        <v>17</v>
      </c>
      <c r="CR16" s="36" t="str">
        <f>IF(ISBLANK(Values!E15),"",Values!$B$9)</f>
        <v>5</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Danimarca</v>
      </c>
      <c r="CZ16" s="1" t="str">
        <f>IF(ISBLANK(Values!E15),"","No")</f>
        <v>No</v>
      </c>
      <c r="DA16" s="1" t="str">
        <f>IF(ISBLANK(Values!E15),"","No")</f>
        <v>No</v>
      </c>
      <c r="DO16" s="27" t="str">
        <f>IF(ISBLANK(Values!E15),"","Parts")</f>
        <v>Parts</v>
      </c>
      <c r="DP16" s="27"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S16" s="31"/>
      <c r="DY16" s="31"/>
      <c r="DZ16" s="31"/>
      <c r="EA16" s="31"/>
      <c r="EB16" s="31"/>
      <c r="EC16" s="31"/>
      <c r="EI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IF(ISBLANK(Values!E15),"","Amazon Tellus UPS")</f>
        <v>Amazon Tellus UPS</v>
      </c>
      <c r="EV16" s="31" t="str">
        <f>IF(ISBLANK(Values!E15),"","New")</f>
        <v>New</v>
      </c>
      <c r="FE16" s="1" t="str">
        <f>IF(ISBLANK(Values!E15),"","3")</f>
        <v>3</v>
      </c>
      <c r="FH16" s="1" t="str">
        <f>IF(ISBLANK(Values!E15),"","FALSE")</f>
        <v>FALSE</v>
      </c>
      <c r="FI16" s="36" t="str">
        <f>IF(ISBLANK(Values!E15),"","FALSE")</f>
        <v>FALSE</v>
      </c>
      <c r="FJ16" s="36" t="str">
        <f>IF(ISBLANK(Values!E15),"","FALSE")</f>
        <v>FALSE</v>
      </c>
      <c r="FM16" s="1" t="str">
        <f>IF(ISBLANK(Values!E15),"","1")</f>
        <v>1</v>
      </c>
      <c r="FO16" s="28">
        <f>IF(ISBLANK(Values!E15),"",IF(Values!J15, Values!$B$4, Values!$B$5))</f>
        <v>68.989999999999995</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27" t="str">
        <f>IF(ISBLANK(Values!E16),"",IF(Values!$B$37="EU","computercomponent","computer"))</f>
        <v>computercomponent</v>
      </c>
      <c r="B17" s="37" t="str">
        <f>IF(ISBLANK(Values!E16),"",Values!F16)</f>
        <v>Lenovo P51 - NO</v>
      </c>
      <c r="C17" s="32" t="str">
        <f>IF(ISBLANK(Values!E16),"","TellusRem")</f>
        <v>TellusRem</v>
      </c>
      <c r="D17" s="30">
        <f>IF(ISBLANK(Values!E16),"",Values!E16)</f>
        <v>5714401511137</v>
      </c>
      <c r="E17" s="31" t="str">
        <f>IF(ISBLANK(Values!E16),"","EAN")</f>
        <v>EAN</v>
      </c>
      <c r="F17" s="28" t="str">
        <f>IF(ISBLANK(Values!E16),"",IF(Values!J16, SUBSTITUTE(Values!$B$1, "{language}", Values!H16) &amp; " " &amp;Values!$B$3, SUBSTITUTE(Values!$B$2, "{language}", Values!$H16) &amp; " " &amp;Values!$B$3))</f>
        <v>sostituzione della tastiera Norvegese non retroilluminata per Lenovo Thinkpad P51 P71</v>
      </c>
      <c r="G17" s="32" t="str">
        <f>IF(ISBLANK(Values!E16),"","TellusRem")</f>
        <v>TellusRem</v>
      </c>
      <c r="H17" s="27" t="str">
        <f>IF(ISBLANK(Values!E16),"",Values!$B$16)</f>
        <v>laptop-computer-replacement-parts</v>
      </c>
      <c r="I17" s="27" t="str">
        <f>IF(ISBLANK(Values!E16),"","4730574031")</f>
        <v>4730574031</v>
      </c>
      <c r="J17" s="38" t="str">
        <f>IF(ISBLANK(Values!E16),"",Values!F16 )</f>
        <v>Lenovo P51 - NO</v>
      </c>
      <c r="K17" s="28">
        <f>IF(ISBLANK(Values!E16),"",IF(Values!J16, Values!$B$4, Values!$B$5))</f>
        <v>68.989999999999995</v>
      </c>
      <c r="L17" s="39">
        <f>IF(ISBLANK(Values!E16),"",Values!$B$18)</f>
        <v>5</v>
      </c>
      <c r="M17" s="28" t="str">
        <f>IF(ISBLANK(Values!E16),"",Values!$M16)</f>
        <v>https://download.lenovo.com/Images/Parts/01ER971/01ER971_A.jpg</v>
      </c>
      <c r="N17" s="28" t="str">
        <f>IF(ISBLANK(Values!$F16),"",Values!N16)</f>
        <v>https://download.lenovo.com/Images/Parts/01ER971/01ER971_B.jpg</v>
      </c>
      <c r="O17" s="28"/>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P51 parent</v>
      </c>
      <c r="Y17" s="38" t="str">
        <f>IF(ISBLANK(Values!E16),"","Size-Color")</f>
        <v>Size-Color</v>
      </c>
      <c r="Z17" s="32" t="str">
        <f>IF(ISBLANK(Values!E16),"","variation")</f>
        <v>variation</v>
      </c>
      <c r="AA17" s="36" t="str">
        <f>IF(ISBLANK(Values!E16),"",Values!$B$20)</f>
        <v>Update</v>
      </c>
      <c r="AB17" s="36"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0"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41"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P51 P71</v>
      </c>
      <c r="AK17" s="1" t="str">
        <f>IF(ISBLANK(Values!E16),"",Values!$B$25)</f>
        <v xml:space="preserve">♻️ PRODOTTO ECOLOGICO - Acquista ricondizionato, ACQUISTA VERDE! Riduci oltre l'80% di anidride carbonica acquistando le nostre tastiere ricondizionate, rispetto a ottenere una nuova tastiera! </v>
      </c>
      <c r="AL17" s="1" t="str">
        <f>IF(ISBLANK(Values!E16),"",SUBSTITUTE(SUBSTITUTE(IF(Values!$J16, Values!$B$26, Values!$B$33), "{language}", Values!$H16), "{flag}", INDEX(options!$E$1:$E$20, Values!$V16)))</f>
        <v xml:space="preserve">👉 LAYOUT - 🇳🇴 Norvegese NO retroilluminato. </v>
      </c>
      <c r="AM17" s="1" t="str">
        <f>SUBSTITUTE(IF(ISBLANK(Values!E16),"",Values!$B$27), "{model}", Values!$B$3)</f>
        <v xml:space="preserve">👉 COMPATIBILE CON - Lenovo P51 P71. Si prega di controllare attentamente l'immagine e la descrizione prima di acquistare qualsiasi tastiera. Ciò garantisce di ottenere la tastiera del laptop corretta per il computer. Installazione super facile. </v>
      </c>
      <c r="AT17" s="28" t="str">
        <f>IF(ISBLANK(Values!E16),"",Values!H16)</f>
        <v>Norvegese</v>
      </c>
      <c r="AV17" s="36" t="str">
        <f>IF(ISBLANK(Values!E16),"",IF(Values!J16,"Backlit", "Non-Backlit"))</f>
        <v>Non-Backlit</v>
      </c>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41</v>
      </c>
      <c r="CJ17" s="1" t="str">
        <f>IF(ISBLANK(Values!E16),"",Values!$B$8)</f>
        <v>17</v>
      </c>
      <c r="CK17" s="1" t="str">
        <f>IF(ISBLANK(Values!E16),"",Values!$B$9)</f>
        <v>5</v>
      </c>
      <c r="CL17" s="1" t="str">
        <f>IF(ISBLANK(Values!E16),"","CM")</f>
        <v>CM</v>
      </c>
      <c r="CO17" s="42" t="str">
        <f>IF(AND(Values!$B$37=options!$G$2, Values!$C16), "AMAZON_NA", IF(AND(Values!$B$37=options!$G$1, Values!$D16), "AMAZON_EU", "DEFAULT"))</f>
        <v>DEFAULT</v>
      </c>
      <c r="CP17" s="36" t="str">
        <f>IF(ISBLANK(Values!E16),"",Values!$B$7)</f>
        <v>41</v>
      </c>
      <c r="CQ17" s="36" t="str">
        <f>IF(ISBLANK(Values!E16),"",Values!$B$8)</f>
        <v>17</v>
      </c>
      <c r="CR17" s="36" t="str">
        <f>IF(ISBLANK(Values!E16),"",Values!$B$9)</f>
        <v>5</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Danimarca</v>
      </c>
      <c r="CZ17" s="1" t="str">
        <f>IF(ISBLANK(Values!E16),"","No")</f>
        <v>No</v>
      </c>
      <c r="DA17" s="1" t="str">
        <f>IF(ISBLANK(Values!E16),"","No")</f>
        <v>No</v>
      </c>
      <c r="DO17" s="27" t="str">
        <f>IF(ISBLANK(Values!E16),"","Parts")</f>
        <v>Parts</v>
      </c>
      <c r="DP17" s="27"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S17" s="31"/>
      <c r="DY17" s="31"/>
      <c r="DZ17" s="31"/>
      <c r="EA17" s="31"/>
      <c r="EB17" s="31"/>
      <c r="EC17" s="31"/>
      <c r="EI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IF(ISBLANK(Values!E16),"","Amazon Tellus UPS")</f>
        <v>Amazon Tellus UPS</v>
      </c>
      <c r="EV17" s="31" t="str">
        <f>IF(ISBLANK(Values!E16),"","New")</f>
        <v>New</v>
      </c>
      <c r="FE17" s="1" t="str">
        <f>IF(ISBLANK(Values!E16),"","3")</f>
        <v>3</v>
      </c>
      <c r="FH17" s="1" t="str">
        <f>IF(ISBLANK(Values!E16),"","FALSE")</f>
        <v>FALSE</v>
      </c>
      <c r="FI17" s="36" t="str">
        <f>IF(ISBLANK(Values!E16),"","FALSE")</f>
        <v>FALSE</v>
      </c>
      <c r="FJ17" s="36" t="str">
        <f>IF(ISBLANK(Values!E16),"","FALSE")</f>
        <v>FALSE</v>
      </c>
      <c r="FM17" s="1" t="str">
        <f>IF(ISBLANK(Values!E16),"","1")</f>
        <v>1</v>
      </c>
      <c r="FO17" s="28">
        <f>IF(ISBLANK(Values!E16),"",IF(Values!J16, Values!$B$4, Values!$B$5))</f>
        <v>68.989999999999995</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27" t="str">
        <f>IF(ISBLANK(Values!E17),"",IF(Values!$B$37="EU","computercomponent","computer"))</f>
        <v>computercomponent</v>
      </c>
      <c r="B18" s="37" t="str">
        <f>IF(ISBLANK(Values!E17),"",Values!F17)</f>
        <v>Lenovo P51 - PL</v>
      </c>
      <c r="C18" s="32" t="str">
        <f>IF(ISBLANK(Values!E17),"","TellusRem")</f>
        <v>TellusRem</v>
      </c>
      <c r="D18" s="30">
        <f>IF(ISBLANK(Values!E17),"",Values!E17)</f>
        <v>5714401511144</v>
      </c>
      <c r="E18" s="31" t="str">
        <f>IF(ISBLANK(Values!E17),"","EAN")</f>
        <v>EAN</v>
      </c>
      <c r="F18" s="28" t="str">
        <f>IF(ISBLANK(Values!E17),"",IF(Values!J17, SUBSTITUTE(Values!$B$1, "{language}", Values!H17) &amp; " " &amp;Values!$B$3, SUBSTITUTE(Values!$B$2, "{language}", Values!$H17) &amp; " " &amp;Values!$B$3))</f>
        <v>sostituzione della tastiera Polacco non retroilluminata per Lenovo Thinkpad P51 P71</v>
      </c>
      <c r="G18" s="32" t="str">
        <f>IF(ISBLANK(Values!E17),"","TellusRem")</f>
        <v>TellusRem</v>
      </c>
      <c r="H18" s="27" t="str">
        <f>IF(ISBLANK(Values!E17),"",Values!$B$16)</f>
        <v>laptop-computer-replacement-parts</v>
      </c>
      <c r="I18" s="27" t="str">
        <f>IF(ISBLANK(Values!E17),"","4730574031")</f>
        <v>4730574031</v>
      </c>
      <c r="J18" s="38" t="str">
        <f>IF(ISBLANK(Values!E17),"",Values!F17 )</f>
        <v>Lenovo P51 - PL</v>
      </c>
      <c r="K18" s="28">
        <f>IF(ISBLANK(Values!E17),"",IF(Values!J17, Values!$B$4, Values!$B$5))</f>
        <v>68.989999999999995</v>
      </c>
      <c r="L18" s="39">
        <f>IF(ISBLANK(Values!E17),"",Values!$B$18)</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P51 parent</v>
      </c>
      <c r="Y18" s="38" t="str">
        <f>IF(ISBLANK(Values!E17),"","Size-Color")</f>
        <v>Size-Color</v>
      </c>
      <c r="Z18" s="32" t="str">
        <f>IF(ISBLANK(Values!E17),"","variation")</f>
        <v>variation</v>
      </c>
      <c r="AA18" s="36" t="str">
        <f>IF(ISBLANK(Values!E17),"",Values!$B$20)</f>
        <v>Update</v>
      </c>
      <c r="AB18" s="36"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0"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41"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P51 P71</v>
      </c>
      <c r="AK18" s="1" t="str">
        <f>IF(ISBLANK(Values!E17),"",Values!$B$25)</f>
        <v xml:space="preserve">♻️ PRODOTTO ECOLOGICO - Acquista ricondizionato, ACQUISTA VERDE! Riduci oltre l'80% di anidride carbonica acquistando le nostre tastiere ricondizionate, rispetto a ottenere una nuova tastiera! </v>
      </c>
      <c r="AL18" s="1" t="str">
        <f>IF(ISBLANK(Values!E17),"",SUBSTITUTE(SUBSTITUTE(IF(Values!$J17, Values!$B$26, Values!$B$33), "{language}", Values!$H17), "{flag}", INDEX(options!$E$1:$E$20, Values!$V17)))</f>
        <v xml:space="preserve">👉 LAYOUT - 🇵🇱 Polacco NO retroilluminato. </v>
      </c>
      <c r="AM18" s="1" t="str">
        <f>SUBSTITUTE(IF(ISBLANK(Values!E17),"",Values!$B$27), "{model}", Values!$B$3)</f>
        <v xml:space="preserve">👉 COMPATIBILE CON - Lenovo P51 P71. Si prega di controllare attentamente l'immagine e la descrizione prima di acquistare qualsiasi tastiera. Ciò garantisce di ottenere la tastiera del laptop corretta per il computer. Installazione super facile. </v>
      </c>
      <c r="AT18" s="28" t="str">
        <f>IF(ISBLANK(Values!E17),"",Values!H17)</f>
        <v>Polacco</v>
      </c>
      <c r="AV18" s="36" t="str">
        <f>IF(ISBLANK(Values!E17),"",IF(Values!J17,"Backlit", "Non-Backlit"))</f>
        <v>Non-Backlit</v>
      </c>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41</v>
      </c>
      <c r="CJ18" s="1" t="str">
        <f>IF(ISBLANK(Values!E17),"",Values!$B$8)</f>
        <v>17</v>
      </c>
      <c r="CK18" s="1" t="str">
        <f>IF(ISBLANK(Values!E17),"",Values!$B$9)</f>
        <v>5</v>
      </c>
      <c r="CL18" s="1" t="str">
        <f>IF(ISBLANK(Values!E17),"","CM")</f>
        <v>CM</v>
      </c>
      <c r="CO18" s="42" t="str">
        <f>IF(AND(Values!$B$37=options!$G$2, Values!$C17), "AMAZON_NA", IF(AND(Values!$B$37=options!$G$1, Values!$D17), "AMAZON_EU", "DEFAULT"))</f>
        <v>DEFAULT</v>
      </c>
      <c r="CP18" s="36" t="str">
        <f>IF(ISBLANK(Values!E17),"",Values!$B$7)</f>
        <v>41</v>
      </c>
      <c r="CQ18" s="36" t="str">
        <f>IF(ISBLANK(Values!E17),"",Values!$B$8)</f>
        <v>17</v>
      </c>
      <c r="CR18" s="36" t="str">
        <f>IF(ISBLANK(Values!E17),"",Values!$B$9)</f>
        <v>5</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Danimarca</v>
      </c>
      <c r="CZ18" s="1" t="str">
        <f>IF(ISBLANK(Values!E17),"","No")</f>
        <v>No</v>
      </c>
      <c r="DA18" s="1" t="str">
        <f>IF(ISBLANK(Values!E17),"","No")</f>
        <v>No</v>
      </c>
      <c r="DO18" s="27" t="str">
        <f>IF(ISBLANK(Values!E17),"","Parts")</f>
        <v>Parts</v>
      </c>
      <c r="DP18" s="27"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S18" s="31"/>
      <c r="DY18" s="31"/>
      <c r="DZ18" s="31"/>
      <c r="EA18" s="31"/>
      <c r="EB18" s="31"/>
      <c r="EC18" s="31"/>
      <c r="EI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IF(ISBLANK(Values!E17),"","Amazon Tellus UPS")</f>
        <v>Amazon Tellus UPS</v>
      </c>
      <c r="EV18" s="31" t="str">
        <f>IF(ISBLANK(Values!E17),"","New")</f>
        <v>New</v>
      </c>
      <c r="FE18" s="1" t="str">
        <f>IF(ISBLANK(Values!E17),"","3")</f>
        <v>3</v>
      </c>
      <c r="FH18" s="1" t="str">
        <f>IF(ISBLANK(Values!E17),"","FALSE")</f>
        <v>FALSE</v>
      </c>
      <c r="FI18" s="36" t="str">
        <f>IF(ISBLANK(Values!E17),"","FALSE")</f>
        <v>FALSE</v>
      </c>
      <c r="FJ18" s="36" t="str">
        <f>IF(ISBLANK(Values!E17),"","FALSE")</f>
        <v>FALSE</v>
      </c>
      <c r="FM18" s="1" t="str">
        <f>IF(ISBLANK(Values!E17),"","1")</f>
        <v>1</v>
      </c>
      <c r="FO18" s="28">
        <f>IF(ISBLANK(Values!E17),"",IF(Values!J17, Values!$B$4, Values!$B$5))</f>
        <v>68.989999999999995</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27" t="str">
        <f>IF(ISBLANK(Values!E18),"",IF(Values!$B$37="EU","computercomponent","computer"))</f>
        <v>computercomponent</v>
      </c>
      <c r="B19" s="37" t="str">
        <f>IF(ISBLANK(Values!E18),"",Values!F18)</f>
        <v>Lenovo P51 - PT</v>
      </c>
      <c r="C19" s="32" t="str">
        <f>IF(ISBLANK(Values!E18),"","TellusRem")</f>
        <v>TellusRem</v>
      </c>
      <c r="D19" s="30">
        <f>IF(ISBLANK(Values!E18),"",Values!E18)</f>
        <v>5714401511151</v>
      </c>
      <c r="E19" s="31" t="str">
        <f>IF(ISBLANK(Values!E18),"","EAN")</f>
        <v>EAN</v>
      </c>
      <c r="F19" s="28" t="str">
        <f>IF(ISBLANK(Values!E18),"",IF(Values!J18, SUBSTITUTE(Values!$B$1, "{language}", Values!H18) &amp; " " &amp;Values!$B$3, SUBSTITUTE(Values!$B$2, "{language}", Values!$H18) &amp; " " &amp;Values!$B$3))</f>
        <v>sostituzione della tastiera Portoghese non retroilluminata per Lenovo Thinkpad P51 P71</v>
      </c>
      <c r="G19" s="32" t="str">
        <f>IF(ISBLANK(Values!E18),"","TellusRem")</f>
        <v>TellusRem</v>
      </c>
      <c r="H19" s="27" t="str">
        <f>IF(ISBLANK(Values!E18),"",Values!$B$16)</f>
        <v>laptop-computer-replacement-parts</v>
      </c>
      <c r="I19" s="27" t="str">
        <f>IF(ISBLANK(Values!E18),"","4730574031")</f>
        <v>4730574031</v>
      </c>
      <c r="J19" s="38" t="str">
        <f>IF(ISBLANK(Values!E18),"",Values!F18 )</f>
        <v>Lenovo P51 - PT</v>
      </c>
      <c r="K19" s="28">
        <f>IF(ISBLANK(Values!E18),"",IF(Values!J18, Values!$B$4, Values!$B$5))</f>
        <v>68.989999999999995</v>
      </c>
      <c r="L19" s="39">
        <f>IF(ISBLANK(Values!E18),"",Values!$B$18)</f>
        <v>5</v>
      </c>
      <c r="M19" s="28" t="str">
        <f>IF(ISBLANK(Values!E18),"",Values!$M18)</f>
        <v>https://download.lenovo.com/Images/Parts/01ER973/01ER973_A.jpg</v>
      </c>
      <c r="N19" s="28" t="str">
        <f>IF(ISBLANK(Values!$F18),"",Values!N18)</f>
        <v>https://download.lenovo.com/Images/Parts/01ER973/01ER973_B.jpg</v>
      </c>
      <c r="O19" s="28"/>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P51 parent</v>
      </c>
      <c r="Y19" s="38" t="str">
        <f>IF(ISBLANK(Values!E18),"","Size-Color")</f>
        <v>Size-Color</v>
      </c>
      <c r="Z19" s="32" t="str">
        <f>IF(ISBLANK(Values!E18),"","variation")</f>
        <v>variation</v>
      </c>
      <c r="AA19" s="36" t="str">
        <f>IF(ISBLANK(Values!E18),"",Values!$B$20)</f>
        <v>Update</v>
      </c>
      <c r="AB19" s="36"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0"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41"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P51 P71</v>
      </c>
      <c r="AK19" s="1" t="str">
        <f>IF(ISBLANK(Values!E18),"",Values!$B$25)</f>
        <v xml:space="preserve">♻️ PRODOTTO ECOLOGICO - Acquista ricondizionato, ACQUISTA VERDE! Riduci oltre l'80% di anidride carbonica acquistando le nostre tastiere ricondizionate, rispetto a ottenere una nuova tastiera! </v>
      </c>
      <c r="AL19" s="1" t="str">
        <f>IF(ISBLANK(Values!E18),"",SUBSTITUTE(SUBSTITUTE(IF(Values!$J18, Values!$B$26, Values!$B$33), "{language}", Values!$H18), "{flag}", INDEX(options!$E$1:$E$20, Values!$V18)))</f>
        <v xml:space="preserve">👉 LAYOUT - 🇵🇹 Portoghese NO retroilluminato. </v>
      </c>
      <c r="AM19" s="1" t="str">
        <f>SUBSTITUTE(IF(ISBLANK(Values!E18),"",Values!$B$27), "{model}", Values!$B$3)</f>
        <v xml:space="preserve">👉 COMPATIBILE CON - Lenovo P51 P71. Si prega di controllare attentamente l'immagine e la descrizione prima di acquistare qualsiasi tastiera. Ciò garantisce di ottenere la tastiera del laptop corretta per il computer. Installazione super facile. </v>
      </c>
      <c r="AT19" s="28" t="str">
        <f>IF(ISBLANK(Values!E18),"",Values!H18)</f>
        <v>Portoghese</v>
      </c>
      <c r="AV19" s="36" t="str">
        <f>IF(ISBLANK(Values!E18),"",IF(Values!J18,"Backlit", "Non-Backlit"))</f>
        <v>Non-Backlit</v>
      </c>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41</v>
      </c>
      <c r="CJ19" s="1" t="str">
        <f>IF(ISBLANK(Values!E18),"",Values!$B$8)</f>
        <v>17</v>
      </c>
      <c r="CK19" s="1" t="str">
        <f>IF(ISBLANK(Values!E18),"",Values!$B$9)</f>
        <v>5</v>
      </c>
      <c r="CL19" s="1" t="str">
        <f>IF(ISBLANK(Values!E18),"","CM")</f>
        <v>CM</v>
      </c>
      <c r="CO19" s="42" t="str">
        <f>IF(AND(Values!$B$37=options!$G$2, Values!$C18), "AMAZON_NA", IF(AND(Values!$B$37=options!$G$1, Values!$D18), "AMAZON_EU", "DEFAULT"))</f>
        <v>DEFAULT</v>
      </c>
      <c r="CP19" s="36" t="str">
        <f>IF(ISBLANK(Values!E18),"",Values!$B$7)</f>
        <v>41</v>
      </c>
      <c r="CQ19" s="36" t="str">
        <f>IF(ISBLANK(Values!E18),"",Values!$B$8)</f>
        <v>17</v>
      </c>
      <c r="CR19" s="36" t="str">
        <f>IF(ISBLANK(Values!E18),"",Values!$B$9)</f>
        <v>5</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Danimarca</v>
      </c>
      <c r="CZ19" s="1" t="str">
        <f>IF(ISBLANK(Values!E18),"","No")</f>
        <v>No</v>
      </c>
      <c r="DA19" s="1" t="str">
        <f>IF(ISBLANK(Values!E18),"","No")</f>
        <v>No</v>
      </c>
      <c r="DO19" s="27" t="str">
        <f>IF(ISBLANK(Values!E18),"","Parts")</f>
        <v>Parts</v>
      </c>
      <c r="DP19" s="27"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DS19" s="31"/>
      <c r="DY19" s="31"/>
      <c r="DZ19" s="31"/>
      <c r="EA19" s="31"/>
      <c r="EB19" s="31"/>
      <c r="EC19" s="31"/>
      <c r="EI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IF(ISBLANK(Values!E18),"","Amazon Tellus UPS")</f>
        <v>Amazon Tellus UPS</v>
      </c>
      <c r="EV19" s="31" t="str">
        <f>IF(ISBLANK(Values!E18),"","New")</f>
        <v>New</v>
      </c>
      <c r="FE19" s="1" t="str">
        <f>IF(ISBLANK(Values!E18),"","3")</f>
        <v>3</v>
      </c>
      <c r="FH19" s="1" t="str">
        <f>IF(ISBLANK(Values!E18),"","FALSE")</f>
        <v>FALSE</v>
      </c>
      <c r="FI19" s="36" t="str">
        <f>IF(ISBLANK(Values!E18),"","FALSE")</f>
        <v>FALSE</v>
      </c>
      <c r="FJ19" s="36" t="str">
        <f>IF(ISBLANK(Values!E18),"","FALSE")</f>
        <v>FALSE</v>
      </c>
      <c r="FM19" s="1" t="str">
        <f>IF(ISBLANK(Values!E18),"","1")</f>
        <v>1</v>
      </c>
      <c r="FO19" s="28">
        <f>IF(ISBLANK(Values!E18),"",IF(Values!J18, Values!$B$4, Values!$B$5))</f>
        <v>68.989999999999995</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27" t="str">
        <f>IF(ISBLANK(Values!E19),"",IF(Values!$B$37="EU","computercomponent","computer"))</f>
        <v>computercomponent</v>
      </c>
      <c r="B20" s="37" t="str">
        <f>IF(ISBLANK(Values!E19),"",Values!F19)</f>
        <v>Lenovo P51 - SE/FI</v>
      </c>
      <c r="C20" s="32" t="str">
        <f>IF(ISBLANK(Values!E19),"","TellusRem")</f>
        <v>TellusRem</v>
      </c>
      <c r="D20" s="30">
        <f>IF(ISBLANK(Values!E19),"",Values!E19)</f>
        <v>5714401511168</v>
      </c>
      <c r="E20" s="31" t="str">
        <f>IF(ISBLANK(Values!E19),"","EAN")</f>
        <v>EAN</v>
      </c>
      <c r="F20" s="28" t="str">
        <f>IF(ISBLANK(Values!E19),"",IF(Values!J19, SUBSTITUTE(Values!$B$1, "{language}", Values!H19) &amp; " " &amp;Values!$B$3, SUBSTITUTE(Values!$B$2, "{language}", Values!$H19) &amp; " " &amp;Values!$B$3))</f>
        <v>sostituzione della tastiera Svedese – Finlandese non retroilluminata per Lenovo Thinkpad P51 P71</v>
      </c>
      <c r="G20" s="32" t="str">
        <f>IF(ISBLANK(Values!E19),"","TellusRem")</f>
        <v>TellusRem</v>
      </c>
      <c r="H20" s="27" t="str">
        <f>IF(ISBLANK(Values!E19),"",Values!$B$16)</f>
        <v>laptop-computer-replacement-parts</v>
      </c>
      <c r="I20" s="27" t="str">
        <f>IF(ISBLANK(Values!E19),"","4730574031")</f>
        <v>4730574031</v>
      </c>
      <c r="J20" s="38" t="str">
        <f>IF(ISBLANK(Values!E19),"",Values!F19 )</f>
        <v>Lenovo P51 - SE/FI</v>
      </c>
      <c r="K20" s="28">
        <f>IF(ISBLANK(Values!E19),"",IF(Values!J19, Values!$B$4, Values!$B$5))</f>
        <v>68.989999999999995</v>
      </c>
      <c r="L20" s="39">
        <f>IF(ISBLANK(Values!E19),"",Values!$B$18)</f>
        <v>5</v>
      </c>
      <c r="M20" s="28" t="str">
        <f>IF(ISBLANK(Values!E19),"",Values!$M19)</f>
        <v>https://download.lenovo.com/Images/Parts/01ER977/01ER977_A.jpg</v>
      </c>
      <c r="N20" s="28" t="str">
        <f>IF(ISBLANK(Values!$F19),"",Values!N19)</f>
        <v>https://download.lenovo.com/Images/Parts/01ER977/01ER977_B.jpg</v>
      </c>
      <c r="O20" s="28"/>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P51 parent</v>
      </c>
      <c r="Y20" s="38" t="str">
        <f>IF(ISBLANK(Values!E19),"","Size-Color")</f>
        <v>Size-Color</v>
      </c>
      <c r="Z20" s="32" t="str">
        <f>IF(ISBLANK(Values!E19),"","variation")</f>
        <v>variation</v>
      </c>
      <c r="AA20" s="36" t="str">
        <f>IF(ISBLANK(Values!E19),"",Values!$B$20)</f>
        <v>Update</v>
      </c>
      <c r="AB20" s="36"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0"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41"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P51 P71</v>
      </c>
      <c r="AK20" s="1" t="str">
        <f>IF(ISBLANK(Values!E19),"",Values!$B$25)</f>
        <v xml:space="preserve">♻️ PRODOTTO ECOLOGICO - Acquista ricondizionato, ACQUISTA VERDE! Riduci oltre l'80% di anidride carbonica acquistando le nostre tastiere ricondizionate, rispetto a ottenere una nuova tastiera! </v>
      </c>
      <c r="AL20" s="1" t="str">
        <f>IF(ISBLANK(Values!E19),"",SUBSTITUTE(SUBSTITUTE(IF(Values!$J19, Values!$B$26, Values!$B$33), "{language}", Values!$H19), "{flag}", INDEX(options!$E$1:$E$20, Values!$V19)))</f>
        <v xml:space="preserve">👉 LAYOUT - 🇸🇪 🇫🇮 Svedese – Finlandese NO retroilluminato. </v>
      </c>
      <c r="AM20" s="1" t="str">
        <f>SUBSTITUTE(IF(ISBLANK(Values!E19),"",Values!$B$27), "{model}", Values!$B$3)</f>
        <v xml:space="preserve">👉 COMPATIBILE CON - Lenovo P51 P71. Si prega di controllare attentamente l'immagine e la descrizione prima di acquistare qualsiasi tastiera. Ciò garantisce di ottenere la tastiera del laptop corretta per il computer. Installazione super facile. </v>
      </c>
      <c r="AT20" s="28" t="str">
        <f>IF(ISBLANK(Values!E19),"",Values!H19)</f>
        <v>Svedese – Finlandese</v>
      </c>
      <c r="AV20" s="36" t="str">
        <f>IF(ISBLANK(Values!E19),"",IF(Values!J19,"Backlit", "Non-Backlit"))</f>
        <v>Non-Backlit</v>
      </c>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41</v>
      </c>
      <c r="CJ20" s="1" t="str">
        <f>IF(ISBLANK(Values!E19),"",Values!$B$8)</f>
        <v>17</v>
      </c>
      <c r="CK20" s="1" t="str">
        <f>IF(ISBLANK(Values!E19),"",Values!$B$9)</f>
        <v>5</v>
      </c>
      <c r="CL20" s="1" t="str">
        <f>IF(ISBLANK(Values!E19),"","CM")</f>
        <v>CM</v>
      </c>
      <c r="CO20" s="42" t="str">
        <f>IF(AND(Values!$B$37=options!$G$2, Values!$C19), "AMAZON_NA", IF(AND(Values!$B$37=options!$G$1, Values!$D19), "AMAZON_EU", "DEFAULT"))</f>
        <v>DEFAULT</v>
      </c>
      <c r="CP20" s="36" t="str">
        <f>IF(ISBLANK(Values!E19),"",Values!$B$7)</f>
        <v>41</v>
      </c>
      <c r="CQ20" s="36" t="str">
        <f>IF(ISBLANK(Values!E19),"",Values!$B$8)</f>
        <v>17</v>
      </c>
      <c r="CR20" s="36" t="str">
        <f>IF(ISBLANK(Values!E19),"",Values!$B$9)</f>
        <v>5</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Danimarca</v>
      </c>
      <c r="CZ20" s="1" t="str">
        <f>IF(ISBLANK(Values!E19),"","No")</f>
        <v>No</v>
      </c>
      <c r="DA20" s="1" t="str">
        <f>IF(ISBLANK(Values!E19),"","No")</f>
        <v>No</v>
      </c>
      <c r="DO20" s="27" t="str">
        <f>IF(ISBLANK(Values!E19),"","Parts")</f>
        <v>Parts</v>
      </c>
      <c r="DP20" s="27"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DS20" s="31"/>
      <c r="DY20" s="31"/>
      <c r="DZ20" s="31"/>
      <c r="EA20" s="31"/>
      <c r="EB20" s="31"/>
      <c r="EC20" s="31"/>
      <c r="EI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IF(ISBLANK(Values!E19),"","Amazon Tellus UPS")</f>
        <v>Amazon Tellus UPS</v>
      </c>
      <c r="EV20" s="31" t="str">
        <f>IF(ISBLANK(Values!E19),"","New")</f>
        <v>New</v>
      </c>
      <c r="FE20" s="1" t="str">
        <f>IF(ISBLANK(Values!E19),"","3")</f>
        <v>3</v>
      </c>
      <c r="FH20" s="1" t="str">
        <f>IF(ISBLANK(Values!E19),"","FALSE")</f>
        <v>FALSE</v>
      </c>
      <c r="FI20" s="36" t="str">
        <f>IF(ISBLANK(Values!E19),"","FALSE")</f>
        <v>FALSE</v>
      </c>
      <c r="FJ20" s="36" t="str">
        <f>IF(ISBLANK(Values!E19),"","FALSE")</f>
        <v>FALSE</v>
      </c>
      <c r="FM20" s="1" t="str">
        <f>IF(ISBLANK(Values!E19),"","1")</f>
        <v>1</v>
      </c>
      <c r="FO20" s="28">
        <f>IF(ISBLANK(Values!E19),"",IF(Values!J19, Values!$B$4, Values!$B$5))</f>
        <v>68.989999999999995</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27" t="str">
        <f>IF(ISBLANK(Values!E20),"",IF(Values!$B$37="EU","computercomponent","computer"))</f>
        <v>computercomponent</v>
      </c>
      <c r="B21" s="37" t="str">
        <f>IF(ISBLANK(Values!E20),"",Values!F20)</f>
        <v>Lenovo P51 BL - CH</v>
      </c>
      <c r="C21" s="32" t="str">
        <f>IF(ISBLANK(Values!E20),"","TellusRem")</f>
        <v>TellusRem</v>
      </c>
      <c r="D21" s="30">
        <f>IF(ISBLANK(Values!E20),"",Values!E20)</f>
        <v>5714401511175</v>
      </c>
      <c r="E21" s="31" t="str">
        <f>IF(ISBLANK(Values!E20),"","EAN")</f>
        <v>EAN</v>
      </c>
      <c r="F21" s="28" t="str">
        <f>IF(ISBLANK(Values!E20),"",IF(Values!J20, SUBSTITUTE(Values!$B$1, "{language}", Values!H20) &amp; " " &amp;Values!$B$3, SUBSTITUTE(Values!$B$2, "{language}", Values!$H20) &amp; " " &amp;Values!$B$3))</f>
        <v>sostituzione della tastiera Svizzero non retroilluminata per Lenovo Thinkpad P51 P71</v>
      </c>
      <c r="G21" s="32" t="str">
        <f>IF(ISBLANK(Values!E20),"","TellusRem")</f>
        <v>TellusRem</v>
      </c>
      <c r="H21" s="27" t="str">
        <f>IF(ISBLANK(Values!E20),"",Values!$B$16)</f>
        <v>laptop-computer-replacement-parts</v>
      </c>
      <c r="I21" s="27" t="str">
        <f>IF(ISBLANK(Values!E20),"","4730574031")</f>
        <v>4730574031</v>
      </c>
      <c r="J21" s="38" t="str">
        <f>IF(ISBLANK(Values!E20),"",Values!F20 )</f>
        <v>Lenovo P51 BL - CH</v>
      </c>
      <c r="K21" s="28">
        <f>IF(ISBLANK(Values!E20),"",IF(Values!J20, Values!$B$4, Values!$B$5))</f>
        <v>68.989999999999995</v>
      </c>
      <c r="L21" s="39">
        <f>IF(ISBLANK(Values!E20),"",Values!$B$18)</f>
        <v>5</v>
      </c>
      <c r="M21" s="28" t="str">
        <f>IF(ISBLANK(Values!E20),"",Values!$M20)</f>
        <v>https://download.lenovo.com/Images/Parts/01ER951/01ER951_A.jpg</v>
      </c>
      <c r="N21" s="28" t="str">
        <f>IF(ISBLANK(Values!$F20),"",Values!N20)</f>
        <v>https://download.lenovo.com/Images/Parts/01ER951/01ER951_B.jpg</v>
      </c>
      <c r="O21" s="28"/>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P51 parent</v>
      </c>
      <c r="Y21" s="38" t="str">
        <f>IF(ISBLANK(Values!E20),"","Size-Color")</f>
        <v>Size-Color</v>
      </c>
      <c r="Z21" s="32" t="str">
        <f>IF(ISBLANK(Values!E20),"","variation")</f>
        <v>variation</v>
      </c>
      <c r="AA21" s="36" t="str">
        <f>IF(ISBLANK(Values!E20),"",Values!$B$20)</f>
        <v>Update</v>
      </c>
      <c r="AB21" s="36"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0"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41"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P51 P71</v>
      </c>
      <c r="AK21" s="1" t="str">
        <f>IF(ISBLANK(Values!E20),"",Values!$B$25)</f>
        <v xml:space="preserve">♻️ PRODOTTO ECOLOGICO - Acquista ricondizionato, ACQUISTA VERDE! Riduci oltre l'80% di anidride carbonica acquistando le nostre tastiere ricondizionate, rispetto a ottenere una nuova tastiera! </v>
      </c>
      <c r="AL21" s="1" t="str">
        <f>IF(ISBLANK(Values!E20),"",SUBSTITUTE(SUBSTITUTE(IF(Values!$J20, Values!$B$26, Values!$B$33), "{language}", Values!$H20), "{flag}", INDEX(options!$E$1:$E$20, Values!$V20)))</f>
        <v xml:space="preserve">👉 LAYOUT - 🇨🇭 Svizzero NO retroilluminato. </v>
      </c>
      <c r="AM21" s="1" t="str">
        <f>SUBSTITUTE(IF(ISBLANK(Values!E20),"",Values!$B$27), "{model}", Values!$B$3)</f>
        <v xml:space="preserve">👉 COMPATIBILE CON - Lenovo P51 P71. Si prega di controllare attentamente l'immagine e la descrizione prima di acquistare qualsiasi tastiera. Ciò garantisce di ottenere la tastiera del laptop corretta per il computer. Installazione super facile. </v>
      </c>
      <c r="AT21" s="28" t="str">
        <f>IF(ISBLANK(Values!E20),"",Values!H20)</f>
        <v>Svizzero</v>
      </c>
      <c r="AV21" s="36" t="str">
        <f>IF(ISBLANK(Values!E20),"",IF(Values!J20,"Backlit", "Non-Backlit"))</f>
        <v>Non-Backlit</v>
      </c>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41</v>
      </c>
      <c r="CJ21" s="1" t="str">
        <f>IF(ISBLANK(Values!E20),"",Values!$B$8)</f>
        <v>17</v>
      </c>
      <c r="CK21" s="1" t="str">
        <f>IF(ISBLANK(Values!E20),"",Values!$B$9)</f>
        <v>5</v>
      </c>
      <c r="CL21" s="1" t="str">
        <f>IF(ISBLANK(Values!E20),"","CM")</f>
        <v>CM</v>
      </c>
      <c r="CO21" s="42" t="str">
        <f>IF(AND(Values!$B$37=options!$G$2, Values!$C20), "AMAZON_NA", IF(AND(Values!$B$37=options!$G$1, Values!$D20), "AMAZON_EU", "DEFAULT"))</f>
        <v>DEFAULT</v>
      </c>
      <c r="CP21" s="36" t="str">
        <f>IF(ISBLANK(Values!E20),"",Values!$B$7)</f>
        <v>41</v>
      </c>
      <c r="CQ21" s="36" t="str">
        <f>IF(ISBLANK(Values!E20),"",Values!$B$8)</f>
        <v>17</v>
      </c>
      <c r="CR21" s="36" t="str">
        <f>IF(ISBLANK(Values!E20),"",Values!$B$9)</f>
        <v>5</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Danimarca</v>
      </c>
      <c r="CZ21" s="1" t="str">
        <f>IF(ISBLANK(Values!E20),"","No")</f>
        <v>No</v>
      </c>
      <c r="DA21" s="1" t="str">
        <f>IF(ISBLANK(Values!E20),"","No")</f>
        <v>No</v>
      </c>
      <c r="DO21" s="27" t="str">
        <f>IF(ISBLANK(Values!E20),"","Parts")</f>
        <v>Parts</v>
      </c>
      <c r="DP21" s="27"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S21" s="31"/>
      <c r="DY21" s="31"/>
      <c r="DZ21" s="31"/>
      <c r="EA21" s="31"/>
      <c r="EB21" s="31"/>
      <c r="EC21" s="31"/>
      <c r="EI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IF(ISBLANK(Values!E20),"","Amazon Tellus UPS")</f>
        <v>Amazon Tellus UPS</v>
      </c>
      <c r="EV21" s="31" t="str">
        <f>IF(ISBLANK(Values!E20),"","New")</f>
        <v>New</v>
      </c>
      <c r="FE21" s="1" t="str">
        <f>IF(ISBLANK(Values!E20),"","3")</f>
        <v>3</v>
      </c>
      <c r="FH21" s="1" t="str">
        <f>IF(ISBLANK(Values!E20),"","FALSE")</f>
        <v>FALSE</v>
      </c>
      <c r="FI21" s="36" t="str">
        <f>IF(ISBLANK(Values!E20),"","FALSE")</f>
        <v>FALSE</v>
      </c>
      <c r="FJ21" s="36" t="str">
        <f>IF(ISBLANK(Values!E20),"","FALSE")</f>
        <v>FALSE</v>
      </c>
      <c r="FM21" s="1" t="str">
        <f>IF(ISBLANK(Values!E20),"","1")</f>
        <v>1</v>
      </c>
      <c r="FO21" s="28">
        <f>IF(ISBLANK(Values!E20),"",IF(Values!J20, Values!$B$4, Values!$B$5))</f>
        <v>68.989999999999995</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27" t="str">
        <f>IF(ISBLANK(Values!E21),"",IF(Values!$B$37="EU","computercomponent","computer"))</f>
        <v>computercomponent</v>
      </c>
      <c r="B22" s="37" t="str">
        <f>IF(ISBLANK(Values!E21),"",Values!F21)</f>
        <v>Lenovo P51 - US INT</v>
      </c>
      <c r="C22" s="32" t="str">
        <f>IF(ISBLANK(Values!E21),"","TellusRem")</f>
        <v>TellusRem</v>
      </c>
      <c r="D22" s="30">
        <f>IF(ISBLANK(Values!E21),"",Values!E21)</f>
        <v>5714401511182</v>
      </c>
      <c r="E22" s="31" t="str">
        <f>IF(ISBLANK(Values!E21),"","EAN")</f>
        <v>EAN</v>
      </c>
      <c r="F22" s="28" t="str">
        <f>IF(ISBLANK(Values!E21),"",IF(Values!J21, SUBSTITUTE(Values!$B$1, "{language}", Values!H21) &amp; " " &amp;Values!$B$3, SUBSTITUTE(Values!$B$2, "{language}", Values!$H21) &amp; " " &amp;Values!$B$3))</f>
        <v>sostituzione della tastiera US international non retroilluminata per Lenovo Thinkpad P51 P71</v>
      </c>
      <c r="G22" s="32" t="str">
        <f>IF(ISBLANK(Values!E21),"","TellusRem")</f>
        <v>TellusRem</v>
      </c>
      <c r="H22" s="27" t="str">
        <f>IF(ISBLANK(Values!E21),"",Values!$B$16)</f>
        <v>laptop-computer-replacement-parts</v>
      </c>
      <c r="I22" s="27" t="str">
        <f>IF(ISBLANK(Values!E21),"","4730574031")</f>
        <v>4730574031</v>
      </c>
      <c r="J22" s="38" t="s">
        <v>351</v>
      </c>
      <c r="K22" s="28">
        <f>IF(ISBLANK(Values!E21),"",IF(Values!J21, Values!$B$4, Values!$B$5))</f>
        <v>68.989999999999995</v>
      </c>
      <c r="L22" s="39">
        <f>IF(ISBLANK(Values!E21),"",Values!$B$18)</f>
        <v>5</v>
      </c>
      <c r="M22" s="28" t="str">
        <f>IF(ISBLANK(Values!E21),"",Values!$M21)</f>
        <v>https://download.lenovo.com/Images/Parts/01ER981/01ER981_A.jpg</v>
      </c>
      <c r="N22" s="28" t="str">
        <f>IF(ISBLANK(Values!$F21),"",Values!N21)</f>
        <v>https://download.lenovo.com/Images/Parts/01ER981/01ER981_B.jpg</v>
      </c>
      <c r="O22" s="28" t="str">
        <f>IF(ISBLANK(Values!$F21),"",Values!O21)</f>
        <v>https://download.lenovo.com/Images/Parts/01ER981/01ER981_details.jpg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Child</v>
      </c>
      <c r="X22" s="32" t="str">
        <f>IF(ISBLANK(Values!E21),"",Values!$B$13)</f>
        <v>Lenovo P51 parent</v>
      </c>
      <c r="Y22" s="38" t="str">
        <f>IF(ISBLANK(Values!E21),"","Size-Color")</f>
        <v>Size-Color</v>
      </c>
      <c r="Z22" s="32" t="str">
        <f>IF(ISBLANK(Values!E21),"","variation")</f>
        <v>variation</v>
      </c>
      <c r="AA22" s="36" t="str">
        <f>IF(ISBLANK(Values!E21),"",Values!$B$20)</f>
        <v>Update</v>
      </c>
      <c r="AB22" s="36"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0"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41"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P51 P71</v>
      </c>
      <c r="AK22" s="1" t="str">
        <f>IF(ISBLANK(Values!E21),"",Values!$B$25)</f>
        <v xml:space="preserve">♻️ PRODOTTO ECOLOGICO - Acquista ricondizionato, ACQUISTA VERDE! Riduci oltre l'80% di anidride carbonica acquistando le nostre tastiere ricondizionate, rispetto a ottenere una nuova tastiera! </v>
      </c>
      <c r="AL22" s="1" t="str">
        <f>IF(ISBLANK(Values!E21),"",SUBSTITUTE(SUBSTITUTE(IF(Values!$J21, Values!$B$26, Values!$B$33), "{language}", Values!$H21), "{flag}", INDEX(options!$E$1:$E$20, Values!$V21)))</f>
        <v xml:space="preserve">👉 LAYOUT - 🇺🇸 with € symbol US international NO retroilluminato. </v>
      </c>
      <c r="AM22" s="1" t="str">
        <f>SUBSTITUTE(IF(ISBLANK(Values!E21),"",Values!$B$27), "{model}", Values!$B$3)</f>
        <v xml:space="preserve">👉 COMPATIBILE CON - Lenovo P51 P71. Si prega di controllare attentamente l'immagine e la descrizione prima di acquistare qualsiasi tastiera. Ciò garantisce di ottenere la tastiera del laptop corretta per il computer. Installazione super facile. </v>
      </c>
      <c r="AT22" s="28" t="str">
        <f>IF(ISBLANK(Values!E21),"",Values!H21)</f>
        <v>US international</v>
      </c>
      <c r="AV22" s="36" t="str">
        <f>IF(ISBLANK(Values!E21),"",IF(Values!J21,"Backlit", "Non-Backlit"))</f>
        <v>Non-Backlit</v>
      </c>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41</v>
      </c>
      <c r="CJ22" s="1" t="str">
        <f>IF(ISBLANK(Values!E21),"",Values!$B$8)</f>
        <v>17</v>
      </c>
      <c r="CK22" s="1" t="str">
        <f>IF(ISBLANK(Values!E21),"",Values!$B$9)</f>
        <v>5</v>
      </c>
      <c r="CL22" s="1" t="str">
        <f>IF(ISBLANK(Values!E21),"","CM")</f>
        <v>CM</v>
      </c>
      <c r="CO22" s="42" t="str">
        <f>IF(AND(Values!$B$37=options!$G$2, Values!$C21), "AMAZON_NA", IF(AND(Values!$B$37=options!$G$1, Values!$D21), "AMAZON_EU", "DEFAULT"))</f>
        <v>AMAZON_EU</v>
      </c>
      <c r="CP22" s="36" t="str">
        <f>IF(ISBLANK(Values!E21),"",Values!$B$7)</f>
        <v>41</v>
      </c>
      <c r="CQ22" s="36" t="str">
        <f>IF(ISBLANK(Values!E21),"",Values!$B$8)</f>
        <v>17</v>
      </c>
      <c r="CR22" s="36" t="str">
        <f>IF(ISBLANK(Values!E21),"",Values!$B$9)</f>
        <v>5</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Danimarca</v>
      </c>
      <c r="CZ22" s="1" t="str">
        <f>IF(ISBLANK(Values!E21),"","No")</f>
        <v>No</v>
      </c>
      <c r="DA22" s="1" t="str">
        <f>IF(ISBLANK(Values!E21),"","No")</f>
        <v>No</v>
      </c>
      <c r="DO22" s="27" t="str">
        <f>IF(ISBLANK(Values!E21),"","Parts")</f>
        <v>Parts</v>
      </c>
      <c r="DP22" s="27"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S22" s="31"/>
      <c r="DY22" s="31" t="s">
        <v>580</v>
      </c>
      <c r="DZ22" s="31"/>
      <c r="EA22" s="31"/>
      <c r="EB22" s="31"/>
      <c r="EC22" s="31"/>
      <c r="EI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IF(ISBLANK(Values!E21),"","Amazon Tellus UPS")</f>
        <v>Amazon Tellus UPS</v>
      </c>
      <c r="EV22" s="31" t="str">
        <f>IF(ISBLANK(Values!E21),"","New")</f>
        <v>New</v>
      </c>
      <c r="FE22" s="1" t="str">
        <f>IF(ISBLANK(Values!E21),"","3")</f>
        <v>3</v>
      </c>
      <c r="FH22" s="1" t="str">
        <f>IF(ISBLANK(Values!E21),"","FALSE")</f>
        <v>FALSE</v>
      </c>
      <c r="FI22" s="36" t="str">
        <f>IF(ISBLANK(Values!E21),"","FALSE")</f>
        <v>FALSE</v>
      </c>
      <c r="FJ22" s="36" t="str">
        <f>IF(ISBLANK(Values!E21),"","FALSE")</f>
        <v>FALSE</v>
      </c>
      <c r="FM22" s="1" t="str">
        <f>IF(ISBLANK(Values!E21),"","1")</f>
        <v>1</v>
      </c>
      <c r="FO22" s="28">
        <f>IF(ISBLANK(Values!E21),"",IF(Values!J21, Values!$B$4, Values!$B$5))</f>
        <v>68.989999999999995</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48" x14ac:dyDescent="0.2">
      <c r="A23" s="27" t="str">
        <f>IF(ISBLANK(Values!E22),"",IF(Values!$B$37="EU","computercomponent","computer"))</f>
        <v>computercomponent</v>
      </c>
      <c r="B23" s="37" t="str">
        <f>IF(ISBLANK(Values!E22),"",Values!F22)</f>
        <v>Lenovo P51 - RUS</v>
      </c>
      <c r="C23" s="32" t="str">
        <f>IF(ISBLANK(Values!E22),"","TellusRem")</f>
        <v>TellusRem</v>
      </c>
      <c r="D23" s="30">
        <f>IF(ISBLANK(Values!E22),"",Values!E22)</f>
        <v>5714401511199</v>
      </c>
      <c r="E23" s="31" t="str">
        <f>IF(ISBLANK(Values!E22),"","EAN")</f>
        <v>EAN</v>
      </c>
      <c r="F23" s="28" t="str">
        <f>IF(ISBLANK(Values!E22),"",IF(Values!J22, SUBSTITUTE(Values!$B$1, "{language}", Values!H22) &amp; " " &amp;Values!$B$3, SUBSTITUTE(Values!$B$2, "{language}", Values!$H22) &amp; " " &amp;Values!$B$3))</f>
        <v>sostituzione della tastiera Russo non retroilluminata per Lenovo Thinkpad P51 P71</v>
      </c>
      <c r="G23" s="32" t="str">
        <f>IF(ISBLANK(Values!E22),"","TellusRem")</f>
        <v>TellusRem</v>
      </c>
      <c r="H23" s="27" t="str">
        <f>IF(ISBLANK(Values!E22),"",Values!$B$16)</f>
        <v>laptop-computer-replacement-parts</v>
      </c>
      <c r="I23" s="27" t="str">
        <f>IF(ISBLANK(Values!E22),"","4730574031")</f>
        <v>4730574031</v>
      </c>
      <c r="J23" s="38" t="str">
        <f>IF(ISBLANK(Values!E22),"",Values!F22 )</f>
        <v>Lenovo P51 - RUS</v>
      </c>
      <c r="K23" s="28">
        <f>IF(ISBLANK(Values!E22),"",IF(Values!J22, Values!$B$4, Values!$B$5))</f>
        <v>68.989999999999995</v>
      </c>
      <c r="L23" s="39">
        <f>IF(ISBLANK(Values!E22),"",Values!$B$18)</f>
        <v>5</v>
      </c>
      <c r="M23" s="28" t="str">
        <f>IF(ISBLANK(Values!E22),"",Values!$M22)</f>
        <v>https://download.lenovo.com/Images/Parts/01ER974/01ER974_A.jpg</v>
      </c>
      <c r="N23" s="28" t="str">
        <f>IF(ISBLANK(Values!$F22),"",Values!N22)</f>
        <v>https://download.lenovo.com/Images/Parts/01ER974/01ER974_B.jpg</v>
      </c>
      <c r="O23" s="28" t="str">
        <f>IF(ISBLANK(Values!$F22),"",Values!O22)</f>
        <v>https://download.lenovo.com/Images/Parts/01ER974/01ER974_details.jpg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P51 parent</v>
      </c>
      <c r="Y23" s="38" t="str">
        <f>IF(ISBLANK(Values!E22),"","Size-Color")</f>
        <v>Size-Color</v>
      </c>
      <c r="Z23" s="32" t="str">
        <f>IF(ISBLANK(Values!E22),"","variation")</f>
        <v>variation</v>
      </c>
      <c r="AA23" s="36" t="str">
        <f>IF(ISBLANK(Values!E22),"",Values!$B$20)</f>
        <v>Update</v>
      </c>
      <c r="AB23" s="36"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40"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41"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P51 P71</v>
      </c>
      <c r="AK23" s="1" t="str">
        <f>IF(ISBLANK(Values!E22),"",Values!$B$25)</f>
        <v xml:space="preserve">♻️ PRODOTTO ECOLOGICO - Acquista ricondizionato, ACQUISTA VERDE! Riduci oltre l'80% di anidride carbonica acquistando le nostre tastiere ricondizionate, rispetto a ottenere una nuova tastiera! </v>
      </c>
      <c r="AL23" s="1" t="str">
        <f>IF(ISBLANK(Values!E22),"",SUBSTITUTE(SUBSTITUTE(IF(Values!$J22, Values!$B$26, Values!$B$33), "{language}", Values!$H22), "{flag}", INDEX(options!$E$1:$E$20, Values!$V22)))</f>
        <v xml:space="preserve">👉 LAYOUT - 🇷🇺 Russo NO retroilluminato. </v>
      </c>
      <c r="AM23" s="1" t="str">
        <f>SUBSTITUTE(IF(ISBLANK(Values!E22),"",Values!$B$27), "{model}", Values!$B$3)</f>
        <v xml:space="preserve">👉 COMPATIBILE CON - Lenovo P51 P71.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8" t="str">
        <f>IF(ISBLANK(Values!E22),"",Values!H22)</f>
        <v>Russo</v>
      </c>
      <c r="AU23" s="1"/>
      <c r="AV23" s="36" t="str">
        <f>IF(ISBLANK(Values!E22),"",IF(Values!J22,"Backlit", "Non-Backlit"))</f>
        <v>Non-Backlit</v>
      </c>
      <c r="AW23" s="1"/>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41</v>
      </c>
      <c r="CJ23" s="1" t="str">
        <f>IF(ISBLANK(Values!E22),"",Values!$B$8)</f>
        <v>17</v>
      </c>
      <c r="CK23" s="1" t="str">
        <f>IF(ISBLANK(Values!E22),"",Values!$B$9)</f>
        <v>5</v>
      </c>
      <c r="CL23" s="1" t="str">
        <f>IF(ISBLANK(Values!E22),"","CM")</f>
        <v>CM</v>
      </c>
      <c r="CM23" s="1"/>
      <c r="CN23" s="1"/>
      <c r="CO23" s="42" t="str">
        <f>IF(AND(Values!$B$37=options!$G$2, Values!$C22), "AMAZON_NA", IF(AND(Values!$B$37=options!$G$1, Values!$D22), "AMAZON_EU", "DEFAULT"))</f>
        <v>DEFAULT</v>
      </c>
      <c r="CP23" s="36" t="str">
        <f>IF(ISBLANK(Values!E22),"",Values!$B$7)</f>
        <v>41</v>
      </c>
      <c r="CQ23" s="36" t="str">
        <f>IF(ISBLANK(Values!E22),"",Values!$B$8)</f>
        <v>17</v>
      </c>
      <c r="CR23" s="36" t="str">
        <f>IF(ISBLANK(Values!E22),"",Values!$B$9)</f>
        <v>5</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Danimarca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31"/>
      <c r="DT23" s="1"/>
      <c r="DU23" s="1"/>
      <c r="DV23" s="1"/>
      <c r="DW23" s="1"/>
      <c r="DX23" s="1"/>
      <c r="DY23" s="31"/>
      <c r="DZ23" s="31"/>
      <c r="EA23" s="31"/>
      <c r="EB23" s="31"/>
      <c r="EC23" s="31"/>
      <c r="ED23" s="1"/>
      <c r="EE23" s="1"/>
      <c r="EF23" s="1"/>
      <c r="EG23" s="1"/>
      <c r="EH23" s="1"/>
      <c r="EI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t="str">
        <f>IF(ISBLANK(Values!E22),"","3")</f>
        <v>3</v>
      </c>
      <c r="FF23" s="1"/>
      <c r="FG23" s="1"/>
      <c r="FH23" s="1" t="str">
        <f>IF(ISBLANK(Values!E22),"","FALSE")</f>
        <v>FALSE</v>
      </c>
      <c r="FI23" s="36" t="str">
        <f>IF(ISBLANK(Values!E22),"","FALSE")</f>
        <v>FALSE</v>
      </c>
      <c r="FJ23" s="36" t="str">
        <f>IF(ISBLANK(Values!E22),"","FALSE")</f>
        <v>FALSE</v>
      </c>
      <c r="FK23" s="1"/>
      <c r="FL23" s="1"/>
      <c r="FM23" s="1" t="str">
        <f>IF(ISBLANK(Values!E22),"","1")</f>
        <v>1</v>
      </c>
      <c r="FN23" s="1"/>
      <c r="FO23" s="28">
        <f>IF(ISBLANK(Values!E22),"",IF(Values!J22, Values!$B$4, Values!$B$5))</f>
        <v>68.989999999999995</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7" t="str">
        <f>IF(ISBLANK(Values!E23),"",Values!F23)</f>
        <v>Lenovo P51 - US</v>
      </c>
      <c r="C24" s="32" t="str">
        <f>IF(ISBLANK(Values!E23),"","TellusRem")</f>
        <v>TellusRem</v>
      </c>
      <c r="D24" s="30">
        <f>IF(ISBLANK(Values!E23),"",Values!E23)</f>
        <v>5714401511205</v>
      </c>
      <c r="E24" s="31" t="str">
        <f>IF(ISBLANK(Values!E23),"","EAN")</f>
        <v>EAN</v>
      </c>
      <c r="F24" s="28" t="str">
        <f>IF(ISBLANK(Values!E23),"",IF(Values!J23, SUBSTITUTE(Values!$B$1, "{language}", Values!H23) &amp; " " &amp;Values!$B$3, SUBSTITUTE(Values!$B$2, "{language}", Values!$H23) &amp; " " &amp;Values!$B$3))</f>
        <v>sostituzione della tastiera US  non retroilluminata per Lenovo Thinkpad P51 P71</v>
      </c>
      <c r="G24" s="44" t="s">
        <v>352</v>
      </c>
      <c r="H24" s="27" t="str">
        <f>IF(ISBLANK(Values!E23),"",Values!$B$16)</f>
        <v>laptop-computer-replacement-parts</v>
      </c>
      <c r="I24" s="27" t="str">
        <f>IF(ISBLANK(Values!E23),"","4730574031")</f>
        <v>4730574031</v>
      </c>
      <c r="J24" s="38" t="str">
        <f>IF(ISBLANK(Values!E23),"",Values!F23 )</f>
        <v>Lenovo P51 - US</v>
      </c>
      <c r="K24" s="28">
        <f>IF(ISBLANK(Values!E23),"",IF(Values!J23, Values!$B$4, Values!$B$5))</f>
        <v>68.989999999999995</v>
      </c>
      <c r="L24" s="39">
        <f>IF(ISBLANK(Values!E23),"",Values!$B$18)</f>
        <v>5</v>
      </c>
      <c r="M24" s="28" t="str">
        <f>IF(ISBLANK(Values!E23),"",Values!$M23)</f>
        <v>https://download.lenovo.com/Images/Parts/01ER951/01ER951_A.jpg</v>
      </c>
      <c r="N24" s="28" t="str">
        <f>IF(ISBLANK(Values!$F23),"",Values!N23)</f>
        <v>https://download.lenovo.com/Images/Parts/01ER951/01ER951_B.jpg</v>
      </c>
      <c r="O24" s="28" t="str">
        <f>IF(ISBLANK(Values!$F23),"",Values!O23)</f>
        <v>https://download.lenovo.com/Images/Parts/01ER951/01ER951_details.jpg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P51 parent</v>
      </c>
      <c r="Y24" s="38" t="str">
        <f>IF(ISBLANK(Values!E23),"","Size-Color")</f>
        <v>Size-Color</v>
      </c>
      <c r="Z24" s="32" t="str">
        <f>IF(ISBLANK(Values!E23),"","variation")</f>
        <v>variation</v>
      </c>
      <c r="AA24" s="36" t="str">
        <f>IF(ISBLANK(Values!E23),"",Values!$B$20)</f>
        <v>Update</v>
      </c>
      <c r="AB24" s="36"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40"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41"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P51 P71</v>
      </c>
      <c r="AK24" s="1" t="str">
        <f>IF(ISBLANK(Values!E23),"",Values!$B$25)</f>
        <v xml:space="preserve">♻️ PRODOTTO ECOLOGICO - Acquista ricondizionato, ACQUISTA VERDE! Riduci oltre l'80% di anidride carbonica acquistando le nostre tastiere ricondizionate, rispetto a ottenere una nuova tastiera! </v>
      </c>
      <c r="AL24" s="1" t="str">
        <f>IF(ISBLANK(Values!E23),"",SUBSTITUTE(SUBSTITUTE(IF(Values!$J23, Values!$B$26, Values!$B$33), "{language}", Values!$H23), "{flag}", INDEX(options!$E$1:$E$20, Values!$V23)))</f>
        <v xml:space="preserve">👉 LAYOUT - 🇺🇸 US  NO retroilluminato. </v>
      </c>
      <c r="AM24" s="1" t="str">
        <f>SUBSTITUTE(IF(ISBLANK(Values!E23),"",Values!$B$27), "{model}", Values!$B$3)</f>
        <v xml:space="preserve">👉 COMPATIBILE CON - Lenovo P51 P71.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8" t="str">
        <f>IF(ISBLANK(Values!E23),"",Values!H23)</f>
        <v xml:space="preserve">US </v>
      </c>
      <c r="AU24" s="1"/>
      <c r="AV24" s="36" t="str">
        <f>IF(ISBLANK(Values!E23),"",IF(Values!J23,"Backlit", "Non-Backlit"))</f>
        <v>Non-Backlit</v>
      </c>
      <c r="AW24" s="1"/>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41</v>
      </c>
      <c r="CJ24" s="1" t="str">
        <f>IF(ISBLANK(Values!E23),"",Values!$B$8)</f>
        <v>17</v>
      </c>
      <c r="CK24" s="1" t="str">
        <f>IF(ISBLANK(Values!E23),"",Values!$B$9)</f>
        <v>5</v>
      </c>
      <c r="CL24" s="1" t="str">
        <f>IF(ISBLANK(Values!E23),"","CM")</f>
        <v>CM</v>
      </c>
      <c r="CM24" s="1"/>
      <c r="CN24" s="1"/>
      <c r="CO24" s="42" t="str">
        <f>IF(AND(Values!$B$37=options!$G$2, Values!$C23), "AMAZON_NA", IF(AND(Values!$B$37=options!$G$1, Values!$D23), "AMAZON_EU", "DEFAULT"))</f>
        <v>DEFAULT</v>
      </c>
      <c r="CP24" s="36" t="str">
        <f>IF(ISBLANK(Values!E23),"",Values!$B$7)</f>
        <v>41</v>
      </c>
      <c r="CQ24" s="36" t="str">
        <f>IF(ISBLANK(Values!E23),"",Values!$B$8)</f>
        <v>17</v>
      </c>
      <c r="CR24" s="36" t="str">
        <f>IF(ISBLANK(Values!E23),"",Values!$B$9)</f>
        <v>5</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Danimarca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31"/>
      <c r="DT24" s="1"/>
      <c r="DU24" s="1"/>
      <c r="DV24" s="1"/>
      <c r="DW24" s="1"/>
      <c r="DX24" s="1"/>
      <c r="DY24" s="31"/>
      <c r="DZ24" s="31"/>
      <c r="EA24" s="31"/>
      <c r="EB24" s="31"/>
      <c r="EC24" s="31"/>
      <c r="ED24" s="1"/>
      <c r="EE24" s="1"/>
      <c r="EF24" s="1"/>
      <c r="EG24" s="1"/>
      <c r="EH24" s="1"/>
      <c r="EI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t="str">
        <f>IF(ISBLANK(Values!E23),"","3")</f>
        <v>3</v>
      </c>
      <c r="FF24" s="1"/>
      <c r="FG24" s="1"/>
      <c r="FH24" s="1" t="str">
        <f>IF(ISBLANK(Values!E23),"","FALSE")</f>
        <v>FALSE</v>
      </c>
      <c r="FI24" s="36" t="str">
        <f>IF(ISBLANK(Values!E23),"","FALSE")</f>
        <v>FALSE</v>
      </c>
      <c r="FJ24" s="36" t="str">
        <f>IF(ISBLANK(Values!E23),"","FALSE")</f>
        <v>FALSE</v>
      </c>
      <c r="FK24" s="1"/>
      <c r="FL24" s="1"/>
      <c r="FM24" s="1" t="str">
        <f>IF(ISBLANK(Values!E23),"","1")</f>
        <v>1</v>
      </c>
      <c r="FN24" s="1"/>
      <c r="FO24" s="28">
        <f>IF(ISBLANK(Values!E23),"",IF(Values!J23, Values!$B$4, Values!$B$5))</f>
        <v>68.989999999999995</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7"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8" t="str">
        <f>IF(ISBLANK(Values!E24),"",Values!F24 )</f>
        <v/>
      </c>
      <c r="K25" s="28" t="str">
        <f>IF(ISBLANK(Values!E24),"",IF(Values!J24, Values!$B$4, Values!$B$5))</f>
        <v/>
      </c>
      <c r="L25" s="39" t="str">
        <f>IF(ISBLANK(Values!E24),"",Values!$B$18)</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8" t="str">
        <f>IF(ISBLANK(Values!E24),"","Size-Color")</f>
        <v/>
      </c>
      <c r="Z25" s="32" t="str">
        <f>IF(ISBLANK(Values!E24),"","variation")</f>
        <v/>
      </c>
      <c r="AA25" s="36" t="str">
        <f>IF(ISBLANK(Values!E24),"",Values!$B$20)</f>
        <v/>
      </c>
      <c r="AB25" s="36" t="str">
        <f>IF(ISBLANK(Values!E24),"",Values!$B$29)</f>
        <v/>
      </c>
      <c r="AC25" s="1"/>
      <c r="AD25" s="1"/>
      <c r="AE25" s="1"/>
      <c r="AF25" s="1"/>
      <c r="AG25" s="1"/>
      <c r="AH25" s="1"/>
      <c r="AI25" s="40" t="str">
        <f>IF(ISBLANK(Values!E24),"",IF(Values!I24,Values!$B$23,Values!$B$33))</f>
        <v/>
      </c>
      <c r="AJ25" s="41"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36" t="str">
        <f>IF(ISBLANK(Values!E24),"",IF(Values!J24,"Backlit", "Non-Backlit"))</f>
        <v/>
      </c>
      <c r="AW25" s="1"/>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c r="CP25" s="36" t="str">
        <f>IF(ISBLANK(Values!E24),"",Values!$B$7)</f>
        <v/>
      </c>
      <c r="CQ25" s="36" t="str">
        <f>IF(ISBLANK(Values!E24),"",Values!$B$8)</f>
        <v/>
      </c>
      <c r="CR25" s="36"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s="31"/>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IF(ISBLANK(Values!E24),"","3")</f>
        <v/>
      </c>
      <c r="FF25" s="1"/>
      <c r="FG25" s="1"/>
      <c r="FH25" s="1" t="str">
        <f>IF(ISBLANK(Values!E24),"","FALSE")</f>
        <v/>
      </c>
      <c r="FI25" s="36" t="str">
        <f>IF(ISBLANK(Values!E24),"","FALSE")</f>
        <v/>
      </c>
      <c r="FJ25" s="36"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7"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8" t="str">
        <f>IF(ISBLANK(Values!E25),"",Values!F25 )</f>
        <v/>
      </c>
      <c r="K26" s="28" t="str">
        <f>IF(ISBLANK(Values!E25),"",IF(Values!J25, Values!$B$4, Values!$B$5))</f>
        <v/>
      </c>
      <c r="L26" s="39" t="str">
        <f>IF(ISBLANK(Values!E25),"",Values!$B$18)</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8" t="str">
        <f>IF(ISBLANK(Values!E25),"","Size-Color")</f>
        <v/>
      </c>
      <c r="Z26" s="32" t="str">
        <f>IF(ISBLANK(Values!E25),"","variation")</f>
        <v/>
      </c>
      <c r="AA26" s="36" t="str">
        <f>IF(ISBLANK(Values!E25),"",Values!$B$20)</f>
        <v/>
      </c>
      <c r="AB26" s="36" t="str">
        <f>IF(ISBLANK(Values!E25),"",Values!$B$29)</f>
        <v/>
      </c>
      <c r="AC26" s="1"/>
      <c r="AD26" s="1"/>
      <c r="AE26" s="1"/>
      <c r="AF26" s="1"/>
      <c r="AG26" s="1"/>
      <c r="AH26" s="1"/>
      <c r="AI26" s="40" t="str">
        <f>IF(ISBLANK(Values!E25),"",IF(Values!I25,Values!$B$23,Values!$B$33))</f>
        <v/>
      </c>
      <c r="AJ26" s="41"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36" t="str">
        <f>IF(ISBLANK(Values!E25),"",IF(Values!J25,"Backlit", "Non-Backlit"))</f>
        <v/>
      </c>
      <c r="AW26" s="1"/>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c r="CP26" s="36" t="str">
        <f>IF(ISBLANK(Values!E25),"",Values!$B$7)</f>
        <v/>
      </c>
      <c r="CQ26" s="36" t="str">
        <f>IF(ISBLANK(Values!E25),"",Values!$B$8)</f>
        <v/>
      </c>
      <c r="CR26" s="36"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s="31"/>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IF(ISBLANK(Values!E25),"","3")</f>
        <v/>
      </c>
      <c r="FF26" s="1"/>
      <c r="FG26" s="1"/>
      <c r="FH26" s="1" t="str">
        <f>IF(ISBLANK(Values!E25),"","FALSE")</f>
        <v/>
      </c>
      <c r="FI26" s="36" t="str">
        <f>IF(ISBLANK(Values!E25),"","FALSE")</f>
        <v/>
      </c>
      <c r="FJ26" s="36"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7"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8" t="str">
        <f>IF(ISBLANK(Values!E26),"",Values!F26 )</f>
        <v/>
      </c>
      <c r="K27" s="28" t="str">
        <f>IF(ISBLANK(Values!E26),"",IF(Values!J26, Values!$B$4, Values!$B$5))</f>
        <v/>
      </c>
      <c r="L27" s="39" t="str">
        <f>IF(ISBLANK(Values!E26),"",Values!$B$18)</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8" t="str">
        <f>IF(ISBLANK(Values!E26),"","Size-Color")</f>
        <v/>
      </c>
      <c r="Z27" s="32" t="str">
        <f>IF(ISBLANK(Values!E26),"","variation")</f>
        <v/>
      </c>
      <c r="AA27" s="36" t="str">
        <f>IF(ISBLANK(Values!E26),"",Values!$B$20)</f>
        <v/>
      </c>
      <c r="AB27" s="36" t="str">
        <f>IF(ISBLANK(Values!E26),"",Values!$B$29)</f>
        <v/>
      </c>
      <c r="AC27" s="1"/>
      <c r="AD27" s="1"/>
      <c r="AE27" s="1"/>
      <c r="AF27" s="1"/>
      <c r="AG27" s="1"/>
      <c r="AH27" s="1"/>
      <c r="AI27" s="40" t="str">
        <f>IF(ISBLANK(Values!E26),"",IF(Values!I26,Values!$B$23,Values!$B$33))</f>
        <v/>
      </c>
      <c r="AJ27" s="41"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36" t="str">
        <f>IF(ISBLANK(Values!E26),"",IF(Values!J26,"Backlit", "Non-Backlit"))</f>
        <v/>
      </c>
      <c r="AW27" s="1"/>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c r="CP27" s="36" t="str">
        <f>IF(ISBLANK(Values!E26),"",Values!$B$7)</f>
        <v/>
      </c>
      <c r="CQ27" s="36" t="str">
        <f>IF(ISBLANK(Values!E26),"",Values!$B$8)</f>
        <v/>
      </c>
      <c r="CR27" s="36"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s="31"/>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IF(ISBLANK(Values!E26),"","3")</f>
        <v/>
      </c>
      <c r="FF27" s="1"/>
      <c r="FG27" s="1"/>
      <c r="FH27" s="1" t="str">
        <f>IF(ISBLANK(Values!E26),"","FALSE")</f>
        <v/>
      </c>
      <c r="FI27" s="36" t="str">
        <f>IF(ISBLANK(Values!E26),"","FALSE")</f>
        <v/>
      </c>
      <c r="FJ27" s="36"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7"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8" t="str">
        <f>IF(ISBLANK(Values!E27),"",Values!F27 )</f>
        <v/>
      </c>
      <c r="K28" s="28" t="str">
        <f>IF(ISBLANK(Values!E27),"",IF(Values!J27, Values!$B$4, Values!$B$5))</f>
        <v/>
      </c>
      <c r="L28" s="39" t="str">
        <f>IF(ISBLANK(Values!E27),"",Values!$B$18)</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8" t="str">
        <f>IF(ISBLANK(Values!E27),"","Size-Color")</f>
        <v/>
      </c>
      <c r="Z28" s="32" t="str">
        <f>IF(ISBLANK(Values!E27),"","variation")</f>
        <v/>
      </c>
      <c r="AA28" s="36" t="str">
        <f>IF(ISBLANK(Values!E27),"",Values!$B$20)</f>
        <v/>
      </c>
      <c r="AB28" s="36" t="str">
        <f>IF(ISBLANK(Values!E27),"",Values!$B$29)</f>
        <v/>
      </c>
      <c r="AC28" s="1"/>
      <c r="AD28" s="1"/>
      <c r="AE28" s="1"/>
      <c r="AF28" s="1"/>
      <c r="AG28" s="1"/>
      <c r="AH28" s="1"/>
      <c r="AI28" s="40" t="str">
        <f>IF(ISBLANK(Values!E27),"",IF(Values!I27,Values!$B$23,Values!$B$33))</f>
        <v/>
      </c>
      <c r="AJ28" s="41"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36" t="str">
        <f>IF(ISBLANK(Values!E27),"",IF(Values!J27,"Backlit", "Non-Backlit"))</f>
        <v/>
      </c>
      <c r="AW28" s="1"/>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c r="CP28" s="36" t="str">
        <f>IF(ISBLANK(Values!E27),"",Values!$B$7)</f>
        <v/>
      </c>
      <c r="CQ28" s="36" t="str">
        <f>IF(ISBLANK(Values!E27),"",Values!$B$8)</f>
        <v/>
      </c>
      <c r="CR28" s="36"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s="31"/>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IF(ISBLANK(Values!E27),"","3")</f>
        <v/>
      </c>
      <c r="FF28" s="1"/>
      <c r="FG28" s="1"/>
      <c r="FH28" s="1" t="str">
        <f>IF(ISBLANK(Values!E27),"","FALSE")</f>
        <v/>
      </c>
      <c r="FI28" s="36" t="str">
        <f>IF(ISBLANK(Values!E27),"","FALSE")</f>
        <v/>
      </c>
      <c r="FJ28" s="36"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7"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8" t="str">
        <f>IF(ISBLANK(Values!E28),"",Values!F28 )</f>
        <v/>
      </c>
      <c r="K29" s="28" t="str">
        <f>IF(ISBLANK(Values!E28),"",IF(Values!J28, Values!$B$4, Values!$B$5))</f>
        <v/>
      </c>
      <c r="L29" s="39" t="str">
        <f>IF(ISBLANK(Values!E28),"",Values!$B$18)</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8" t="str">
        <f>IF(ISBLANK(Values!E28),"","Size-Color")</f>
        <v/>
      </c>
      <c r="Z29" s="32" t="str">
        <f>IF(ISBLANK(Values!E28),"","variation")</f>
        <v/>
      </c>
      <c r="AA29" s="36" t="str">
        <f>IF(ISBLANK(Values!E28),"",Values!$B$20)</f>
        <v/>
      </c>
      <c r="AB29" s="36" t="str">
        <f>IF(ISBLANK(Values!E28),"",Values!$B$29)</f>
        <v/>
      </c>
      <c r="AC29" s="1"/>
      <c r="AD29" s="1"/>
      <c r="AE29" s="1"/>
      <c r="AF29" s="1"/>
      <c r="AG29" s="1"/>
      <c r="AH29" s="1"/>
      <c r="AI29" s="40" t="str">
        <f>IF(ISBLANK(Values!E28),"",IF(Values!I28,Values!$B$23,Values!$B$33))</f>
        <v/>
      </c>
      <c r="AJ29" s="41"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36" t="str">
        <f>IF(ISBLANK(Values!E28),"",IF(Values!J28,"Backlit", "Non-Backlit"))</f>
        <v/>
      </c>
      <c r="AW29" s="1"/>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c r="CP29" s="36" t="str">
        <f>IF(ISBLANK(Values!E28),"",Values!$B$7)</f>
        <v/>
      </c>
      <c r="CQ29" s="36" t="str">
        <f>IF(ISBLANK(Values!E28),"",Values!$B$8)</f>
        <v/>
      </c>
      <c r="CR29" s="36"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s="31"/>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IF(ISBLANK(Values!E28),"","3")</f>
        <v/>
      </c>
      <c r="FF29" s="1"/>
      <c r="FG29" s="1"/>
      <c r="FH29" s="1" t="str">
        <f>IF(ISBLANK(Values!E28),"","FALSE")</f>
        <v/>
      </c>
      <c r="FI29" s="36" t="str">
        <f>IF(ISBLANK(Values!E28),"","FALSE")</f>
        <v/>
      </c>
      <c r="FJ29" s="36"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7"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8" t="str">
        <f>IF(ISBLANK(Values!E29),"",Values!F29 )</f>
        <v/>
      </c>
      <c r="K30" s="28" t="str">
        <f>IF(ISBLANK(Values!E29),"",IF(Values!J29, Values!$B$4, Values!$B$5))</f>
        <v/>
      </c>
      <c r="L30" s="39" t="str">
        <f>IF(ISBLANK(Values!E29),"",Values!$B$18)</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8" t="str">
        <f>IF(ISBLANK(Values!E29),"","Size-Color")</f>
        <v/>
      </c>
      <c r="Z30" s="32" t="str">
        <f>IF(ISBLANK(Values!E29),"","variation")</f>
        <v/>
      </c>
      <c r="AA30" s="36" t="str">
        <f>IF(ISBLANK(Values!E29),"",Values!$B$20)</f>
        <v/>
      </c>
      <c r="AB30" s="36" t="str">
        <f>IF(ISBLANK(Values!E29),"",Values!$B$29)</f>
        <v/>
      </c>
      <c r="AC30" s="1"/>
      <c r="AD30" s="1"/>
      <c r="AE30" s="1"/>
      <c r="AF30" s="1"/>
      <c r="AG30" s="1"/>
      <c r="AH30" s="1"/>
      <c r="AI30" s="40" t="str">
        <f>IF(ISBLANK(Values!E29),"",IF(Values!I29,Values!$B$23,Values!$B$33))</f>
        <v/>
      </c>
      <c r="AJ30" s="41"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36" t="str">
        <f>IF(ISBLANK(Values!E29),"",IF(Values!J29,"Backlit", "Non-Backlit"))</f>
        <v/>
      </c>
      <c r="AW30" s="1"/>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c r="CP30" s="36" t="str">
        <f>IF(ISBLANK(Values!E29),"",Values!$B$7)</f>
        <v/>
      </c>
      <c r="CQ30" s="36" t="str">
        <f>IF(ISBLANK(Values!E29),"",Values!$B$8)</f>
        <v/>
      </c>
      <c r="CR30" s="36"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s="31"/>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IF(ISBLANK(Values!E29),"","3")</f>
        <v/>
      </c>
      <c r="FF30" s="1"/>
      <c r="FG30" s="1"/>
      <c r="FH30" s="1" t="str">
        <f>IF(ISBLANK(Values!E29),"","FALSE")</f>
        <v/>
      </c>
      <c r="FI30" s="36" t="str">
        <f>IF(ISBLANK(Values!E29),"","FALSE")</f>
        <v/>
      </c>
      <c r="FJ30" s="36"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7"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8" t="str">
        <f>IF(ISBLANK(Values!E30),"",Values!F30 )</f>
        <v/>
      </c>
      <c r="K31" s="28" t="str">
        <f>IF(ISBLANK(Values!E30),"",IF(Values!J30, Values!$B$4, Values!$B$5))</f>
        <v/>
      </c>
      <c r="L31" s="39" t="str">
        <f>IF(ISBLANK(Values!E30),"",Values!$B$18)</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8" t="str">
        <f>IF(ISBLANK(Values!E30),"","Size-Color")</f>
        <v/>
      </c>
      <c r="Z31" s="32" t="str">
        <f>IF(ISBLANK(Values!E30),"","variation")</f>
        <v/>
      </c>
      <c r="AA31" s="36" t="str">
        <f>IF(ISBLANK(Values!E30),"",Values!$B$20)</f>
        <v/>
      </c>
      <c r="AB31" s="36" t="str">
        <f>IF(ISBLANK(Values!E30),"",Values!$B$29)</f>
        <v/>
      </c>
      <c r="AC31" s="1"/>
      <c r="AD31" s="1"/>
      <c r="AE31" s="1"/>
      <c r="AF31" s="1"/>
      <c r="AG31" s="1"/>
      <c r="AH31" s="1"/>
      <c r="AI31" s="40" t="str">
        <f>IF(ISBLANK(Values!E30),"",IF(Values!I30,Values!$B$23,Values!$B$33))</f>
        <v/>
      </c>
      <c r="AJ31" s="41"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36" t="str">
        <f>IF(ISBLANK(Values!E30),"",IF(Values!J30,"Backlit", "Non-Backlit"))</f>
        <v/>
      </c>
      <c r="AW31" s="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c r="CP31" s="36" t="str">
        <f>IF(ISBLANK(Values!E30),"",Values!$B$7)</f>
        <v/>
      </c>
      <c r="CQ31" s="36" t="str">
        <f>IF(ISBLANK(Values!E30),"",Values!$B$8)</f>
        <v/>
      </c>
      <c r="CR31" s="36"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s="31"/>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IF(ISBLANK(Values!E30),"","3")</f>
        <v/>
      </c>
      <c r="FF31" s="1"/>
      <c r="FG31" s="1"/>
      <c r="FH31" s="1" t="str">
        <f>IF(ISBLANK(Values!E30),"","FALSE")</f>
        <v/>
      </c>
      <c r="FI31" s="36" t="str">
        <f>IF(ISBLANK(Values!E30),"","FALSE")</f>
        <v/>
      </c>
      <c r="FJ31" s="36"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7"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8" t="str">
        <f>IF(ISBLANK(Values!E31),"",Values!F31 )</f>
        <v/>
      </c>
      <c r="K32" s="28" t="str">
        <f>IF(ISBLANK(Values!E31),"",IF(Values!J31, Values!$B$4, Values!$B$5))</f>
        <v/>
      </c>
      <c r="L32" s="39" t="str">
        <f>IF(ISBLANK(Values!E31),"",Values!$B$18)</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8" t="str">
        <f>IF(ISBLANK(Values!E31),"","Size-Color")</f>
        <v/>
      </c>
      <c r="Z32" s="32" t="str">
        <f>IF(ISBLANK(Values!E31),"","variation")</f>
        <v/>
      </c>
      <c r="AA32" s="36" t="str">
        <f>IF(ISBLANK(Values!E31),"",Values!$B$20)</f>
        <v/>
      </c>
      <c r="AB32" s="36" t="str">
        <f>IF(ISBLANK(Values!E31),"",Values!$B$29)</f>
        <v/>
      </c>
      <c r="AC32" s="1"/>
      <c r="AD32" s="1"/>
      <c r="AE32" s="1"/>
      <c r="AF32" s="1"/>
      <c r="AG32" s="1"/>
      <c r="AH32" s="1"/>
      <c r="AI32" s="40" t="str">
        <f>IF(ISBLANK(Values!E31),"",IF(Values!I31,Values!$B$23,Values!$B$33))</f>
        <v/>
      </c>
      <c r="AJ32" s="41"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36" t="str">
        <f>IF(ISBLANK(Values!E31),"",IF(Values!J31,"Backlit", "Non-Backlit"))</f>
        <v/>
      </c>
      <c r="AW32" s="1"/>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c r="CP32" s="36" t="str">
        <f>IF(ISBLANK(Values!E31),"",Values!$B$7)</f>
        <v/>
      </c>
      <c r="CQ32" s="36" t="str">
        <f>IF(ISBLANK(Values!E31),"",Values!$B$8)</f>
        <v/>
      </c>
      <c r="CR32" s="36"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s="31"/>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IF(ISBLANK(Values!E31),"","3")</f>
        <v/>
      </c>
      <c r="FF32" s="1"/>
      <c r="FG32" s="1"/>
      <c r="FH32" s="1" t="str">
        <f>IF(ISBLANK(Values!E31),"","FALSE")</f>
        <v/>
      </c>
      <c r="FI32" s="36" t="str">
        <f>IF(ISBLANK(Values!E31),"","FALSE")</f>
        <v/>
      </c>
      <c r="FJ32" s="36"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7"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8" t="str">
        <f>IF(ISBLANK(Values!E32),"",Values!F32 )</f>
        <v/>
      </c>
      <c r="K33" s="28" t="str">
        <f>IF(ISBLANK(Values!E32),"",IF(Values!J32, Values!$B$4, Values!$B$5))</f>
        <v/>
      </c>
      <c r="L33" s="39" t="str">
        <f>IF(ISBLANK(Values!E32),"",Values!$B$18)</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8" t="str">
        <f>IF(ISBLANK(Values!E32),"","Size-Color")</f>
        <v/>
      </c>
      <c r="Z33" s="32" t="str">
        <f>IF(ISBLANK(Values!E32),"","variation")</f>
        <v/>
      </c>
      <c r="AA33" s="36" t="str">
        <f>IF(ISBLANK(Values!E32),"",Values!$B$20)</f>
        <v/>
      </c>
      <c r="AB33" s="36" t="str">
        <f>IF(ISBLANK(Values!E32),"",Values!$B$29)</f>
        <v/>
      </c>
      <c r="AC33" s="1"/>
      <c r="AD33" s="1"/>
      <c r="AE33" s="1"/>
      <c r="AF33" s="1"/>
      <c r="AG33" s="1"/>
      <c r="AH33" s="1"/>
      <c r="AI33" s="40" t="str">
        <f>IF(ISBLANK(Values!E32),"",IF(Values!I32,Values!$B$23,Values!$B$33))</f>
        <v/>
      </c>
      <c r="AJ33" s="41"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36" t="str">
        <f>IF(ISBLANK(Values!E32),"",IF(Values!J32,"Backlit", "Non-Backlit"))</f>
        <v/>
      </c>
      <c r="AW33" s="1"/>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c r="CP33" s="36" t="str">
        <f>IF(ISBLANK(Values!E32),"",Values!$B$7)</f>
        <v/>
      </c>
      <c r="CQ33" s="36" t="str">
        <f>IF(ISBLANK(Values!E32),"",Values!$B$8)</f>
        <v/>
      </c>
      <c r="CR33" s="36"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s="31"/>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IF(ISBLANK(Values!E32),"","3")</f>
        <v/>
      </c>
      <c r="FF33" s="1"/>
      <c r="FG33" s="1"/>
      <c r="FH33" s="1" t="str">
        <f>IF(ISBLANK(Values!E32),"","FALSE")</f>
        <v/>
      </c>
      <c r="FI33" s="36" t="str">
        <f>IF(ISBLANK(Values!E32),"","FALSE")</f>
        <v/>
      </c>
      <c r="FJ33" s="36"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7"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8" t="str">
        <f>IF(ISBLANK(Values!E33),"",Values!F33 )</f>
        <v/>
      </c>
      <c r="K34" s="28" t="str">
        <f>IF(ISBLANK(Values!E33),"",IF(Values!J33, Values!$B$4, Values!$B$5))</f>
        <v/>
      </c>
      <c r="L34" s="39" t="str">
        <f>IF(ISBLANK(Values!E33),"",Values!$B$18)</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8" t="str">
        <f>IF(ISBLANK(Values!E33),"","Size-Color")</f>
        <v/>
      </c>
      <c r="Z34" s="32" t="str">
        <f>IF(ISBLANK(Values!E33),"","variation")</f>
        <v/>
      </c>
      <c r="AA34" s="36" t="str">
        <f>IF(ISBLANK(Values!E33),"",Values!$B$20)</f>
        <v/>
      </c>
      <c r="AB34" s="36" t="str">
        <f>IF(ISBLANK(Values!E33),"",Values!$B$29)</f>
        <v/>
      </c>
      <c r="AC34" s="1"/>
      <c r="AD34" s="1"/>
      <c r="AE34" s="1"/>
      <c r="AF34" s="1"/>
      <c r="AG34" s="1"/>
      <c r="AH34" s="1"/>
      <c r="AI34" s="40" t="str">
        <f>IF(ISBLANK(Values!E33),"",IF(Values!I33,Values!$B$23,Values!$B$33))</f>
        <v/>
      </c>
      <c r="AJ34" s="41"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36" t="str">
        <f>IF(ISBLANK(Values!E33),"",IF(Values!J33,"Backlit", "Non-Backlit"))</f>
        <v/>
      </c>
      <c r="AW34" s="1"/>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c r="CP34" s="36" t="str">
        <f>IF(ISBLANK(Values!E33),"",Values!$B$7)</f>
        <v/>
      </c>
      <c r="CQ34" s="36" t="str">
        <f>IF(ISBLANK(Values!E33),"",Values!$B$8)</f>
        <v/>
      </c>
      <c r="CR34" s="36"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s="31"/>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IF(ISBLANK(Values!E33),"","3")</f>
        <v/>
      </c>
      <c r="FF34" s="1"/>
      <c r="FG34" s="1"/>
      <c r="FH34" s="1" t="str">
        <f>IF(ISBLANK(Values!E33),"","FALSE")</f>
        <v/>
      </c>
      <c r="FI34" s="36" t="str">
        <f>IF(ISBLANK(Values!E33),"","FALSE")</f>
        <v/>
      </c>
      <c r="FJ34" s="36"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7"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8" t="str">
        <f>IF(ISBLANK(Values!E34),"",Values!F34 )</f>
        <v/>
      </c>
      <c r="K35" s="28" t="str">
        <f>IF(ISBLANK(Values!E34),"",IF(Values!J34, Values!$B$4, Values!$B$5))</f>
        <v/>
      </c>
      <c r="L35" s="39" t="str">
        <f>IF(ISBLANK(Values!E34),"",Values!$B$18)</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8" t="str">
        <f>IF(ISBLANK(Values!E34),"","Size-Color")</f>
        <v/>
      </c>
      <c r="Z35" s="32" t="str">
        <f>IF(ISBLANK(Values!E34),"","variation")</f>
        <v/>
      </c>
      <c r="AA35" s="36" t="str">
        <f>IF(ISBLANK(Values!E34),"",Values!$B$20)</f>
        <v/>
      </c>
      <c r="AB35" s="36" t="str">
        <f>IF(ISBLANK(Values!E34),"",Values!$B$29)</f>
        <v/>
      </c>
      <c r="AC35" s="1"/>
      <c r="AD35" s="1"/>
      <c r="AE35" s="1"/>
      <c r="AF35" s="1"/>
      <c r="AG35" s="1"/>
      <c r="AH35" s="1"/>
      <c r="AI35" s="40" t="str">
        <f>IF(ISBLANK(Values!E34),"",IF(Values!I34,Values!$B$23,Values!$B$33))</f>
        <v/>
      </c>
      <c r="AJ35" s="41"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36" t="str">
        <f>IF(ISBLANK(Values!E34),"",IF(Values!J34,"Backlit", "Non-Backlit"))</f>
        <v/>
      </c>
      <c r="AW35" s="1"/>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c r="CP35" s="36" t="str">
        <f>IF(ISBLANK(Values!E34),"",Values!$B$7)</f>
        <v/>
      </c>
      <c r="CQ35" s="36" t="str">
        <f>IF(ISBLANK(Values!E34),"",Values!$B$8)</f>
        <v/>
      </c>
      <c r="CR35" s="36"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s="31"/>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IF(ISBLANK(Values!E34),"","3")</f>
        <v/>
      </c>
      <c r="FF35" s="1"/>
      <c r="FG35" s="1"/>
      <c r="FH35" s="1" t="str">
        <f>IF(ISBLANK(Values!E34),"","FALSE")</f>
        <v/>
      </c>
      <c r="FI35" s="36" t="str">
        <f>IF(ISBLANK(Values!E34),"","FALSE")</f>
        <v/>
      </c>
      <c r="FJ35" s="36"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7"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8" t="str">
        <f>IF(ISBLANK(Values!E35),"",Values!F35 )</f>
        <v/>
      </c>
      <c r="K36" s="28" t="str">
        <f>IF(ISBLANK(Values!E35),"",IF(Values!J35, Values!$B$4, Values!$B$5))</f>
        <v/>
      </c>
      <c r="L36" s="39" t="str">
        <f>IF(ISBLANK(Values!E35),"",Values!$B$18)</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8" t="str">
        <f>IF(ISBLANK(Values!E35),"","Size-Color")</f>
        <v/>
      </c>
      <c r="Z36" s="32" t="str">
        <f>IF(ISBLANK(Values!E35),"","variation")</f>
        <v/>
      </c>
      <c r="AA36" s="36" t="str">
        <f>IF(ISBLANK(Values!E35),"",Values!$B$20)</f>
        <v/>
      </c>
      <c r="AB36" s="36" t="str">
        <f>IF(ISBLANK(Values!E35),"",Values!$B$29)</f>
        <v/>
      </c>
      <c r="AC36" s="1"/>
      <c r="AD36" s="1"/>
      <c r="AE36" s="1"/>
      <c r="AF36" s="1"/>
      <c r="AG36" s="1"/>
      <c r="AH36" s="1"/>
      <c r="AI36" s="40" t="str">
        <f>IF(ISBLANK(Values!E35),"",IF(Values!I35,Values!$B$23,Values!$B$33))</f>
        <v/>
      </c>
      <c r="AJ36" s="41"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36" t="str">
        <f>IF(ISBLANK(Values!E35),"",IF(Values!J35,"Backlit", "Non-Backlit"))</f>
        <v/>
      </c>
      <c r="AW36" s="1"/>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c r="CP36" s="36" t="str">
        <f>IF(ISBLANK(Values!E35),"",Values!$B$7)</f>
        <v/>
      </c>
      <c r="CQ36" s="36" t="str">
        <f>IF(ISBLANK(Values!E35),"",Values!$B$8)</f>
        <v/>
      </c>
      <c r="CR36" s="36"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s="31"/>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IF(ISBLANK(Values!E35),"","3")</f>
        <v/>
      </c>
      <c r="FF36" s="1"/>
      <c r="FG36" s="1"/>
      <c r="FH36" s="1" t="str">
        <f>IF(ISBLANK(Values!E35),"","FALSE")</f>
        <v/>
      </c>
      <c r="FI36" s="36" t="str">
        <f>IF(ISBLANK(Values!E35),"","FALSE")</f>
        <v/>
      </c>
      <c r="FJ36" s="36"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7"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8" t="str">
        <f>IF(ISBLANK(Values!E36),"",Values!F36 )</f>
        <v/>
      </c>
      <c r="K37" s="28" t="str">
        <f>IF(ISBLANK(Values!E36),"",IF(Values!J36, Values!$B$4, Values!$B$5))</f>
        <v/>
      </c>
      <c r="L37" s="39" t="str">
        <f>IF(ISBLANK(Values!E36),"",Values!$B$18)</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8" t="str">
        <f>IF(ISBLANK(Values!E36),"","Size-Color")</f>
        <v/>
      </c>
      <c r="Z37" s="32" t="str">
        <f>IF(ISBLANK(Values!E36),"","variation")</f>
        <v/>
      </c>
      <c r="AA37" s="36" t="str">
        <f>IF(ISBLANK(Values!E36),"",Values!$B$20)</f>
        <v/>
      </c>
      <c r="AB37" s="36" t="str">
        <f>IF(ISBLANK(Values!E36),"",Values!$B$29)</f>
        <v/>
      </c>
      <c r="AC37" s="1"/>
      <c r="AD37" s="1"/>
      <c r="AE37" s="1"/>
      <c r="AF37" s="1"/>
      <c r="AG37" s="1"/>
      <c r="AH37" s="1"/>
      <c r="AI37" s="40" t="str">
        <f>IF(ISBLANK(Values!E36),"",IF(Values!I36,Values!$B$23,Values!$B$33))</f>
        <v/>
      </c>
      <c r="AJ37" s="41"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36" t="str">
        <f>IF(ISBLANK(Values!E36),"",IF(Values!J36,"Backlit", "Non-Backlit"))</f>
        <v/>
      </c>
      <c r="AW37" s="1"/>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c r="CP37" s="36" t="str">
        <f>IF(ISBLANK(Values!E36),"",Values!$B$7)</f>
        <v/>
      </c>
      <c r="CQ37" s="36" t="str">
        <f>IF(ISBLANK(Values!E36),"",Values!$B$8)</f>
        <v/>
      </c>
      <c r="CR37" s="36"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s="31"/>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IF(ISBLANK(Values!E36),"","3")</f>
        <v/>
      </c>
      <c r="FF37" s="1"/>
      <c r="FG37" s="1"/>
      <c r="FH37" s="1" t="str">
        <f>IF(ISBLANK(Values!E36),"","FALSE")</f>
        <v/>
      </c>
      <c r="FI37" s="36" t="str">
        <f>IF(ISBLANK(Values!E36),"","FALSE")</f>
        <v/>
      </c>
      <c r="FJ37" s="36"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7"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8" t="str">
        <f>IF(ISBLANK(Values!E37),"",Values!F37 )</f>
        <v/>
      </c>
      <c r="K38" s="28" t="str">
        <f>IF(ISBLANK(Values!E37),"",IF(Values!J37, Values!$B$4, Values!$B$5))</f>
        <v/>
      </c>
      <c r="L38" s="39" t="str">
        <f>IF(ISBLANK(Values!E37),"",Values!$B$18)</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8" t="str">
        <f>IF(ISBLANK(Values!E37),"","Size-Color")</f>
        <v/>
      </c>
      <c r="Z38" s="32" t="str">
        <f>IF(ISBLANK(Values!E37),"","variation")</f>
        <v/>
      </c>
      <c r="AA38" s="36" t="str">
        <f>IF(ISBLANK(Values!E37),"",Values!$B$20)</f>
        <v/>
      </c>
      <c r="AB38" s="36" t="str">
        <f>IF(ISBLANK(Values!E37),"",Values!$B$29)</f>
        <v/>
      </c>
      <c r="AC38" s="1"/>
      <c r="AD38" s="1"/>
      <c r="AE38" s="1"/>
      <c r="AF38" s="1"/>
      <c r="AG38" s="1"/>
      <c r="AH38" s="1"/>
      <c r="AI38" s="40" t="str">
        <f>IF(ISBLANK(Values!E37),"",IF(Values!I37,Values!$B$23,Values!$B$33))</f>
        <v/>
      </c>
      <c r="AJ38" s="41"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36" t="str">
        <f>IF(ISBLANK(Values!E37),"",IF(Values!J37,"Backlit", "Non-Backlit"))</f>
        <v/>
      </c>
      <c r="AW38" s="1"/>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c r="CP38" s="36" t="str">
        <f>IF(ISBLANK(Values!E37),"",Values!$B$7)</f>
        <v/>
      </c>
      <c r="CQ38" s="36" t="str">
        <f>IF(ISBLANK(Values!E37),"",Values!$B$8)</f>
        <v/>
      </c>
      <c r="CR38" s="36"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s="31"/>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IF(ISBLANK(Values!E37),"","3")</f>
        <v/>
      </c>
      <c r="FF38" s="1"/>
      <c r="FG38" s="1"/>
      <c r="FH38" s="1" t="str">
        <f>IF(ISBLANK(Values!E37),"","FALSE")</f>
        <v/>
      </c>
      <c r="FI38" s="36" t="str">
        <f>IF(ISBLANK(Values!E37),"","FALSE")</f>
        <v/>
      </c>
      <c r="FJ38" s="36"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7"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8" t="str">
        <f>IF(ISBLANK(Values!E38),"",Values!F38 )</f>
        <v/>
      </c>
      <c r="K39" s="28" t="str">
        <f>IF(ISBLANK(Values!E38),"",IF(Values!J38, Values!$B$4, Values!$B$5))</f>
        <v/>
      </c>
      <c r="L39" s="39" t="str">
        <f>IF(ISBLANK(Values!E38),"",Values!$B$18)</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8" t="str">
        <f>IF(ISBLANK(Values!E38),"","Size-Color")</f>
        <v/>
      </c>
      <c r="Z39" s="32" t="str">
        <f>IF(ISBLANK(Values!E38),"","variation")</f>
        <v/>
      </c>
      <c r="AA39" s="36" t="str">
        <f>IF(ISBLANK(Values!E38),"",Values!$B$20)</f>
        <v/>
      </c>
      <c r="AB39" s="36" t="str">
        <f>IF(ISBLANK(Values!E38),"",Values!$B$29)</f>
        <v/>
      </c>
      <c r="AC39" s="1"/>
      <c r="AD39" s="1"/>
      <c r="AE39" s="1"/>
      <c r="AF39" s="1"/>
      <c r="AG39" s="1"/>
      <c r="AH39" s="1"/>
      <c r="AI39" s="40" t="str">
        <f>IF(ISBLANK(Values!E38),"",IF(Values!I38,Values!$B$23,Values!$B$33))</f>
        <v/>
      </c>
      <c r="AJ39" s="41"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36" t="str">
        <f>IF(ISBLANK(Values!E38),"",IF(Values!J38,"Backlit", "Non-Backlit"))</f>
        <v/>
      </c>
      <c r="AW39" s="1"/>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c r="CP39" s="36" t="str">
        <f>IF(ISBLANK(Values!E38),"",Values!$B$7)</f>
        <v/>
      </c>
      <c r="CQ39" s="36" t="str">
        <f>IF(ISBLANK(Values!E38),"",Values!$B$8)</f>
        <v/>
      </c>
      <c r="CR39" s="36"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s="31"/>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IF(ISBLANK(Values!E38),"","3")</f>
        <v/>
      </c>
      <c r="FF39" s="1"/>
      <c r="FG39" s="1"/>
      <c r="FH39" s="1" t="str">
        <f>IF(ISBLANK(Values!E38),"","FALSE")</f>
        <v/>
      </c>
      <c r="FI39" s="36" t="str">
        <f>IF(ISBLANK(Values!E38),"","FALSE")</f>
        <v/>
      </c>
      <c r="FJ39" s="36"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7"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8" t="str">
        <f>IF(ISBLANK(Values!E39),"",Values!F39 )</f>
        <v/>
      </c>
      <c r="K40" s="28" t="str">
        <f>IF(ISBLANK(Values!E39),"",IF(Values!J39, Values!$B$4, Values!$B$5))</f>
        <v/>
      </c>
      <c r="L40" s="39" t="str">
        <f>IF(ISBLANK(Values!E39),"",Values!$B$18)</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8" t="str">
        <f>IF(ISBLANK(Values!E39),"","Size-Color")</f>
        <v/>
      </c>
      <c r="Z40" s="32" t="str">
        <f>IF(ISBLANK(Values!E39),"","variation")</f>
        <v/>
      </c>
      <c r="AA40" s="36" t="str">
        <f>IF(ISBLANK(Values!E39),"",Values!$B$20)</f>
        <v/>
      </c>
      <c r="AB40" s="36" t="str">
        <f>IF(ISBLANK(Values!E39),"",Values!$B$29)</f>
        <v/>
      </c>
      <c r="AC40" s="1"/>
      <c r="AD40" s="1"/>
      <c r="AE40" s="1"/>
      <c r="AF40" s="1"/>
      <c r="AG40" s="1"/>
      <c r="AH40" s="1"/>
      <c r="AI40" s="40" t="str">
        <f>IF(ISBLANK(Values!E39),"",IF(Values!I39,Values!$B$23,Values!$B$33))</f>
        <v/>
      </c>
      <c r="AJ40" s="41"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36" t="str">
        <f>IF(ISBLANK(Values!E39),"",IF(Values!J39,"Backlit", "Non-Backlit"))</f>
        <v/>
      </c>
      <c r="AW40" s="1"/>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c r="CP40" s="36" t="str">
        <f>IF(ISBLANK(Values!E39),"",Values!$B$7)</f>
        <v/>
      </c>
      <c r="CQ40" s="36" t="str">
        <f>IF(ISBLANK(Values!E39),"",Values!$B$8)</f>
        <v/>
      </c>
      <c r="CR40" s="36"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s="31"/>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IF(ISBLANK(Values!E39),"","3")</f>
        <v/>
      </c>
      <c r="FF40" s="1"/>
      <c r="FG40" s="1"/>
      <c r="FH40" s="1" t="str">
        <f>IF(ISBLANK(Values!E39),"","FALSE")</f>
        <v/>
      </c>
      <c r="FI40" s="36" t="str">
        <f>IF(ISBLANK(Values!E39),"","FALSE")</f>
        <v/>
      </c>
      <c r="FJ40" s="36"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7"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8" t="str">
        <f>IF(ISBLANK(Values!E40),"",Values!F40 )</f>
        <v/>
      </c>
      <c r="K41" s="28" t="str">
        <f>IF(ISBLANK(Values!E40),"",IF(Values!J40, Values!$B$4, Values!$B$5))</f>
        <v/>
      </c>
      <c r="L41" s="39" t="str">
        <f>IF(ISBLANK(Values!E40),"",Values!$B$18)</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8" t="str">
        <f>IF(ISBLANK(Values!E40),"","Size-Color")</f>
        <v/>
      </c>
      <c r="Z41" s="32" t="str">
        <f>IF(ISBLANK(Values!E40),"","variation")</f>
        <v/>
      </c>
      <c r="AA41" s="36" t="str">
        <f>IF(ISBLANK(Values!E40),"",Values!$B$20)</f>
        <v/>
      </c>
      <c r="AB41" s="36" t="str">
        <f>IF(ISBLANK(Values!E40),"",Values!$B$29)</f>
        <v/>
      </c>
      <c r="AC41" s="1"/>
      <c r="AD41" s="1"/>
      <c r="AE41" s="1"/>
      <c r="AF41" s="1"/>
      <c r="AG41" s="1"/>
      <c r="AH41" s="1"/>
      <c r="AI41" s="40" t="str">
        <f>IF(ISBLANK(Values!E40),"",IF(Values!I40,Values!$B$23,Values!$B$33))</f>
        <v/>
      </c>
      <c r="AJ41" s="41"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36" t="str">
        <f>IF(ISBLANK(Values!E40),"",IF(Values!J40,"Backlit", "Non-Backlit"))</f>
        <v/>
      </c>
      <c r="AW41" s="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c r="CP41" s="36" t="str">
        <f>IF(ISBLANK(Values!E40),"",Values!$B$7)</f>
        <v/>
      </c>
      <c r="CQ41" s="36" t="str">
        <f>IF(ISBLANK(Values!E40),"",Values!$B$8)</f>
        <v/>
      </c>
      <c r="CR41" s="36"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s="31"/>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IF(ISBLANK(Values!E40),"","3")</f>
        <v/>
      </c>
      <c r="FF41" s="1"/>
      <c r="FG41" s="1"/>
      <c r="FH41" s="1" t="str">
        <f>IF(ISBLANK(Values!E40),"","FALSE")</f>
        <v/>
      </c>
      <c r="FI41" s="36" t="str">
        <f>IF(ISBLANK(Values!E40),"","FALSE")</f>
        <v/>
      </c>
      <c r="FJ41" s="36"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7"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8" t="str">
        <f>IF(ISBLANK(Values!E41),"",Values!F41 )</f>
        <v/>
      </c>
      <c r="K42" s="28" t="str">
        <f>IF(ISBLANK(Values!E41),"",IF(Values!J41, Values!$B$4, Values!$B$5))</f>
        <v/>
      </c>
      <c r="L42" s="39" t="str">
        <f>IF(ISBLANK(Values!E41),"",Values!$B$18)</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8" t="str">
        <f>IF(ISBLANK(Values!E41),"","Size-Color")</f>
        <v/>
      </c>
      <c r="Z42" s="32" t="str">
        <f>IF(ISBLANK(Values!E41),"","variation")</f>
        <v/>
      </c>
      <c r="AA42" s="36" t="str">
        <f>IF(ISBLANK(Values!E41),"",Values!$B$20)</f>
        <v/>
      </c>
      <c r="AB42" s="36" t="str">
        <f>IF(ISBLANK(Values!E41),"",Values!$B$29)</f>
        <v/>
      </c>
      <c r="AI42" s="40" t="str">
        <f>IF(ISBLANK(Values!E41),"",IF(Values!I41,Values!$B$23,Values!$B$33))</f>
        <v/>
      </c>
      <c r="AJ42" s="41"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36" t="str">
        <f>IF(ISBLANK(Values!E41),"",IF(Values!J41,"Backlit", "Non-Backlit"))</f>
        <v/>
      </c>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P42" s="36" t="str">
        <f>IF(ISBLANK(Values!E41),"",Values!$B$7)</f>
        <v/>
      </c>
      <c r="CQ42" s="36" t="str">
        <f>IF(ISBLANK(Values!E41),"",Values!$B$8)</f>
        <v/>
      </c>
      <c r="CR42" s="36"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s="31"/>
      <c r="DZ42" s="31"/>
      <c r="EA42" s="31"/>
      <c r="EB42" s="31"/>
      <c r="EC42" s="31"/>
      <c r="EI42" s="1" t="str">
        <f>IF(ISBLANK(Values!E41),"",Values!$B$31)</f>
        <v/>
      </c>
      <c r="ES42" s="1" t="str">
        <f>IF(ISBLANK(Values!E41),"","Amazon Tellus UPS")</f>
        <v/>
      </c>
      <c r="EV42" s="31" t="str">
        <f>IF(ISBLANK(Values!E41),"","New")</f>
        <v/>
      </c>
      <c r="FE42" s="1" t="str">
        <f>IF(ISBLANK(Values!E41),"","3")</f>
        <v/>
      </c>
      <c r="FH42" s="1" t="str">
        <f>IF(ISBLANK(Values!E41),"","FALSE")</f>
        <v/>
      </c>
      <c r="FI42" s="36" t="str">
        <f>IF(ISBLANK(Values!E41),"","FALSE")</f>
        <v/>
      </c>
      <c r="FJ42" s="36"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7"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8" t="str">
        <f>IF(ISBLANK(Values!E42),"",Values!F42 )</f>
        <v/>
      </c>
      <c r="K43" s="28" t="str">
        <f>IF(ISBLANK(Values!E42),"",IF(Values!J42, Values!$B$4, Values!$B$5))</f>
        <v/>
      </c>
      <c r="L43" s="39" t="str">
        <f>IF(ISBLANK(Values!E42),"",Values!$B$18)</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8" t="str">
        <f>IF(ISBLANK(Values!E42),"","Size-Color")</f>
        <v/>
      </c>
      <c r="Z43" s="32" t="str">
        <f>IF(ISBLANK(Values!E42),"","variation")</f>
        <v/>
      </c>
      <c r="AA43" s="36" t="str">
        <f>IF(ISBLANK(Values!E42),"",Values!$B$20)</f>
        <v/>
      </c>
      <c r="AB43" s="36" t="str">
        <f>IF(ISBLANK(Values!E42),"",Values!$B$29)</f>
        <v/>
      </c>
      <c r="AI43" s="40" t="str">
        <f>IF(ISBLANK(Values!E42),"",IF(Values!I42,Values!$B$23,Values!$B$33))</f>
        <v/>
      </c>
      <c r="AJ43" s="41"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36" t="str">
        <f>IF(ISBLANK(Values!E42),"",IF(Values!J42,"Backlit", "Non-Backlit"))</f>
        <v/>
      </c>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P43" s="36" t="str">
        <f>IF(ISBLANK(Values!E42),"",Values!$B$7)</f>
        <v/>
      </c>
      <c r="CQ43" s="36" t="str">
        <f>IF(ISBLANK(Values!E42),"",Values!$B$8)</f>
        <v/>
      </c>
      <c r="CR43" s="36"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s="31"/>
      <c r="DZ43" s="31"/>
      <c r="EA43" s="31"/>
      <c r="EB43" s="31"/>
      <c r="EC43" s="31"/>
      <c r="EI43" s="1" t="str">
        <f>IF(ISBLANK(Values!E42),"",Values!$B$31)</f>
        <v/>
      </c>
      <c r="ES43" s="1" t="str">
        <f>IF(ISBLANK(Values!E42),"","Amazon Tellus UPS")</f>
        <v/>
      </c>
      <c r="EV43" s="31" t="str">
        <f>IF(ISBLANK(Values!E42),"","New")</f>
        <v/>
      </c>
      <c r="FE43" s="1" t="str">
        <f>IF(ISBLANK(Values!E42),"","3")</f>
        <v/>
      </c>
      <c r="FH43" s="1" t="str">
        <f>IF(ISBLANK(Values!E42),"","FALSE")</f>
        <v/>
      </c>
      <c r="FI43" s="36" t="str">
        <f>IF(ISBLANK(Values!E42),"","FALSE")</f>
        <v/>
      </c>
      <c r="FJ43" s="36"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7"/>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8" t="str">
        <f>IF(ISBLANK(Values!E43),"",Values!F43 )</f>
        <v/>
      </c>
      <c r="K44" s="28" t="str">
        <f>IF(ISBLANK(Values!E43),"",IF(Values!J43, Values!$B$4, Values!$B$5))</f>
        <v/>
      </c>
      <c r="L44" s="39" t="str">
        <f>IF(ISBLANK(Values!E43),"",Values!$B$18)</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8" t="str">
        <f>IF(ISBLANK(Values!E43),"","Size-Color")</f>
        <v/>
      </c>
      <c r="Z44" s="32" t="str">
        <f>IF(ISBLANK(Values!E43),"","variation")</f>
        <v/>
      </c>
      <c r="AA44" s="36" t="str">
        <f>IF(ISBLANK(Values!E43),"",Values!$B$20)</f>
        <v/>
      </c>
      <c r="AB44" s="36" t="str">
        <f>IF(ISBLANK(Values!E43),"",Values!$B$29)</f>
        <v/>
      </c>
      <c r="AI44" s="40" t="str">
        <f>IF(ISBLANK(Values!E43),"",IF(Values!I43,Values!$B$23,Values!$B$33))</f>
        <v/>
      </c>
      <c r="AJ44" s="41"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36" t="str">
        <f>IF(ISBLANK(Values!E43),"",IF(Values!J43,"Backlit", "Non-Backlit"))</f>
        <v/>
      </c>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P44" s="36" t="str">
        <f>IF(ISBLANK(Values!E43),"",Values!$B$7)</f>
        <v/>
      </c>
      <c r="CQ44" s="36" t="str">
        <f>IF(ISBLANK(Values!E43),"",Values!$B$8)</f>
        <v/>
      </c>
      <c r="CR44" s="36"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s="31"/>
      <c r="DZ44" s="31"/>
      <c r="EA44" s="31"/>
      <c r="EB44" s="31"/>
      <c r="EC44" s="31"/>
      <c r="EI44" s="1" t="str">
        <f>IF(ISBLANK(Values!E43),"",Values!$B$31)</f>
        <v/>
      </c>
      <c r="ES44" s="1" t="str">
        <f>IF(ISBLANK(Values!E43),"","Amazon Tellus UPS")</f>
        <v/>
      </c>
      <c r="EV44" s="31" t="str">
        <f>IF(ISBLANK(Values!E43),"","New")</f>
        <v/>
      </c>
      <c r="FE44" s="1" t="str">
        <f>IF(ISBLANK(Values!E43),"","3")</f>
        <v/>
      </c>
      <c r="FH44" s="1" t="str">
        <f>IF(ISBLANK(Values!E43),"","FALSE")</f>
        <v/>
      </c>
      <c r="FI44" s="36" t="str">
        <f>IF(ISBLANK(Values!E43),"","FALSE")</f>
        <v/>
      </c>
      <c r="FJ44" s="36"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7"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8" t="str">
        <f>IF(ISBLANK(Values!E44),"",Values!F44 )</f>
        <v/>
      </c>
      <c r="K45" s="28" t="str">
        <f>IF(ISBLANK(Values!E44),"",IF(Values!J44, Values!$B$4, Values!$B$5))</f>
        <v/>
      </c>
      <c r="L45" s="39" t="str">
        <f>IF(ISBLANK(Values!E44),"",Values!$B$18)</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8" t="str">
        <f>IF(ISBLANK(Values!E44),"","Size-Color")</f>
        <v/>
      </c>
      <c r="Z45" s="32" t="str">
        <f>IF(ISBLANK(Values!E44),"","variation")</f>
        <v/>
      </c>
      <c r="AA45" s="36" t="str">
        <f>IF(ISBLANK(Values!E44),"",Values!$B$20)</f>
        <v/>
      </c>
      <c r="AB45" s="36" t="str">
        <f>IF(ISBLANK(Values!E44),"",Values!$B$29)</f>
        <v/>
      </c>
      <c r="AI45" s="40" t="str">
        <f>IF(ISBLANK(Values!E44),"",IF(Values!I44,Values!$B$23,Values!$B$33))</f>
        <v/>
      </c>
      <c r="AJ45" s="41"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36" t="str">
        <f>IF(ISBLANK(Values!E44),"",IF(Values!J44,"Backlit", "Non-Backlit"))</f>
        <v/>
      </c>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P45" s="36" t="str">
        <f>IF(ISBLANK(Values!E44),"",Values!$B$7)</f>
        <v/>
      </c>
      <c r="CQ45" s="36" t="str">
        <f>IF(ISBLANK(Values!E44),"",Values!$B$8)</f>
        <v/>
      </c>
      <c r="CR45" s="36"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s="31"/>
      <c r="DZ45" s="31"/>
      <c r="EA45" s="31"/>
      <c r="EB45" s="31"/>
      <c r="EC45" s="31"/>
      <c r="EI45" s="1" t="str">
        <f>IF(ISBLANK(Values!E44),"",Values!$B$31)</f>
        <v/>
      </c>
      <c r="ES45" s="1" t="str">
        <f>IF(ISBLANK(Values!E44),"","Amazon Tellus UPS")</f>
        <v/>
      </c>
      <c r="EV45" s="31" t="str">
        <f>IF(ISBLANK(Values!E44),"","New")</f>
        <v/>
      </c>
      <c r="FE45" s="1" t="str">
        <f>IF(ISBLANK(Values!E44),"","3")</f>
        <v/>
      </c>
      <c r="FH45" s="1" t="str">
        <f>IF(ISBLANK(Values!E44),"","FALSE")</f>
        <v/>
      </c>
      <c r="FI45" s="36" t="str">
        <f>IF(ISBLANK(Values!E44),"","FALSE")</f>
        <v/>
      </c>
      <c r="FJ45" s="36"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7"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8" t="str">
        <f>IF(ISBLANK(Values!E45),"",Values!F45 )</f>
        <v/>
      </c>
      <c r="K46" s="28" t="str">
        <f>IF(ISBLANK(Values!E45),"",IF(Values!J45, Values!$B$4, Values!$B$5))</f>
        <v/>
      </c>
      <c r="L46" s="39" t="str">
        <f>IF(ISBLANK(Values!E45),"",Values!$B$18)</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8" t="str">
        <f>IF(ISBLANK(Values!E45),"","Size-Color")</f>
        <v/>
      </c>
      <c r="Z46" s="32" t="str">
        <f>IF(ISBLANK(Values!E45),"","variation")</f>
        <v/>
      </c>
      <c r="AA46" s="36" t="str">
        <f>IF(ISBLANK(Values!E45),"",Values!$B$20)</f>
        <v/>
      </c>
      <c r="AB46" s="36" t="str">
        <f>IF(ISBLANK(Values!E45),"",Values!$B$29)</f>
        <v/>
      </c>
      <c r="AI46" s="40" t="str">
        <f>IF(ISBLANK(Values!E45),"",IF(Values!I45,Values!$B$23,Values!$B$33))</f>
        <v/>
      </c>
      <c r="AJ46" s="41"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36" t="str">
        <f>IF(ISBLANK(Values!E45),"",IF(Values!J45,"Backlit", "Non-Backlit"))</f>
        <v/>
      </c>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P46" s="36" t="str">
        <f>IF(ISBLANK(Values!E45),"",Values!$B$7)</f>
        <v/>
      </c>
      <c r="CQ46" s="36" t="str">
        <f>IF(ISBLANK(Values!E45),"",Values!$B$8)</f>
        <v/>
      </c>
      <c r="CR46" s="36"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s="31"/>
      <c r="DZ46" s="31"/>
      <c r="EA46" s="31"/>
      <c r="EB46" s="31"/>
      <c r="EC46" s="31"/>
      <c r="EI46" s="1" t="str">
        <f>IF(ISBLANK(Values!E45),"",Values!$B$31)</f>
        <v/>
      </c>
      <c r="ES46" s="1" t="str">
        <f>IF(ISBLANK(Values!E45),"","Amazon Tellus UPS")</f>
        <v/>
      </c>
      <c r="EV46" s="31" t="str">
        <f>IF(ISBLANK(Values!E45),"","New")</f>
        <v/>
      </c>
      <c r="FE46" s="1" t="str">
        <f>IF(ISBLANK(Values!E45),"","3")</f>
        <v/>
      </c>
      <c r="FH46" s="1" t="str">
        <f>IF(ISBLANK(Values!E45),"","FALSE")</f>
        <v/>
      </c>
      <c r="FI46" s="36" t="str">
        <f>IF(ISBLANK(Values!E45),"","FALSE")</f>
        <v/>
      </c>
      <c r="FJ46" s="36"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7"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8" t="str">
        <f>IF(ISBLANK(Values!E46),"",Values!F46 )</f>
        <v/>
      </c>
      <c r="K47" s="28" t="str">
        <f>IF(ISBLANK(Values!E46),"",IF(Values!J46, Values!$B$4, Values!$B$5))</f>
        <v/>
      </c>
      <c r="L47" s="39" t="str">
        <f>IF(ISBLANK(Values!E46),"",Values!$B$18)</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8" t="str">
        <f>IF(ISBLANK(Values!E46),"","Size-Color")</f>
        <v/>
      </c>
      <c r="Z47" s="32" t="str">
        <f>IF(ISBLANK(Values!E46),"","variation")</f>
        <v/>
      </c>
      <c r="AA47" s="36" t="str">
        <f>IF(ISBLANK(Values!E46),"",Values!$B$20)</f>
        <v/>
      </c>
      <c r="AB47" s="36" t="str">
        <f>IF(ISBLANK(Values!E46),"",Values!$B$29)</f>
        <v/>
      </c>
      <c r="AI47" s="40" t="str">
        <f>IF(ISBLANK(Values!E46),"",IF(Values!I46,Values!$B$23,Values!$B$33))</f>
        <v/>
      </c>
      <c r="AJ47" s="41"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36" t="str">
        <f>IF(ISBLANK(Values!E46),"",IF(Values!J46,"Backlit", "Non-Backlit"))</f>
        <v/>
      </c>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P47" s="36" t="str">
        <f>IF(ISBLANK(Values!E46),"",Values!$B$7)</f>
        <v/>
      </c>
      <c r="CQ47" s="36" t="str">
        <f>IF(ISBLANK(Values!E46),"",Values!$B$8)</f>
        <v/>
      </c>
      <c r="CR47" s="36"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s="31"/>
      <c r="DZ47" s="31"/>
      <c r="EA47" s="31"/>
      <c r="EB47" s="31"/>
      <c r="EC47" s="31"/>
      <c r="EI47" s="1" t="str">
        <f>IF(ISBLANK(Values!E46),"",Values!$B$31)</f>
        <v/>
      </c>
      <c r="ES47" s="1" t="str">
        <f>IF(ISBLANK(Values!E46),"","Amazon Tellus UPS")</f>
        <v/>
      </c>
      <c r="EV47" s="31" t="str">
        <f>IF(ISBLANK(Values!E46),"","New")</f>
        <v/>
      </c>
      <c r="FE47" s="1" t="str">
        <f>IF(ISBLANK(Values!E46),"","3")</f>
        <v/>
      </c>
      <c r="FH47" s="1" t="str">
        <f>IF(ISBLANK(Values!E46),"","FALSE")</f>
        <v/>
      </c>
      <c r="FI47" s="36" t="str">
        <f>IF(ISBLANK(Values!E46),"","FALSE")</f>
        <v/>
      </c>
      <c r="FJ47" s="36"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7"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8" t="str">
        <f>IF(ISBLANK(Values!E47),"",Values!F47 )</f>
        <v/>
      </c>
      <c r="K48" s="28" t="str">
        <f>IF(ISBLANK(Values!E47),"",IF(Values!J47, Values!$B$4, Values!$B$5))</f>
        <v/>
      </c>
      <c r="L48" s="39" t="str">
        <f>IF(ISBLANK(Values!E47),"",Values!$B$18)</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8" t="str">
        <f>IF(ISBLANK(Values!E47),"","Size-Color")</f>
        <v/>
      </c>
      <c r="Z48" s="32" t="str">
        <f>IF(ISBLANK(Values!E47),"","variation")</f>
        <v/>
      </c>
      <c r="AA48" s="36" t="str">
        <f>IF(ISBLANK(Values!E47),"",Values!$B$20)</f>
        <v/>
      </c>
      <c r="AB48" s="36" t="str">
        <f>IF(ISBLANK(Values!E47),"",Values!$B$29)</f>
        <v/>
      </c>
      <c r="AI48" s="40" t="str">
        <f>IF(ISBLANK(Values!E47),"",IF(Values!I47,Values!$B$23,Values!$B$33))</f>
        <v/>
      </c>
      <c r="AJ48" s="41"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36" t="str">
        <f>IF(ISBLANK(Values!E47),"",IF(Values!J47,"Backlit", "Non-Backlit"))</f>
        <v/>
      </c>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P48" s="36" t="str">
        <f>IF(ISBLANK(Values!E47),"",Values!$B$7)</f>
        <v/>
      </c>
      <c r="CQ48" s="36" t="str">
        <f>IF(ISBLANK(Values!E47),"",Values!$B$8)</f>
        <v/>
      </c>
      <c r="CR48" s="36"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s="31"/>
      <c r="DZ48" s="31"/>
      <c r="EA48" s="31"/>
      <c r="EB48" s="31"/>
      <c r="EC48" s="31"/>
      <c r="EI48" s="1" t="str">
        <f>IF(ISBLANK(Values!E47),"",Values!$B$31)</f>
        <v/>
      </c>
      <c r="ES48" s="1" t="str">
        <f>IF(ISBLANK(Values!E47),"","Amazon Tellus UPS")</f>
        <v/>
      </c>
      <c r="EV48" s="31" t="str">
        <f>IF(ISBLANK(Values!E47),"","New")</f>
        <v/>
      </c>
      <c r="FE48" s="1" t="str">
        <f>IF(ISBLANK(Values!E47),"","3")</f>
        <v/>
      </c>
      <c r="FH48" s="1" t="str">
        <f>IF(ISBLANK(Values!E47),"","FALSE")</f>
        <v/>
      </c>
      <c r="FI48" s="36" t="str">
        <f>IF(ISBLANK(Values!E47),"","FALSE")</f>
        <v/>
      </c>
      <c r="FJ48" s="36"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7"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8" t="str">
        <f>IF(ISBLANK(Values!E48),"",Values!F48 )</f>
        <v/>
      </c>
      <c r="K49" s="28" t="str">
        <f>IF(ISBLANK(Values!E48),"",IF(Values!J48, Values!$B$4, Values!$B$5))</f>
        <v/>
      </c>
      <c r="L49" s="39" t="str">
        <f>IF(ISBLANK(Values!E48),"",Values!$B$18)</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8" t="str">
        <f>IF(ISBLANK(Values!E48),"","Size-Color")</f>
        <v/>
      </c>
      <c r="Z49" s="32" t="str">
        <f>IF(ISBLANK(Values!E48),"","variation")</f>
        <v/>
      </c>
      <c r="AA49" s="36" t="str">
        <f>IF(ISBLANK(Values!E48),"",Values!$B$20)</f>
        <v/>
      </c>
      <c r="AB49" s="36" t="str">
        <f>IF(ISBLANK(Values!E48),"",Values!$B$29)</f>
        <v/>
      </c>
      <c r="AI49" s="40" t="str">
        <f>IF(ISBLANK(Values!E48),"",IF(Values!I48,Values!$B$23,Values!$B$33))</f>
        <v/>
      </c>
      <c r="AJ49" s="41"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36" t="str">
        <f>IF(ISBLANK(Values!E48),"",IF(Values!J48,"Backlit", "Non-Backlit"))</f>
        <v/>
      </c>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P49" s="36" t="str">
        <f>IF(ISBLANK(Values!E48),"",Values!$B$7)</f>
        <v/>
      </c>
      <c r="CQ49" s="36" t="str">
        <f>IF(ISBLANK(Values!E48),"",Values!$B$8)</f>
        <v/>
      </c>
      <c r="CR49" s="36"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s="31"/>
      <c r="DZ49" s="31"/>
      <c r="EA49" s="31"/>
      <c r="EB49" s="31"/>
      <c r="EC49" s="31"/>
      <c r="EI49" s="1" t="str">
        <f>IF(ISBLANK(Values!E48),"",Values!$B$31)</f>
        <v/>
      </c>
      <c r="ES49" s="1" t="str">
        <f>IF(ISBLANK(Values!E48),"","Amazon Tellus UPS")</f>
        <v/>
      </c>
      <c r="EV49" s="31" t="str">
        <f>IF(ISBLANK(Values!E48),"","New")</f>
        <v/>
      </c>
      <c r="FE49" s="1" t="str">
        <f>IF(ISBLANK(Values!E48),"","3")</f>
        <v/>
      </c>
      <c r="FH49" s="1" t="str">
        <f>IF(ISBLANK(Values!E48),"","FALSE")</f>
        <v/>
      </c>
      <c r="FI49" s="36" t="str">
        <f>IF(ISBLANK(Values!E48),"","FALSE")</f>
        <v/>
      </c>
      <c r="FJ49" s="36"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7"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8" t="str">
        <f>IF(ISBLANK(Values!E49),"",Values!F49 )</f>
        <v/>
      </c>
      <c r="K50" s="28" t="str">
        <f>IF(ISBLANK(Values!E49),"",IF(Values!J49, Values!$B$4, Values!$B$5))</f>
        <v/>
      </c>
      <c r="L50" s="39" t="str">
        <f>IF(ISBLANK(Values!E49),"",Values!$B$18)</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8" t="str">
        <f>IF(ISBLANK(Values!E49),"","Size-Color")</f>
        <v/>
      </c>
      <c r="Z50" s="32" t="str">
        <f>IF(ISBLANK(Values!E49),"","variation")</f>
        <v/>
      </c>
      <c r="AA50" s="36" t="str">
        <f>IF(ISBLANK(Values!E49),"",Values!$B$20)</f>
        <v/>
      </c>
      <c r="AB50" s="36" t="str">
        <f>IF(ISBLANK(Values!E49),"",Values!$B$29)</f>
        <v/>
      </c>
      <c r="AI50" s="40" t="str">
        <f>IF(ISBLANK(Values!E49),"",IF(Values!I49,Values!$B$23,Values!$B$33))</f>
        <v/>
      </c>
      <c r="AJ50" s="41"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36" t="str">
        <f>IF(ISBLANK(Values!E49),"",IF(Values!J49,"Backlit", "Non-Backlit"))</f>
        <v/>
      </c>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P50" s="36" t="str">
        <f>IF(ISBLANK(Values!E49),"",Values!$B$7)</f>
        <v/>
      </c>
      <c r="CQ50" s="36" t="str">
        <f>IF(ISBLANK(Values!E49),"",Values!$B$8)</f>
        <v/>
      </c>
      <c r="CR50" s="36"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s="31"/>
      <c r="DZ50" s="31"/>
      <c r="EA50" s="31"/>
      <c r="EB50" s="31"/>
      <c r="EC50" s="31"/>
      <c r="EI50" s="1" t="str">
        <f>IF(ISBLANK(Values!E49),"",Values!$B$31)</f>
        <v/>
      </c>
      <c r="ES50" s="1" t="str">
        <f>IF(ISBLANK(Values!E49),"","Amazon Tellus UPS")</f>
        <v/>
      </c>
      <c r="EV50" s="31" t="str">
        <f>IF(ISBLANK(Values!E49),"","New")</f>
        <v/>
      </c>
      <c r="FE50" s="1" t="str">
        <f>IF(ISBLANK(Values!E49),"","3")</f>
        <v/>
      </c>
      <c r="FH50" s="1" t="str">
        <f>IF(ISBLANK(Values!E49),"","FALSE")</f>
        <v/>
      </c>
      <c r="FI50" s="36" t="str">
        <f>IF(ISBLANK(Values!E49),"","FALSE")</f>
        <v/>
      </c>
      <c r="FJ50" s="36"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7"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8" t="str">
        <f>IF(ISBLANK(Values!E50),"",Values!F50 )</f>
        <v/>
      </c>
      <c r="K51" s="28" t="str">
        <f>IF(ISBLANK(Values!E50),"",IF(Values!J50, Values!$B$4, Values!$B$5))</f>
        <v/>
      </c>
      <c r="L51" s="39" t="str">
        <f>IF(ISBLANK(Values!E50),"",Values!$B$18)</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8" t="str">
        <f>IF(ISBLANK(Values!E50),"","Size-Color")</f>
        <v/>
      </c>
      <c r="Z51" s="32" t="str">
        <f>IF(ISBLANK(Values!E50),"","variation")</f>
        <v/>
      </c>
      <c r="AA51" s="36" t="str">
        <f>IF(ISBLANK(Values!E50),"",Values!$B$20)</f>
        <v/>
      </c>
      <c r="AB51" s="36" t="str">
        <f>IF(ISBLANK(Values!E50),"",Values!$B$29)</f>
        <v/>
      </c>
      <c r="AI51" s="40" t="str">
        <f>IF(ISBLANK(Values!E50),"",IF(Values!I50,Values!$B$23,Values!$B$33))</f>
        <v/>
      </c>
      <c r="AJ51" s="41"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36" t="str">
        <f>IF(ISBLANK(Values!E50),"",IF(Values!J50,"Backlit", "Non-Backlit"))</f>
        <v/>
      </c>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P51" s="36" t="str">
        <f>IF(ISBLANK(Values!E50),"",Values!$B$7)</f>
        <v/>
      </c>
      <c r="CQ51" s="36" t="str">
        <f>IF(ISBLANK(Values!E50),"",Values!$B$8)</f>
        <v/>
      </c>
      <c r="CR51" s="36"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s="31"/>
      <c r="DZ51" s="31"/>
      <c r="EA51" s="31"/>
      <c r="EB51" s="31"/>
      <c r="EC51" s="31"/>
      <c r="EI51" s="1" t="str">
        <f>IF(ISBLANK(Values!E50),"",Values!$B$31)</f>
        <v/>
      </c>
      <c r="ES51" s="1" t="str">
        <f>IF(ISBLANK(Values!E50),"","Amazon Tellus UPS")</f>
        <v/>
      </c>
      <c r="EV51" s="31" t="str">
        <f>IF(ISBLANK(Values!E50),"","New")</f>
        <v/>
      </c>
      <c r="FE51" s="1" t="str">
        <f>IF(ISBLANK(Values!E50),"","3")</f>
        <v/>
      </c>
      <c r="FH51" s="1" t="str">
        <f>IF(ISBLANK(Values!E50),"","FALSE")</f>
        <v/>
      </c>
      <c r="FI51" s="36" t="str">
        <f>IF(ISBLANK(Values!E50),"","FALSE")</f>
        <v/>
      </c>
      <c r="FJ51" s="36"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7"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8" t="str">
        <f>IF(ISBLANK(Values!E51),"",Values!F51 )</f>
        <v/>
      </c>
      <c r="K52" s="28" t="str">
        <f>IF(ISBLANK(Values!E51),"",IF(Values!J51, Values!$B$4, Values!$B$5))</f>
        <v/>
      </c>
      <c r="L52" s="39" t="str">
        <f>IF(ISBLANK(Values!E51),"",Values!$B$18)</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8" t="str">
        <f>IF(ISBLANK(Values!E51),"","Size-Color")</f>
        <v/>
      </c>
      <c r="Z52" s="32" t="str">
        <f>IF(ISBLANK(Values!E51),"","variation")</f>
        <v/>
      </c>
      <c r="AA52" s="36" t="str">
        <f>IF(ISBLANK(Values!E51),"",Values!$B$20)</f>
        <v/>
      </c>
      <c r="AB52" s="36" t="str">
        <f>IF(ISBLANK(Values!E51),"",Values!$B$29)</f>
        <v/>
      </c>
      <c r="AI52" s="40" t="str">
        <f>IF(ISBLANK(Values!E51),"",IF(Values!I51,Values!$B$23,Values!$B$33))</f>
        <v/>
      </c>
      <c r="AJ52" s="41"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36" t="str">
        <f>IF(ISBLANK(Values!E51),"",IF(Values!J51,"Backlit", "Non-Backlit"))</f>
        <v/>
      </c>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P52" s="36" t="str">
        <f>IF(ISBLANK(Values!E51),"",Values!$B$7)</f>
        <v/>
      </c>
      <c r="CQ52" s="36" t="str">
        <f>IF(ISBLANK(Values!E51),"",Values!$B$8)</f>
        <v/>
      </c>
      <c r="CR52" s="36"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s="31"/>
      <c r="DZ52" s="31"/>
      <c r="EA52" s="31"/>
      <c r="EB52" s="31"/>
      <c r="EC52" s="31"/>
      <c r="EI52" s="1" t="str">
        <f>IF(ISBLANK(Values!E51),"",Values!$B$31)</f>
        <v/>
      </c>
      <c r="ES52" s="1" t="str">
        <f>IF(ISBLANK(Values!E51),"","Amazon Tellus UPS")</f>
        <v/>
      </c>
      <c r="EV52" s="31" t="str">
        <f>IF(ISBLANK(Values!E51),"","New")</f>
        <v/>
      </c>
      <c r="FE52" s="1" t="str">
        <f>IF(ISBLANK(Values!E51),"","3")</f>
        <v/>
      </c>
      <c r="FH52" s="1" t="str">
        <f>IF(ISBLANK(Values!E51),"","FALSE")</f>
        <v/>
      </c>
      <c r="FI52" s="36" t="str">
        <f>IF(ISBLANK(Values!E51),"","FALSE")</f>
        <v/>
      </c>
      <c r="FJ52" s="36"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7"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8" t="str">
        <f>IF(ISBLANK(Values!E52),"",Values!F52 )</f>
        <v/>
      </c>
      <c r="K53" s="28" t="str">
        <f>IF(ISBLANK(Values!E52),"",IF(Values!J52, Values!$B$4, Values!$B$5))</f>
        <v/>
      </c>
      <c r="L53" s="39" t="str">
        <f>IF(ISBLANK(Values!E52),"",Values!$B$18)</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8" t="str">
        <f>IF(ISBLANK(Values!E52),"","Size-Color")</f>
        <v/>
      </c>
      <c r="Z53" s="32" t="str">
        <f>IF(ISBLANK(Values!E52),"","variation")</f>
        <v/>
      </c>
      <c r="AA53" s="36" t="str">
        <f>IF(ISBLANK(Values!E52),"",Values!$B$20)</f>
        <v/>
      </c>
      <c r="AB53" s="36" t="str">
        <f>IF(ISBLANK(Values!E52),"",Values!$B$29)</f>
        <v/>
      </c>
      <c r="AI53" s="40" t="str">
        <f>IF(ISBLANK(Values!E52),"",IF(Values!I52,Values!$B$23,Values!$B$33))</f>
        <v/>
      </c>
      <c r="AJ53" s="41"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36" t="str">
        <f>IF(ISBLANK(Values!E52),"",IF(Values!J52,"Backlit", "Non-Backlit"))</f>
        <v/>
      </c>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P53" s="36" t="str">
        <f>IF(ISBLANK(Values!E52),"",Values!$B$7)</f>
        <v/>
      </c>
      <c r="CQ53" s="36" t="str">
        <f>IF(ISBLANK(Values!E52),"",Values!$B$8)</f>
        <v/>
      </c>
      <c r="CR53" s="36"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s="31"/>
      <c r="DZ53" s="31"/>
      <c r="EA53" s="31"/>
      <c r="EB53" s="31"/>
      <c r="EC53" s="31"/>
      <c r="EI53" s="1" t="str">
        <f>IF(ISBLANK(Values!E52),"",Values!$B$31)</f>
        <v/>
      </c>
      <c r="ES53" s="1" t="str">
        <f>IF(ISBLANK(Values!E52),"","Amazon Tellus UPS")</f>
        <v/>
      </c>
      <c r="EV53" s="31" t="str">
        <f>IF(ISBLANK(Values!E52),"","New")</f>
        <v/>
      </c>
      <c r="FE53" s="1" t="str">
        <f>IF(ISBLANK(Values!E52),"","3")</f>
        <v/>
      </c>
      <c r="FH53" s="1" t="str">
        <f>IF(ISBLANK(Values!E52),"","FALSE")</f>
        <v/>
      </c>
      <c r="FI53" s="36" t="str">
        <f>IF(ISBLANK(Values!E52),"","FALSE")</f>
        <v/>
      </c>
      <c r="FJ53" s="36"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7"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8" t="str">
        <f>IF(ISBLANK(Values!E53),"",Values!F53 )</f>
        <v/>
      </c>
      <c r="K54" s="28" t="str">
        <f>IF(ISBLANK(Values!E53),"",IF(Values!J53, Values!$B$4, Values!$B$5))</f>
        <v/>
      </c>
      <c r="L54" s="39" t="str">
        <f>IF(ISBLANK(Values!E53),"",Values!$B$18)</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8" t="str">
        <f>IF(ISBLANK(Values!E53),"","Size-Color")</f>
        <v/>
      </c>
      <c r="Z54" s="32" t="str">
        <f>IF(ISBLANK(Values!E53),"","variation")</f>
        <v/>
      </c>
      <c r="AA54" s="36" t="str">
        <f>IF(ISBLANK(Values!E53),"",Values!$B$20)</f>
        <v/>
      </c>
      <c r="AB54" s="36" t="str">
        <f>IF(ISBLANK(Values!E53),"",Values!$B$29)</f>
        <v/>
      </c>
      <c r="AI54" s="40" t="str">
        <f>IF(ISBLANK(Values!E53),"",IF(Values!I53,Values!$B$23,Values!$B$33))</f>
        <v/>
      </c>
      <c r="AJ54" s="41"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36" t="str">
        <f>IF(ISBLANK(Values!E53),"",IF(Values!J53,"Backlit", "Non-Backlit"))</f>
        <v/>
      </c>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P54" s="36" t="str">
        <f>IF(ISBLANK(Values!E53),"",Values!$B$7)</f>
        <v/>
      </c>
      <c r="CQ54" s="36" t="str">
        <f>IF(ISBLANK(Values!E53),"",Values!$B$8)</f>
        <v/>
      </c>
      <c r="CR54" s="36"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s="31"/>
      <c r="DZ54" s="31"/>
      <c r="EA54" s="31"/>
      <c r="EB54" s="31"/>
      <c r="EC54" s="31"/>
      <c r="EI54" s="1" t="str">
        <f>IF(ISBLANK(Values!E53),"",Values!$B$31)</f>
        <v/>
      </c>
      <c r="ES54" s="1" t="str">
        <f>IF(ISBLANK(Values!E53),"","Amazon Tellus UPS")</f>
        <v/>
      </c>
      <c r="EV54" s="31" t="str">
        <f>IF(ISBLANK(Values!E53),"","New")</f>
        <v/>
      </c>
      <c r="FE54" s="1" t="str">
        <f>IF(ISBLANK(Values!E53),"","3")</f>
        <v/>
      </c>
      <c r="FH54" s="1" t="str">
        <f>IF(ISBLANK(Values!E53),"","FALSE")</f>
        <v/>
      </c>
      <c r="FI54" s="36" t="str">
        <f>IF(ISBLANK(Values!E53),"","FALSE")</f>
        <v/>
      </c>
      <c r="FJ54" s="36"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7"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8" t="str">
        <f>IF(ISBLANK(Values!E54),"",Values!F54 )</f>
        <v/>
      </c>
      <c r="K55" s="28" t="str">
        <f>IF(ISBLANK(Values!E54),"",IF(Values!J54, Values!$B$4, Values!$B$5))</f>
        <v/>
      </c>
      <c r="L55" s="39" t="str">
        <f>IF(ISBLANK(Values!E54),"",Values!$B$18)</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8" t="str">
        <f>IF(ISBLANK(Values!E54),"","Size-Color")</f>
        <v/>
      </c>
      <c r="Z55" s="32" t="str">
        <f>IF(ISBLANK(Values!E54),"","variation")</f>
        <v/>
      </c>
      <c r="AA55" s="36" t="str">
        <f>IF(ISBLANK(Values!E54),"",Values!$B$20)</f>
        <v/>
      </c>
      <c r="AB55" s="36" t="str">
        <f>IF(ISBLANK(Values!E54),"",Values!$B$29)</f>
        <v/>
      </c>
      <c r="AI55" s="40" t="str">
        <f>IF(ISBLANK(Values!E54),"",IF(Values!I54,Values!$B$23,Values!$B$33))</f>
        <v/>
      </c>
      <c r="AJ55" s="41"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36" t="str">
        <f>IF(ISBLANK(Values!E54),"",IF(Values!J54,"Backlit", "Non-Backlit"))</f>
        <v/>
      </c>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P55" s="36" t="str">
        <f>IF(ISBLANK(Values!E54),"",Values!$B$7)</f>
        <v/>
      </c>
      <c r="CQ55" s="36" t="str">
        <f>IF(ISBLANK(Values!E54),"",Values!$B$8)</f>
        <v/>
      </c>
      <c r="CR55" s="36"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s="31"/>
      <c r="DZ55" s="31"/>
      <c r="EA55" s="31"/>
      <c r="EB55" s="31"/>
      <c r="EC55" s="31"/>
      <c r="EI55" s="1" t="str">
        <f>IF(ISBLANK(Values!E54),"",Values!$B$31)</f>
        <v/>
      </c>
      <c r="ES55" s="1" t="str">
        <f>IF(ISBLANK(Values!E54),"","Amazon Tellus UPS")</f>
        <v/>
      </c>
      <c r="EV55" s="31" t="str">
        <f>IF(ISBLANK(Values!E54),"","New")</f>
        <v/>
      </c>
      <c r="FE55" s="1" t="str">
        <f>IF(ISBLANK(Values!E54),"","3")</f>
        <v/>
      </c>
      <c r="FH55" s="1" t="str">
        <f>IF(ISBLANK(Values!E54),"","FALSE")</f>
        <v/>
      </c>
      <c r="FI55" s="36" t="str">
        <f>IF(ISBLANK(Values!E54),"","FALSE")</f>
        <v/>
      </c>
      <c r="FJ55" s="36"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7"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8" t="str">
        <f>IF(ISBLANK(Values!E55),"",Values!F55 )</f>
        <v/>
      </c>
      <c r="K56" s="28" t="str">
        <f>IF(ISBLANK(Values!E55),"",IF(Values!J55, Values!$B$4, Values!$B$5))</f>
        <v/>
      </c>
      <c r="L56" s="39" t="str">
        <f>IF(ISBLANK(Values!E55),"",Values!$B$18)</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8" t="str">
        <f>IF(ISBLANK(Values!E55),"","Size-Color")</f>
        <v/>
      </c>
      <c r="Z56" s="32" t="str">
        <f>IF(ISBLANK(Values!E55),"","variation")</f>
        <v/>
      </c>
      <c r="AA56" s="36" t="str">
        <f>IF(ISBLANK(Values!E55),"",Values!$B$20)</f>
        <v/>
      </c>
      <c r="AB56" s="36" t="str">
        <f>IF(ISBLANK(Values!E55),"",Values!$B$29)</f>
        <v/>
      </c>
      <c r="AI56" s="40" t="str">
        <f>IF(ISBLANK(Values!E55),"",IF(Values!I55,Values!$B$23,Values!$B$33))</f>
        <v/>
      </c>
      <c r="AJ56" s="41"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36" t="str">
        <f>IF(ISBLANK(Values!E55),"",IF(Values!J55,"Backlit", "Non-Backlit"))</f>
        <v/>
      </c>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P56" s="36" t="str">
        <f>IF(ISBLANK(Values!E55),"",Values!$B$7)</f>
        <v/>
      </c>
      <c r="CQ56" s="36" t="str">
        <f>IF(ISBLANK(Values!E55),"",Values!$B$8)</f>
        <v/>
      </c>
      <c r="CR56" s="36"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s="31"/>
      <c r="DZ56" s="31"/>
      <c r="EA56" s="31"/>
      <c r="EB56" s="31"/>
      <c r="EC56" s="31"/>
      <c r="EI56" s="1" t="str">
        <f>IF(ISBLANK(Values!E55),"",Values!$B$31)</f>
        <v/>
      </c>
      <c r="ES56" s="1" t="str">
        <f>IF(ISBLANK(Values!E55),"","Amazon Tellus UPS")</f>
        <v/>
      </c>
      <c r="EV56" s="31" t="str">
        <f>IF(ISBLANK(Values!E55),"","New")</f>
        <v/>
      </c>
      <c r="FE56" s="1" t="str">
        <f>IF(ISBLANK(Values!E55),"","3")</f>
        <v/>
      </c>
      <c r="FH56" s="1" t="str">
        <f>IF(ISBLANK(Values!E55),"","FALSE")</f>
        <v/>
      </c>
      <c r="FI56" s="36" t="str">
        <f>IF(ISBLANK(Values!E55),"","FALSE")</f>
        <v/>
      </c>
      <c r="FJ56" s="36"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7"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8" t="str">
        <f>IF(ISBLANK(Values!E56),"",Values!F56 )</f>
        <v/>
      </c>
      <c r="K57" s="28" t="str">
        <f>IF(ISBLANK(Values!E56),"",IF(Values!J56, Values!$B$4, Values!$B$5))</f>
        <v/>
      </c>
      <c r="L57" s="39" t="str">
        <f>IF(ISBLANK(Values!E56),"",Values!$B$18)</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8" t="str">
        <f>IF(ISBLANK(Values!E56),"","Size-Color")</f>
        <v/>
      </c>
      <c r="Z57" s="32" t="str">
        <f>IF(ISBLANK(Values!E56),"","variation")</f>
        <v/>
      </c>
      <c r="AA57" s="36" t="str">
        <f>IF(ISBLANK(Values!E56),"",Values!$B$20)</f>
        <v/>
      </c>
      <c r="AB57" s="36" t="str">
        <f>IF(ISBLANK(Values!E56),"",Values!$B$29)</f>
        <v/>
      </c>
      <c r="AI57" s="40" t="str">
        <f>IF(ISBLANK(Values!E56),"",IF(Values!I56,Values!$B$23,Values!$B$33))</f>
        <v/>
      </c>
      <c r="AJ57" s="41"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36" t="str">
        <f>IF(ISBLANK(Values!E56),"",IF(Values!J56,"Backlit", "Non-Backlit"))</f>
        <v/>
      </c>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P57" s="36" t="str">
        <f>IF(ISBLANK(Values!E56),"",Values!$B$7)</f>
        <v/>
      </c>
      <c r="CQ57" s="36" t="str">
        <f>IF(ISBLANK(Values!E56),"",Values!$B$8)</f>
        <v/>
      </c>
      <c r="CR57" s="36"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s="31"/>
      <c r="DZ57" s="31"/>
      <c r="EA57" s="31"/>
      <c r="EB57" s="31"/>
      <c r="EC57" s="31"/>
      <c r="EI57" s="1" t="str">
        <f>IF(ISBLANK(Values!E56),"",Values!$B$31)</f>
        <v/>
      </c>
      <c r="ES57" s="1" t="str">
        <f>IF(ISBLANK(Values!E56),"","Amazon Tellus UPS")</f>
        <v/>
      </c>
      <c r="EV57" s="31" t="str">
        <f>IF(ISBLANK(Values!E56),"","New")</f>
        <v/>
      </c>
      <c r="FE57" s="1" t="str">
        <f>IF(ISBLANK(Values!E56),"","3")</f>
        <v/>
      </c>
      <c r="FH57" s="1" t="str">
        <f>IF(ISBLANK(Values!E56),"","FALSE")</f>
        <v/>
      </c>
      <c r="FI57" s="36" t="str">
        <f>IF(ISBLANK(Values!E56),"","FALSE")</f>
        <v/>
      </c>
      <c r="FJ57" s="36"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7"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8" t="str">
        <f>IF(ISBLANK(Values!E57),"",Values!F57 )</f>
        <v/>
      </c>
      <c r="K58" s="28" t="str">
        <f>IF(ISBLANK(Values!E57),"",IF(Values!J57, Values!$B$4, Values!$B$5))</f>
        <v/>
      </c>
      <c r="L58" s="39" t="str">
        <f>IF(ISBLANK(Values!E57),"",Values!$B$18)</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8" t="str">
        <f>IF(ISBLANK(Values!E57),"","Size-Color")</f>
        <v/>
      </c>
      <c r="Z58" s="32" t="str">
        <f>IF(ISBLANK(Values!E57),"","variation")</f>
        <v/>
      </c>
      <c r="AA58" s="36" t="str">
        <f>IF(ISBLANK(Values!E57),"",Values!$B$20)</f>
        <v/>
      </c>
      <c r="AB58" s="36" t="str">
        <f>IF(ISBLANK(Values!E57),"",Values!$B$29)</f>
        <v/>
      </c>
      <c r="AI58" s="40" t="str">
        <f>IF(ISBLANK(Values!E57),"",IF(Values!I57,Values!$B$23,Values!$B$33))</f>
        <v/>
      </c>
      <c r="AJ58" s="41"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36" t="str">
        <f>IF(ISBLANK(Values!E57),"",IF(Values!J57,"Backlit", "Non-Backlit"))</f>
        <v/>
      </c>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P58" s="36" t="str">
        <f>IF(ISBLANK(Values!E57),"",Values!$B$7)</f>
        <v/>
      </c>
      <c r="CQ58" s="36" t="str">
        <f>IF(ISBLANK(Values!E57),"",Values!$B$8)</f>
        <v/>
      </c>
      <c r="CR58" s="36"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s="31"/>
      <c r="DZ58" s="31"/>
      <c r="EA58" s="31"/>
      <c r="EB58" s="31"/>
      <c r="EC58" s="31"/>
      <c r="EI58" s="1" t="str">
        <f>IF(ISBLANK(Values!E57),"",Values!$B$31)</f>
        <v/>
      </c>
      <c r="ES58" s="1" t="str">
        <f>IF(ISBLANK(Values!E57),"","Amazon Tellus UPS")</f>
        <v/>
      </c>
      <c r="EV58" s="31" t="str">
        <f>IF(ISBLANK(Values!E57),"","New")</f>
        <v/>
      </c>
      <c r="FE58" s="1" t="str">
        <f>IF(ISBLANK(Values!E57),"","3")</f>
        <v/>
      </c>
      <c r="FH58" s="1" t="str">
        <f>IF(ISBLANK(Values!E57),"","FALSE")</f>
        <v/>
      </c>
      <c r="FI58" s="36" t="str">
        <f>IF(ISBLANK(Values!E57),"","FALSE")</f>
        <v/>
      </c>
      <c r="FJ58" s="36"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7"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8" t="str">
        <f>IF(ISBLANK(Values!E58),"",Values!F58 )</f>
        <v/>
      </c>
      <c r="K59" s="28" t="str">
        <f>IF(ISBLANK(Values!E58),"",IF(Values!J58, Values!$B$4, Values!$B$5))</f>
        <v/>
      </c>
      <c r="L59" s="39" t="str">
        <f>IF(ISBLANK(Values!E58),"",Values!$B$18)</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8" t="str">
        <f>IF(ISBLANK(Values!E58),"","Size-Color")</f>
        <v/>
      </c>
      <c r="Z59" s="32" t="str">
        <f>IF(ISBLANK(Values!E58),"","variation")</f>
        <v/>
      </c>
      <c r="AA59" s="36" t="str">
        <f>IF(ISBLANK(Values!E58),"",Values!$B$20)</f>
        <v/>
      </c>
      <c r="AB59" s="36" t="str">
        <f>IF(ISBLANK(Values!E58),"",Values!$B$29)</f>
        <v/>
      </c>
      <c r="AI59" s="40" t="str">
        <f>IF(ISBLANK(Values!E58),"",IF(Values!I58,Values!$B$23,Values!$B$33))</f>
        <v/>
      </c>
      <c r="AJ59" s="41"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36" t="str">
        <f>IF(ISBLANK(Values!E58),"",IF(Values!J58,"Backlit", "Non-Backlit"))</f>
        <v/>
      </c>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P59" s="36" t="str">
        <f>IF(ISBLANK(Values!E58),"",Values!$B$7)</f>
        <v/>
      </c>
      <c r="CQ59" s="36" t="str">
        <f>IF(ISBLANK(Values!E58),"",Values!$B$8)</f>
        <v/>
      </c>
      <c r="CR59" s="36"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s="31"/>
      <c r="DZ59" s="31"/>
      <c r="EA59" s="31"/>
      <c r="EB59" s="31"/>
      <c r="EC59" s="31"/>
      <c r="EI59" s="1" t="str">
        <f>IF(ISBLANK(Values!E58),"",Values!$B$31)</f>
        <v/>
      </c>
      <c r="ES59" s="1" t="str">
        <f>IF(ISBLANK(Values!E58),"","Amazon Tellus UPS")</f>
        <v/>
      </c>
      <c r="EV59" s="31" t="str">
        <f>IF(ISBLANK(Values!E58),"","New")</f>
        <v/>
      </c>
      <c r="FE59" s="1" t="str">
        <f>IF(ISBLANK(Values!E58),"","3")</f>
        <v/>
      </c>
      <c r="FH59" s="1" t="str">
        <f>IF(ISBLANK(Values!E58),"","FALSE")</f>
        <v/>
      </c>
      <c r="FI59" s="36" t="str">
        <f>IF(ISBLANK(Values!E58),"","FALSE")</f>
        <v/>
      </c>
      <c r="FJ59" s="36"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7"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8" t="str">
        <f>IF(ISBLANK(Values!E59),"",Values!F59 )</f>
        <v/>
      </c>
      <c r="K60" s="28" t="str">
        <f>IF(ISBLANK(Values!E59),"",IF(Values!J59, Values!$B$4, Values!$B$5))</f>
        <v/>
      </c>
      <c r="L60" s="39" t="str">
        <f>IF(ISBLANK(Values!E59),"",Values!$B$18)</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8" t="str">
        <f>IF(ISBLANK(Values!E59),"","Size-Color")</f>
        <v/>
      </c>
      <c r="Z60" s="32" t="str">
        <f>IF(ISBLANK(Values!E59),"","variation")</f>
        <v/>
      </c>
      <c r="AA60" s="36" t="str">
        <f>IF(ISBLANK(Values!E59),"",Values!$B$20)</f>
        <v/>
      </c>
      <c r="AB60" s="36" t="str">
        <f>IF(ISBLANK(Values!E59),"",Values!$B$29)</f>
        <v/>
      </c>
      <c r="AI60" s="40" t="str">
        <f>IF(ISBLANK(Values!E59),"",IF(Values!I59,Values!$B$23,Values!$B$33))</f>
        <v/>
      </c>
      <c r="AJ60" s="41"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36" t="str">
        <f>IF(ISBLANK(Values!E59),"",IF(Values!J59,"Backlit", "Non-Backlit"))</f>
        <v/>
      </c>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P60" s="36" t="str">
        <f>IF(ISBLANK(Values!E59),"",Values!$B$7)</f>
        <v/>
      </c>
      <c r="CQ60" s="36" t="str">
        <f>IF(ISBLANK(Values!E59),"",Values!$B$8)</f>
        <v/>
      </c>
      <c r="CR60" s="36"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s="31"/>
      <c r="DZ60" s="31"/>
      <c r="EA60" s="31"/>
      <c r="EB60" s="31"/>
      <c r="EC60" s="31"/>
      <c r="EI60" s="1" t="str">
        <f>IF(ISBLANK(Values!E59),"",Values!$B$31)</f>
        <v/>
      </c>
      <c r="ES60" s="1" t="str">
        <f>IF(ISBLANK(Values!E59),"","Amazon Tellus UPS")</f>
        <v/>
      </c>
      <c r="EV60" s="31" t="str">
        <f>IF(ISBLANK(Values!E59),"","New")</f>
        <v/>
      </c>
      <c r="FE60" s="1" t="str">
        <f>IF(ISBLANK(Values!E59),"","3")</f>
        <v/>
      </c>
      <c r="FH60" s="1" t="str">
        <f>IF(ISBLANK(Values!E59),"","FALSE")</f>
        <v/>
      </c>
      <c r="FI60" s="36" t="str">
        <f>IF(ISBLANK(Values!E59),"","FALSE")</f>
        <v/>
      </c>
      <c r="FJ60" s="36"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7"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8" t="str">
        <f>IF(ISBLANK(Values!E60),"",Values!F60 )</f>
        <v/>
      </c>
      <c r="K61" s="28" t="str">
        <f>IF(ISBLANK(Values!E60),"",IF(Values!J60, Values!$B$4, Values!$B$5))</f>
        <v/>
      </c>
      <c r="L61" s="39" t="str">
        <f>IF(ISBLANK(Values!E60),"",Values!$B$18)</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8" t="str">
        <f>IF(ISBLANK(Values!E60),"","Size-Color")</f>
        <v/>
      </c>
      <c r="Z61" s="32" t="str">
        <f>IF(ISBLANK(Values!E60),"","variation")</f>
        <v/>
      </c>
      <c r="AA61" s="36" t="str">
        <f>IF(ISBLANK(Values!E60),"",Values!$B$20)</f>
        <v/>
      </c>
      <c r="AB61" s="36" t="str">
        <f>IF(ISBLANK(Values!E60),"",Values!$B$29)</f>
        <v/>
      </c>
      <c r="AI61" s="40" t="str">
        <f>IF(ISBLANK(Values!E60),"",IF(Values!I60,Values!$B$23,Values!$B$33))</f>
        <v/>
      </c>
      <c r="AJ61" s="41"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36" t="str">
        <f>IF(ISBLANK(Values!E60),"",IF(Values!J60,"Backlit", "Non-Backlit"))</f>
        <v/>
      </c>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P61" s="36" t="str">
        <f>IF(ISBLANK(Values!E60),"",Values!$B$7)</f>
        <v/>
      </c>
      <c r="CQ61" s="36" t="str">
        <f>IF(ISBLANK(Values!E60),"",Values!$B$8)</f>
        <v/>
      </c>
      <c r="CR61" s="36"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s="31"/>
      <c r="DZ61" s="31"/>
      <c r="EA61" s="31"/>
      <c r="EB61" s="31"/>
      <c r="EC61" s="31"/>
      <c r="EI61" s="1" t="str">
        <f>IF(ISBLANK(Values!E60),"",Values!$B$31)</f>
        <v/>
      </c>
      <c r="ES61" s="1" t="str">
        <f>IF(ISBLANK(Values!E60),"","Amazon Tellus UPS")</f>
        <v/>
      </c>
      <c r="EV61" s="31" t="str">
        <f>IF(ISBLANK(Values!E60),"","New")</f>
        <v/>
      </c>
      <c r="FE61" s="1" t="str">
        <f>IF(ISBLANK(Values!E60),"","3")</f>
        <v/>
      </c>
      <c r="FH61" s="1" t="str">
        <f>IF(ISBLANK(Values!E60),"","FALSE")</f>
        <v/>
      </c>
      <c r="FI61" s="36" t="str">
        <f>IF(ISBLANK(Values!E60),"","FALSE")</f>
        <v/>
      </c>
      <c r="FJ61" s="36"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7"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8" t="str">
        <f>IF(ISBLANK(Values!E61),"",Values!F61 )</f>
        <v/>
      </c>
      <c r="K62" s="28" t="str">
        <f>IF(ISBLANK(Values!E61),"",IF(Values!J61, Values!$B$4, Values!$B$5))</f>
        <v/>
      </c>
      <c r="L62" s="39" t="str">
        <f>IF(ISBLANK(Values!E61),"",Values!$B$18)</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8" t="str">
        <f>IF(ISBLANK(Values!E61),"","Size-Color")</f>
        <v/>
      </c>
      <c r="Z62" s="32" t="str">
        <f>IF(ISBLANK(Values!E61),"","variation")</f>
        <v/>
      </c>
      <c r="AA62" s="36" t="str">
        <f>IF(ISBLANK(Values!E61),"",Values!$B$20)</f>
        <v/>
      </c>
      <c r="AB62" s="36" t="str">
        <f>IF(ISBLANK(Values!E61),"",Values!$B$29)</f>
        <v/>
      </c>
      <c r="AI62" s="40" t="str">
        <f>IF(ISBLANK(Values!E61),"",IF(Values!I61,Values!$B$23,Values!$B$33))</f>
        <v/>
      </c>
      <c r="AJ62" s="41"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36" t="str">
        <f>IF(ISBLANK(Values!E61),"",IF(Values!J61,"Backlit", "Non-Backlit"))</f>
        <v/>
      </c>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P62" s="36" t="str">
        <f>IF(ISBLANK(Values!E61),"",Values!$B$7)</f>
        <v/>
      </c>
      <c r="CQ62" s="36" t="str">
        <f>IF(ISBLANK(Values!E61),"",Values!$B$8)</f>
        <v/>
      </c>
      <c r="CR62" s="36"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s="31"/>
      <c r="DZ62" s="31"/>
      <c r="EA62" s="31"/>
      <c r="EB62" s="31"/>
      <c r="EC62" s="31"/>
      <c r="EI62" s="1" t="str">
        <f>IF(ISBLANK(Values!E61),"",Values!$B$31)</f>
        <v/>
      </c>
      <c r="ES62" s="1" t="str">
        <f>IF(ISBLANK(Values!E61),"","Amazon Tellus UPS")</f>
        <v/>
      </c>
      <c r="EV62" s="31" t="str">
        <f>IF(ISBLANK(Values!E61),"","New")</f>
        <v/>
      </c>
      <c r="FE62" s="1" t="str">
        <f>IF(ISBLANK(Values!E61),"","3")</f>
        <v/>
      </c>
      <c r="FH62" s="1" t="str">
        <f>IF(ISBLANK(Values!E61),"","FALSE")</f>
        <v/>
      </c>
      <c r="FI62" s="36" t="str">
        <f>IF(ISBLANK(Values!E61),"","FALSE")</f>
        <v/>
      </c>
      <c r="FJ62" s="36"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7"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8" t="str">
        <f>IF(ISBLANK(Values!E62),"",Values!F62 )</f>
        <v/>
      </c>
      <c r="K63" s="28" t="str">
        <f>IF(ISBLANK(Values!E62),"",IF(Values!J62, Values!$B$4, Values!$B$5))</f>
        <v/>
      </c>
      <c r="L63" s="39" t="str">
        <f>IF(ISBLANK(Values!E62),"",Values!$B$18)</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8" t="str">
        <f>IF(ISBLANK(Values!E62),"","Size-Color")</f>
        <v/>
      </c>
      <c r="Z63" s="32" t="str">
        <f>IF(ISBLANK(Values!E62),"","variation")</f>
        <v/>
      </c>
      <c r="AA63" s="36" t="str">
        <f>IF(ISBLANK(Values!E62),"",Values!$B$20)</f>
        <v/>
      </c>
      <c r="AB63" s="36" t="str">
        <f>IF(ISBLANK(Values!E62),"",Values!$B$29)</f>
        <v/>
      </c>
      <c r="AI63" s="40" t="str">
        <f>IF(ISBLANK(Values!E62),"",IF(Values!I62,Values!$B$23,Values!$B$33))</f>
        <v/>
      </c>
      <c r="AJ63" s="41"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36" t="str">
        <f>IF(ISBLANK(Values!E62),"",IF(Values!J62,"Backlit", "Non-Backlit"))</f>
        <v/>
      </c>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P63" s="36" t="str">
        <f>IF(ISBLANK(Values!E62),"",Values!$B$7)</f>
        <v/>
      </c>
      <c r="CQ63" s="36" t="str">
        <f>IF(ISBLANK(Values!E62),"",Values!$B$8)</f>
        <v/>
      </c>
      <c r="CR63" s="36"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s="31"/>
      <c r="DZ63" s="31"/>
      <c r="EA63" s="31"/>
      <c r="EB63" s="31"/>
      <c r="EC63" s="31"/>
      <c r="EI63" s="1" t="str">
        <f>IF(ISBLANK(Values!E62),"",Values!$B$31)</f>
        <v/>
      </c>
      <c r="ES63" s="1" t="str">
        <f>IF(ISBLANK(Values!E62),"","Amazon Tellus UPS")</f>
        <v/>
      </c>
      <c r="EV63" s="31" t="str">
        <f>IF(ISBLANK(Values!E62),"","New")</f>
        <v/>
      </c>
      <c r="FE63" s="1" t="str">
        <f>IF(ISBLANK(Values!E62),"","3")</f>
        <v/>
      </c>
      <c r="FH63" s="1" t="str">
        <f>IF(ISBLANK(Values!E62),"","FALSE")</f>
        <v/>
      </c>
      <c r="FI63" s="36" t="str">
        <f>IF(ISBLANK(Values!E62),"","FALSE")</f>
        <v/>
      </c>
      <c r="FJ63" s="36"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7"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8" t="str">
        <f>IF(ISBLANK(Values!E63),"",Values!F63 )</f>
        <v/>
      </c>
      <c r="K64" s="28" t="str">
        <f>IF(ISBLANK(Values!E63),"",IF(Values!J63, Values!$B$4, Values!$B$5))</f>
        <v/>
      </c>
      <c r="L64" s="39" t="str">
        <f>IF(ISBLANK(Values!E63),"",Values!$B$18)</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8" t="str">
        <f>IF(ISBLANK(Values!E63),"","Size-Color")</f>
        <v/>
      </c>
      <c r="Z64" s="32" t="str">
        <f>IF(ISBLANK(Values!E63),"","variation")</f>
        <v/>
      </c>
      <c r="AA64" s="36" t="str">
        <f>IF(ISBLANK(Values!E63),"",Values!$B$20)</f>
        <v/>
      </c>
      <c r="AB64" s="36" t="str">
        <f>IF(ISBLANK(Values!E63),"",Values!$B$29)</f>
        <v/>
      </c>
      <c r="AI64" s="40" t="str">
        <f>IF(ISBLANK(Values!E63),"",IF(Values!I63,Values!$B$23,Values!$B$33))</f>
        <v/>
      </c>
      <c r="AJ64" s="41"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36" t="str">
        <f>IF(ISBLANK(Values!E63),"",IF(Values!J63,"Backlit", "Non-Backlit"))</f>
        <v/>
      </c>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P64" s="36" t="str">
        <f>IF(ISBLANK(Values!E63),"",Values!$B$7)</f>
        <v/>
      </c>
      <c r="CQ64" s="36" t="str">
        <f>IF(ISBLANK(Values!E63),"",Values!$B$8)</f>
        <v/>
      </c>
      <c r="CR64" s="36"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s="31"/>
      <c r="DZ64" s="31"/>
      <c r="EA64" s="31"/>
      <c r="EB64" s="31"/>
      <c r="EC64" s="31"/>
      <c r="EI64" s="1" t="str">
        <f>IF(ISBLANK(Values!E63),"",Values!$B$31)</f>
        <v/>
      </c>
      <c r="ES64" s="1" t="str">
        <f>IF(ISBLANK(Values!E63),"","Amazon Tellus UPS")</f>
        <v/>
      </c>
      <c r="EV64" s="31" t="str">
        <f>IF(ISBLANK(Values!E63),"","New")</f>
        <v/>
      </c>
      <c r="FE64" s="1" t="str">
        <f>IF(ISBLANK(Values!E63),"","3")</f>
        <v/>
      </c>
      <c r="FH64" s="1" t="str">
        <f>IF(ISBLANK(Values!E63),"","FALSE")</f>
        <v/>
      </c>
      <c r="FI64" s="36" t="str">
        <f>IF(ISBLANK(Values!E63),"","FALSE")</f>
        <v/>
      </c>
      <c r="FJ64" s="36"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7"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8" t="str">
        <f>IF(ISBLANK(Values!E64),"",Values!F64 )</f>
        <v/>
      </c>
      <c r="K65" s="28" t="str">
        <f>IF(ISBLANK(Values!E64),"",IF(Values!J64, Values!$B$4, Values!$B$5))</f>
        <v/>
      </c>
      <c r="L65" s="39" t="str">
        <f>IF(ISBLANK(Values!E64),"",Values!$B$18)</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8" t="str">
        <f>IF(ISBLANK(Values!E64),"","Size-Color")</f>
        <v/>
      </c>
      <c r="Z65" s="32" t="str">
        <f>IF(ISBLANK(Values!E64),"","variation")</f>
        <v/>
      </c>
      <c r="AA65" s="36" t="str">
        <f>IF(ISBLANK(Values!E64),"",Values!$B$20)</f>
        <v/>
      </c>
      <c r="AB65" s="36" t="str">
        <f>IF(ISBLANK(Values!E64),"",Values!$B$29)</f>
        <v/>
      </c>
      <c r="AI65" s="40" t="str">
        <f>IF(ISBLANK(Values!E64),"",IF(Values!I64,Values!$B$23,Values!$B$33))</f>
        <v/>
      </c>
      <c r="AJ65" s="41"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36" t="str">
        <f>IF(ISBLANK(Values!E64),"",IF(Values!J64,"Backlit", "Non-Backlit"))</f>
        <v/>
      </c>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P65" s="36" t="str">
        <f>IF(ISBLANK(Values!E64),"",Values!$B$7)</f>
        <v/>
      </c>
      <c r="CQ65" s="36" t="str">
        <f>IF(ISBLANK(Values!E64),"",Values!$B$8)</f>
        <v/>
      </c>
      <c r="CR65" s="36"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s="31"/>
      <c r="DZ65" s="31"/>
      <c r="EA65" s="31"/>
      <c r="EB65" s="31"/>
      <c r="EC65" s="31"/>
      <c r="EI65" s="1" t="str">
        <f>IF(ISBLANK(Values!E64),"",Values!$B$31)</f>
        <v/>
      </c>
      <c r="ES65" s="1" t="str">
        <f>IF(ISBLANK(Values!E64),"","Amazon Tellus UPS")</f>
        <v/>
      </c>
      <c r="EV65" s="31" t="str">
        <f>IF(ISBLANK(Values!E64),"","New")</f>
        <v/>
      </c>
      <c r="FE65" s="1" t="str">
        <f>IF(ISBLANK(Values!E64),"","3")</f>
        <v/>
      </c>
      <c r="FH65" s="1" t="str">
        <f>IF(ISBLANK(Values!E64),"","FALSE")</f>
        <v/>
      </c>
      <c r="FI65" s="36" t="str">
        <f>IF(ISBLANK(Values!E64),"","FALSE")</f>
        <v/>
      </c>
      <c r="FJ65" s="36"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7"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8" t="str">
        <f>IF(ISBLANK(Values!E65),"",Values!F65 )</f>
        <v/>
      </c>
      <c r="K66" s="28" t="str">
        <f>IF(ISBLANK(Values!E65),"",IF(Values!J65, Values!$B$4, Values!$B$5))</f>
        <v/>
      </c>
      <c r="L66" s="39" t="str">
        <f>IF(ISBLANK(Values!E65),"",Values!$B$18)</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8" t="str">
        <f>IF(ISBLANK(Values!E65),"","Size-Color")</f>
        <v/>
      </c>
      <c r="Z66" s="32" t="str">
        <f>IF(ISBLANK(Values!E65),"","variation")</f>
        <v/>
      </c>
      <c r="AA66" s="36" t="str">
        <f>IF(ISBLANK(Values!E65),"",Values!$B$20)</f>
        <v/>
      </c>
      <c r="AB66" s="36" t="str">
        <f>IF(ISBLANK(Values!E65),"",Values!$B$29)</f>
        <v/>
      </c>
      <c r="AI66" s="40" t="str">
        <f>IF(ISBLANK(Values!E65),"",IF(Values!I65,Values!$B$23,Values!$B$33))</f>
        <v/>
      </c>
      <c r="AJ66" s="41"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36" t="str">
        <f>IF(ISBLANK(Values!E65),"",IF(Values!J65,"Backlit", "Non-Backlit"))</f>
        <v/>
      </c>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P66" s="36" t="str">
        <f>IF(ISBLANK(Values!E65),"",Values!$B$7)</f>
        <v/>
      </c>
      <c r="CQ66" s="36" t="str">
        <f>IF(ISBLANK(Values!E65),"",Values!$B$8)</f>
        <v/>
      </c>
      <c r="CR66" s="36"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s="31"/>
      <c r="DZ66" s="31"/>
      <c r="EA66" s="31"/>
      <c r="EB66" s="31"/>
      <c r="EC66" s="31"/>
      <c r="EI66" s="1" t="str">
        <f>IF(ISBLANK(Values!E65),"",Values!$B$31)</f>
        <v/>
      </c>
      <c r="ES66" s="1" t="str">
        <f>IF(ISBLANK(Values!E65),"","Amazon Tellus UPS")</f>
        <v/>
      </c>
      <c r="EV66" s="31" t="str">
        <f>IF(ISBLANK(Values!E65),"","New")</f>
        <v/>
      </c>
      <c r="FE66" s="1" t="str">
        <f>IF(ISBLANK(Values!E65),"","3")</f>
        <v/>
      </c>
      <c r="FH66" s="1" t="str">
        <f>IF(ISBLANK(Values!E65),"","FALSE")</f>
        <v/>
      </c>
      <c r="FI66" s="36" t="str">
        <f>IF(ISBLANK(Values!E65),"","FALSE")</f>
        <v/>
      </c>
      <c r="FJ66" s="36"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7"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8" t="str">
        <f>IF(ISBLANK(Values!E66),"",Values!F66 )</f>
        <v/>
      </c>
      <c r="K67" s="28" t="str">
        <f>IF(ISBLANK(Values!E66),"",IF(Values!J66, Values!$B$4, Values!$B$5))</f>
        <v/>
      </c>
      <c r="L67" s="39" t="str">
        <f>IF(ISBLANK(Values!E66),"",Values!$B$18)</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8" t="str">
        <f>IF(ISBLANK(Values!E66),"","Size-Color")</f>
        <v/>
      </c>
      <c r="Z67" s="32" t="str">
        <f>IF(ISBLANK(Values!E66),"","variation")</f>
        <v/>
      </c>
      <c r="AA67" s="36" t="str">
        <f>IF(ISBLANK(Values!E66),"",Values!$B$20)</f>
        <v/>
      </c>
      <c r="AB67" s="36" t="str">
        <f>IF(ISBLANK(Values!E66),"",Values!$B$29)</f>
        <v/>
      </c>
      <c r="AI67" s="40" t="str">
        <f>IF(ISBLANK(Values!E66),"",IF(Values!I66,Values!$B$23,Values!$B$33))</f>
        <v/>
      </c>
      <c r="AJ67" s="41"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36" t="str">
        <f>IF(ISBLANK(Values!E66),"",IF(Values!J66,"Backlit", "Non-Backlit"))</f>
        <v/>
      </c>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P67" s="36" t="str">
        <f>IF(ISBLANK(Values!E66),"",Values!$B$7)</f>
        <v/>
      </c>
      <c r="CQ67" s="36" t="str">
        <f>IF(ISBLANK(Values!E66),"",Values!$B$8)</f>
        <v/>
      </c>
      <c r="CR67" s="36"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s="31"/>
      <c r="DZ67" s="31"/>
      <c r="EA67" s="31"/>
      <c r="EB67" s="31"/>
      <c r="EC67" s="31"/>
      <c r="EI67" s="1" t="str">
        <f>IF(ISBLANK(Values!E66),"",Values!$B$31)</f>
        <v/>
      </c>
      <c r="ES67" s="1" t="str">
        <f>IF(ISBLANK(Values!E66),"","Amazon Tellus UPS")</f>
        <v/>
      </c>
      <c r="EV67" s="31" t="str">
        <f>IF(ISBLANK(Values!E66),"","New")</f>
        <v/>
      </c>
      <c r="FE67" s="1" t="str">
        <f>IF(ISBLANK(Values!E66),"","3")</f>
        <v/>
      </c>
      <c r="FH67" s="1" t="str">
        <f>IF(ISBLANK(Values!E66),"","FALSE")</f>
        <v/>
      </c>
      <c r="FI67" s="36" t="str">
        <f>IF(ISBLANK(Values!E66),"","FALSE")</f>
        <v/>
      </c>
      <c r="FJ67" s="36"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7"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8" t="str">
        <f>IF(ISBLANK(Values!E67),"",Values!F67 )</f>
        <v/>
      </c>
      <c r="K68" s="28" t="str">
        <f>IF(ISBLANK(Values!E67),"",IF(Values!J67, Values!$B$4, Values!$B$5))</f>
        <v/>
      </c>
      <c r="L68" s="39" t="str">
        <f>IF(ISBLANK(Values!E67),"",Values!$B$18)</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8" t="str">
        <f>IF(ISBLANK(Values!E67),"","Size-Color")</f>
        <v/>
      </c>
      <c r="Z68" s="32" t="str">
        <f>IF(ISBLANK(Values!E67),"","variation")</f>
        <v/>
      </c>
      <c r="AA68" s="36" t="str">
        <f>IF(ISBLANK(Values!E67),"",Values!$B$20)</f>
        <v/>
      </c>
      <c r="AB68" s="36" t="str">
        <f>IF(ISBLANK(Values!E67),"",Values!$B$29)</f>
        <v/>
      </c>
      <c r="AI68" s="40" t="str">
        <f>IF(ISBLANK(Values!E67),"",IF(Values!I67,Values!$B$23,Values!$B$33))</f>
        <v/>
      </c>
      <c r="AJ68" s="41"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36" t="str">
        <f>IF(ISBLANK(Values!E67),"",IF(Values!J67,"Backlit", "Non-Backlit"))</f>
        <v/>
      </c>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P68" s="36" t="str">
        <f>IF(ISBLANK(Values!E67),"",Values!$B$7)</f>
        <v/>
      </c>
      <c r="CQ68" s="36" t="str">
        <f>IF(ISBLANK(Values!E67),"",Values!$B$8)</f>
        <v/>
      </c>
      <c r="CR68" s="36"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s="31"/>
      <c r="DZ68" s="31"/>
      <c r="EA68" s="31"/>
      <c r="EB68" s="31"/>
      <c r="EC68" s="31"/>
      <c r="EI68" s="1" t="str">
        <f>IF(ISBLANK(Values!E67),"",Values!$B$31)</f>
        <v/>
      </c>
      <c r="ES68" s="1" t="str">
        <f>IF(ISBLANK(Values!E67),"","Amazon Tellus UPS")</f>
        <v/>
      </c>
      <c r="EV68" s="31" t="str">
        <f>IF(ISBLANK(Values!E67),"","New")</f>
        <v/>
      </c>
      <c r="FE68" s="1" t="str">
        <f>IF(ISBLANK(Values!E67),"","3")</f>
        <v/>
      </c>
      <c r="FH68" s="1" t="str">
        <f>IF(ISBLANK(Values!E67),"","FALSE")</f>
        <v/>
      </c>
      <c r="FI68" s="36" t="str">
        <f>IF(ISBLANK(Values!E67),"","FALSE")</f>
        <v/>
      </c>
      <c r="FJ68" s="36"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7"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8" t="str">
        <f>IF(ISBLANK(Values!E68),"",Values!F68 )</f>
        <v/>
      </c>
      <c r="K69" s="28" t="str">
        <f>IF(ISBLANK(Values!E68),"",IF(Values!J68, Values!$B$4, Values!$B$5))</f>
        <v/>
      </c>
      <c r="L69" s="39" t="str">
        <f>IF(ISBLANK(Values!E68),"",Values!$B$18)</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8" t="str">
        <f>IF(ISBLANK(Values!E68),"","Size-Color")</f>
        <v/>
      </c>
      <c r="Z69" s="32" t="str">
        <f>IF(ISBLANK(Values!E68),"","variation")</f>
        <v/>
      </c>
      <c r="AA69" s="36" t="str">
        <f>IF(ISBLANK(Values!E68),"",Values!$B$20)</f>
        <v/>
      </c>
      <c r="AB69" s="36" t="str">
        <f>IF(ISBLANK(Values!E68),"",Values!$B$29)</f>
        <v/>
      </c>
      <c r="AI69" s="40" t="str">
        <f>IF(ISBLANK(Values!E68),"",IF(Values!I68,Values!$B$23,Values!$B$33))</f>
        <v/>
      </c>
      <c r="AJ69" s="41"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36" t="str">
        <f>IF(ISBLANK(Values!E68),"",IF(Values!J68,"Backlit", "Non-Backlit"))</f>
        <v/>
      </c>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P69" s="36" t="str">
        <f>IF(ISBLANK(Values!E68),"",Values!$B$7)</f>
        <v/>
      </c>
      <c r="CQ69" s="36" t="str">
        <f>IF(ISBLANK(Values!E68),"",Values!$B$8)</f>
        <v/>
      </c>
      <c r="CR69" s="36"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s="31"/>
      <c r="DZ69" s="31"/>
      <c r="EA69" s="31"/>
      <c r="EB69" s="31"/>
      <c r="EC69" s="31"/>
      <c r="EI69" s="1" t="str">
        <f>IF(ISBLANK(Values!E68),"",Values!$B$31)</f>
        <v/>
      </c>
      <c r="ES69" s="1" t="str">
        <f>IF(ISBLANK(Values!E68),"","Amazon Tellus UPS")</f>
        <v/>
      </c>
      <c r="EV69" s="31" t="str">
        <f>IF(ISBLANK(Values!E68),"","New")</f>
        <v/>
      </c>
      <c r="FE69" s="1" t="str">
        <f>IF(ISBLANK(Values!E68),"","3")</f>
        <v/>
      </c>
      <c r="FH69" s="1" t="str">
        <f>IF(ISBLANK(Values!E68),"","FALSE")</f>
        <v/>
      </c>
      <c r="FI69" s="36" t="str">
        <f>IF(ISBLANK(Values!E68),"","FALSE")</f>
        <v/>
      </c>
      <c r="FJ69" s="36"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7"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8" t="str">
        <f>IF(ISBLANK(Values!E69),"",Values!F69 )</f>
        <v/>
      </c>
      <c r="K70" s="28" t="str">
        <f>IF(ISBLANK(Values!E69),"",IF(Values!J69, Values!$B$4, Values!$B$5))</f>
        <v/>
      </c>
      <c r="L70" s="39" t="str">
        <f>IF(ISBLANK(Values!E69),"",Values!$B$18)</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8" t="str">
        <f>IF(ISBLANK(Values!E69),"","Size-Color")</f>
        <v/>
      </c>
      <c r="Z70" s="32" t="str">
        <f>IF(ISBLANK(Values!E69),"","variation")</f>
        <v/>
      </c>
      <c r="AA70" s="36" t="str">
        <f>IF(ISBLANK(Values!E69),"",Values!$B$20)</f>
        <v/>
      </c>
      <c r="AB70" s="36" t="str">
        <f>IF(ISBLANK(Values!E69),"",Values!$B$29)</f>
        <v/>
      </c>
      <c r="AI70" s="40" t="str">
        <f>IF(ISBLANK(Values!E69),"",IF(Values!I69,Values!$B$23,Values!$B$33))</f>
        <v/>
      </c>
      <c r="AJ70" s="41"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36" t="str">
        <f>IF(ISBLANK(Values!E69),"",IF(Values!J69,"Backlit", "Non-Backlit"))</f>
        <v/>
      </c>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P70" s="36" t="str">
        <f>IF(ISBLANK(Values!E69),"",Values!$B$7)</f>
        <v/>
      </c>
      <c r="CQ70" s="36" t="str">
        <f>IF(ISBLANK(Values!E69),"",Values!$B$8)</f>
        <v/>
      </c>
      <c r="CR70" s="36"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s="31"/>
      <c r="DZ70" s="31"/>
      <c r="EA70" s="31"/>
      <c r="EB70" s="31"/>
      <c r="EC70" s="31"/>
      <c r="EI70" s="1" t="str">
        <f>IF(ISBLANK(Values!E69),"",Values!$B$31)</f>
        <v/>
      </c>
      <c r="ES70" s="1" t="str">
        <f>IF(ISBLANK(Values!E69),"","Amazon Tellus UPS")</f>
        <v/>
      </c>
      <c r="EV70" s="31" t="str">
        <f>IF(ISBLANK(Values!E69),"","New")</f>
        <v/>
      </c>
      <c r="FE70" s="1" t="str">
        <f>IF(ISBLANK(Values!E69),"","3")</f>
        <v/>
      </c>
      <c r="FH70" s="1" t="str">
        <f>IF(ISBLANK(Values!E69),"","FALSE")</f>
        <v/>
      </c>
      <c r="FI70" s="36" t="str">
        <f>IF(ISBLANK(Values!E69),"","FALSE")</f>
        <v/>
      </c>
      <c r="FJ70" s="36"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7"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8" t="str">
        <f>IF(ISBLANK(Values!E70),"",Values!F70 )</f>
        <v/>
      </c>
      <c r="K71" s="28" t="str">
        <f>IF(ISBLANK(Values!E70),"",IF(Values!J70, Values!$B$4, Values!$B$5))</f>
        <v/>
      </c>
      <c r="L71" s="39" t="str">
        <f>IF(ISBLANK(Values!E70),"",Values!$B$18)</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8" t="str">
        <f>IF(ISBLANK(Values!E70),"","Size-Color")</f>
        <v/>
      </c>
      <c r="Z71" s="32" t="str">
        <f>IF(ISBLANK(Values!E70),"","variation")</f>
        <v/>
      </c>
      <c r="AA71" s="36" t="str">
        <f>IF(ISBLANK(Values!E70),"",Values!$B$20)</f>
        <v/>
      </c>
      <c r="AB71" s="36" t="str">
        <f>IF(ISBLANK(Values!E70),"",Values!$B$29)</f>
        <v/>
      </c>
      <c r="AI71" s="40" t="str">
        <f>IF(ISBLANK(Values!E70),"",IF(Values!I70,Values!$B$23,Values!$B$33))</f>
        <v/>
      </c>
      <c r="AJ71" s="41"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36" t="str">
        <f>IF(ISBLANK(Values!E70),"",IF(Values!J70,"Backlit", "Non-Backlit"))</f>
        <v/>
      </c>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P71" s="36" t="str">
        <f>IF(ISBLANK(Values!E70),"",Values!$B$7)</f>
        <v/>
      </c>
      <c r="CQ71" s="36" t="str">
        <f>IF(ISBLANK(Values!E70),"",Values!$B$8)</f>
        <v/>
      </c>
      <c r="CR71" s="36"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s="31"/>
      <c r="DZ71" s="31"/>
      <c r="EA71" s="31"/>
      <c r="EB71" s="31"/>
      <c r="EC71" s="31"/>
      <c r="EI71" s="1" t="str">
        <f>IF(ISBLANK(Values!E70),"",Values!$B$31)</f>
        <v/>
      </c>
      <c r="ES71" s="1" t="str">
        <f>IF(ISBLANK(Values!E70),"","Amazon Tellus UPS")</f>
        <v/>
      </c>
      <c r="EV71" s="31" t="str">
        <f>IF(ISBLANK(Values!E70),"","New")</f>
        <v/>
      </c>
      <c r="FE71" s="1" t="str">
        <f>IF(ISBLANK(Values!E70),"","3")</f>
        <v/>
      </c>
      <c r="FH71" s="1" t="str">
        <f>IF(ISBLANK(Values!E70),"","FALSE")</f>
        <v/>
      </c>
      <c r="FI71" s="36" t="str">
        <f>IF(ISBLANK(Values!E70),"","FALSE")</f>
        <v/>
      </c>
      <c r="FJ71" s="36"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7"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8" t="str">
        <f>IF(ISBLANK(Values!E71),"",Values!F71 )</f>
        <v/>
      </c>
      <c r="K72" s="28" t="str">
        <f>IF(ISBLANK(Values!E71),"",IF(Values!J71, Values!$B$4, Values!$B$5))</f>
        <v/>
      </c>
      <c r="L72" s="39" t="str">
        <f>IF(ISBLANK(Values!E71),"",Values!$B$18)</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8" t="str">
        <f>IF(ISBLANK(Values!E71),"","Size-Color")</f>
        <v/>
      </c>
      <c r="Z72" s="32" t="str">
        <f>IF(ISBLANK(Values!E71),"","variation")</f>
        <v/>
      </c>
      <c r="AA72" s="36" t="str">
        <f>IF(ISBLANK(Values!E71),"",Values!$B$20)</f>
        <v/>
      </c>
      <c r="AB72" s="36" t="str">
        <f>IF(ISBLANK(Values!E71),"",Values!$B$29)</f>
        <v/>
      </c>
      <c r="AI72" s="40" t="str">
        <f>IF(ISBLANK(Values!E71),"",IF(Values!I71,Values!$B$23,Values!$B$33))</f>
        <v/>
      </c>
      <c r="AJ72" s="41"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36" t="str">
        <f>IF(ISBLANK(Values!E71),"",IF(Values!J71,"Backlit", "Non-Backlit"))</f>
        <v/>
      </c>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P72" s="36" t="str">
        <f>IF(ISBLANK(Values!E71),"",Values!$B$7)</f>
        <v/>
      </c>
      <c r="CQ72" s="36" t="str">
        <f>IF(ISBLANK(Values!E71),"",Values!$B$8)</f>
        <v/>
      </c>
      <c r="CR72" s="36"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s="31"/>
      <c r="DZ72" s="31"/>
      <c r="EA72" s="31"/>
      <c r="EB72" s="31"/>
      <c r="EC72" s="31"/>
      <c r="EI72" s="1" t="str">
        <f>IF(ISBLANK(Values!E71),"",Values!$B$31)</f>
        <v/>
      </c>
      <c r="ES72" s="1" t="str">
        <f>IF(ISBLANK(Values!E71),"","Amazon Tellus UPS")</f>
        <v/>
      </c>
      <c r="EV72" s="31" t="str">
        <f>IF(ISBLANK(Values!E71),"","New")</f>
        <v/>
      </c>
      <c r="FE72" s="1" t="str">
        <f>IF(ISBLANK(Values!E71),"","3")</f>
        <v/>
      </c>
      <c r="FH72" s="1" t="str">
        <f>IF(ISBLANK(Values!E71),"","FALSE")</f>
        <v/>
      </c>
      <c r="FI72" s="36" t="str">
        <f>IF(ISBLANK(Values!E71),"","FALSE")</f>
        <v/>
      </c>
      <c r="FJ72" s="36"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7"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8" t="str">
        <f>IF(ISBLANK(Values!E72),"",Values!F72 )</f>
        <v/>
      </c>
      <c r="K73" s="28" t="str">
        <f>IF(ISBLANK(Values!E72),"",IF(Values!J72, Values!$B$4, Values!$B$5))</f>
        <v/>
      </c>
      <c r="L73" s="39" t="str">
        <f>IF(ISBLANK(Values!E72),"",Values!$B$18)</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8" t="str">
        <f>IF(ISBLANK(Values!E72),"","Size-Color")</f>
        <v/>
      </c>
      <c r="Z73" s="32" t="str">
        <f>IF(ISBLANK(Values!E72),"","variation")</f>
        <v/>
      </c>
      <c r="AA73" s="36" t="str">
        <f>IF(ISBLANK(Values!E72),"",Values!$B$20)</f>
        <v/>
      </c>
      <c r="AB73" s="36" t="str">
        <f>IF(ISBLANK(Values!E72),"",Values!$B$29)</f>
        <v/>
      </c>
      <c r="AI73" s="40" t="str">
        <f>IF(ISBLANK(Values!E72),"",IF(Values!I72,Values!$B$23,Values!$B$33))</f>
        <v/>
      </c>
      <c r="AJ73" s="41"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36" t="str">
        <f>IF(ISBLANK(Values!E72),"",IF(Values!J72,"Backlit", "Non-Backlit"))</f>
        <v/>
      </c>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P73" s="36" t="str">
        <f>IF(ISBLANK(Values!E72),"",Values!$B$7)</f>
        <v/>
      </c>
      <c r="CQ73" s="36" t="str">
        <f>IF(ISBLANK(Values!E72),"",Values!$B$8)</f>
        <v/>
      </c>
      <c r="CR73" s="36"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s="31"/>
      <c r="DZ73" s="31"/>
      <c r="EA73" s="31"/>
      <c r="EB73" s="31"/>
      <c r="EC73" s="31"/>
      <c r="EI73" s="1" t="str">
        <f>IF(ISBLANK(Values!E72),"",Values!$B$31)</f>
        <v/>
      </c>
      <c r="ES73" s="1" t="str">
        <f>IF(ISBLANK(Values!E72),"","Amazon Tellus UPS")</f>
        <v/>
      </c>
      <c r="EV73" s="31" t="str">
        <f>IF(ISBLANK(Values!E72),"","New")</f>
        <v/>
      </c>
      <c r="FE73" s="1" t="str">
        <f>IF(ISBLANK(Values!E72),"","3")</f>
        <v/>
      </c>
      <c r="FH73" s="1" t="str">
        <f>IF(ISBLANK(Values!E72),"","FALSE")</f>
        <v/>
      </c>
      <c r="FI73" s="36" t="str">
        <f>IF(ISBLANK(Values!E72),"","FALSE")</f>
        <v/>
      </c>
      <c r="FJ73" s="36"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7"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8" t="str">
        <f>IF(ISBLANK(Values!E73),"",Values!F73 )</f>
        <v/>
      </c>
      <c r="K74" s="28" t="str">
        <f>IF(ISBLANK(Values!E73),"",IF(Values!J73, Values!$B$4, Values!$B$5))</f>
        <v/>
      </c>
      <c r="L74" s="39" t="str">
        <f>IF(ISBLANK(Values!E73),"",Values!$B$18)</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8" t="str">
        <f>IF(ISBLANK(Values!E73),"","Size-Color")</f>
        <v/>
      </c>
      <c r="Z74" s="32" t="str">
        <f>IF(ISBLANK(Values!E73),"","variation")</f>
        <v/>
      </c>
      <c r="AA74" s="36" t="str">
        <f>IF(ISBLANK(Values!E73),"",Values!$B$20)</f>
        <v/>
      </c>
      <c r="AB74" s="36" t="str">
        <f>IF(ISBLANK(Values!E73),"",Values!$B$29)</f>
        <v/>
      </c>
      <c r="AI74" s="40" t="str">
        <f>IF(ISBLANK(Values!E73),"",IF(Values!I73,Values!$B$23,Values!$B$33))</f>
        <v/>
      </c>
      <c r="AJ74" s="41"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36" t="str">
        <f>IF(ISBLANK(Values!E73),"",IF(Values!J73,"Backlit", "Non-Backlit"))</f>
        <v/>
      </c>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P74" s="36" t="str">
        <f>IF(ISBLANK(Values!E73),"",Values!$B$7)</f>
        <v/>
      </c>
      <c r="CQ74" s="36" t="str">
        <f>IF(ISBLANK(Values!E73),"",Values!$B$8)</f>
        <v/>
      </c>
      <c r="CR74" s="36"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s="31"/>
      <c r="DZ74" s="31"/>
      <c r="EA74" s="31"/>
      <c r="EB74" s="31"/>
      <c r="EC74" s="31"/>
      <c r="EI74" s="1" t="str">
        <f>IF(ISBLANK(Values!E73),"",Values!$B$31)</f>
        <v/>
      </c>
      <c r="ES74" s="1" t="str">
        <f>IF(ISBLANK(Values!E73),"","Amazon Tellus UPS")</f>
        <v/>
      </c>
      <c r="EV74" s="31" t="str">
        <f>IF(ISBLANK(Values!E73),"","New")</f>
        <v/>
      </c>
      <c r="FE74" s="1" t="str">
        <f>IF(ISBLANK(Values!E73),"","3")</f>
        <v/>
      </c>
      <c r="FH74" s="1" t="str">
        <f>IF(ISBLANK(Values!E73),"","FALSE")</f>
        <v/>
      </c>
      <c r="FI74" s="36" t="str">
        <f>IF(ISBLANK(Values!E73),"","FALSE")</f>
        <v/>
      </c>
      <c r="FJ74" s="36"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7"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8" t="str">
        <f>IF(ISBLANK(Values!E74),"",Values!F74 )</f>
        <v/>
      </c>
      <c r="K75" s="28" t="str">
        <f>IF(ISBLANK(Values!E74),"",IF(Values!J74, Values!$B$4, Values!$B$5))</f>
        <v/>
      </c>
      <c r="L75" s="39" t="str">
        <f>IF(ISBLANK(Values!E74),"",Values!$B$18)</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8" t="str">
        <f>IF(ISBLANK(Values!E74),"","Size-Color")</f>
        <v/>
      </c>
      <c r="Z75" s="32" t="str">
        <f>IF(ISBLANK(Values!E74),"","variation")</f>
        <v/>
      </c>
      <c r="AA75" s="36" t="str">
        <f>IF(ISBLANK(Values!E74),"",Values!$B$20)</f>
        <v/>
      </c>
      <c r="AB75" s="36" t="str">
        <f>IF(ISBLANK(Values!E74),"",Values!$B$29)</f>
        <v/>
      </c>
      <c r="AI75" s="40" t="str">
        <f>IF(ISBLANK(Values!E74),"",IF(Values!I74,Values!$B$23,Values!$B$33))</f>
        <v/>
      </c>
      <c r="AJ75" s="41"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36" t="str">
        <f>IF(ISBLANK(Values!E74),"",IF(Values!J74,"Backlit", "Non-Backlit"))</f>
        <v/>
      </c>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P75" s="36" t="str">
        <f>IF(ISBLANK(Values!E74),"",Values!$B$7)</f>
        <v/>
      </c>
      <c r="CQ75" s="36" t="str">
        <f>IF(ISBLANK(Values!E74),"",Values!$B$8)</f>
        <v/>
      </c>
      <c r="CR75" s="36"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s="31"/>
      <c r="DZ75" s="31"/>
      <c r="EA75" s="31"/>
      <c r="EB75" s="31"/>
      <c r="EC75" s="31"/>
      <c r="EI75" s="1" t="str">
        <f>IF(ISBLANK(Values!E74),"",Values!$B$31)</f>
        <v/>
      </c>
      <c r="ES75" s="1" t="str">
        <f>IF(ISBLANK(Values!E74),"","Amazon Tellus UPS")</f>
        <v/>
      </c>
      <c r="EV75" s="31" t="str">
        <f>IF(ISBLANK(Values!E74),"","New")</f>
        <v/>
      </c>
      <c r="FE75" s="1" t="str">
        <f>IF(ISBLANK(Values!E74),"","3")</f>
        <v/>
      </c>
      <c r="FH75" s="1" t="str">
        <f>IF(ISBLANK(Values!E74),"","FALSE")</f>
        <v/>
      </c>
      <c r="FI75" s="36" t="str">
        <f>IF(ISBLANK(Values!E74),"","FALSE")</f>
        <v/>
      </c>
      <c r="FJ75" s="36"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7"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8" t="str">
        <f>IF(ISBLANK(Values!E75),"",Values!F75 )</f>
        <v/>
      </c>
      <c r="K76" s="28" t="str">
        <f>IF(ISBLANK(Values!E75),"",IF(Values!J75, Values!$B$4, Values!$B$5))</f>
        <v/>
      </c>
      <c r="L76" s="39" t="str">
        <f>IF(ISBLANK(Values!E75),"",Values!$B$18)</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8" t="str">
        <f>IF(ISBLANK(Values!E75),"","Size-Color")</f>
        <v/>
      </c>
      <c r="Z76" s="32" t="str">
        <f>IF(ISBLANK(Values!E75),"","variation")</f>
        <v/>
      </c>
      <c r="AA76" s="36" t="str">
        <f>IF(ISBLANK(Values!E75),"",Values!$B$20)</f>
        <v/>
      </c>
      <c r="AB76" s="36" t="str">
        <f>IF(ISBLANK(Values!E75),"",Values!$B$29)</f>
        <v/>
      </c>
      <c r="AI76" s="40" t="str">
        <f>IF(ISBLANK(Values!E75),"",IF(Values!I75,Values!$B$23,Values!$B$33))</f>
        <v/>
      </c>
      <c r="AJ76" s="41"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36" t="str">
        <f>IF(ISBLANK(Values!E75),"",IF(Values!J75,"Backlit", "Non-Backlit"))</f>
        <v/>
      </c>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P76" s="36" t="str">
        <f>IF(ISBLANK(Values!E75),"",Values!$B$7)</f>
        <v/>
      </c>
      <c r="CQ76" s="36" t="str">
        <f>IF(ISBLANK(Values!E75),"",Values!$B$8)</f>
        <v/>
      </c>
      <c r="CR76" s="36"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s="31"/>
      <c r="DZ76" s="31"/>
      <c r="EA76" s="31"/>
      <c r="EB76" s="31"/>
      <c r="EC76" s="31"/>
      <c r="EI76" s="1" t="str">
        <f>IF(ISBLANK(Values!E75),"",Values!$B$31)</f>
        <v/>
      </c>
      <c r="ES76" s="1" t="str">
        <f>IF(ISBLANK(Values!E75),"","Amazon Tellus UPS")</f>
        <v/>
      </c>
      <c r="EV76" s="31" t="str">
        <f>IF(ISBLANK(Values!E75),"","New")</f>
        <v/>
      </c>
      <c r="FE76" s="1" t="str">
        <f>IF(ISBLANK(Values!E75),"","3")</f>
        <v/>
      </c>
      <c r="FH76" s="1" t="str">
        <f>IF(ISBLANK(Values!E75),"","FALSE")</f>
        <v/>
      </c>
      <c r="FI76" s="36" t="str">
        <f>IF(ISBLANK(Values!E75),"","FALSE")</f>
        <v/>
      </c>
      <c r="FJ76" s="36"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7"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8" t="str">
        <f>IF(ISBLANK(Values!E76),"",Values!F76 )</f>
        <v/>
      </c>
      <c r="K77" s="28" t="str">
        <f>IF(ISBLANK(Values!E76),"",IF(Values!J76, Values!$B$4, Values!$B$5))</f>
        <v/>
      </c>
      <c r="L77" s="39" t="str">
        <f>IF(ISBLANK(Values!E76),"",Values!$B$18)</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8" t="str">
        <f>IF(ISBLANK(Values!E76),"","Size-Color")</f>
        <v/>
      </c>
      <c r="Z77" s="32" t="str">
        <f>IF(ISBLANK(Values!E76),"","variation")</f>
        <v/>
      </c>
      <c r="AA77" s="36" t="str">
        <f>IF(ISBLANK(Values!E76),"",Values!$B$20)</f>
        <v/>
      </c>
      <c r="AB77" s="36" t="str">
        <f>IF(ISBLANK(Values!E76),"",Values!$B$29)</f>
        <v/>
      </c>
      <c r="AI77" s="40" t="str">
        <f>IF(ISBLANK(Values!E76),"",IF(Values!I76,Values!$B$23,Values!$B$33))</f>
        <v/>
      </c>
      <c r="AJ77" s="41"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36" t="str">
        <f>IF(ISBLANK(Values!E76),"",IF(Values!J76,"Backlit", "Non-Backlit"))</f>
        <v/>
      </c>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P77" s="36" t="str">
        <f>IF(ISBLANK(Values!E76),"",Values!$B$7)</f>
        <v/>
      </c>
      <c r="CQ77" s="36" t="str">
        <f>IF(ISBLANK(Values!E76),"",Values!$B$8)</f>
        <v/>
      </c>
      <c r="CR77" s="36"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s="31"/>
      <c r="DZ77" s="31"/>
      <c r="EA77" s="31"/>
      <c r="EB77" s="31"/>
      <c r="EC77" s="31"/>
      <c r="EI77" s="1" t="str">
        <f>IF(ISBLANK(Values!E76),"",Values!$B$31)</f>
        <v/>
      </c>
      <c r="ES77" s="1" t="str">
        <f>IF(ISBLANK(Values!E76),"","Amazon Tellus UPS")</f>
        <v/>
      </c>
      <c r="EV77" s="31" t="str">
        <f>IF(ISBLANK(Values!E76),"","New")</f>
        <v/>
      </c>
      <c r="FE77" s="1" t="str">
        <f>IF(ISBLANK(Values!E76),"","3")</f>
        <v/>
      </c>
      <c r="FH77" s="1" t="str">
        <f>IF(ISBLANK(Values!E76),"","FALSE")</f>
        <v/>
      </c>
      <c r="FI77" s="36" t="str">
        <f>IF(ISBLANK(Values!E76),"","FALSE")</f>
        <v/>
      </c>
      <c r="FJ77" s="36"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7"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8" t="str">
        <f>IF(ISBLANK(Values!E77),"",Values!F77 )</f>
        <v/>
      </c>
      <c r="K78" s="28" t="str">
        <f>IF(ISBLANK(Values!E77),"",IF(Values!J77, Values!$B$4, Values!$B$5))</f>
        <v/>
      </c>
      <c r="L78" s="39" t="str">
        <f>IF(ISBLANK(Values!E77),"",Values!$B$18)</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8" t="str">
        <f>IF(ISBLANK(Values!E77),"","Size-Color")</f>
        <v/>
      </c>
      <c r="Z78" s="32" t="str">
        <f>IF(ISBLANK(Values!E77),"","variation")</f>
        <v/>
      </c>
      <c r="AA78" s="36" t="str">
        <f>IF(ISBLANK(Values!E77),"",Values!$B$20)</f>
        <v/>
      </c>
      <c r="AB78" s="36" t="str">
        <f>IF(ISBLANK(Values!E77),"",Values!$B$29)</f>
        <v/>
      </c>
      <c r="AI78" s="40" t="str">
        <f>IF(ISBLANK(Values!E77),"",IF(Values!I77,Values!$B$23,Values!$B$33))</f>
        <v/>
      </c>
      <c r="AJ78" s="41"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36" t="str">
        <f>IF(ISBLANK(Values!E77),"",IF(Values!J77,"Backlit", "Non-Backlit"))</f>
        <v/>
      </c>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P78" s="36" t="str">
        <f>IF(ISBLANK(Values!E77),"",Values!$B$7)</f>
        <v/>
      </c>
      <c r="CQ78" s="36" t="str">
        <f>IF(ISBLANK(Values!E77),"",Values!$B$8)</f>
        <v/>
      </c>
      <c r="CR78" s="36"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s="31"/>
      <c r="DZ78" s="31"/>
      <c r="EA78" s="31"/>
      <c r="EB78" s="31"/>
      <c r="EC78" s="31"/>
      <c r="EI78" s="1" t="str">
        <f>IF(ISBLANK(Values!E77),"",Values!$B$31)</f>
        <v/>
      </c>
      <c r="ES78" s="1" t="str">
        <f>IF(ISBLANK(Values!E77),"","Amazon Tellus UPS")</f>
        <v/>
      </c>
      <c r="EV78" s="31" t="str">
        <f>IF(ISBLANK(Values!E77),"","New")</f>
        <v/>
      </c>
      <c r="FE78" s="1" t="str">
        <f>IF(ISBLANK(Values!E77),"","3")</f>
        <v/>
      </c>
      <c r="FH78" s="1" t="str">
        <f>IF(ISBLANK(Values!E77),"","FALSE")</f>
        <v/>
      </c>
      <c r="FI78" s="36" t="str">
        <f>IF(ISBLANK(Values!E77),"","FALSE")</f>
        <v/>
      </c>
      <c r="FJ78" s="36"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7"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8" t="str">
        <f>IF(ISBLANK(Values!E78),"",Values!F78 )</f>
        <v/>
      </c>
      <c r="K79" s="28" t="str">
        <f>IF(ISBLANK(Values!E78),"",IF(Values!J78, Values!$B$4, Values!$B$5))</f>
        <v/>
      </c>
      <c r="L79" s="39" t="str">
        <f>IF(ISBLANK(Values!E78),"",Values!$B$18)</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8" t="str">
        <f>IF(ISBLANK(Values!E78),"","Size-Color")</f>
        <v/>
      </c>
      <c r="Z79" s="32" t="str">
        <f>IF(ISBLANK(Values!E78),"","variation")</f>
        <v/>
      </c>
      <c r="AA79" s="36" t="str">
        <f>IF(ISBLANK(Values!E78),"",Values!$B$20)</f>
        <v/>
      </c>
      <c r="AB79" s="36" t="str">
        <f>IF(ISBLANK(Values!E78),"",Values!$B$29)</f>
        <v/>
      </c>
      <c r="AI79" s="40" t="str">
        <f>IF(ISBLANK(Values!E78),"",IF(Values!I78,Values!$B$23,Values!$B$33))</f>
        <v/>
      </c>
      <c r="AJ79" s="41"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36" t="str">
        <f>IF(ISBLANK(Values!E78),"",IF(Values!J78,"Backlit", "Non-Backlit"))</f>
        <v/>
      </c>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P79" s="36" t="str">
        <f>IF(ISBLANK(Values!E78),"",Values!$B$7)</f>
        <v/>
      </c>
      <c r="CQ79" s="36" t="str">
        <f>IF(ISBLANK(Values!E78),"",Values!$B$8)</f>
        <v/>
      </c>
      <c r="CR79" s="36"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s="31"/>
      <c r="DZ79" s="31"/>
      <c r="EA79" s="31"/>
      <c r="EB79" s="31"/>
      <c r="EC79" s="31"/>
      <c r="EI79" s="1" t="str">
        <f>IF(ISBLANK(Values!E78),"",Values!$B$31)</f>
        <v/>
      </c>
      <c r="ES79" s="1" t="str">
        <f>IF(ISBLANK(Values!E78),"","Amazon Tellus UPS")</f>
        <v/>
      </c>
      <c r="EV79" s="31" t="str">
        <f>IF(ISBLANK(Values!E78),"","New")</f>
        <v/>
      </c>
      <c r="FE79" s="1" t="str">
        <f>IF(ISBLANK(Values!E78),"","3")</f>
        <v/>
      </c>
      <c r="FH79" s="1" t="str">
        <f>IF(ISBLANK(Values!E78),"","FALSE")</f>
        <v/>
      </c>
      <c r="FI79" s="36" t="str">
        <f>IF(ISBLANK(Values!E78),"","FALSE")</f>
        <v/>
      </c>
      <c r="FJ79" s="36"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7"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8" t="str">
        <f>IF(ISBLANK(Values!E79),"",Values!F79 )</f>
        <v/>
      </c>
      <c r="K80" s="28" t="str">
        <f>IF(ISBLANK(Values!E79),"",IF(Values!J79, Values!$B$4, Values!$B$5))</f>
        <v/>
      </c>
      <c r="L80" s="39" t="str">
        <f>IF(ISBLANK(Values!E79),"",Values!$B$18)</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8" t="str">
        <f>IF(ISBLANK(Values!E79),"","Size-Color")</f>
        <v/>
      </c>
      <c r="Z80" s="32" t="str">
        <f>IF(ISBLANK(Values!E79),"","variation")</f>
        <v/>
      </c>
      <c r="AA80" s="36" t="str">
        <f>IF(ISBLANK(Values!E79),"",Values!$B$20)</f>
        <v/>
      </c>
      <c r="AB80" s="36" t="str">
        <f>IF(ISBLANK(Values!E79),"",Values!$B$29)</f>
        <v/>
      </c>
      <c r="AI80" s="40" t="str">
        <f>IF(ISBLANK(Values!E79),"",IF(Values!I79,Values!$B$23,Values!$B$33))</f>
        <v/>
      </c>
      <c r="AJ80" s="41"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36" t="str">
        <f>IF(ISBLANK(Values!E79),"",IF(Values!J79,"Backlit", "Non-Backlit"))</f>
        <v/>
      </c>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P80" s="36" t="str">
        <f>IF(ISBLANK(Values!E79),"",Values!$B$7)</f>
        <v/>
      </c>
      <c r="CQ80" s="36" t="str">
        <f>IF(ISBLANK(Values!E79),"",Values!$B$8)</f>
        <v/>
      </c>
      <c r="CR80" s="36"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s="31"/>
      <c r="DZ80" s="31"/>
      <c r="EA80" s="31"/>
      <c r="EB80" s="31"/>
      <c r="EC80" s="31"/>
      <c r="EI80" s="1" t="str">
        <f>IF(ISBLANK(Values!E79),"",Values!$B$31)</f>
        <v/>
      </c>
      <c r="ES80" s="1" t="str">
        <f>IF(ISBLANK(Values!E79),"","Amazon Tellus UPS")</f>
        <v/>
      </c>
      <c r="EV80" s="31" t="str">
        <f>IF(ISBLANK(Values!E79),"","New")</f>
        <v/>
      </c>
      <c r="FE80" s="1" t="str">
        <f>IF(ISBLANK(Values!E79),"","3")</f>
        <v/>
      </c>
      <c r="FH80" s="1" t="str">
        <f>IF(ISBLANK(Values!E79),"","FALSE")</f>
        <v/>
      </c>
      <c r="FI80" s="36" t="str">
        <f>IF(ISBLANK(Values!E79),"","FALSE")</f>
        <v/>
      </c>
      <c r="FJ80" s="36"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7"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8" t="str">
        <f>IF(ISBLANK(Values!E80),"",Values!F80 )</f>
        <v/>
      </c>
      <c r="K81" s="28" t="str">
        <f>IF(ISBLANK(Values!E80),"",IF(Values!J80, Values!$B$4, Values!$B$5))</f>
        <v/>
      </c>
      <c r="L81" s="39" t="str">
        <f>IF(ISBLANK(Values!E80),"",Values!$B$18)</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8" t="str">
        <f>IF(ISBLANK(Values!E80),"","Size-Color")</f>
        <v/>
      </c>
      <c r="Z81" s="32" t="str">
        <f>IF(ISBLANK(Values!E80),"","variation")</f>
        <v/>
      </c>
      <c r="AA81" s="36" t="str">
        <f>IF(ISBLANK(Values!E80),"",Values!$B$20)</f>
        <v/>
      </c>
      <c r="AB81" s="36" t="str">
        <f>IF(ISBLANK(Values!E80),"",Values!$B$29)</f>
        <v/>
      </c>
      <c r="AI81" s="40" t="str">
        <f>IF(ISBLANK(Values!E80),"",IF(Values!I80,Values!$B$23,Values!$B$33))</f>
        <v/>
      </c>
      <c r="AJ81" s="41"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36" t="str">
        <f>IF(ISBLANK(Values!E80),"",IF(Values!J80,"Backlit", "Non-Backlit"))</f>
        <v/>
      </c>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P81" s="36" t="str">
        <f>IF(ISBLANK(Values!E80),"",Values!$B$7)</f>
        <v/>
      </c>
      <c r="CQ81" s="36" t="str">
        <f>IF(ISBLANK(Values!E80),"",Values!$B$8)</f>
        <v/>
      </c>
      <c r="CR81" s="36"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s="31"/>
      <c r="DZ81" s="31"/>
      <c r="EA81" s="31"/>
      <c r="EB81" s="31"/>
      <c r="EC81" s="31"/>
      <c r="EI81" s="1" t="str">
        <f>IF(ISBLANK(Values!E80),"",Values!$B$31)</f>
        <v/>
      </c>
      <c r="ES81" s="1" t="str">
        <f>IF(ISBLANK(Values!E80),"","Amazon Tellus UPS")</f>
        <v/>
      </c>
      <c r="EV81" s="31" t="str">
        <f>IF(ISBLANK(Values!E80),"","New")</f>
        <v/>
      </c>
      <c r="FE81" s="1" t="str">
        <f>IF(ISBLANK(Values!E80),"","3")</f>
        <v/>
      </c>
      <c r="FH81" s="1" t="str">
        <f>IF(ISBLANK(Values!E80),"","FALSE")</f>
        <v/>
      </c>
      <c r="FI81" s="36" t="str">
        <f>IF(ISBLANK(Values!E80),"","FALSE")</f>
        <v/>
      </c>
      <c r="FJ81" s="36"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7"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8" t="str">
        <f>IF(ISBLANK(Values!E81),"",Values!F81 )</f>
        <v/>
      </c>
      <c r="K82" s="28" t="str">
        <f>IF(ISBLANK(Values!E81),"",IF(Values!J81, Values!$B$4, Values!$B$5))</f>
        <v/>
      </c>
      <c r="L82" s="39" t="str">
        <f>IF(ISBLANK(Values!E81),"",Values!$B$18)</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8" t="str">
        <f>IF(ISBLANK(Values!E81),"","Size-Color")</f>
        <v/>
      </c>
      <c r="Z82" s="32" t="str">
        <f>IF(ISBLANK(Values!E81),"","variation")</f>
        <v/>
      </c>
      <c r="AA82" s="36" t="str">
        <f>IF(ISBLANK(Values!E81),"",Values!$B$20)</f>
        <v/>
      </c>
      <c r="AB82" s="36" t="str">
        <f>IF(ISBLANK(Values!E81),"",Values!$B$29)</f>
        <v/>
      </c>
      <c r="AI82" s="40" t="str">
        <f>IF(ISBLANK(Values!E81),"",IF(Values!I81,Values!$B$23,Values!$B$33))</f>
        <v/>
      </c>
      <c r="AJ82" s="41"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36" t="str">
        <f>IF(ISBLANK(Values!E81),"",IF(Values!J81,"Backlit", "Non-Backlit"))</f>
        <v/>
      </c>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P82" s="36" t="str">
        <f>IF(ISBLANK(Values!E81),"",Values!$B$7)</f>
        <v/>
      </c>
      <c r="CQ82" s="36" t="str">
        <f>IF(ISBLANK(Values!E81),"",Values!$B$8)</f>
        <v/>
      </c>
      <c r="CR82" s="36"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s="31"/>
      <c r="DZ82" s="31"/>
      <c r="EA82" s="31"/>
      <c r="EB82" s="31"/>
      <c r="EC82" s="31"/>
      <c r="EI82" s="1" t="str">
        <f>IF(ISBLANK(Values!E81),"",Values!$B$31)</f>
        <v/>
      </c>
      <c r="ES82" s="1" t="str">
        <f>IF(ISBLANK(Values!E81),"","Amazon Tellus UPS")</f>
        <v/>
      </c>
      <c r="EV82" s="31" t="str">
        <f>IF(ISBLANK(Values!E81),"","New")</f>
        <v/>
      </c>
      <c r="FE82" s="1" t="str">
        <f>IF(ISBLANK(Values!E81),"","3")</f>
        <v/>
      </c>
      <c r="FH82" s="1" t="str">
        <f>IF(ISBLANK(Values!E81),"","FALSE")</f>
        <v/>
      </c>
      <c r="FI82" s="36" t="str">
        <f>IF(ISBLANK(Values!E81),"","FALSE")</f>
        <v/>
      </c>
      <c r="FJ82" s="36"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7"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8" t="str">
        <f>IF(ISBLANK(Values!E82),"",Values!F82 )</f>
        <v/>
      </c>
      <c r="K83" s="28" t="str">
        <f>IF(ISBLANK(Values!E82),"",IF(Values!J82, Values!$B$4, Values!$B$5))</f>
        <v/>
      </c>
      <c r="L83" s="39" t="str">
        <f>IF(ISBLANK(Values!E82),"",Values!$B$18)</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8" t="str">
        <f>IF(ISBLANK(Values!E82),"","Size-Color")</f>
        <v/>
      </c>
      <c r="Z83" s="32" t="str">
        <f>IF(ISBLANK(Values!E82),"","variation")</f>
        <v/>
      </c>
      <c r="AA83" s="36" t="str">
        <f>IF(ISBLANK(Values!E82),"",Values!$B$20)</f>
        <v/>
      </c>
      <c r="AB83" s="36" t="str">
        <f>IF(ISBLANK(Values!E82),"",Values!$B$29)</f>
        <v/>
      </c>
      <c r="AI83" s="40" t="str">
        <f>IF(ISBLANK(Values!E82),"",IF(Values!I82,Values!$B$23,Values!$B$33))</f>
        <v/>
      </c>
      <c r="AJ83" s="41"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36" t="str">
        <f>IF(ISBLANK(Values!E82),"",IF(Values!J82,"Backlit", "Non-Backlit"))</f>
        <v/>
      </c>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P83" s="36" t="str">
        <f>IF(ISBLANK(Values!E82),"",Values!$B$7)</f>
        <v/>
      </c>
      <c r="CQ83" s="36" t="str">
        <f>IF(ISBLANK(Values!E82),"",Values!$B$8)</f>
        <v/>
      </c>
      <c r="CR83" s="36"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s="31"/>
      <c r="DZ83" s="31"/>
      <c r="EA83" s="31"/>
      <c r="EB83" s="31"/>
      <c r="EC83" s="31"/>
      <c r="EI83" s="1" t="str">
        <f>IF(ISBLANK(Values!E82),"",Values!$B$31)</f>
        <v/>
      </c>
      <c r="ES83" s="1" t="str">
        <f>IF(ISBLANK(Values!E82),"","Amazon Tellus UPS")</f>
        <v/>
      </c>
      <c r="EV83" s="31" t="str">
        <f>IF(ISBLANK(Values!E82),"","New")</f>
        <v/>
      </c>
      <c r="FE83" s="1" t="str">
        <f>IF(ISBLANK(Values!E82),"","3")</f>
        <v/>
      </c>
      <c r="FH83" s="1" t="str">
        <f>IF(ISBLANK(Values!E82),"","FALSE")</f>
        <v/>
      </c>
      <c r="FI83" s="36" t="str">
        <f>IF(ISBLANK(Values!E82),"","FALSE")</f>
        <v/>
      </c>
      <c r="FJ83" s="36"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7"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8" t="str">
        <f>IF(ISBLANK(Values!E83),"",Values!F83 )</f>
        <v/>
      </c>
      <c r="K84" s="28" t="str">
        <f>IF(ISBLANK(Values!E83),"",IF(Values!J83, Values!$B$4, Values!$B$5))</f>
        <v/>
      </c>
      <c r="L84" s="39" t="str">
        <f>IF(ISBLANK(Values!E83),"",Values!$B$18)</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8" t="str">
        <f>IF(ISBLANK(Values!E83),"","Size-Color")</f>
        <v/>
      </c>
      <c r="Z84" s="32" t="str">
        <f>IF(ISBLANK(Values!E83),"","variation")</f>
        <v/>
      </c>
      <c r="AA84" s="36" t="str">
        <f>IF(ISBLANK(Values!E83),"",Values!$B$20)</f>
        <v/>
      </c>
      <c r="AB84" s="36" t="str">
        <f>IF(ISBLANK(Values!E83),"",Values!$B$29)</f>
        <v/>
      </c>
      <c r="AI84" s="40" t="str">
        <f>IF(ISBLANK(Values!E83),"",IF(Values!I83,Values!$B$23,Values!$B$33))</f>
        <v/>
      </c>
      <c r="AJ84" s="41"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36" t="str">
        <f>IF(ISBLANK(Values!E83),"",IF(Values!J83,"Backlit", "Non-Backlit"))</f>
        <v/>
      </c>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P84" s="36" t="str">
        <f>IF(ISBLANK(Values!E83),"",Values!$B$7)</f>
        <v/>
      </c>
      <c r="CQ84" s="36" t="str">
        <f>IF(ISBLANK(Values!E83),"",Values!$B$8)</f>
        <v/>
      </c>
      <c r="CR84" s="36"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s="31"/>
      <c r="DZ84" s="31"/>
      <c r="EA84" s="31"/>
      <c r="EB84" s="31"/>
      <c r="EC84" s="31"/>
      <c r="EI84" s="1" t="str">
        <f>IF(ISBLANK(Values!E83),"",Values!$B$31)</f>
        <v/>
      </c>
      <c r="ES84" s="1" t="str">
        <f>IF(ISBLANK(Values!E83),"","Amazon Tellus UPS")</f>
        <v/>
      </c>
      <c r="EV84" s="31" t="str">
        <f>IF(ISBLANK(Values!E83),"","New")</f>
        <v/>
      </c>
      <c r="FE84" s="1" t="str">
        <f>IF(ISBLANK(Values!E83),"","3")</f>
        <v/>
      </c>
      <c r="FH84" s="1" t="str">
        <f>IF(ISBLANK(Values!E83),"","FALSE")</f>
        <v/>
      </c>
      <c r="FI84" s="36" t="str">
        <f>IF(ISBLANK(Values!E83),"","FALSE")</f>
        <v/>
      </c>
      <c r="FJ84" s="36"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7"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8" t="str">
        <f>IF(ISBLANK(Values!E84),"",Values!F84 )</f>
        <v/>
      </c>
      <c r="K85" s="28" t="str">
        <f>IF(ISBLANK(Values!E84),"",IF(Values!J84, Values!$B$4, Values!$B$5))</f>
        <v/>
      </c>
      <c r="L85" s="39" t="str">
        <f>IF(ISBLANK(Values!E84),"",Values!$B$18)</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8" t="str">
        <f>IF(ISBLANK(Values!E84),"","Size-Color")</f>
        <v/>
      </c>
      <c r="Z85" s="32" t="str">
        <f>IF(ISBLANK(Values!E84),"","variation")</f>
        <v/>
      </c>
      <c r="AA85" s="36" t="str">
        <f>IF(ISBLANK(Values!E84),"",Values!$B$20)</f>
        <v/>
      </c>
      <c r="AB85" s="36" t="str">
        <f>IF(ISBLANK(Values!E84),"",Values!$B$29)</f>
        <v/>
      </c>
      <c r="AI85" s="40" t="str">
        <f>IF(ISBLANK(Values!E84),"",IF(Values!I84,Values!$B$23,Values!$B$33))</f>
        <v/>
      </c>
      <c r="AJ85" s="41"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36" t="str">
        <f>IF(ISBLANK(Values!E84),"",IF(Values!J84,"Backlit", "Non-Backlit"))</f>
        <v/>
      </c>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P85" s="36" t="str">
        <f>IF(ISBLANK(Values!E84),"",Values!$B$7)</f>
        <v/>
      </c>
      <c r="CQ85" s="36" t="str">
        <f>IF(ISBLANK(Values!E84),"",Values!$B$8)</f>
        <v/>
      </c>
      <c r="CR85" s="36"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s="31"/>
      <c r="DZ85" s="31"/>
      <c r="EA85" s="31"/>
      <c r="EB85" s="31"/>
      <c r="EC85" s="31"/>
      <c r="EI85" s="1" t="str">
        <f>IF(ISBLANK(Values!E84),"",Values!$B$31)</f>
        <v/>
      </c>
      <c r="ES85" s="1" t="str">
        <f>IF(ISBLANK(Values!E84),"","Amazon Tellus UPS")</f>
        <v/>
      </c>
      <c r="EV85" s="31" t="str">
        <f>IF(ISBLANK(Values!E84),"","New")</f>
        <v/>
      </c>
      <c r="FE85" s="1" t="str">
        <f>IF(ISBLANK(Values!E84),"","3")</f>
        <v/>
      </c>
      <c r="FH85" s="1" t="str">
        <f>IF(ISBLANK(Values!E84),"","FALSE")</f>
        <v/>
      </c>
      <c r="FI85" s="36" t="str">
        <f>IF(ISBLANK(Values!E84),"","FALSE")</f>
        <v/>
      </c>
      <c r="FJ85" s="36"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7"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8" t="str">
        <f>IF(ISBLANK(Values!E85),"",Values!F85 )</f>
        <v/>
      </c>
      <c r="K86" s="28" t="str">
        <f>IF(ISBLANK(Values!E85),"",IF(Values!J85, Values!$B$4, Values!$B$5))</f>
        <v/>
      </c>
      <c r="L86" s="39" t="str">
        <f>IF(ISBLANK(Values!E85),"",Values!$B$18)</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8" t="str">
        <f>IF(ISBLANK(Values!E85),"","Size-Color")</f>
        <v/>
      </c>
      <c r="Z86" s="32" t="str">
        <f>IF(ISBLANK(Values!E85),"","variation")</f>
        <v/>
      </c>
      <c r="AA86" s="36" t="str">
        <f>IF(ISBLANK(Values!E85),"",Values!$B$20)</f>
        <v/>
      </c>
      <c r="AB86" s="36" t="str">
        <f>IF(ISBLANK(Values!E85),"",Values!$B$29)</f>
        <v/>
      </c>
      <c r="AI86" s="40" t="str">
        <f>IF(ISBLANK(Values!E85),"",IF(Values!I85,Values!$B$23,Values!$B$33))</f>
        <v/>
      </c>
      <c r="AJ86" s="41"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36" t="str">
        <f>IF(ISBLANK(Values!E85),"",IF(Values!J85,"Backlit", "Non-Backlit"))</f>
        <v/>
      </c>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P86" s="36" t="str">
        <f>IF(ISBLANK(Values!E85),"",Values!$B$7)</f>
        <v/>
      </c>
      <c r="CQ86" s="36" t="str">
        <f>IF(ISBLANK(Values!E85),"",Values!$B$8)</f>
        <v/>
      </c>
      <c r="CR86" s="36"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s="31"/>
      <c r="DZ86" s="31"/>
      <c r="EA86" s="31"/>
      <c r="EB86" s="31"/>
      <c r="EC86" s="31"/>
      <c r="EI86" s="1" t="str">
        <f>IF(ISBLANK(Values!E85),"",Values!$B$31)</f>
        <v/>
      </c>
      <c r="ES86" s="1" t="str">
        <f>IF(ISBLANK(Values!E85),"","Amazon Tellus UPS")</f>
        <v/>
      </c>
      <c r="EV86" s="31" t="str">
        <f>IF(ISBLANK(Values!E85),"","New")</f>
        <v/>
      </c>
      <c r="FE86" s="1" t="str">
        <f>IF(ISBLANK(Values!E85),"","3")</f>
        <v/>
      </c>
      <c r="FH86" s="1" t="str">
        <f>IF(ISBLANK(Values!E85),"","FALSE")</f>
        <v/>
      </c>
      <c r="FI86" s="36" t="str">
        <f>IF(ISBLANK(Values!E85),"","FALSE")</f>
        <v/>
      </c>
      <c r="FJ86" s="36"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7"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8" t="str">
        <f>IF(ISBLANK(Values!E86),"",Values!F86 )</f>
        <v/>
      </c>
      <c r="K87" s="28" t="str">
        <f>IF(ISBLANK(Values!E86),"",IF(Values!J86, Values!$B$4, Values!$B$5))</f>
        <v/>
      </c>
      <c r="L87" s="39" t="str">
        <f>IF(ISBLANK(Values!E86),"",Values!$B$18)</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8" t="str">
        <f>IF(ISBLANK(Values!E86),"","Size-Color")</f>
        <v/>
      </c>
      <c r="Z87" s="32" t="str">
        <f>IF(ISBLANK(Values!E86),"","variation")</f>
        <v/>
      </c>
      <c r="AA87" s="36" t="str">
        <f>IF(ISBLANK(Values!E86),"",Values!$B$20)</f>
        <v/>
      </c>
      <c r="AB87" s="36" t="str">
        <f>IF(ISBLANK(Values!E86),"",Values!$B$29)</f>
        <v/>
      </c>
      <c r="AI87" s="40" t="str">
        <f>IF(ISBLANK(Values!E86),"",IF(Values!I86,Values!$B$23,Values!$B$33))</f>
        <v/>
      </c>
      <c r="AJ87" s="41"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36" t="str">
        <f>IF(ISBLANK(Values!E86),"",IF(Values!J86,"Backlit", "Non-Backlit"))</f>
        <v/>
      </c>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P87" s="36" t="str">
        <f>IF(ISBLANK(Values!E86),"",Values!$B$7)</f>
        <v/>
      </c>
      <c r="CQ87" s="36" t="str">
        <f>IF(ISBLANK(Values!E86),"",Values!$B$8)</f>
        <v/>
      </c>
      <c r="CR87" s="36"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s="31"/>
      <c r="DZ87" s="31"/>
      <c r="EA87" s="31"/>
      <c r="EB87" s="31"/>
      <c r="EC87" s="31"/>
      <c r="EI87" s="1" t="str">
        <f>IF(ISBLANK(Values!E86),"",Values!$B$31)</f>
        <v/>
      </c>
      <c r="ES87" s="1" t="str">
        <f>IF(ISBLANK(Values!E86),"","Amazon Tellus UPS")</f>
        <v/>
      </c>
      <c r="EV87" s="31" t="str">
        <f>IF(ISBLANK(Values!E86),"","New")</f>
        <v/>
      </c>
      <c r="FE87" s="1" t="str">
        <f>IF(ISBLANK(Values!E86),"","3")</f>
        <v/>
      </c>
      <c r="FH87" s="1" t="str">
        <f>IF(ISBLANK(Values!E86),"","FALSE")</f>
        <v/>
      </c>
      <c r="FI87" s="36" t="str">
        <f>IF(ISBLANK(Values!E86),"","FALSE")</f>
        <v/>
      </c>
      <c r="FJ87" s="36"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7"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8" t="str">
        <f>IF(ISBLANK(Values!E87),"",Values!F87 )</f>
        <v/>
      </c>
      <c r="K88" s="28" t="str">
        <f>IF(ISBLANK(Values!E87),"",IF(Values!J87, Values!$B$4, Values!$B$5))</f>
        <v/>
      </c>
      <c r="L88" s="39" t="str">
        <f>IF(ISBLANK(Values!E87),"",Values!$B$18)</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8" t="str">
        <f>IF(ISBLANK(Values!E87),"","Size-Color")</f>
        <v/>
      </c>
      <c r="Z88" s="32" t="str">
        <f>IF(ISBLANK(Values!E87),"","variation")</f>
        <v/>
      </c>
      <c r="AA88" s="36" t="str">
        <f>IF(ISBLANK(Values!E87),"",Values!$B$20)</f>
        <v/>
      </c>
      <c r="AB88" s="36" t="str">
        <f>IF(ISBLANK(Values!E87),"",Values!$B$29)</f>
        <v/>
      </c>
      <c r="AI88" s="40" t="str">
        <f>IF(ISBLANK(Values!E87),"",IF(Values!I87,Values!$B$23,Values!$B$33))</f>
        <v/>
      </c>
      <c r="AJ88" s="41"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36" t="str">
        <f>IF(ISBLANK(Values!E87),"",IF(Values!J87,"Backlit", "Non-Backlit"))</f>
        <v/>
      </c>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P88" s="36" t="str">
        <f>IF(ISBLANK(Values!E87),"",Values!$B$7)</f>
        <v/>
      </c>
      <c r="CQ88" s="36" t="str">
        <f>IF(ISBLANK(Values!E87),"",Values!$B$8)</f>
        <v/>
      </c>
      <c r="CR88" s="36"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s="31"/>
      <c r="DZ88" s="31"/>
      <c r="EA88" s="31"/>
      <c r="EB88" s="31"/>
      <c r="EC88" s="31"/>
      <c r="EI88" s="1" t="str">
        <f>IF(ISBLANK(Values!E87),"",Values!$B$31)</f>
        <v/>
      </c>
      <c r="ES88" s="1" t="str">
        <f>IF(ISBLANK(Values!E87),"","Amazon Tellus UPS")</f>
        <v/>
      </c>
      <c r="EV88" s="31" t="str">
        <f>IF(ISBLANK(Values!E87),"","New")</f>
        <v/>
      </c>
      <c r="FE88" s="1" t="str">
        <f>IF(ISBLANK(Values!E87),"","3")</f>
        <v/>
      </c>
      <c r="FH88" s="1" t="str">
        <f>IF(ISBLANK(Values!E87),"","FALSE")</f>
        <v/>
      </c>
      <c r="FI88" s="36" t="str">
        <f>IF(ISBLANK(Values!E87),"","FALSE")</f>
        <v/>
      </c>
      <c r="FJ88" s="36"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7"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8" t="str">
        <f>IF(ISBLANK(Values!E88),"",Values!F88 )</f>
        <v/>
      </c>
      <c r="K89" s="28" t="str">
        <f>IF(ISBLANK(Values!E88),"",IF(Values!J88, Values!$B$4, Values!$B$5))</f>
        <v/>
      </c>
      <c r="L89" s="39" t="str">
        <f>IF(ISBLANK(Values!E88),"",Values!$B$18)</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8" t="str">
        <f>IF(ISBLANK(Values!E88),"","Size-Color")</f>
        <v/>
      </c>
      <c r="Z89" s="32" t="str">
        <f>IF(ISBLANK(Values!E88),"","variation")</f>
        <v/>
      </c>
      <c r="AA89" s="36" t="str">
        <f>IF(ISBLANK(Values!E88),"",Values!$B$20)</f>
        <v/>
      </c>
      <c r="AB89" s="36" t="str">
        <f>IF(ISBLANK(Values!E88),"",Values!$B$29)</f>
        <v/>
      </c>
      <c r="AI89" s="40" t="str">
        <f>IF(ISBLANK(Values!E88),"",IF(Values!I88,Values!$B$23,Values!$B$33))</f>
        <v/>
      </c>
      <c r="AJ89" s="41"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36" t="str">
        <f>IF(ISBLANK(Values!E88),"",IF(Values!J88,"Backlit", "Non-Backlit"))</f>
        <v/>
      </c>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P89" s="36" t="str">
        <f>IF(ISBLANK(Values!E88),"",Values!$B$7)</f>
        <v/>
      </c>
      <c r="CQ89" s="36" t="str">
        <f>IF(ISBLANK(Values!E88),"",Values!$B$8)</f>
        <v/>
      </c>
      <c r="CR89" s="36"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s="31"/>
      <c r="DZ89" s="31"/>
      <c r="EA89" s="31"/>
      <c r="EB89" s="31"/>
      <c r="EC89" s="31"/>
      <c r="EI89" s="1" t="str">
        <f>IF(ISBLANK(Values!E88),"",Values!$B$31)</f>
        <v/>
      </c>
      <c r="ES89" s="1" t="str">
        <f>IF(ISBLANK(Values!E88),"","Amazon Tellus UPS")</f>
        <v/>
      </c>
      <c r="EV89" s="31" t="str">
        <f>IF(ISBLANK(Values!E88),"","New")</f>
        <v/>
      </c>
      <c r="FE89" s="1" t="str">
        <f>IF(ISBLANK(Values!E88),"","3")</f>
        <v/>
      </c>
      <c r="FH89" s="1" t="str">
        <f>IF(ISBLANK(Values!E88),"","FALSE")</f>
        <v/>
      </c>
      <c r="FI89" s="36" t="str">
        <f>IF(ISBLANK(Values!E88),"","FALSE")</f>
        <v/>
      </c>
      <c r="FJ89" s="36"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7"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8" t="str">
        <f>IF(ISBLANK(Values!E89),"",Values!F89 )</f>
        <v/>
      </c>
      <c r="K90" s="28" t="str">
        <f>IF(ISBLANK(Values!E89),"",IF(Values!J89, Values!$B$4, Values!$B$5))</f>
        <v/>
      </c>
      <c r="L90" s="39" t="str">
        <f>IF(ISBLANK(Values!E89),"",Values!$B$18)</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8" t="str">
        <f>IF(ISBLANK(Values!E89),"","Size-Color")</f>
        <v/>
      </c>
      <c r="Z90" s="32" t="str">
        <f>IF(ISBLANK(Values!E89),"","variation")</f>
        <v/>
      </c>
      <c r="AA90" s="36" t="str">
        <f>IF(ISBLANK(Values!E89),"",Values!$B$20)</f>
        <v/>
      </c>
      <c r="AB90" s="36" t="str">
        <f>IF(ISBLANK(Values!E89),"",Values!$B$29)</f>
        <v/>
      </c>
      <c r="AI90" s="40" t="str">
        <f>IF(ISBLANK(Values!E89),"",IF(Values!I89,Values!$B$23,Values!$B$33))</f>
        <v/>
      </c>
      <c r="AJ90" s="41"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36" t="str">
        <f>IF(ISBLANK(Values!E89),"",IF(Values!J89,"Backlit", "Non-Backlit"))</f>
        <v/>
      </c>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P90" s="36" t="str">
        <f>IF(ISBLANK(Values!E89),"",Values!$B$7)</f>
        <v/>
      </c>
      <c r="CQ90" s="36" t="str">
        <f>IF(ISBLANK(Values!E89),"",Values!$B$8)</f>
        <v/>
      </c>
      <c r="CR90" s="36"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s="31"/>
      <c r="DZ90" s="31"/>
      <c r="EA90" s="31"/>
      <c r="EB90" s="31"/>
      <c r="EC90" s="31"/>
      <c r="EI90" s="1" t="str">
        <f>IF(ISBLANK(Values!E89),"",Values!$B$31)</f>
        <v/>
      </c>
      <c r="ES90" s="1" t="str">
        <f>IF(ISBLANK(Values!E89),"","Amazon Tellus UPS")</f>
        <v/>
      </c>
      <c r="EV90" s="31" t="str">
        <f>IF(ISBLANK(Values!E89),"","New")</f>
        <v/>
      </c>
      <c r="FE90" s="1" t="str">
        <f>IF(ISBLANK(Values!E89),"","3")</f>
        <v/>
      </c>
      <c r="FH90" s="1" t="str">
        <f>IF(ISBLANK(Values!E89),"","FALSE")</f>
        <v/>
      </c>
      <c r="FI90" s="36" t="str">
        <f>IF(ISBLANK(Values!E89),"","FALSE")</f>
        <v/>
      </c>
      <c r="FJ90" s="36"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7"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8" t="str">
        <f>IF(ISBLANK(Values!E90),"",Values!F90 )</f>
        <v/>
      </c>
      <c r="K91" s="28" t="str">
        <f>IF(ISBLANK(Values!E90),"",IF(Values!J90, Values!$B$4, Values!$B$5))</f>
        <v/>
      </c>
      <c r="L91" s="39" t="str">
        <f>IF(ISBLANK(Values!E90),"",Values!$B$18)</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8" t="str">
        <f>IF(ISBLANK(Values!E90),"","Size-Color")</f>
        <v/>
      </c>
      <c r="Z91" s="32" t="str">
        <f>IF(ISBLANK(Values!E90),"","variation")</f>
        <v/>
      </c>
      <c r="AA91" s="36" t="str">
        <f>IF(ISBLANK(Values!E90),"",Values!$B$20)</f>
        <v/>
      </c>
      <c r="AB91" s="36" t="str">
        <f>IF(ISBLANK(Values!E90),"",Values!$B$29)</f>
        <v/>
      </c>
      <c r="AI91" s="40" t="str">
        <f>IF(ISBLANK(Values!E90),"",IF(Values!I90,Values!$B$23,Values!$B$33))</f>
        <v/>
      </c>
      <c r="AJ91" s="41"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36" t="str">
        <f>IF(ISBLANK(Values!E90),"",IF(Values!J90,"Backlit", "Non-Backlit"))</f>
        <v/>
      </c>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P91" s="36" t="str">
        <f>IF(ISBLANK(Values!E90),"",Values!$B$7)</f>
        <v/>
      </c>
      <c r="CQ91" s="36" t="str">
        <f>IF(ISBLANK(Values!E90),"",Values!$B$8)</f>
        <v/>
      </c>
      <c r="CR91" s="36"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s="31"/>
      <c r="DZ91" s="31"/>
      <c r="EA91" s="31"/>
      <c r="EB91" s="31"/>
      <c r="EC91" s="31"/>
      <c r="EI91" s="1" t="str">
        <f>IF(ISBLANK(Values!E90),"",Values!$B$31)</f>
        <v/>
      </c>
      <c r="ES91" s="1" t="str">
        <f>IF(ISBLANK(Values!E90),"","Amazon Tellus UPS")</f>
        <v/>
      </c>
      <c r="EV91" s="31" t="str">
        <f>IF(ISBLANK(Values!E90),"","New")</f>
        <v/>
      </c>
      <c r="FE91" s="1" t="str">
        <f>IF(ISBLANK(Values!E90),"","3")</f>
        <v/>
      </c>
      <c r="FH91" s="1" t="str">
        <f>IF(ISBLANK(Values!E90),"","FALSE")</f>
        <v/>
      </c>
      <c r="FI91" s="36" t="str">
        <f>IF(ISBLANK(Values!E90),"","FALSE")</f>
        <v/>
      </c>
      <c r="FJ91" s="36"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7"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8" t="str">
        <f>IF(ISBLANK(Values!E91),"",Values!F91 )</f>
        <v/>
      </c>
      <c r="K92" s="28" t="str">
        <f>IF(ISBLANK(Values!E91),"",IF(Values!J91, Values!$B$4, Values!$B$5))</f>
        <v/>
      </c>
      <c r="L92" s="39" t="str">
        <f>IF(ISBLANK(Values!E91),"",Values!$B$18)</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8" t="str">
        <f>IF(ISBLANK(Values!E91),"","Size-Color")</f>
        <v/>
      </c>
      <c r="Z92" s="32" t="str">
        <f>IF(ISBLANK(Values!E91),"","variation")</f>
        <v/>
      </c>
      <c r="AA92" s="36" t="str">
        <f>IF(ISBLANK(Values!E91),"",Values!$B$20)</f>
        <v/>
      </c>
      <c r="AB92" s="36" t="str">
        <f>IF(ISBLANK(Values!E91),"",Values!$B$29)</f>
        <v/>
      </c>
      <c r="AI92" s="40" t="str">
        <f>IF(ISBLANK(Values!E91),"",IF(Values!I91,Values!$B$23,Values!$B$33))</f>
        <v/>
      </c>
      <c r="AJ92" s="41"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36" t="str">
        <f>IF(ISBLANK(Values!E91),"",IF(Values!J91,"Backlit", "Non-Backlit"))</f>
        <v/>
      </c>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P92" s="36" t="str">
        <f>IF(ISBLANK(Values!E91),"",Values!$B$7)</f>
        <v/>
      </c>
      <c r="CQ92" s="36" t="str">
        <f>IF(ISBLANK(Values!E91),"",Values!$B$8)</f>
        <v/>
      </c>
      <c r="CR92" s="36"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s="31"/>
      <c r="DZ92" s="31"/>
      <c r="EA92" s="31"/>
      <c r="EB92" s="31"/>
      <c r="EC92" s="31"/>
      <c r="EI92" s="1" t="str">
        <f>IF(ISBLANK(Values!E91),"",Values!$B$31)</f>
        <v/>
      </c>
      <c r="ES92" s="1" t="str">
        <f>IF(ISBLANK(Values!E91),"","Amazon Tellus UPS")</f>
        <v/>
      </c>
      <c r="EV92" s="31" t="str">
        <f>IF(ISBLANK(Values!E91),"","New")</f>
        <v/>
      </c>
      <c r="FE92" s="1" t="str">
        <f>IF(ISBLANK(Values!E91),"","3")</f>
        <v/>
      </c>
      <c r="FH92" s="1" t="str">
        <f>IF(ISBLANK(Values!E91),"","FALSE")</f>
        <v/>
      </c>
      <c r="FI92" s="36" t="str">
        <f>IF(ISBLANK(Values!E91),"","FALSE")</f>
        <v/>
      </c>
      <c r="FJ92" s="36"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7"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8" t="str">
        <f>IF(ISBLANK(Values!E92),"",Values!F92 )</f>
        <v/>
      </c>
      <c r="K93" s="28" t="str">
        <f>IF(ISBLANK(Values!E92),"",IF(Values!J92, Values!$B$4, Values!$B$5))</f>
        <v/>
      </c>
      <c r="L93" s="39" t="str">
        <f>IF(ISBLANK(Values!E92),"",Values!$B$18)</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8" t="str">
        <f>IF(ISBLANK(Values!E92),"","Size-Color")</f>
        <v/>
      </c>
      <c r="Z93" s="32" t="str">
        <f>IF(ISBLANK(Values!E92),"","variation")</f>
        <v/>
      </c>
      <c r="AA93" s="36" t="str">
        <f>IF(ISBLANK(Values!E92),"",Values!$B$20)</f>
        <v/>
      </c>
      <c r="AB93" s="36" t="str">
        <f>IF(ISBLANK(Values!E92),"",Values!$B$29)</f>
        <v/>
      </c>
      <c r="AI93" s="40" t="str">
        <f>IF(ISBLANK(Values!E92),"",IF(Values!I92,Values!$B$23,Values!$B$33))</f>
        <v/>
      </c>
      <c r="AJ93" s="41"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36" t="str">
        <f>IF(ISBLANK(Values!E92),"",IF(Values!J92,"Backlit", "Non-Backlit"))</f>
        <v/>
      </c>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P93" s="36" t="str">
        <f>IF(ISBLANK(Values!E92),"",Values!$B$7)</f>
        <v/>
      </c>
      <c r="CQ93" s="36" t="str">
        <f>IF(ISBLANK(Values!E92),"",Values!$B$8)</f>
        <v/>
      </c>
      <c r="CR93" s="36"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s="31"/>
      <c r="DZ93" s="31"/>
      <c r="EA93" s="31"/>
      <c r="EB93" s="31"/>
      <c r="EC93" s="31"/>
      <c r="EI93" s="1" t="str">
        <f>IF(ISBLANK(Values!E92),"",Values!$B$31)</f>
        <v/>
      </c>
      <c r="ES93" s="1" t="str">
        <f>IF(ISBLANK(Values!E92),"","Amazon Tellus UPS")</f>
        <v/>
      </c>
      <c r="EV93" s="31" t="str">
        <f>IF(ISBLANK(Values!E92),"","New")</f>
        <v/>
      </c>
      <c r="FE93" s="1" t="str">
        <f>IF(ISBLANK(Values!E92),"","3")</f>
        <v/>
      </c>
      <c r="FH93" s="1" t="str">
        <f>IF(ISBLANK(Values!E92),"","FALSE")</f>
        <v/>
      </c>
      <c r="FI93" s="36" t="str">
        <f>IF(ISBLANK(Values!E92),"","FALSE")</f>
        <v/>
      </c>
      <c r="FJ93" s="36"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7"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8" t="str">
        <f>IF(ISBLANK(Values!E93),"",Values!F93 )</f>
        <v/>
      </c>
      <c r="K94" s="28" t="str">
        <f>IF(ISBLANK(Values!E93),"",IF(Values!J93, Values!$B$4, Values!$B$5))</f>
        <v/>
      </c>
      <c r="L94" s="39" t="str">
        <f>IF(ISBLANK(Values!E93),"",Values!$B$18)</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8" t="str">
        <f>IF(ISBLANK(Values!E93),"","Size-Color")</f>
        <v/>
      </c>
      <c r="Z94" s="32" t="str">
        <f>IF(ISBLANK(Values!E93),"","variation")</f>
        <v/>
      </c>
      <c r="AA94" s="36" t="str">
        <f>IF(ISBLANK(Values!E93),"",Values!$B$20)</f>
        <v/>
      </c>
      <c r="AB94" s="36" t="str">
        <f>IF(ISBLANK(Values!E93),"",Values!$B$29)</f>
        <v/>
      </c>
      <c r="AI94" s="40" t="str">
        <f>IF(ISBLANK(Values!E93),"",IF(Values!I93,Values!$B$23,Values!$B$33))</f>
        <v/>
      </c>
      <c r="AJ94" s="41"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36" t="str">
        <f>IF(ISBLANK(Values!E93),"",IF(Values!J93,"Backlit", "Non-Backlit"))</f>
        <v/>
      </c>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P94" s="36" t="str">
        <f>IF(ISBLANK(Values!E93),"",Values!$B$7)</f>
        <v/>
      </c>
      <c r="CQ94" s="36" t="str">
        <f>IF(ISBLANK(Values!E93),"",Values!$B$8)</f>
        <v/>
      </c>
      <c r="CR94" s="36"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s="31"/>
      <c r="DZ94" s="31"/>
      <c r="EA94" s="31"/>
      <c r="EB94" s="31"/>
      <c r="EC94" s="31"/>
      <c r="EI94" s="1" t="str">
        <f>IF(ISBLANK(Values!E93),"",Values!$B$31)</f>
        <v/>
      </c>
      <c r="ES94" s="1" t="str">
        <f>IF(ISBLANK(Values!E93),"","Amazon Tellus UPS")</f>
        <v/>
      </c>
      <c r="EV94" s="31" t="str">
        <f>IF(ISBLANK(Values!E93),"","New")</f>
        <v/>
      </c>
      <c r="FE94" s="1" t="str">
        <f>IF(ISBLANK(Values!E93),"","3")</f>
        <v/>
      </c>
      <c r="FH94" s="1" t="str">
        <f>IF(ISBLANK(Values!E93),"","FALSE")</f>
        <v/>
      </c>
      <c r="FI94" s="36" t="str">
        <f>IF(ISBLANK(Values!E93),"","FALSE")</f>
        <v/>
      </c>
      <c r="FJ94" s="36"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7"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8" t="str">
        <f>IF(ISBLANK(Values!E94),"",Values!F94 )</f>
        <v/>
      </c>
      <c r="K95" s="28" t="str">
        <f>IF(ISBLANK(Values!E94),"",IF(Values!J94, Values!$B$4, Values!$B$5))</f>
        <v/>
      </c>
      <c r="L95" s="39" t="str">
        <f>IF(ISBLANK(Values!E94),"",Values!$B$18)</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8" t="str">
        <f>IF(ISBLANK(Values!E94),"","Size-Color")</f>
        <v/>
      </c>
      <c r="Z95" s="32" t="str">
        <f>IF(ISBLANK(Values!E94),"","variation")</f>
        <v/>
      </c>
      <c r="AA95" s="36" t="str">
        <f>IF(ISBLANK(Values!E94),"",Values!$B$20)</f>
        <v/>
      </c>
      <c r="AB95" s="36" t="str">
        <f>IF(ISBLANK(Values!E94),"",Values!$B$29)</f>
        <v/>
      </c>
      <c r="AI95" s="40" t="str">
        <f>IF(ISBLANK(Values!E94),"",IF(Values!I94,Values!$B$23,Values!$B$33))</f>
        <v/>
      </c>
      <c r="AJ95" s="41"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36" t="str">
        <f>IF(ISBLANK(Values!E94),"",IF(Values!J94,"Backlit", "Non-Backlit"))</f>
        <v/>
      </c>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P95" s="36" t="str">
        <f>IF(ISBLANK(Values!E94),"",Values!$B$7)</f>
        <v/>
      </c>
      <c r="CQ95" s="36" t="str">
        <f>IF(ISBLANK(Values!E94),"",Values!$B$8)</f>
        <v/>
      </c>
      <c r="CR95" s="36"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s="31"/>
      <c r="DZ95" s="31"/>
      <c r="EA95" s="31"/>
      <c r="EB95" s="31"/>
      <c r="EC95" s="31"/>
      <c r="EI95" s="1" t="str">
        <f>IF(ISBLANK(Values!E94),"",Values!$B$31)</f>
        <v/>
      </c>
      <c r="ES95" s="1" t="str">
        <f>IF(ISBLANK(Values!E94),"","Amazon Tellus UPS")</f>
        <v/>
      </c>
      <c r="EV95" s="31" t="str">
        <f>IF(ISBLANK(Values!E94),"","New")</f>
        <v/>
      </c>
      <c r="FE95" s="1" t="str">
        <f>IF(ISBLANK(Values!E94),"","3")</f>
        <v/>
      </c>
      <c r="FH95" s="1" t="str">
        <f>IF(ISBLANK(Values!E94),"","FALSE")</f>
        <v/>
      </c>
      <c r="FI95" s="36" t="str">
        <f>IF(ISBLANK(Values!E94),"","FALSE")</f>
        <v/>
      </c>
      <c r="FJ95" s="36"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7"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8" t="str">
        <f>IF(ISBLANK(Values!E95),"",Values!F95 )</f>
        <v/>
      </c>
      <c r="K96" s="28" t="str">
        <f>IF(ISBLANK(Values!E95),"",IF(Values!J95, Values!$B$4, Values!$B$5))</f>
        <v/>
      </c>
      <c r="L96" s="39" t="str">
        <f>IF(ISBLANK(Values!E95),"",Values!$B$18)</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8" t="str">
        <f>IF(ISBLANK(Values!E95),"","Size-Color")</f>
        <v/>
      </c>
      <c r="Z96" s="32" t="str">
        <f>IF(ISBLANK(Values!E95),"","variation")</f>
        <v/>
      </c>
      <c r="AA96" s="36" t="str">
        <f>IF(ISBLANK(Values!E95),"",Values!$B$20)</f>
        <v/>
      </c>
      <c r="AB96" s="36" t="str">
        <f>IF(ISBLANK(Values!E95),"",Values!$B$29)</f>
        <v/>
      </c>
      <c r="AI96" s="40" t="str">
        <f>IF(ISBLANK(Values!E95),"",IF(Values!I95,Values!$B$23,Values!$B$33))</f>
        <v/>
      </c>
      <c r="AJ96" s="41"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36" t="str">
        <f>IF(ISBLANK(Values!E95),"",IF(Values!J95,"Backlit", "Non-Backlit"))</f>
        <v/>
      </c>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P96" s="36" t="str">
        <f>IF(ISBLANK(Values!E95),"",Values!$B$7)</f>
        <v/>
      </c>
      <c r="CQ96" s="36" t="str">
        <f>IF(ISBLANK(Values!E95),"",Values!$B$8)</f>
        <v/>
      </c>
      <c r="CR96" s="36"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s="31"/>
      <c r="DZ96" s="31"/>
      <c r="EA96" s="31"/>
      <c r="EB96" s="31"/>
      <c r="EC96" s="31"/>
      <c r="EI96" s="1" t="str">
        <f>IF(ISBLANK(Values!E95),"",Values!$B$31)</f>
        <v/>
      </c>
      <c r="ES96" s="1" t="str">
        <f>IF(ISBLANK(Values!E95),"","Amazon Tellus UPS")</f>
        <v/>
      </c>
      <c r="EV96" s="31" t="str">
        <f>IF(ISBLANK(Values!E95),"","New")</f>
        <v/>
      </c>
      <c r="FE96" s="1" t="str">
        <f>IF(ISBLANK(Values!E95),"","3")</f>
        <v/>
      </c>
      <c r="FH96" s="1" t="str">
        <f>IF(ISBLANK(Values!E95),"","FALSE")</f>
        <v/>
      </c>
      <c r="FI96" s="36" t="str">
        <f>IF(ISBLANK(Values!E95),"","FALSE")</f>
        <v/>
      </c>
      <c r="FJ96" s="36"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7"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8" t="str">
        <f>IF(ISBLANK(Values!E96),"",Values!F96 )</f>
        <v/>
      </c>
      <c r="K97" s="28" t="str">
        <f>IF(ISBLANK(Values!E96),"",IF(Values!J96, Values!$B$4, Values!$B$5))</f>
        <v/>
      </c>
      <c r="L97" s="39" t="str">
        <f>IF(ISBLANK(Values!E96),"",Values!$B$18)</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8" t="str">
        <f>IF(ISBLANK(Values!E96),"","Size-Color")</f>
        <v/>
      </c>
      <c r="Z97" s="32" t="str">
        <f>IF(ISBLANK(Values!E96),"","variation")</f>
        <v/>
      </c>
      <c r="AA97" s="36" t="str">
        <f>IF(ISBLANK(Values!E96),"",Values!$B$20)</f>
        <v/>
      </c>
      <c r="AB97" s="36" t="str">
        <f>IF(ISBLANK(Values!E96),"",Values!$B$29)</f>
        <v/>
      </c>
      <c r="AI97" s="40" t="str">
        <f>IF(ISBLANK(Values!E96),"",IF(Values!I96,Values!$B$23,Values!$B$33))</f>
        <v/>
      </c>
      <c r="AJ97" s="41"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36" t="str">
        <f>IF(ISBLANK(Values!E96),"",IF(Values!J96,"Backlit", "Non-Backlit"))</f>
        <v/>
      </c>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P97" s="36" t="str">
        <f>IF(ISBLANK(Values!E96),"",Values!$B$7)</f>
        <v/>
      </c>
      <c r="CQ97" s="36" t="str">
        <f>IF(ISBLANK(Values!E96),"",Values!$B$8)</f>
        <v/>
      </c>
      <c r="CR97" s="36"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s="31"/>
      <c r="DZ97" s="31"/>
      <c r="EA97" s="31"/>
      <c r="EB97" s="31"/>
      <c r="EC97" s="31"/>
      <c r="EI97" s="1" t="str">
        <f>IF(ISBLANK(Values!E96),"",Values!$B$31)</f>
        <v/>
      </c>
      <c r="ES97" s="1" t="str">
        <f>IF(ISBLANK(Values!E96),"","Amazon Tellus UPS")</f>
        <v/>
      </c>
      <c r="EV97" s="31" t="str">
        <f>IF(ISBLANK(Values!E96),"","New")</f>
        <v/>
      </c>
      <c r="FE97" s="1" t="str">
        <f>IF(ISBLANK(Values!E96),"","3")</f>
        <v/>
      </c>
      <c r="FH97" s="1" t="str">
        <f>IF(ISBLANK(Values!E96),"","FALSE")</f>
        <v/>
      </c>
      <c r="FI97" s="36" t="str">
        <f>IF(ISBLANK(Values!E96),"","FALSE")</f>
        <v/>
      </c>
      <c r="FJ97" s="36"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7"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8" t="str">
        <f>IF(ISBLANK(Values!E97),"",Values!F97 )</f>
        <v/>
      </c>
      <c r="K98" s="28" t="str">
        <f>IF(ISBLANK(Values!E97),"",IF(Values!J97, Values!$B$4, Values!$B$5))</f>
        <v/>
      </c>
      <c r="L98" s="39" t="str">
        <f>IF(ISBLANK(Values!E97),"",Values!$B$18)</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8" t="str">
        <f>IF(ISBLANK(Values!E97),"","Size-Color")</f>
        <v/>
      </c>
      <c r="Z98" s="32" t="str">
        <f>IF(ISBLANK(Values!E97),"","variation")</f>
        <v/>
      </c>
      <c r="AA98" s="36" t="str">
        <f>IF(ISBLANK(Values!E97),"",Values!$B$20)</f>
        <v/>
      </c>
      <c r="AB98" s="36" t="str">
        <f>IF(ISBLANK(Values!E97),"",Values!$B$29)</f>
        <v/>
      </c>
      <c r="AI98" s="40" t="str">
        <f>IF(ISBLANK(Values!E97),"",IF(Values!I97,Values!$B$23,Values!$B$33))</f>
        <v/>
      </c>
      <c r="AJ98" s="41"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36" t="str">
        <f>IF(ISBLANK(Values!E97),"",IF(Values!J97,"Backlit", "Non-Backlit"))</f>
        <v/>
      </c>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P98" s="36" t="str">
        <f>IF(ISBLANK(Values!E97),"",Values!$B$7)</f>
        <v/>
      </c>
      <c r="CQ98" s="36" t="str">
        <f>IF(ISBLANK(Values!E97),"",Values!$B$8)</f>
        <v/>
      </c>
      <c r="CR98" s="36"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s="31"/>
      <c r="DZ98" s="31"/>
      <c r="EA98" s="31"/>
      <c r="EB98" s="31"/>
      <c r="EC98" s="31"/>
      <c r="EI98" s="1" t="str">
        <f>IF(ISBLANK(Values!E97),"",Values!$B$31)</f>
        <v/>
      </c>
      <c r="ES98" s="1" t="str">
        <f>IF(ISBLANK(Values!E97),"","Amazon Tellus UPS")</f>
        <v/>
      </c>
      <c r="EV98" s="31" t="str">
        <f>IF(ISBLANK(Values!E97),"","New")</f>
        <v/>
      </c>
      <c r="FE98" s="1" t="str">
        <f>IF(ISBLANK(Values!E97),"","3")</f>
        <v/>
      </c>
      <c r="FH98" s="1" t="str">
        <f>IF(ISBLANK(Values!E97),"","FALSE")</f>
        <v/>
      </c>
      <c r="FI98" s="36" t="str">
        <f>IF(ISBLANK(Values!E97),"","FALSE")</f>
        <v/>
      </c>
      <c r="FJ98" s="36"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7"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8" t="str">
        <f>IF(ISBLANK(Values!E98),"",Values!F98 )</f>
        <v/>
      </c>
      <c r="K99" s="28" t="str">
        <f>IF(ISBLANK(Values!E98),"",IF(Values!J98, Values!$B$4, Values!$B$5))</f>
        <v/>
      </c>
      <c r="L99" s="39" t="str">
        <f>IF(ISBLANK(Values!E98),"",Values!$B$18)</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8" t="str">
        <f>IF(ISBLANK(Values!E98),"","Size-Color")</f>
        <v/>
      </c>
      <c r="Z99" s="32" t="str">
        <f>IF(ISBLANK(Values!E98),"","variation")</f>
        <v/>
      </c>
      <c r="AA99" s="36" t="str">
        <f>IF(ISBLANK(Values!E98),"",Values!$B$20)</f>
        <v/>
      </c>
      <c r="AB99" s="36" t="str">
        <f>IF(ISBLANK(Values!E98),"",Values!$B$29)</f>
        <v/>
      </c>
      <c r="AI99" s="40" t="str">
        <f>IF(ISBLANK(Values!E98),"",IF(Values!I98,Values!$B$23,Values!$B$33))</f>
        <v/>
      </c>
      <c r="AJ99" s="41"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36" t="str">
        <f>IF(ISBLANK(Values!E98),"",IF(Values!J98,"Backlit", "Non-Backlit"))</f>
        <v/>
      </c>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P99" s="36" t="str">
        <f>IF(ISBLANK(Values!E98),"",Values!$B$7)</f>
        <v/>
      </c>
      <c r="CQ99" s="36" t="str">
        <f>IF(ISBLANK(Values!E98),"",Values!$B$8)</f>
        <v/>
      </c>
      <c r="CR99" s="36"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s="31"/>
      <c r="DZ99" s="31"/>
      <c r="EA99" s="31"/>
      <c r="EB99" s="31"/>
      <c r="EC99" s="31"/>
      <c r="EI99" s="1" t="str">
        <f>IF(ISBLANK(Values!E98),"",Values!$B$31)</f>
        <v/>
      </c>
      <c r="ES99" s="1" t="str">
        <f>IF(ISBLANK(Values!E98),"","Amazon Tellus UPS")</f>
        <v/>
      </c>
      <c r="EV99" s="31" t="str">
        <f>IF(ISBLANK(Values!E98),"","New")</f>
        <v/>
      </c>
      <c r="FE99" s="1" t="str">
        <f>IF(ISBLANK(Values!E98),"","3")</f>
        <v/>
      </c>
      <c r="FH99" s="1" t="str">
        <f>IF(ISBLANK(Values!E98),"","FALSE")</f>
        <v/>
      </c>
      <c r="FI99" s="36" t="str">
        <f>IF(ISBLANK(Values!E98),"","FALSE")</f>
        <v/>
      </c>
      <c r="FJ99" s="36"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7"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8" t="str">
        <f>IF(ISBLANK(Values!E99),"",Values!F99 )</f>
        <v/>
      </c>
      <c r="K100" s="28" t="str">
        <f>IF(ISBLANK(Values!E99),"",IF(Values!J99, Values!$B$4, Values!$B$5))</f>
        <v/>
      </c>
      <c r="L100" s="39"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8" t="str">
        <f>IF(ISBLANK(Values!E99),"","Size-Color")</f>
        <v/>
      </c>
      <c r="Z100" s="32" t="str">
        <f>IF(ISBLANK(Values!E99),"","variation")</f>
        <v/>
      </c>
      <c r="AA100" s="36" t="str">
        <f>IF(ISBLANK(Values!E99),"",Values!$B$20)</f>
        <v/>
      </c>
      <c r="AB100" s="36" t="str">
        <f>IF(ISBLANK(Values!E99),"",Values!$B$29)</f>
        <v/>
      </c>
      <c r="AI100" s="40" t="str">
        <f>IF(ISBLANK(Values!E99),"",IF(Values!I99,Values!$B$23,Values!$B$33))</f>
        <v/>
      </c>
      <c r="AJ100" s="41"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36" t="str">
        <f>IF(ISBLANK(Values!E99),"",IF(Values!J99,"Backlit", "Non-Backlit"))</f>
        <v/>
      </c>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P100" s="36" t="str">
        <f>IF(ISBLANK(Values!E99),"",Values!$B$7)</f>
        <v/>
      </c>
      <c r="CQ100" s="36" t="str">
        <f>IF(ISBLANK(Values!E99),"",Values!$B$8)</f>
        <v/>
      </c>
      <c r="CR100" s="36"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s="31"/>
      <c r="DZ100" s="31"/>
      <c r="EA100" s="31"/>
      <c r="EB100" s="31"/>
      <c r="EC100" s="31"/>
      <c r="EI100" s="1" t="str">
        <f>IF(ISBLANK(Values!E99),"",Values!$B$31)</f>
        <v/>
      </c>
      <c r="ES100" s="1" t="str">
        <f>IF(ISBLANK(Values!E99),"","Amazon Tellus UPS")</f>
        <v/>
      </c>
      <c r="EV100" s="31" t="str">
        <f>IF(ISBLANK(Values!E99),"","New")</f>
        <v/>
      </c>
      <c r="FE100" s="1" t="str">
        <f>IF(ISBLANK(Values!E99),"","3")</f>
        <v/>
      </c>
      <c r="FH100" s="1" t="str">
        <f>IF(ISBLANK(Values!E99),"","FALSE")</f>
        <v/>
      </c>
      <c r="FI100" s="36" t="str">
        <f>IF(ISBLANK(Values!E99),"","FALSE")</f>
        <v/>
      </c>
      <c r="FJ100" s="36"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7"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8" t="str">
        <f>IF(ISBLANK(Values!E100),"",Values!F100 )</f>
        <v/>
      </c>
      <c r="K101" s="28" t="str">
        <f>IF(ISBLANK(Values!E100),"",IF(Values!J100, Values!$B$4, Values!$B$5))</f>
        <v/>
      </c>
      <c r="L101" s="39"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8" t="str">
        <f>IF(ISBLANK(Values!E100),"","Size-Color")</f>
        <v/>
      </c>
      <c r="Z101" s="32" t="str">
        <f>IF(ISBLANK(Values!E100),"","variation")</f>
        <v/>
      </c>
      <c r="AA101" s="36" t="str">
        <f>IF(ISBLANK(Values!E100),"",Values!$B$20)</f>
        <v/>
      </c>
      <c r="AB101" s="36" t="str">
        <f>IF(ISBLANK(Values!E100),"",Values!$B$29)</f>
        <v/>
      </c>
      <c r="AI101" s="40" t="str">
        <f>IF(ISBLANK(Values!E100),"",IF(Values!I100,Values!$B$23,Values!$B$33))</f>
        <v/>
      </c>
      <c r="AJ101" s="41"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36" t="str">
        <f>IF(ISBLANK(Values!E100),"",IF(Values!J100,"Backlit", "Non-Backlit"))</f>
        <v/>
      </c>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P101" s="36" t="str">
        <f>IF(ISBLANK(Values!E100),"",Values!$B$7)</f>
        <v/>
      </c>
      <c r="CQ101" s="36" t="str">
        <f>IF(ISBLANK(Values!E100),"",Values!$B$8)</f>
        <v/>
      </c>
      <c r="CR101" s="36"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s="31"/>
      <c r="DZ101" s="31"/>
      <c r="EA101" s="31"/>
      <c r="EB101" s="31"/>
      <c r="EC101" s="31"/>
      <c r="EI101" s="1" t="str">
        <f>IF(ISBLANK(Values!E100),"",Values!$B$31)</f>
        <v/>
      </c>
      <c r="ES101" s="1" t="str">
        <f>IF(ISBLANK(Values!E100),"","Amazon Tellus UPS")</f>
        <v/>
      </c>
      <c r="EV101" s="31" t="str">
        <f>IF(ISBLANK(Values!E100),"","New")</f>
        <v/>
      </c>
      <c r="FE101" s="1" t="str">
        <f>IF(ISBLANK(Values!E100),"","3")</f>
        <v/>
      </c>
      <c r="FH101" s="1" t="str">
        <f>IF(ISBLANK(Values!E100),"","FALSE")</f>
        <v/>
      </c>
      <c r="FI101" s="36" t="str">
        <f>IF(ISBLANK(Values!E100),"","FALSE")</f>
        <v/>
      </c>
      <c r="FJ101" s="36"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7"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8" t="str">
        <f>IF(ISBLANK(Values!E101),"",Values!F101 )</f>
        <v/>
      </c>
      <c r="K102" s="28" t="str">
        <f>IF(ISBLANK(Values!E101),"",IF(Values!J101, Values!$B$4, Values!$B$5))</f>
        <v/>
      </c>
      <c r="L102" s="39"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8" t="str">
        <f>IF(ISBLANK(Values!E101),"","Size-Color")</f>
        <v/>
      </c>
      <c r="Z102" s="32" t="str">
        <f>IF(ISBLANK(Values!E101),"","variation")</f>
        <v/>
      </c>
      <c r="AA102" s="36" t="str">
        <f>IF(ISBLANK(Values!E101),"",Values!$B$20)</f>
        <v/>
      </c>
      <c r="AB102" s="36" t="str">
        <f>IF(ISBLANK(Values!E101),"",Values!$B$29)</f>
        <v/>
      </c>
      <c r="AI102" s="40" t="str">
        <f>IF(ISBLANK(Values!E101),"",IF(Values!I101,Values!$B$23,Values!$B$33))</f>
        <v/>
      </c>
      <c r="AJ102" s="41"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36" t="str">
        <f>IF(ISBLANK(Values!E101),"",IF(Values!J101,"Backlit", "Non-Backlit"))</f>
        <v/>
      </c>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P102" s="36" t="str">
        <f>IF(ISBLANK(Values!E101),"",Values!$B$7)</f>
        <v/>
      </c>
      <c r="CQ102" s="36" t="str">
        <f>IF(ISBLANK(Values!E101),"",Values!$B$8)</f>
        <v/>
      </c>
      <c r="CR102" s="36"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s="31"/>
      <c r="DZ102" s="31"/>
      <c r="EA102" s="31"/>
      <c r="EB102" s="31"/>
      <c r="EC102" s="31"/>
      <c r="EI102" s="1" t="str">
        <f>IF(ISBLANK(Values!E101),"",Values!$B$31)</f>
        <v/>
      </c>
      <c r="ES102" s="1" t="str">
        <f>IF(ISBLANK(Values!E101),"","Amazon Tellus UPS")</f>
        <v/>
      </c>
      <c r="EV102" s="31" t="str">
        <f>IF(ISBLANK(Values!E101),"","New")</f>
        <v/>
      </c>
      <c r="FE102" s="1" t="str">
        <f>IF(ISBLANK(Values!E101),"","3")</f>
        <v/>
      </c>
      <c r="FH102" s="1" t="str">
        <f>IF(ISBLANK(Values!E101),"","FALSE")</f>
        <v/>
      </c>
      <c r="FI102" s="36" t="str">
        <f>IF(ISBLANK(Values!E101),"","FALSE")</f>
        <v/>
      </c>
      <c r="FJ102" s="36"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7"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8" t="str">
        <f>IF(ISBLANK(Values!E102),"",Values!F102 )</f>
        <v/>
      </c>
      <c r="K103" s="28" t="str">
        <f>IF(ISBLANK(Values!E102),"",IF(Values!J102, Values!$B$4, Values!$B$5))</f>
        <v/>
      </c>
      <c r="L103" s="39"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8" t="str">
        <f>IF(ISBLANK(Values!E102),"","Size-Color")</f>
        <v/>
      </c>
      <c r="Z103" s="32" t="str">
        <f>IF(ISBLANK(Values!E102),"","variation")</f>
        <v/>
      </c>
      <c r="AA103" s="36" t="str">
        <f>IF(ISBLANK(Values!E102),"",Values!$B$20)</f>
        <v/>
      </c>
      <c r="AB103" s="36" t="str">
        <f>IF(ISBLANK(Values!E102),"",Values!$B$29)</f>
        <v/>
      </c>
      <c r="AI103" s="40" t="str">
        <f>IF(ISBLANK(Values!E102),"",IF(Values!I102,Values!$B$23,Values!$B$33))</f>
        <v/>
      </c>
      <c r="AJ103" s="41"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36" t="str">
        <f>IF(ISBLANK(Values!E102),"",IF(Values!J102,"Backlit", "Non-Backlit"))</f>
        <v/>
      </c>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P103" s="36" t="str">
        <f>IF(ISBLANK(Values!E102),"",Values!$B$7)</f>
        <v/>
      </c>
      <c r="CQ103" s="36" t="str">
        <f>IF(ISBLANK(Values!E102),"",Values!$B$8)</f>
        <v/>
      </c>
      <c r="CR103" s="36"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s="31"/>
      <c r="DZ103" s="31"/>
      <c r="EA103" s="31"/>
      <c r="EB103" s="31"/>
      <c r="EC103" s="31"/>
      <c r="EI103" s="1" t="str">
        <f>IF(ISBLANK(Values!E102),"",Values!$B$31)</f>
        <v/>
      </c>
      <c r="ES103" s="1" t="str">
        <f>IF(ISBLANK(Values!E102),"","Amazon Tellus UPS")</f>
        <v/>
      </c>
      <c r="EV103" s="31" t="str">
        <f>IF(ISBLANK(Values!E102),"","New")</f>
        <v/>
      </c>
      <c r="FE103" s="1" t="str">
        <f>IF(ISBLANK(Values!E102),"","3")</f>
        <v/>
      </c>
      <c r="FH103" s="1" t="str">
        <f>IF(ISBLANK(Values!E102),"","FALSE")</f>
        <v/>
      </c>
      <c r="FI103" s="36" t="str">
        <f>IF(ISBLANK(Values!E102),"","FALSE")</f>
        <v/>
      </c>
      <c r="FJ103" s="36"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7"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8" t="str">
        <f>IF(ISBLANK(Values!E103),"",Values!F103 )</f>
        <v/>
      </c>
      <c r="K104" s="28" t="str">
        <f>IF(ISBLANK(Values!E103),"",IF(Values!J103, Values!$B$4, Values!$B$5))</f>
        <v/>
      </c>
      <c r="L104" s="39"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8" t="str">
        <f>IF(ISBLANK(Values!E103),"","Size-Color")</f>
        <v/>
      </c>
      <c r="Z104" s="32" t="str">
        <f>IF(ISBLANK(Values!E103),"","variation")</f>
        <v/>
      </c>
      <c r="AA104" s="36" t="str">
        <f>IF(ISBLANK(Values!E103),"",Values!$B$20)</f>
        <v/>
      </c>
      <c r="AB104" s="36" t="str">
        <f>IF(ISBLANK(Values!E103),"",Values!$B$29)</f>
        <v/>
      </c>
      <c r="AI104" s="40" t="str">
        <f>IF(ISBLANK(Values!E103),"",IF(Values!I103,Values!$B$23,Values!$B$33))</f>
        <v/>
      </c>
      <c r="AJ104" s="41"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36" t="str">
        <f>IF(ISBLANK(Values!E103),"",IF(Values!J103,"Backlit", "Non-Backlit"))</f>
        <v/>
      </c>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P104" s="36" t="str">
        <f>IF(ISBLANK(Values!E103),"",Values!$B$7)</f>
        <v/>
      </c>
      <c r="CQ104" s="36" t="str">
        <f>IF(ISBLANK(Values!E103),"",Values!$B$8)</f>
        <v/>
      </c>
      <c r="CR104" s="36"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s="31"/>
      <c r="DZ104" s="31"/>
      <c r="EA104" s="31"/>
      <c r="EB104" s="31"/>
      <c r="EC104" s="31"/>
      <c r="EI104" s="1" t="str">
        <f>IF(ISBLANK(Values!E103),"",Values!$B$31)</f>
        <v/>
      </c>
      <c r="ES104" s="1" t="str">
        <f>IF(ISBLANK(Values!E103),"","Amazon Tellus UPS")</f>
        <v/>
      </c>
      <c r="EV104" s="31" t="str">
        <f>IF(ISBLANK(Values!E103),"","New")</f>
        <v/>
      </c>
      <c r="FE104" s="1" t="str">
        <f>IF(ISBLANK(Values!E103),"","3")</f>
        <v/>
      </c>
      <c r="FH104" s="1" t="str">
        <f>IF(ISBLANK(Values!E103),"","FALSE")</f>
        <v/>
      </c>
      <c r="FI104" s="36" t="str">
        <f>IF(ISBLANK(Values!E103),"","FALSE")</f>
        <v/>
      </c>
      <c r="FJ104" s="36"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7"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8" t="str">
        <f>IF(ISBLANK(Values!E104),"",Values!F104 )</f>
        <v/>
      </c>
      <c r="K105" s="28" t="str">
        <f>IF(ISBLANK(Values!E104),"",IF(Values!J104, Values!$B$4, Values!$B$5))</f>
        <v/>
      </c>
      <c r="L105" s="39"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8" t="str">
        <f>IF(ISBLANK(Values!E104),"","Size-Color")</f>
        <v/>
      </c>
      <c r="Z105" s="32" t="str">
        <f>IF(ISBLANK(Values!E104),"","variation")</f>
        <v/>
      </c>
      <c r="AA105" s="36" t="str">
        <f>IF(ISBLANK(Values!E104),"",Values!$B$20)</f>
        <v/>
      </c>
      <c r="AB105" s="36" t="str">
        <f>IF(ISBLANK(Values!E104),"",Values!$B$29)</f>
        <v/>
      </c>
      <c r="AI105" s="40" t="str">
        <f>IF(ISBLANK(Values!E104),"",IF(Values!I104,Values!$B$23,Values!$B$33))</f>
        <v/>
      </c>
      <c r="AJ105" s="41"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36" t="str">
        <f>IF(ISBLANK(Values!E104),"",IF(Values!J104,"Backlit", "Non-Backlit"))</f>
        <v/>
      </c>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P105" s="36" t="str">
        <f>IF(ISBLANK(Values!E104),"",Values!$B$7)</f>
        <v/>
      </c>
      <c r="CQ105" s="36" t="str">
        <f>IF(ISBLANK(Values!E104),"",Values!$B$8)</f>
        <v/>
      </c>
      <c r="CR105" s="36"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s="31"/>
      <c r="DZ105" s="31"/>
      <c r="EA105" s="31"/>
      <c r="EB105" s="31"/>
      <c r="EC105" s="31"/>
      <c r="EI105" s="1" t="str">
        <f>IF(ISBLANK(Values!E104),"",Values!$B$31)</f>
        <v/>
      </c>
      <c r="ES105" s="1" t="str">
        <f>IF(ISBLANK(Values!E104),"","Amazon Tellus UPS")</f>
        <v/>
      </c>
      <c r="EV105" s="31" t="str">
        <f>IF(ISBLANK(Values!E104),"","New")</f>
        <v/>
      </c>
      <c r="FE105" s="1" t="str">
        <f>IF(ISBLANK(Values!E104),"","3")</f>
        <v/>
      </c>
      <c r="FH105" s="1" t="str">
        <f>IF(ISBLANK(Values!E104),"","FALSE")</f>
        <v/>
      </c>
      <c r="FI105" s="36" t="str">
        <f>IF(ISBLANK(Values!E104),"","FALSE")</f>
        <v/>
      </c>
      <c r="FJ105" s="36"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7"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8" t="str">
        <f>IF(ISBLANK(Values!E105),"",Values!F105 )</f>
        <v/>
      </c>
      <c r="K106" s="28" t="str">
        <f>IF(ISBLANK(Values!E105),"",IF(Values!J105, Values!$B$4, Values!$B$5))</f>
        <v/>
      </c>
      <c r="L106" s="39"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8" t="str">
        <f>IF(ISBLANK(Values!E105),"","Size-Color")</f>
        <v/>
      </c>
      <c r="Z106" s="32" t="str">
        <f>IF(ISBLANK(Values!E105),"","variation")</f>
        <v/>
      </c>
      <c r="AA106" s="36" t="str">
        <f>IF(ISBLANK(Values!E105),"",Values!$B$20)</f>
        <v/>
      </c>
      <c r="AB106" s="36" t="str">
        <f>IF(ISBLANK(Values!E105),"",Values!$B$29)</f>
        <v/>
      </c>
      <c r="AI106" s="40" t="str">
        <f>IF(ISBLANK(Values!E105),"",IF(Values!I105,Values!$B$23,Values!$B$33))</f>
        <v/>
      </c>
      <c r="AJ106" s="41"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36" t="str">
        <f>IF(ISBLANK(Values!E105),"",IF(Values!J105,"Backlit", "Non-Backlit"))</f>
        <v/>
      </c>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P106" s="36" t="str">
        <f>IF(ISBLANK(Values!E105),"",Values!$B$7)</f>
        <v/>
      </c>
      <c r="CQ106" s="36" t="str">
        <f>IF(ISBLANK(Values!E105),"",Values!$B$8)</f>
        <v/>
      </c>
      <c r="CR106" s="36"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s="31"/>
      <c r="DZ106" s="31"/>
      <c r="EA106" s="31"/>
      <c r="EB106" s="31"/>
      <c r="EC106" s="31"/>
      <c r="EI106" s="1" t="str">
        <f>IF(ISBLANK(Values!E105),"",Values!$B$31)</f>
        <v/>
      </c>
      <c r="ES106" s="1" t="str">
        <f>IF(ISBLANK(Values!E105),"","Amazon Tellus UPS")</f>
        <v/>
      </c>
      <c r="EV106" s="31" t="str">
        <f>IF(ISBLANK(Values!E105),"","New")</f>
        <v/>
      </c>
      <c r="FE106" s="1" t="str">
        <f>IF(ISBLANK(Values!E105),"","3")</f>
        <v/>
      </c>
      <c r="FH106" s="1" t="str">
        <f>IF(ISBLANK(Values!E105),"","FALSE")</f>
        <v/>
      </c>
      <c r="FI106" s="36" t="str">
        <f>IF(ISBLANK(Values!E105),"","FALSE")</f>
        <v/>
      </c>
      <c r="FJ106" s="36"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7"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8" t="str">
        <f>IF(ISBLANK(Values!E106),"",Values!F106 )</f>
        <v/>
      </c>
      <c r="K107" s="28" t="str">
        <f>IF(ISBLANK(Values!E106),"",IF(Values!J106, Values!$B$4, Values!$B$5))</f>
        <v/>
      </c>
      <c r="L107" s="39"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8" t="str">
        <f>IF(ISBLANK(Values!E106),"","Size-Color")</f>
        <v/>
      </c>
      <c r="Z107" s="32" t="str">
        <f>IF(ISBLANK(Values!E106),"","variation")</f>
        <v/>
      </c>
      <c r="AA107" s="36" t="str">
        <f>IF(ISBLANK(Values!E106),"",Values!$B$20)</f>
        <v/>
      </c>
      <c r="AB107" s="36" t="str">
        <f>IF(ISBLANK(Values!E106),"",Values!$B$29)</f>
        <v/>
      </c>
      <c r="AI107" s="40" t="str">
        <f>IF(ISBLANK(Values!E106),"",IF(Values!I106,Values!$B$23,Values!$B$33))</f>
        <v/>
      </c>
      <c r="AJ107" s="41"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36" t="str">
        <f>IF(ISBLANK(Values!E106),"",IF(Values!J106,"Backlit", "Non-Backlit"))</f>
        <v/>
      </c>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P107" s="36" t="str">
        <f>IF(ISBLANK(Values!E106),"",Values!$B$7)</f>
        <v/>
      </c>
      <c r="CQ107" s="36" t="str">
        <f>IF(ISBLANK(Values!E106),"",Values!$B$8)</f>
        <v/>
      </c>
      <c r="CR107" s="36"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s="31"/>
      <c r="DZ107" s="31"/>
      <c r="EA107" s="31"/>
      <c r="EB107" s="31"/>
      <c r="EC107" s="31"/>
      <c r="EI107" s="1" t="str">
        <f>IF(ISBLANK(Values!E106),"",Values!$B$31)</f>
        <v/>
      </c>
      <c r="ES107" s="1" t="str">
        <f>IF(ISBLANK(Values!E106),"","Amazon Tellus UPS")</f>
        <v/>
      </c>
      <c r="EV107" s="31" t="str">
        <f>IF(ISBLANK(Values!E106),"","New")</f>
        <v/>
      </c>
      <c r="FE107" s="1" t="str">
        <f>IF(ISBLANK(Values!E106),"","3")</f>
        <v/>
      </c>
      <c r="FH107" s="1" t="str">
        <f>IF(ISBLANK(Values!E106),"","FALSE")</f>
        <v/>
      </c>
      <c r="FI107" s="36" t="str">
        <f>IF(ISBLANK(Values!E106),"","FALSE")</f>
        <v/>
      </c>
      <c r="FJ107" s="36"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7"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8" t="str">
        <f>IF(ISBLANK(Values!E107),"",Values!F107 )</f>
        <v/>
      </c>
      <c r="K108" s="28" t="str">
        <f>IF(ISBLANK(Values!E107),"",IF(Values!J107, Values!$B$4, Values!$B$5))</f>
        <v/>
      </c>
      <c r="L108" s="39"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8" t="str">
        <f>IF(ISBLANK(Values!E107),"","Size-Color")</f>
        <v/>
      </c>
      <c r="Z108" s="32" t="str">
        <f>IF(ISBLANK(Values!E107),"","variation")</f>
        <v/>
      </c>
      <c r="AA108" s="36" t="str">
        <f>IF(ISBLANK(Values!E107),"",Values!$B$20)</f>
        <v/>
      </c>
      <c r="AB108" s="36" t="str">
        <f>IF(ISBLANK(Values!E107),"",Values!$B$29)</f>
        <v/>
      </c>
      <c r="AI108" s="40" t="str">
        <f>IF(ISBLANK(Values!E107),"",IF(Values!I107,Values!$B$23,Values!$B$33))</f>
        <v/>
      </c>
      <c r="AJ108" s="41"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7"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8" t="str">
        <f>IF(ISBLANK(Values!E108),"",Values!F108 )</f>
        <v/>
      </c>
      <c r="K109" s="28" t="str">
        <f>IF(ISBLANK(Values!E108),"",IF(Values!J108, Values!$B$4, Values!$B$5))</f>
        <v/>
      </c>
      <c r="L109" s="39"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8" t="str">
        <f>IF(ISBLANK(Values!E108),"","Size-Color")</f>
        <v/>
      </c>
      <c r="Z109" s="32" t="str">
        <f>IF(ISBLANK(Values!E108),"","variation")</f>
        <v/>
      </c>
      <c r="AA109" s="36" t="str">
        <f>IF(ISBLANK(Values!E108),"",Values!$B$20)</f>
        <v/>
      </c>
      <c r="AB109" s="36" t="str">
        <f>IF(ISBLANK(Values!E108),"",Values!$B$29)</f>
        <v/>
      </c>
      <c r="AI109" s="40" t="str">
        <f>IF(ISBLANK(Values!E108),"",IF(Values!I108,Values!$B$23,Values!$B$33))</f>
        <v/>
      </c>
      <c r="AJ109" s="41"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7"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8" t="str">
        <f>IF(ISBLANK(Values!E109),"",Values!F109 )</f>
        <v/>
      </c>
      <c r="K110" s="28" t="str">
        <f>IF(ISBLANK(Values!E109),"",IF(Values!J109, Values!$B$4, Values!$B$5))</f>
        <v/>
      </c>
      <c r="L110" s="39"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8" t="str">
        <f>IF(ISBLANK(Values!E109),"","Size-Color")</f>
        <v/>
      </c>
      <c r="Z110" s="32" t="str">
        <f>IF(ISBLANK(Values!E109),"","variation")</f>
        <v/>
      </c>
      <c r="AA110" s="36" t="str">
        <f>IF(ISBLANK(Values!E109),"",Values!$B$20)</f>
        <v/>
      </c>
      <c r="AB110" s="36" t="str">
        <f>IF(ISBLANK(Values!E109),"",Values!$B$29)</f>
        <v/>
      </c>
      <c r="AI110" s="40" t="str">
        <f>IF(ISBLANK(Values!E109),"",IF(Values!I109,Values!$B$23,Values!$B$33))</f>
        <v/>
      </c>
      <c r="AJ110" s="41"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7"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8" t="str">
        <f>IF(ISBLANK(Values!E110),"",Values!F110 )</f>
        <v/>
      </c>
      <c r="K111" s="28" t="str">
        <f>IF(ISBLANK(Values!E110),"",IF(Values!J110, Values!$B$4, Values!$B$5))</f>
        <v/>
      </c>
      <c r="L111" s="39"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8" t="str">
        <f>IF(ISBLANK(Values!E110),"","Size-Color")</f>
        <v/>
      </c>
      <c r="Z111" s="32" t="str">
        <f>IF(ISBLANK(Values!E110),"","variation")</f>
        <v/>
      </c>
      <c r="AA111" s="36" t="str">
        <f>IF(ISBLANK(Values!E110),"",Values!$B$20)</f>
        <v/>
      </c>
      <c r="AB111" s="36" t="str">
        <f>IF(ISBLANK(Values!E110),"",Values!$B$29)</f>
        <v/>
      </c>
      <c r="AI111" s="40" t="str">
        <f>IF(ISBLANK(Values!E110),"",IF(Values!I110,Values!$B$23,Values!$B$33))</f>
        <v/>
      </c>
      <c r="AJ111" s="41"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7"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8" t="str">
        <f>IF(ISBLANK(Values!E111),"",Values!F111 )</f>
        <v/>
      </c>
      <c r="K112" s="28" t="str">
        <f>IF(ISBLANK(Values!E111),"",IF(Values!J111, Values!$B$4, Values!$B$5))</f>
        <v/>
      </c>
      <c r="L112" s="39"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8" t="str">
        <f>IF(ISBLANK(Values!E111),"","Size-Color")</f>
        <v/>
      </c>
      <c r="Z112" s="32" t="str">
        <f>IF(ISBLANK(Values!E111),"","variation")</f>
        <v/>
      </c>
      <c r="AA112" s="36" t="str">
        <f>IF(ISBLANK(Values!E111),"",Values!$B$20)</f>
        <v/>
      </c>
      <c r="AB112" s="36" t="str">
        <f>IF(ISBLANK(Values!E111),"",Values!$B$29)</f>
        <v/>
      </c>
      <c r="AI112" s="40" t="str">
        <f>IF(ISBLANK(Values!E111),"",IF(Values!I111,Values!$B$23,Values!$B$33))</f>
        <v/>
      </c>
      <c r="AJ112" s="41"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7"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8" t="str">
        <f>IF(ISBLANK(Values!E112),"",Values!F112 )</f>
        <v/>
      </c>
      <c r="K113" s="28" t="str">
        <f>IF(ISBLANK(Values!E112),"",IF(Values!J112, Values!$B$4, Values!$B$5))</f>
        <v/>
      </c>
      <c r="L113" s="39"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8" t="str">
        <f>IF(ISBLANK(Values!E112),"","Size-Color")</f>
        <v/>
      </c>
      <c r="Z113" s="32" t="str">
        <f>IF(ISBLANK(Values!E112),"","variation")</f>
        <v/>
      </c>
      <c r="AA113" s="36" t="str">
        <f>IF(ISBLANK(Values!E112),"",Values!$B$20)</f>
        <v/>
      </c>
      <c r="AB113" s="36" t="str">
        <f>IF(ISBLANK(Values!E112),"",Values!$B$29)</f>
        <v/>
      </c>
      <c r="AI113" s="40" t="str">
        <f>IF(ISBLANK(Values!E112),"",IF(Values!I112,Values!$B$23,Values!$B$33))</f>
        <v/>
      </c>
      <c r="AJ113" s="41"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7"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8" t="str">
        <f>IF(ISBLANK(Values!E113),"",Values!F113 )</f>
        <v/>
      </c>
      <c r="K114" s="28" t="str">
        <f>IF(ISBLANK(Values!E113),"",IF(Values!J113, Values!$B$4, Values!$B$5))</f>
        <v/>
      </c>
      <c r="L114" s="39"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8" t="str">
        <f>IF(ISBLANK(Values!E113),"","Size-Color")</f>
        <v/>
      </c>
      <c r="Z114" s="32" t="str">
        <f>IF(ISBLANK(Values!E113),"","variation")</f>
        <v/>
      </c>
      <c r="AA114" s="36" t="str">
        <f>IF(ISBLANK(Values!E113),"",Values!$B$20)</f>
        <v/>
      </c>
      <c r="AB114" s="36" t="str">
        <f>IF(ISBLANK(Values!E113),"",Values!$B$29)</f>
        <v/>
      </c>
      <c r="AI114" s="40" t="str">
        <f>IF(ISBLANK(Values!E113),"",IF(Values!I113,Values!$B$23,Values!$B$33))</f>
        <v/>
      </c>
      <c r="AJ114" s="41"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7"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8" t="str">
        <f>IF(ISBLANK(Values!E114),"",Values!F114 )</f>
        <v/>
      </c>
      <c r="K115" s="28" t="str">
        <f>IF(ISBLANK(Values!E114),"",IF(Values!J114, Values!$B$4, Values!$B$5))</f>
        <v/>
      </c>
      <c r="L115" s="39"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8" t="str">
        <f>IF(ISBLANK(Values!E114),"","Size-Color")</f>
        <v/>
      </c>
      <c r="Z115" s="32" t="str">
        <f>IF(ISBLANK(Values!E114),"","variation")</f>
        <v/>
      </c>
      <c r="AA115" s="36" t="str">
        <f>IF(ISBLANK(Values!E114),"",Values!$B$20)</f>
        <v/>
      </c>
      <c r="AB115" s="36" t="str">
        <f>IF(ISBLANK(Values!E114),"",Values!$B$29)</f>
        <v/>
      </c>
      <c r="AI115" s="40" t="str">
        <f>IF(ISBLANK(Values!E114),"",IF(Values!I114,Values!$B$23,Values!$B$33))</f>
        <v/>
      </c>
      <c r="AJ115" s="41"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7"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8" t="str">
        <f>IF(ISBLANK(Values!E115),"",Values!F115 )</f>
        <v/>
      </c>
      <c r="K116" s="28" t="str">
        <f>IF(ISBLANK(Values!E115),"",IF(Values!J115, Values!$B$4, Values!$B$5))</f>
        <v/>
      </c>
      <c r="L116" s="39"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8" t="str">
        <f>IF(ISBLANK(Values!E115),"","Size-Color")</f>
        <v/>
      </c>
      <c r="Z116" s="32" t="str">
        <f>IF(ISBLANK(Values!E115),"","variation")</f>
        <v/>
      </c>
      <c r="AA116" s="36" t="str">
        <f>IF(ISBLANK(Values!E115),"",Values!$B$20)</f>
        <v/>
      </c>
      <c r="AB116" s="36" t="str">
        <f>IF(ISBLANK(Values!E115),"",Values!$B$29)</f>
        <v/>
      </c>
      <c r="AI116" s="40" t="str">
        <f>IF(ISBLANK(Values!E115),"",IF(Values!I115,Values!$B$23,Values!$B$33))</f>
        <v/>
      </c>
      <c r="AJ116" s="41"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7"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8" t="str">
        <f>IF(ISBLANK(Values!E116),"",Values!F116 )</f>
        <v/>
      </c>
      <c r="K117" s="28" t="str">
        <f>IF(ISBLANK(Values!E116),"",IF(Values!J116, Values!$B$4, Values!$B$5))</f>
        <v/>
      </c>
      <c r="L117" s="39"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8" t="str">
        <f>IF(ISBLANK(Values!E116),"","Size-Color")</f>
        <v/>
      </c>
      <c r="Z117" s="32" t="str">
        <f>IF(ISBLANK(Values!E116),"","variation")</f>
        <v/>
      </c>
      <c r="AA117" s="36" t="str">
        <f>IF(ISBLANK(Values!E116),"",Values!$B$20)</f>
        <v/>
      </c>
      <c r="AB117" s="36" t="str">
        <f>IF(ISBLANK(Values!E116),"",Values!$B$29)</f>
        <v/>
      </c>
      <c r="AI117" s="40" t="str">
        <f>IF(ISBLANK(Values!E116),"",IF(Values!I116,Values!$B$23,Values!$B$33))</f>
        <v/>
      </c>
      <c r="AJ117" s="41"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7"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8" t="str">
        <f>IF(ISBLANK(Values!E117),"",Values!F117 )</f>
        <v/>
      </c>
      <c r="K118" s="28" t="str">
        <f>IF(ISBLANK(Values!E117),"",IF(Values!J117, Values!$B$4, Values!$B$5))</f>
        <v/>
      </c>
      <c r="L118" s="39"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8" t="str">
        <f>IF(ISBLANK(Values!E117),"","Size-Color")</f>
        <v/>
      </c>
      <c r="Z118" s="32" t="str">
        <f>IF(ISBLANK(Values!E117),"","variation")</f>
        <v/>
      </c>
      <c r="AA118" s="36" t="str">
        <f>IF(ISBLANK(Values!E117),"",Values!$B$20)</f>
        <v/>
      </c>
      <c r="AB118" s="36" t="str">
        <f>IF(ISBLANK(Values!E117),"",Values!$B$29)</f>
        <v/>
      </c>
      <c r="AI118" s="40" t="str">
        <f>IF(ISBLANK(Values!E117),"",IF(Values!I117,Values!$B$23,Values!$B$33))</f>
        <v/>
      </c>
      <c r="AJ118" s="41"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7"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8" t="str">
        <f>IF(ISBLANK(Values!E118),"",Values!F118 )</f>
        <v/>
      </c>
      <c r="K119" s="28" t="str">
        <f>IF(ISBLANK(Values!E118),"",IF(Values!J118, Values!$B$4, Values!$B$5))</f>
        <v/>
      </c>
      <c r="L119" s="39"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8" t="str">
        <f>IF(ISBLANK(Values!E118),"","Size-Color")</f>
        <v/>
      </c>
      <c r="Z119" s="32" t="str">
        <f>IF(ISBLANK(Values!E118),"","variation")</f>
        <v/>
      </c>
      <c r="AA119" s="36" t="str">
        <f>IF(ISBLANK(Values!E118),"",Values!$B$20)</f>
        <v/>
      </c>
      <c r="AB119" s="36" t="str">
        <f>IF(ISBLANK(Values!E118),"",Values!$B$29)</f>
        <v/>
      </c>
      <c r="AI119" s="40" t="str">
        <f>IF(ISBLANK(Values!E118),"",IF(Values!I118,Values!$B$23,Values!$B$33))</f>
        <v/>
      </c>
      <c r="AJ119" s="41"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7"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8" t="str">
        <f>IF(ISBLANK(Values!E119),"",Values!F119 )</f>
        <v/>
      </c>
      <c r="K120" s="28" t="str">
        <f>IF(ISBLANK(Values!E119),"",IF(Values!J119, Values!$B$4, Values!$B$5))</f>
        <v/>
      </c>
      <c r="L120" s="39"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8" t="str">
        <f>IF(ISBLANK(Values!E119),"","Size-Color")</f>
        <v/>
      </c>
      <c r="Z120" s="32" t="str">
        <f>IF(ISBLANK(Values!E119),"","variation")</f>
        <v/>
      </c>
      <c r="AA120" s="36" t="str">
        <f>IF(ISBLANK(Values!E119),"",Values!$B$20)</f>
        <v/>
      </c>
      <c r="AB120" s="36" t="str">
        <f>IF(ISBLANK(Values!E119),"",Values!$B$29)</f>
        <v/>
      </c>
      <c r="AI120" s="40" t="str">
        <f>IF(ISBLANK(Values!E119),"",IF(Values!I119,Values!$B$23,Values!$B$33))</f>
        <v/>
      </c>
      <c r="AJ120" s="41"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7"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8" t="str">
        <f>IF(ISBLANK(Values!E120),"",Values!F120 )</f>
        <v/>
      </c>
      <c r="K121" s="28" t="str">
        <f>IF(ISBLANK(Values!E120),"",IF(Values!J120, Values!$B$4, Values!$B$5))</f>
        <v/>
      </c>
      <c r="L121" s="39"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8" t="str">
        <f>IF(ISBLANK(Values!E120),"","Size-Color")</f>
        <v/>
      </c>
      <c r="Z121" s="32" t="str">
        <f>IF(ISBLANK(Values!E120),"","variation")</f>
        <v/>
      </c>
      <c r="AA121" s="36" t="str">
        <f>IF(ISBLANK(Values!E120),"",Values!$B$20)</f>
        <v/>
      </c>
      <c r="AB121" s="36" t="str">
        <f>IF(ISBLANK(Values!E120),"",Values!$B$29)</f>
        <v/>
      </c>
      <c r="AI121" s="40" t="str">
        <f>IF(ISBLANK(Values!E120),"",IF(Values!I120,Values!$B$23,Values!$B$33))</f>
        <v/>
      </c>
      <c r="AJ121" s="41"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7"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8" t="str">
        <f>IF(ISBLANK(Values!E121),"",Values!F121 )</f>
        <v/>
      </c>
      <c r="K122" s="28" t="str">
        <f>IF(ISBLANK(Values!E121),"",IF(Values!J121, Values!$B$4, Values!$B$5))</f>
        <v/>
      </c>
      <c r="L122" s="39"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8" t="str">
        <f>IF(ISBLANK(Values!E121),"","Size-Color")</f>
        <v/>
      </c>
      <c r="Z122" s="32" t="str">
        <f>IF(ISBLANK(Values!E121),"","variation")</f>
        <v/>
      </c>
      <c r="AA122" s="36" t="str">
        <f>IF(ISBLANK(Values!E121),"",Values!$B$20)</f>
        <v/>
      </c>
      <c r="AB122" s="36" t="str">
        <f>IF(ISBLANK(Values!E121),"",Values!$B$29)</f>
        <v/>
      </c>
      <c r="AI122" s="40" t="str">
        <f>IF(ISBLANK(Values!E121),"",IF(Values!I121,Values!$B$23,Values!$B$33))</f>
        <v/>
      </c>
      <c r="AJ122" s="41"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7"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8" t="str">
        <f>IF(ISBLANK(Values!E122),"",Values!F122 )</f>
        <v/>
      </c>
      <c r="K123" s="28" t="str">
        <f>IF(ISBLANK(Values!E122),"",IF(Values!J122, Values!$B$4, Values!$B$5))</f>
        <v/>
      </c>
      <c r="L123" s="39"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8" t="str">
        <f>IF(ISBLANK(Values!E122),"","Size-Color")</f>
        <v/>
      </c>
      <c r="Z123" s="32" t="str">
        <f>IF(ISBLANK(Values!E122),"","variation")</f>
        <v/>
      </c>
      <c r="AA123" s="36" t="str">
        <f>IF(ISBLANK(Values!E122),"",Values!$B$20)</f>
        <v/>
      </c>
      <c r="AB123" s="36" t="str">
        <f>IF(ISBLANK(Values!E122),"",Values!$B$29)</f>
        <v/>
      </c>
      <c r="AI123" s="40" t="str">
        <f>IF(ISBLANK(Values!E122),"",IF(Values!I122,Values!$B$23,Values!$B$33))</f>
        <v/>
      </c>
      <c r="AJ123" s="41"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7"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8" t="str">
        <f>IF(ISBLANK(Values!E123),"",Values!F123 )</f>
        <v/>
      </c>
      <c r="K124" s="28" t="str">
        <f>IF(ISBLANK(Values!E123),"",IF(Values!J123, Values!$B$4, Values!$B$5))</f>
        <v/>
      </c>
      <c r="L124" s="39"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8" t="str">
        <f>IF(ISBLANK(Values!E123),"","Size-Color")</f>
        <v/>
      </c>
      <c r="Z124" s="32" t="str">
        <f>IF(ISBLANK(Values!E123),"","variation")</f>
        <v/>
      </c>
      <c r="AA124" s="36" t="str">
        <f>IF(ISBLANK(Values!E123),"",Values!$B$20)</f>
        <v/>
      </c>
      <c r="AB124" s="36" t="str">
        <f>IF(ISBLANK(Values!E123),"",Values!$B$29)</f>
        <v/>
      </c>
      <c r="AI124" s="40" t="str">
        <f>IF(ISBLANK(Values!E123),"",IF(Values!I123,Values!$B$23,Values!$B$33))</f>
        <v/>
      </c>
      <c r="AJ124" s="41"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7"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8" t="str">
        <f>IF(ISBLANK(Values!E124),"",Values!F124 )</f>
        <v/>
      </c>
      <c r="K125" s="28" t="str">
        <f>IF(ISBLANK(Values!E124),"",IF(Values!J124, Values!$B$4, Values!$B$5))</f>
        <v/>
      </c>
      <c r="L125" s="39"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8" t="str">
        <f>IF(ISBLANK(Values!E124),"","Size-Color")</f>
        <v/>
      </c>
      <c r="Z125" s="32" t="str">
        <f>IF(ISBLANK(Values!E124),"","variation")</f>
        <v/>
      </c>
      <c r="AA125" s="36" t="str">
        <f>IF(ISBLANK(Values!E124),"",Values!$B$20)</f>
        <v/>
      </c>
      <c r="AB125" s="36" t="str">
        <f>IF(ISBLANK(Values!E124),"",Values!$B$29)</f>
        <v/>
      </c>
      <c r="AI125" s="40" t="str">
        <f>IF(ISBLANK(Values!E124),"",IF(Values!I124,Values!$B$23,Values!$B$33))</f>
        <v/>
      </c>
      <c r="AJ125" s="41"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7"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8" t="str">
        <f>IF(ISBLANK(Values!E125),"",Values!F125 )</f>
        <v/>
      </c>
      <c r="K126" s="28" t="str">
        <f>IF(ISBLANK(Values!E125),"",IF(Values!J125, Values!$B$4, Values!$B$5))</f>
        <v/>
      </c>
      <c r="L126" s="39"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8" t="str">
        <f>IF(ISBLANK(Values!E125),"","Size-Color")</f>
        <v/>
      </c>
      <c r="Z126" s="32" t="str">
        <f>IF(ISBLANK(Values!E125),"","variation")</f>
        <v/>
      </c>
      <c r="AA126" s="36" t="str">
        <f>IF(ISBLANK(Values!E125),"",Values!$B$20)</f>
        <v/>
      </c>
      <c r="AB126" s="36" t="str">
        <f>IF(ISBLANK(Values!E125),"",Values!$B$29)</f>
        <v/>
      </c>
      <c r="AI126" s="40" t="str">
        <f>IF(ISBLANK(Values!E125),"",IF(Values!I125,Values!$B$23,Values!$B$33))</f>
        <v/>
      </c>
      <c r="AJ126" s="41"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7"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8" t="str">
        <f>IF(ISBLANK(Values!E126),"",Values!F126 )</f>
        <v/>
      </c>
      <c r="K127" s="28" t="str">
        <f>IF(ISBLANK(Values!E126),"",IF(Values!J126, Values!$B$4, Values!$B$5))</f>
        <v/>
      </c>
      <c r="L127" s="39"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8" t="str">
        <f>IF(ISBLANK(Values!E126),"","Size-Color")</f>
        <v/>
      </c>
      <c r="Z127" s="32" t="str">
        <f>IF(ISBLANK(Values!E126),"","variation")</f>
        <v/>
      </c>
      <c r="AA127" s="36" t="str">
        <f>IF(ISBLANK(Values!E126),"",Values!$B$20)</f>
        <v/>
      </c>
      <c r="AB127" s="36" t="str">
        <f>IF(ISBLANK(Values!E126),"",Values!$B$29)</f>
        <v/>
      </c>
      <c r="AI127" s="40" t="str">
        <f>IF(ISBLANK(Values!E126),"",IF(Values!I126,Values!$B$23,Values!$B$33))</f>
        <v/>
      </c>
      <c r="AJ127" s="41"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7"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8" t="str">
        <f>IF(ISBLANK(Values!E127),"",Values!F127 )</f>
        <v/>
      </c>
      <c r="K128" s="28" t="str">
        <f>IF(ISBLANK(Values!E127),"",IF(Values!J127, Values!$B$4, Values!$B$5))</f>
        <v/>
      </c>
      <c r="L128" s="39"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8" t="str">
        <f>IF(ISBLANK(Values!E127),"","Size-Color")</f>
        <v/>
      </c>
      <c r="Z128" s="32" t="str">
        <f>IF(ISBLANK(Values!E127),"","variation")</f>
        <v/>
      </c>
      <c r="AA128" s="36" t="str">
        <f>IF(ISBLANK(Values!E127),"",Values!$B$20)</f>
        <v/>
      </c>
      <c r="AB128" s="36" t="str">
        <f>IF(ISBLANK(Values!E127),"",Values!$B$29)</f>
        <v/>
      </c>
      <c r="AI128" s="40" t="str">
        <f>IF(ISBLANK(Values!E127),"",IF(Values!I127,Values!$B$23,Values!$B$33))</f>
        <v/>
      </c>
      <c r="AJ128" s="41"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7"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8" t="str">
        <f>IF(ISBLANK(Values!E128),"",Values!F128 )</f>
        <v/>
      </c>
      <c r="K129" s="28" t="str">
        <f>IF(ISBLANK(Values!E128),"",IF(Values!J128, Values!$B$4, Values!$B$5))</f>
        <v/>
      </c>
      <c r="L129" s="39"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8" t="str">
        <f>IF(ISBLANK(Values!E128),"","Size-Color")</f>
        <v/>
      </c>
      <c r="Z129" s="32" t="str">
        <f>IF(ISBLANK(Values!E128),"","variation")</f>
        <v/>
      </c>
      <c r="AA129" s="36" t="str">
        <f>IF(ISBLANK(Values!E128),"",Values!$B$20)</f>
        <v/>
      </c>
      <c r="AB129" s="36" t="str">
        <f>IF(ISBLANK(Values!E128),"",Values!$B$29)</f>
        <v/>
      </c>
      <c r="AI129" s="40" t="str">
        <f>IF(ISBLANK(Values!E128),"",IF(Values!I128,Values!$B$23,Values!$B$33))</f>
        <v/>
      </c>
      <c r="AJ129" s="41"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7"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8" t="str">
        <f>IF(ISBLANK(Values!E129),"",Values!F129 )</f>
        <v/>
      </c>
      <c r="K130" s="28" t="str">
        <f>IF(ISBLANK(Values!E129),"",IF(Values!J129, Values!$B$4, Values!$B$5))</f>
        <v/>
      </c>
      <c r="L130" s="39"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8" t="str">
        <f>IF(ISBLANK(Values!E129),"","Size-Color")</f>
        <v/>
      </c>
      <c r="Z130" s="32" t="str">
        <f>IF(ISBLANK(Values!E129),"","variation")</f>
        <v/>
      </c>
      <c r="AA130" s="36" t="str">
        <f>IF(ISBLANK(Values!E129),"",Values!$B$20)</f>
        <v/>
      </c>
      <c r="AB130" s="36" t="str">
        <f>IF(ISBLANK(Values!E129),"",Values!$B$29)</f>
        <v/>
      </c>
      <c r="AI130" s="40" t="str">
        <f>IF(ISBLANK(Values!E129),"",IF(Values!I129,Values!$B$23,Values!$B$33))</f>
        <v/>
      </c>
      <c r="AJ130" s="41"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7"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8" t="str">
        <f>IF(ISBLANK(Values!E130),"",Values!F130 )</f>
        <v/>
      </c>
      <c r="K131" s="28" t="str">
        <f>IF(ISBLANK(Values!E130),"",IF(Values!J130, Values!$B$4, Values!$B$5))</f>
        <v/>
      </c>
      <c r="L131" s="39"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8" t="str">
        <f>IF(ISBLANK(Values!E130),"","Size-Color")</f>
        <v/>
      </c>
      <c r="Z131" s="32" t="str">
        <f>IF(ISBLANK(Values!E130),"","variation")</f>
        <v/>
      </c>
      <c r="AA131" s="36" t="str">
        <f>IF(ISBLANK(Values!E130),"",Values!$B$20)</f>
        <v/>
      </c>
      <c r="AB131" s="36" t="str">
        <f>IF(ISBLANK(Values!E130),"",Values!$B$29)</f>
        <v/>
      </c>
      <c r="AI131" s="40" t="str">
        <f>IF(ISBLANK(Values!E130),"",IF(Values!I130,Values!$B$23,Values!$B$33))</f>
        <v/>
      </c>
      <c r="AJ131" s="41"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7"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8" t="str">
        <f>IF(ISBLANK(Values!E131),"",Values!F131 )</f>
        <v/>
      </c>
      <c r="K132" s="28" t="str">
        <f>IF(ISBLANK(Values!E131),"",IF(Values!J131, Values!$B$4, Values!$B$5))</f>
        <v/>
      </c>
      <c r="L132" s="39"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8" t="str">
        <f>IF(ISBLANK(Values!E131),"","Size-Color")</f>
        <v/>
      </c>
      <c r="Z132" s="32" t="str">
        <f>IF(ISBLANK(Values!E131),"","variation")</f>
        <v/>
      </c>
      <c r="AA132" s="36" t="str">
        <f>IF(ISBLANK(Values!E131),"",Values!$B$20)</f>
        <v/>
      </c>
      <c r="AB132" s="36" t="str">
        <f>IF(ISBLANK(Values!E131),"",Values!$B$29)</f>
        <v/>
      </c>
      <c r="AI132" s="40" t="str">
        <f>IF(ISBLANK(Values!E131),"",IF(Values!I131,Values!$B$23,Values!$B$33))</f>
        <v/>
      </c>
      <c r="AJ132" s="41"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7"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8" t="str">
        <f>IF(ISBLANK(Values!E132),"",Values!F132 )</f>
        <v/>
      </c>
      <c r="K133" s="28" t="str">
        <f>IF(ISBLANK(Values!E132),"",IF(Values!J132, Values!$B$4, Values!$B$5))</f>
        <v/>
      </c>
      <c r="L133" s="39"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8" t="str">
        <f>IF(ISBLANK(Values!E132),"","Size-Color")</f>
        <v/>
      </c>
      <c r="Z133" s="32" t="str">
        <f>IF(ISBLANK(Values!E132),"","variation")</f>
        <v/>
      </c>
      <c r="AA133" s="36" t="str">
        <f>IF(ISBLANK(Values!E132),"",Values!$B$20)</f>
        <v/>
      </c>
      <c r="AB133" s="36" t="str">
        <f>IF(ISBLANK(Values!E132),"",Values!$B$29)</f>
        <v/>
      </c>
      <c r="AI133" s="40" t="str">
        <f>IF(ISBLANK(Values!E132),"",IF(Values!I132,Values!$B$23,Values!$B$33))</f>
        <v/>
      </c>
      <c r="AJ133" s="41"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7"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8" t="str">
        <f>IF(ISBLANK(Values!E133),"",Values!F133 )</f>
        <v/>
      </c>
      <c r="K134" s="28" t="str">
        <f>IF(ISBLANK(Values!E133),"",IF(Values!J133, Values!$B$4, Values!$B$5))</f>
        <v/>
      </c>
      <c r="L134" s="39"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8" t="str">
        <f>IF(ISBLANK(Values!E133),"","Size-Color")</f>
        <v/>
      </c>
      <c r="Z134" s="32" t="str">
        <f>IF(ISBLANK(Values!E133),"","variation")</f>
        <v/>
      </c>
      <c r="AA134" s="36" t="str">
        <f>IF(ISBLANK(Values!E133),"",Values!$B$20)</f>
        <v/>
      </c>
      <c r="AB134" s="36" t="str">
        <f>IF(ISBLANK(Values!E133),"",Values!$B$29)</f>
        <v/>
      </c>
      <c r="AI134" s="40" t="str">
        <f>IF(ISBLANK(Values!E133),"",IF(Values!I133,Values!$B$23,Values!$B$33))</f>
        <v/>
      </c>
      <c r="AJ134" s="41"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7"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8" t="str">
        <f>IF(ISBLANK(Values!E134),"",Values!F134 )</f>
        <v/>
      </c>
      <c r="K135" s="28" t="str">
        <f>IF(ISBLANK(Values!E134),"",IF(Values!J134, Values!$B$4, Values!$B$5))</f>
        <v/>
      </c>
      <c r="L135" s="39"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8" t="str">
        <f>IF(ISBLANK(Values!E134),"","Size-Color")</f>
        <v/>
      </c>
      <c r="Z135" s="32" t="str">
        <f>IF(ISBLANK(Values!E134),"","variation")</f>
        <v/>
      </c>
      <c r="AA135" s="36" t="str">
        <f>IF(ISBLANK(Values!E134),"",Values!$B$20)</f>
        <v/>
      </c>
      <c r="AB135" s="36" t="str">
        <f>IF(ISBLANK(Values!E134),"",Values!$B$29)</f>
        <v/>
      </c>
      <c r="AI135" s="40" t="str">
        <f>IF(ISBLANK(Values!E134),"",IF(Values!I134,Values!$B$23,Values!$B$33))</f>
        <v/>
      </c>
      <c r="AJ135" s="41"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7"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8" t="str">
        <f>IF(ISBLANK(Values!E135),"",Values!F135 )</f>
        <v/>
      </c>
      <c r="K136" s="28" t="str">
        <f>IF(ISBLANK(Values!E135),"",IF(Values!J135, Values!$B$4, Values!$B$5))</f>
        <v/>
      </c>
      <c r="L136" s="39"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8" t="str">
        <f>IF(ISBLANK(Values!E135),"","Size-Color")</f>
        <v/>
      </c>
      <c r="Z136" s="32" t="str">
        <f>IF(ISBLANK(Values!E135),"","variation")</f>
        <v/>
      </c>
      <c r="AA136" s="36" t="str">
        <f>IF(ISBLANK(Values!E135),"",Values!$B$20)</f>
        <v/>
      </c>
      <c r="AB136" s="36" t="str">
        <f>IF(ISBLANK(Values!E135),"",Values!$B$29)</f>
        <v/>
      </c>
      <c r="AI136" s="40" t="str">
        <f>IF(ISBLANK(Values!E135),"",IF(Values!I135,Values!$B$23,Values!$B$33))</f>
        <v/>
      </c>
      <c r="AJ136" s="41"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7"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8" t="str">
        <f>IF(ISBLANK(Values!E136),"",Values!F136 )</f>
        <v/>
      </c>
      <c r="K137" s="28" t="str">
        <f>IF(ISBLANK(Values!E136),"",IF(Values!J136, Values!$B$4, Values!$B$5))</f>
        <v/>
      </c>
      <c r="L137" s="39"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8" t="str">
        <f>IF(ISBLANK(Values!E136),"","Size-Color")</f>
        <v/>
      </c>
      <c r="Z137" s="32" t="str">
        <f>IF(ISBLANK(Values!E136),"","variation")</f>
        <v/>
      </c>
      <c r="AA137" s="36" t="str">
        <f>IF(ISBLANK(Values!E136),"",Values!$B$20)</f>
        <v/>
      </c>
      <c r="AB137" s="36" t="str">
        <f>IF(ISBLANK(Values!E136),"",Values!$B$29)</f>
        <v/>
      </c>
      <c r="AI137" s="40" t="str">
        <f>IF(ISBLANK(Values!E136),"",IF(Values!I136,Values!$B$23,Values!$B$33))</f>
        <v/>
      </c>
      <c r="AJ137" s="41"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7"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8" t="str">
        <f>IF(ISBLANK(Values!E137),"",Values!F137 )</f>
        <v/>
      </c>
      <c r="K138" s="28" t="str">
        <f>IF(ISBLANK(Values!E137),"",IF(Values!J137, Values!$B$4, Values!$B$5))</f>
        <v/>
      </c>
      <c r="L138" s="39"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8" t="str">
        <f>IF(ISBLANK(Values!E137),"","Size-Color")</f>
        <v/>
      </c>
      <c r="Z138" s="32" t="str">
        <f>IF(ISBLANK(Values!E137),"","variation")</f>
        <v/>
      </c>
      <c r="AA138" s="36" t="str">
        <f>IF(ISBLANK(Values!E137),"",Values!$B$20)</f>
        <v/>
      </c>
      <c r="AB138" s="36" t="str">
        <f>IF(ISBLANK(Values!E137),"",Values!$B$29)</f>
        <v/>
      </c>
      <c r="AI138" s="40" t="str">
        <f>IF(ISBLANK(Values!E137),"",IF(Values!I137,Values!$B$23,Values!$B$33))</f>
        <v/>
      </c>
      <c r="AJ138" s="41"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7"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8" t="str">
        <f>IF(ISBLANK(Values!E138),"",Values!F138 )</f>
        <v/>
      </c>
      <c r="K139" s="28" t="str">
        <f>IF(ISBLANK(Values!E138),"",IF(Values!J138, Values!$B$4, Values!$B$5))</f>
        <v/>
      </c>
      <c r="L139" s="39"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8" t="str">
        <f>IF(ISBLANK(Values!E138),"","Size-Color")</f>
        <v/>
      </c>
      <c r="Z139" s="32" t="str">
        <f>IF(ISBLANK(Values!E138),"","variation")</f>
        <v/>
      </c>
      <c r="AA139" s="36" t="str">
        <f>IF(ISBLANK(Values!E138),"",Values!$B$20)</f>
        <v/>
      </c>
      <c r="AB139" s="36" t="str">
        <f>IF(ISBLANK(Values!E138),"",Values!$B$29)</f>
        <v/>
      </c>
      <c r="AI139" s="40" t="str">
        <f>IF(ISBLANK(Values!E138),"",IF(Values!I138,Values!$B$23,Values!$B$33))</f>
        <v/>
      </c>
      <c r="AJ139" s="41"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7"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8" t="str">
        <f>IF(ISBLANK(Values!E139),"",Values!F139 )</f>
        <v/>
      </c>
      <c r="K140" s="28" t="str">
        <f>IF(ISBLANK(Values!E139),"",IF(Values!J139, Values!$B$4, Values!$B$5))</f>
        <v/>
      </c>
      <c r="L140" s="39"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8" t="str">
        <f>IF(ISBLANK(Values!E139),"","Size-Color")</f>
        <v/>
      </c>
      <c r="Z140" s="32" t="str">
        <f>IF(ISBLANK(Values!E139),"","variation")</f>
        <v/>
      </c>
      <c r="AA140" s="36" t="str">
        <f>IF(ISBLANK(Values!E139),"",Values!$B$20)</f>
        <v/>
      </c>
      <c r="AB140" s="36" t="str">
        <f>IF(ISBLANK(Values!E139),"",Values!$B$29)</f>
        <v/>
      </c>
      <c r="AI140" s="40" t="str">
        <f>IF(ISBLANK(Values!E139),"",IF(Values!I139,Values!$B$23,Values!$B$33))</f>
        <v/>
      </c>
      <c r="AJ140" s="41"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7"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8" t="str">
        <f>IF(ISBLANK(Values!E140),"",Values!F140 )</f>
        <v/>
      </c>
      <c r="K141" s="28" t="str">
        <f>IF(ISBLANK(Values!E140),"",IF(Values!J140, Values!$B$4, Values!$B$5))</f>
        <v/>
      </c>
      <c r="L141" s="39"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8" t="str">
        <f>IF(ISBLANK(Values!E140),"","Size-Color")</f>
        <v/>
      </c>
      <c r="Z141" s="32" t="str">
        <f>IF(ISBLANK(Values!E140),"","variation")</f>
        <v/>
      </c>
      <c r="AA141" s="36" t="str">
        <f>IF(ISBLANK(Values!E140),"",Values!$B$20)</f>
        <v/>
      </c>
      <c r="AB141" s="36" t="str">
        <f>IF(ISBLANK(Values!E140),"",Values!$B$29)</f>
        <v/>
      </c>
      <c r="AI141" s="40" t="str">
        <f>IF(ISBLANK(Values!E140),"",IF(Values!I140,Values!$B$23,Values!$B$33))</f>
        <v/>
      </c>
      <c r="AJ141" s="41"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7"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8" t="str">
        <f>IF(ISBLANK(Values!E141),"",Values!F141 )</f>
        <v/>
      </c>
      <c r="K142" s="28" t="str">
        <f>IF(ISBLANK(Values!E141),"",IF(Values!J141, Values!$B$4, Values!$B$5))</f>
        <v/>
      </c>
      <c r="L142" s="39"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8" t="str">
        <f>IF(ISBLANK(Values!E141),"","Size-Color")</f>
        <v/>
      </c>
      <c r="Z142" s="32" t="str">
        <f>IF(ISBLANK(Values!E141),"","variation")</f>
        <v/>
      </c>
      <c r="AA142" s="36" t="str">
        <f>IF(ISBLANK(Values!E141),"",Values!$B$20)</f>
        <v/>
      </c>
      <c r="AB142" s="36" t="str">
        <f>IF(ISBLANK(Values!E141),"",Values!$B$29)</f>
        <v/>
      </c>
      <c r="AI142" s="40" t="str">
        <f>IF(ISBLANK(Values!E141),"",IF(Values!I141,Values!$B$23,Values!$B$33))</f>
        <v/>
      </c>
      <c r="AJ142" s="41"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7"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8" t="str">
        <f>IF(ISBLANK(Values!E142),"",Values!F142 )</f>
        <v/>
      </c>
      <c r="K143" s="28" t="str">
        <f>IF(ISBLANK(Values!E142),"",IF(Values!J142, Values!$B$4, Values!$B$5))</f>
        <v/>
      </c>
      <c r="L143" s="39"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8" t="str">
        <f>IF(ISBLANK(Values!E142),"","Size-Color")</f>
        <v/>
      </c>
      <c r="Z143" s="32" t="str">
        <f>IF(ISBLANK(Values!E142),"","variation")</f>
        <v/>
      </c>
      <c r="AA143" s="36" t="str">
        <f>IF(ISBLANK(Values!E142),"",Values!$B$20)</f>
        <v/>
      </c>
      <c r="AB143" s="36" t="str">
        <f>IF(ISBLANK(Values!E142),"",Values!$B$29)</f>
        <v/>
      </c>
      <c r="AI143" s="40" t="str">
        <f>IF(ISBLANK(Values!E142),"",IF(Values!I142,Values!$B$23,Values!$B$33))</f>
        <v/>
      </c>
      <c r="AJ143" s="41"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7"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8" t="str">
        <f>IF(ISBLANK(Values!E143),"",Values!F143 )</f>
        <v/>
      </c>
      <c r="K144" s="28" t="str">
        <f>IF(ISBLANK(Values!E143),"",IF(Values!J143, Values!$B$4, Values!$B$5))</f>
        <v/>
      </c>
      <c r="L144" s="39"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8" t="str">
        <f>IF(ISBLANK(Values!E143),"","Size-Color")</f>
        <v/>
      </c>
      <c r="Z144" s="32" t="str">
        <f>IF(ISBLANK(Values!E143),"","variation")</f>
        <v/>
      </c>
      <c r="AA144" s="36" t="str">
        <f>IF(ISBLANK(Values!E143),"",Values!$B$20)</f>
        <v/>
      </c>
      <c r="AB144" s="36" t="str">
        <f>IF(ISBLANK(Values!E143),"",Values!$B$29)</f>
        <v/>
      </c>
      <c r="AI144" s="40" t="str">
        <f>IF(ISBLANK(Values!E143),"",IF(Values!I143,Values!$B$23,Values!$B$33))</f>
        <v/>
      </c>
      <c r="AJ144" s="41"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7"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8" t="str">
        <f>IF(ISBLANK(Values!E144),"",Values!F144 )</f>
        <v/>
      </c>
      <c r="K145" s="28" t="str">
        <f>IF(ISBLANK(Values!E144),"",IF(Values!J144, Values!$B$4, Values!$B$5))</f>
        <v/>
      </c>
      <c r="L145" s="39"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8" t="str">
        <f>IF(ISBLANK(Values!E144),"","Size-Color")</f>
        <v/>
      </c>
      <c r="Z145" s="32" t="str">
        <f>IF(ISBLANK(Values!E144),"","variation")</f>
        <v/>
      </c>
      <c r="AA145" s="36" t="str">
        <f>IF(ISBLANK(Values!E144),"",Values!$B$20)</f>
        <v/>
      </c>
      <c r="AB145" s="36" t="str">
        <f>IF(ISBLANK(Values!E144),"",Values!$B$29)</f>
        <v/>
      </c>
      <c r="AI145" s="40" t="str">
        <f>IF(ISBLANK(Values!E144),"",IF(Values!I144,Values!$B$23,Values!$B$33))</f>
        <v/>
      </c>
      <c r="AJ145" s="41"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7"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8" t="str">
        <f>IF(ISBLANK(Values!E145),"",Values!F145 )</f>
        <v/>
      </c>
      <c r="K146" s="28" t="str">
        <f>IF(ISBLANK(Values!E145),"",IF(Values!J145, Values!$B$4, Values!$B$5))</f>
        <v/>
      </c>
      <c r="L146" s="39"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8" t="str">
        <f>IF(ISBLANK(Values!E145),"","Size-Color")</f>
        <v/>
      </c>
      <c r="Z146" s="32" t="str">
        <f>IF(ISBLANK(Values!E145),"","variation")</f>
        <v/>
      </c>
      <c r="AA146" s="36" t="str">
        <f>IF(ISBLANK(Values!E145),"",Values!$B$20)</f>
        <v/>
      </c>
      <c r="AB146" s="36" t="str">
        <f>IF(ISBLANK(Values!E145),"",Values!$B$29)</f>
        <v/>
      </c>
      <c r="AI146" s="40" t="str">
        <f>IF(ISBLANK(Values!E145),"",IF(Values!I145,Values!$B$23,Values!$B$33))</f>
        <v/>
      </c>
      <c r="AJ146" s="41"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7"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8" t="str">
        <f>IF(ISBLANK(Values!E146),"",Values!F146 )</f>
        <v/>
      </c>
      <c r="K147" s="28" t="str">
        <f>IF(ISBLANK(Values!E146),"",IF(Values!J146, Values!$B$4, Values!$B$5))</f>
        <v/>
      </c>
      <c r="L147" s="39"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8" t="str">
        <f>IF(ISBLANK(Values!E146),"","Size-Color")</f>
        <v/>
      </c>
      <c r="Z147" s="32" t="str">
        <f>IF(ISBLANK(Values!E146),"","variation")</f>
        <v/>
      </c>
      <c r="AA147" s="36" t="str">
        <f>IF(ISBLANK(Values!E146),"",Values!$B$20)</f>
        <v/>
      </c>
      <c r="AB147" s="36" t="str">
        <f>IF(ISBLANK(Values!E146),"",Values!$B$29)</f>
        <v/>
      </c>
      <c r="AI147" s="40" t="str">
        <f>IF(ISBLANK(Values!E146),"",IF(Values!I146,Values!$B$23,Values!$B$33))</f>
        <v/>
      </c>
      <c r="AJ147" s="41"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7"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8" t="str">
        <f>IF(ISBLANK(Values!E147),"",Values!F147 )</f>
        <v/>
      </c>
      <c r="K148" s="28" t="str">
        <f>IF(ISBLANK(Values!E147),"",IF(Values!J147, Values!$B$4, Values!$B$5))</f>
        <v/>
      </c>
      <c r="L148" s="39"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8" t="str">
        <f>IF(ISBLANK(Values!E147),"","Size-Color")</f>
        <v/>
      </c>
      <c r="Z148" s="32" t="str">
        <f>IF(ISBLANK(Values!E147),"","variation")</f>
        <v/>
      </c>
      <c r="AA148" s="36" t="str">
        <f>IF(ISBLANK(Values!E147),"",Values!$B$20)</f>
        <v/>
      </c>
      <c r="AB148" s="36" t="str">
        <f>IF(ISBLANK(Values!E147),"",Values!$B$29)</f>
        <v/>
      </c>
      <c r="AI148" s="40" t="str">
        <f>IF(ISBLANK(Values!E147),"",IF(Values!I147,Values!$B$23,Values!$B$33))</f>
        <v/>
      </c>
      <c r="AJ148" s="41"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7"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8" t="str">
        <f>IF(ISBLANK(Values!E148),"",Values!F148 )</f>
        <v/>
      </c>
      <c r="K149" s="28" t="str">
        <f>IF(ISBLANK(Values!E148),"",IF(Values!J148, Values!$B$4, Values!$B$5))</f>
        <v/>
      </c>
      <c r="L149" s="39"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8" t="str">
        <f>IF(ISBLANK(Values!E148),"","Size-Color")</f>
        <v/>
      </c>
      <c r="Z149" s="32" t="str">
        <f>IF(ISBLANK(Values!E148),"","variation")</f>
        <v/>
      </c>
      <c r="AA149" s="36" t="str">
        <f>IF(ISBLANK(Values!E148),"",Values!$B$20)</f>
        <v/>
      </c>
      <c r="AB149" s="36" t="str">
        <f>IF(ISBLANK(Values!E148),"",Values!$B$29)</f>
        <v/>
      </c>
      <c r="AI149" s="40" t="str">
        <f>IF(ISBLANK(Values!E148),"",IF(Values!I148,Values!$B$23,Values!$B$33))</f>
        <v/>
      </c>
      <c r="AJ149" s="41"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7"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8" t="str">
        <f>IF(ISBLANK(Values!E149),"",Values!F149 )</f>
        <v/>
      </c>
      <c r="K150" s="28" t="str">
        <f>IF(ISBLANK(Values!E149),"",IF(Values!J149, Values!$B$4, Values!$B$5))</f>
        <v/>
      </c>
      <c r="L150" s="39"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8" t="str">
        <f>IF(ISBLANK(Values!E149),"","Size-Color")</f>
        <v/>
      </c>
      <c r="Z150" s="32" t="str">
        <f>IF(ISBLANK(Values!E149),"","variation")</f>
        <v/>
      </c>
      <c r="AA150" s="36" t="str">
        <f>IF(ISBLANK(Values!E149),"",Values!$B$20)</f>
        <v/>
      </c>
      <c r="AB150" s="36" t="str">
        <f>IF(ISBLANK(Values!E149),"",Values!$B$29)</f>
        <v/>
      </c>
      <c r="AI150" s="40" t="str">
        <f>IF(ISBLANK(Values!E149),"",IF(Values!I149,Values!$B$23,Values!$B$33))</f>
        <v/>
      </c>
      <c r="AJ150" s="41"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7"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8" t="str">
        <f>IF(ISBLANK(Values!E150),"",Values!F150 )</f>
        <v/>
      </c>
      <c r="K151" s="28" t="str">
        <f>IF(ISBLANK(Values!E150),"",IF(Values!J150, Values!$B$4, Values!$B$5))</f>
        <v/>
      </c>
      <c r="L151" s="39"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8" t="str">
        <f>IF(ISBLANK(Values!E150),"","Size-Color")</f>
        <v/>
      </c>
      <c r="Z151" s="32" t="str">
        <f>IF(ISBLANK(Values!E150),"","variation")</f>
        <v/>
      </c>
      <c r="AA151" s="36" t="str">
        <f>IF(ISBLANK(Values!E150),"",Values!$B$20)</f>
        <v/>
      </c>
      <c r="AB151" s="36" t="str">
        <f>IF(ISBLANK(Values!E150),"",Values!$B$29)</f>
        <v/>
      </c>
      <c r="AI151" s="40" t="str">
        <f>IF(ISBLANK(Values!E150),"",IF(Values!I150,Values!$B$23,Values!$B$33))</f>
        <v/>
      </c>
      <c r="AJ151" s="41"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7"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8" t="str">
        <f>IF(ISBLANK(Values!E151),"",Values!F151 )</f>
        <v/>
      </c>
      <c r="K152" s="28" t="str">
        <f>IF(ISBLANK(Values!E151),"",IF(Values!J151, Values!$B$4, Values!$B$5))</f>
        <v/>
      </c>
      <c r="L152" s="39"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8" t="str">
        <f>IF(ISBLANK(Values!E151),"","Size-Color")</f>
        <v/>
      </c>
      <c r="Z152" s="32" t="str">
        <f>IF(ISBLANK(Values!E151),"","variation")</f>
        <v/>
      </c>
      <c r="AA152" s="36" t="str">
        <f>IF(ISBLANK(Values!E151),"",Values!$B$20)</f>
        <v/>
      </c>
      <c r="AB152" s="36" t="str">
        <f>IF(ISBLANK(Values!E151),"",Values!$B$29)</f>
        <v/>
      </c>
      <c r="AI152" s="40" t="str">
        <f>IF(ISBLANK(Values!E151),"",IF(Values!I151,Values!$B$23,Values!$B$33))</f>
        <v/>
      </c>
      <c r="AJ152" s="41"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7"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8" t="str">
        <f>IF(ISBLANK(Values!E152),"",Values!F152 )</f>
        <v/>
      </c>
      <c r="K153" s="28" t="str">
        <f>IF(ISBLANK(Values!E152),"",IF(Values!J152, Values!$B$4, Values!$B$5))</f>
        <v/>
      </c>
      <c r="L153" s="39"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8" t="str">
        <f>IF(ISBLANK(Values!E152),"","Size-Color")</f>
        <v/>
      </c>
      <c r="Z153" s="32" t="str">
        <f>IF(ISBLANK(Values!E152),"","variation")</f>
        <v/>
      </c>
      <c r="AA153" s="36" t="str">
        <f>IF(ISBLANK(Values!E152),"",Values!$B$20)</f>
        <v/>
      </c>
      <c r="AB153" s="36" t="str">
        <f>IF(ISBLANK(Values!E152),"",Values!$B$29)</f>
        <v/>
      </c>
      <c r="AI153" s="40" t="str">
        <f>IF(ISBLANK(Values!E152),"",IF(Values!I152,Values!$B$23,Values!$B$33))</f>
        <v/>
      </c>
      <c r="AJ153" s="41"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7"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8" t="str">
        <f>IF(ISBLANK(Values!E153),"",Values!F153 )</f>
        <v/>
      </c>
      <c r="K154" s="28" t="str">
        <f>IF(ISBLANK(Values!E153),"",IF(Values!J153, Values!$B$4, Values!$B$5))</f>
        <v/>
      </c>
      <c r="L154" s="39"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8" t="str">
        <f>IF(ISBLANK(Values!E153),"","Size-Color")</f>
        <v/>
      </c>
      <c r="Z154" s="32" t="str">
        <f>IF(ISBLANK(Values!E153),"","variation")</f>
        <v/>
      </c>
      <c r="AA154" s="36" t="str">
        <f>IF(ISBLANK(Values!E153),"",Values!$B$20)</f>
        <v/>
      </c>
      <c r="AB154" s="36" t="str">
        <f>IF(ISBLANK(Values!E153),"",Values!$B$29)</f>
        <v/>
      </c>
      <c r="AI154" s="40" t="str">
        <f>IF(ISBLANK(Values!E153),"",IF(Values!I153,Values!$B$23,Values!$B$33))</f>
        <v/>
      </c>
      <c r="AJ154" s="41"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7"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8" t="str">
        <f>IF(ISBLANK(Values!E154),"",Values!F154 )</f>
        <v/>
      </c>
      <c r="K155" s="28" t="str">
        <f>IF(ISBLANK(Values!E154),"",IF(Values!J154, Values!$B$4, Values!$B$5))</f>
        <v/>
      </c>
      <c r="L155" s="39"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8" t="str">
        <f>IF(ISBLANK(Values!E154),"","Size-Color")</f>
        <v/>
      </c>
      <c r="Z155" s="32" t="str">
        <f>IF(ISBLANK(Values!E154),"","variation")</f>
        <v/>
      </c>
      <c r="AA155" s="36" t="str">
        <f>IF(ISBLANK(Values!E154),"",Values!$B$20)</f>
        <v/>
      </c>
      <c r="AB155" s="36" t="str">
        <f>IF(ISBLANK(Values!E154),"",Values!$B$29)</f>
        <v/>
      </c>
      <c r="AI155" s="40" t="str">
        <f>IF(ISBLANK(Values!E154),"",IF(Values!I154,Values!$B$23,Values!$B$33))</f>
        <v/>
      </c>
      <c r="AJ155" s="41"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7"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8" t="str">
        <f>IF(ISBLANK(Values!E155),"",Values!F155 )</f>
        <v/>
      </c>
      <c r="K156" s="28" t="str">
        <f>IF(ISBLANK(Values!E155),"",IF(Values!J155, Values!$B$4, Values!$B$5))</f>
        <v/>
      </c>
      <c r="L156" s="39"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8" t="str">
        <f>IF(ISBLANK(Values!E155),"","Size-Color")</f>
        <v/>
      </c>
      <c r="Z156" s="32" t="str">
        <f>IF(ISBLANK(Values!E155),"","variation")</f>
        <v/>
      </c>
      <c r="AA156" s="36" t="str">
        <f>IF(ISBLANK(Values!E155),"",Values!$B$20)</f>
        <v/>
      </c>
      <c r="AB156" s="36" t="str">
        <f>IF(ISBLANK(Values!E155),"",Values!$B$29)</f>
        <v/>
      </c>
      <c r="AI156" s="40" t="str">
        <f>IF(ISBLANK(Values!E155),"",IF(Values!I155,Values!$B$23,Values!$B$33))</f>
        <v/>
      </c>
      <c r="AJ156" s="41"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7"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8" t="str">
        <f>IF(ISBLANK(Values!E156),"",Values!F156 )</f>
        <v/>
      </c>
      <c r="K157" s="28" t="str">
        <f>IF(ISBLANK(Values!E156),"",IF(Values!J156, Values!$B$4, Values!$B$5))</f>
        <v/>
      </c>
      <c r="L157" s="39"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8" t="str">
        <f>IF(ISBLANK(Values!E156),"","Size-Color")</f>
        <v/>
      </c>
      <c r="Z157" s="32" t="str">
        <f>IF(ISBLANK(Values!E156),"","variation")</f>
        <v/>
      </c>
      <c r="AA157" s="36" t="str">
        <f>IF(ISBLANK(Values!E156),"",Values!$B$20)</f>
        <v/>
      </c>
      <c r="AB157" s="36" t="str">
        <f>IF(ISBLANK(Values!E156),"",Values!$B$29)</f>
        <v/>
      </c>
      <c r="AI157" s="40" t="str">
        <f>IF(ISBLANK(Values!E156),"",IF(Values!I156,Values!$B$23,Values!$B$33))</f>
        <v/>
      </c>
      <c r="AJ157" s="41"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7"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8" t="str">
        <f>IF(ISBLANK(Values!E157),"",Values!F157 )</f>
        <v/>
      </c>
      <c r="K158" s="28" t="str">
        <f>IF(ISBLANK(Values!E157),"",IF(Values!J157, Values!$B$4, Values!$B$5))</f>
        <v/>
      </c>
      <c r="L158" s="39"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8" t="str">
        <f>IF(ISBLANK(Values!E157),"","Size-Color")</f>
        <v/>
      </c>
      <c r="Z158" s="32" t="str">
        <f>IF(ISBLANK(Values!E157),"","variation")</f>
        <v/>
      </c>
      <c r="AA158" s="36" t="str">
        <f>IF(ISBLANK(Values!E157),"",Values!$B$20)</f>
        <v/>
      </c>
      <c r="AB158" s="36" t="str">
        <f>IF(ISBLANK(Values!E157),"",Values!$B$29)</f>
        <v/>
      </c>
      <c r="AI158" s="40" t="str">
        <f>IF(ISBLANK(Values!E157),"",IF(Values!I157,Values!$B$23,Values!$B$33))</f>
        <v/>
      </c>
      <c r="AJ158" s="41"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7"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8" t="str">
        <f>IF(ISBLANK(Values!E158),"",Values!F158 )</f>
        <v/>
      </c>
      <c r="K159" s="28" t="str">
        <f>IF(ISBLANK(Values!E158),"",IF(Values!J158, Values!$B$4, Values!$B$5))</f>
        <v/>
      </c>
      <c r="L159" s="39"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8" t="str">
        <f>IF(ISBLANK(Values!E158),"","Size-Color")</f>
        <v/>
      </c>
      <c r="Z159" s="32" t="str">
        <f>IF(ISBLANK(Values!E158),"","variation")</f>
        <v/>
      </c>
      <c r="AA159" s="36" t="str">
        <f>IF(ISBLANK(Values!E158),"",Values!$B$20)</f>
        <v/>
      </c>
      <c r="AB159" s="36" t="str">
        <f>IF(ISBLANK(Values!E158),"",Values!$B$29)</f>
        <v/>
      </c>
      <c r="AI159" s="40" t="str">
        <f>IF(ISBLANK(Values!E158),"",IF(Values!I158,Values!$B$23,Values!$B$33))</f>
        <v/>
      </c>
      <c r="AJ159" s="41"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7"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8" t="str">
        <f>IF(ISBLANK(Values!E159),"",Values!F159 )</f>
        <v/>
      </c>
      <c r="K160" s="28" t="str">
        <f>IF(ISBLANK(Values!E159),"",IF(Values!J159, Values!$B$4, Values!$B$5))</f>
        <v/>
      </c>
      <c r="L160" s="39"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8" t="str">
        <f>IF(ISBLANK(Values!E159),"","Size-Color")</f>
        <v/>
      </c>
      <c r="Z160" s="32" t="str">
        <f>IF(ISBLANK(Values!E159),"","variation")</f>
        <v/>
      </c>
      <c r="AA160" s="36" t="str">
        <f>IF(ISBLANK(Values!E159),"",Values!$B$20)</f>
        <v/>
      </c>
      <c r="AB160" s="36" t="str">
        <f>IF(ISBLANK(Values!E159),"",Values!$B$29)</f>
        <v/>
      </c>
      <c r="AI160" s="40" t="str">
        <f>IF(ISBLANK(Values!E159),"",IF(Values!I159,Values!$B$23,Values!$B$33))</f>
        <v/>
      </c>
      <c r="AJ160" s="41"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7"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8" t="str">
        <f>IF(ISBLANK(Values!E160),"",Values!F160 )</f>
        <v/>
      </c>
      <c r="K161" s="28" t="str">
        <f>IF(ISBLANK(Values!E160),"",IF(Values!J160, Values!$B$4, Values!$B$5))</f>
        <v/>
      </c>
      <c r="L161" s="39"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8" t="str">
        <f>IF(ISBLANK(Values!E160),"","Size-Color")</f>
        <v/>
      </c>
      <c r="Z161" s="32" t="str">
        <f>IF(ISBLANK(Values!E160),"","variation")</f>
        <v/>
      </c>
      <c r="AA161" s="36" t="str">
        <f>IF(ISBLANK(Values!E160),"",Values!$B$20)</f>
        <v/>
      </c>
      <c r="AB161" s="36" t="str">
        <f>IF(ISBLANK(Values!E160),"",Values!$B$29)</f>
        <v/>
      </c>
      <c r="AI161" s="40" t="str">
        <f>IF(ISBLANK(Values!E160),"",IF(Values!I160,Values!$B$23,Values!$B$33))</f>
        <v/>
      </c>
      <c r="AJ161" s="41"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7"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8" t="str">
        <f>IF(ISBLANK(Values!E161),"",Values!F161 )</f>
        <v/>
      </c>
      <c r="K162" s="28" t="str">
        <f>IF(ISBLANK(Values!E161),"",IF(Values!J161, Values!$B$4, Values!$B$5))</f>
        <v/>
      </c>
      <c r="L162" s="39"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8" t="str">
        <f>IF(ISBLANK(Values!E161),"","Size-Color")</f>
        <v/>
      </c>
      <c r="Z162" s="32" t="str">
        <f>IF(ISBLANK(Values!E161),"","variation")</f>
        <v/>
      </c>
      <c r="AA162" s="36" t="str">
        <f>IF(ISBLANK(Values!E161),"",Values!$B$20)</f>
        <v/>
      </c>
      <c r="AB162" s="36" t="str">
        <f>IF(ISBLANK(Values!E161),"",Values!$B$29)</f>
        <v/>
      </c>
      <c r="AI162" s="40" t="str">
        <f>IF(ISBLANK(Values!E161),"",IF(Values!I161,Values!$B$23,Values!$B$33))</f>
        <v/>
      </c>
      <c r="AJ162" s="41"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7"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8" t="str">
        <f>IF(ISBLANK(Values!E162),"",Values!F162 )</f>
        <v/>
      </c>
      <c r="K163" s="28" t="str">
        <f>IF(ISBLANK(Values!E162),"",IF(Values!J162, Values!$B$4, Values!$B$5))</f>
        <v/>
      </c>
      <c r="L163" s="39"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8" t="str">
        <f>IF(ISBLANK(Values!E162),"","Size-Color")</f>
        <v/>
      </c>
      <c r="Z163" s="32" t="str">
        <f>IF(ISBLANK(Values!E162),"","variation")</f>
        <v/>
      </c>
      <c r="AA163" s="36" t="str">
        <f>IF(ISBLANK(Values!E162),"",Values!$B$20)</f>
        <v/>
      </c>
      <c r="AB163" s="36" t="str">
        <f>IF(ISBLANK(Values!E162),"",Values!$B$29)</f>
        <v/>
      </c>
      <c r="AI163" s="40" t="str">
        <f>IF(ISBLANK(Values!E162),"",IF(Values!I162,Values!$B$23,Values!$B$33))</f>
        <v/>
      </c>
      <c r="AJ163" s="41"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7"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8" t="str">
        <f>IF(ISBLANK(Values!E163),"",Values!F163 )</f>
        <v/>
      </c>
      <c r="K164" s="28" t="str">
        <f>IF(ISBLANK(Values!E163),"",IF(Values!J163, Values!$B$4, Values!$B$5))</f>
        <v/>
      </c>
      <c r="L164" s="39"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8" t="str">
        <f>IF(ISBLANK(Values!E163),"","Size-Color")</f>
        <v/>
      </c>
      <c r="Z164" s="32" t="str">
        <f>IF(ISBLANK(Values!E163),"","variation")</f>
        <v/>
      </c>
      <c r="AA164" s="36" t="str">
        <f>IF(ISBLANK(Values!E163),"",Values!$B$20)</f>
        <v/>
      </c>
      <c r="AB164" s="36" t="str">
        <f>IF(ISBLANK(Values!E163),"",Values!$B$29)</f>
        <v/>
      </c>
      <c r="AI164" s="40" t="str">
        <f>IF(ISBLANK(Values!E163),"",IF(Values!I163,Values!$B$23,Values!$B$33))</f>
        <v/>
      </c>
      <c r="AJ164" s="41"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7"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8" t="str">
        <f>IF(ISBLANK(Values!E164),"",Values!F164 )</f>
        <v/>
      </c>
      <c r="K165" s="28" t="str">
        <f>IF(ISBLANK(Values!E164),"",IF(Values!J164, Values!$B$4, Values!$B$5))</f>
        <v/>
      </c>
      <c r="L165" s="39"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8" t="str">
        <f>IF(ISBLANK(Values!E164),"","Size-Color")</f>
        <v/>
      </c>
      <c r="Z165" s="32" t="str">
        <f>IF(ISBLANK(Values!E164),"","variation")</f>
        <v/>
      </c>
      <c r="AA165" s="36" t="str">
        <f>IF(ISBLANK(Values!E164),"",Values!$B$20)</f>
        <v/>
      </c>
      <c r="AB165" s="36" t="str">
        <f>IF(ISBLANK(Values!E164),"",Values!$B$29)</f>
        <v/>
      </c>
      <c r="AI165" s="40" t="str">
        <f>IF(ISBLANK(Values!E164),"",IF(Values!I164,Values!$B$23,Values!$B$33))</f>
        <v/>
      </c>
      <c r="AJ165" s="41"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7"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8" t="str">
        <f>IF(ISBLANK(Values!E165),"",Values!F165 )</f>
        <v/>
      </c>
      <c r="K166" s="28" t="str">
        <f>IF(ISBLANK(Values!E165),"",IF(Values!J165, Values!$B$4, Values!$B$5))</f>
        <v/>
      </c>
      <c r="L166" s="39"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8" t="str">
        <f>IF(ISBLANK(Values!E165),"","Size-Color")</f>
        <v/>
      </c>
      <c r="Z166" s="32" t="str">
        <f>IF(ISBLANK(Values!E165),"","variation")</f>
        <v/>
      </c>
      <c r="AA166" s="36" t="str">
        <f>IF(ISBLANK(Values!E165),"",Values!$B$20)</f>
        <v/>
      </c>
      <c r="AB166" s="36" t="str">
        <f>IF(ISBLANK(Values!E165),"",Values!$B$29)</f>
        <v/>
      </c>
      <c r="AI166" s="40" t="str">
        <f>IF(ISBLANK(Values!E165),"",IF(Values!I165,Values!$B$23,Values!$B$33))</f>
        <v/>
      </c>
      <c r="AJ166" s="41"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7"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8" t="str">
        <f>IF(ISBLANK(Values!E166),"",Values!F166 )</f>
        <v/>
      </c>
      <c r="K167" s="28" t="str">
        <f>IF(ISBLANK(Values!E166),"",IF(Values!J166, Values!$B$4, Values!$B$5))</f>
        <v/>
      </c>
      <c r="L167" s="39"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8" t="str">
        <f>IF(ISBLANK(Values!E166),"","Size-Color")</f>
        <v/>
      </c>
      <c r="Z167" s="32" t="str">
        <f>IF(ISBLANK(Values!E166),"","variation")</f>
        <v/>
      </c>
      <c r="AA167" s="36" t="str">
        <f>IF(ISBLANK(Values!E166),"",Values!$B$20)</f>
        <v/>
      </c>
      <c r="AB167" s="36" t="str">
        <f>IF(ISBLANK(Values!E166),"",Values!$B$29)</f>
        <v/>
      </c>
      <c r="AI167" s="40" t="str">
        <f>IF(ISBLANK(Values!E166),"",IF(Values!I166,Values!$B$23,Values!$B$33))</f>
        <v/>
      </c>
      <c r="AJ167" s="41"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7"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8" t="str">
        <f>IF(ISBLANK(Values!E167),"",Values!F167 )</f>
        <v/>
      </c>
      <c r="K168" s="28" t="str">
        <f>IF(ISBLANK(Values!E167),"",IF(Values!J167, Values!$B$4, Values!$B$5))</f>
        <v/>
      </c>
      <c r="L168" s="39"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8" t="str">
        <f>IF(ISBLANK(Values!E167),"","Size-Color")</f>
        <v/>
      </c>
      <c r="Z168" s="32" t="str">
        <f>IF(ISBLANK(Values!E167),"","variation")</f>
        <v/>
      </c>
      <c r="AA168" s="36" t="str">
        <f>IF(ISBLANK(Values!E167),"",Values!$B$20)</f>
        <v/>
      </c>
      <c r="AB168" s="36" t="str">
        <f>IF(ISBLANK(Values!E167),"",Values!$B$29)</f>
        <v/>
      </c>
      <c r="AI168" s="40" t="str">
        <f>IF(ISBLANK(Values!E167),"",IF(Values!I167,Values!$B$23,Values!$B$33))</f>
        <v/>
      </c>
      <c r="AJ168" s="41"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7"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8" t="str">
        <f>IF(ISBLANK(Values!E168),"",Values!F168 )</f>
        <v/>
      </c>
      <c r="K169" s="28" t="str">
        <f>IF(ISBLANK(Values!E168),"",IF(Values!J168, Values!$B$4, Values!$B$5))</f>
        <v/>
      </c>
      <c r="L169" s="39"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8" t="str">
        <f>IF(ISBLANK(Values!E168),"","Size-Color")</f>
        <v/>
      </c>
      <c r="Z169" s="32" t="str">
        <f>IF(ISBLANK(Values!E168),"","variation")</f>
        <v/>
      </c>
      <c r="AA169" s="36" t="str">
        <f>IF(ISBLANK(Values!E168),"",Values!$B$20)</f>
        <v/>
      </c>
      <c r="AB169" s="36" t="str">
        <f>IF(ISBLANK(Values!E168),"",Values!$B$29)</f>
        <v/>
      </c>
      <c r="AI169" s="40" t="str">
        <f>IF(ISBLANK(Values!E168),"",IF(Values!I168,Values!$B$23,Values!$B$33))</f>
        <v/>
      </c>
      <c r="AJ169" s="41"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7"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8" t="str">
        <f>IF(ISBLANK(Values!E169),"",Values!F169 )</f>
        <v/>
      </c>
      <c r="K170" s="28" t="str">
        <f>IF(ISBLANK(Values!E169),"",IF(Values!J169, Values!$B$4, Values!$B$5))</f>
        <v/>
      </c>
      <c r="L170" s="39"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8" t="str">
        <f>IF(ISBLANK(Values!E169),"","Size-Color")</f>
        <v/>
      </c>
      <c r="Z170" s="32" t="str">
        <f>IF(ISBLANK(Values!E169),"","variation")</f>
        <v/>
      </c>
      <c r="AA170" s="36" t="str">
        <f>IF(ISBLANK(Values!E169),"",Values!$B$20)</f>
        <v/>
      </c>
      <c r="AB170" s="36" t="str">
        <f>IF(ISBLANK(Values!E169),"",Values!$B$29)</f>
        <v/>
      </c>
      <c r="AI170" s="40" t="str">
        <f>IF(ISBLANK(Values!E169),"",IF(Values!I169,Values!$B$23,Values!$B$33))</f>
        <v/>
      </c>
      <c r="AJ170" s="41"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7"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8" t="str">
        <f>IF(ISBLANK(Values!E170),"",Values!F170 )</f>
        <v/>
      </c>
      <c r="K171" s="28" t="str">
        <f>IF(ISBLANK(Values!E170),"",IF(Values!J170, Values!$B$4, Values!$B$5))</f>
        <v/>
      </c>
      <c r="L171" s="39"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8" t="str">
        <f>IF(ISBLANK(Values!E170),"","Size-Color")</f>
        <v/>
      </c>
      <c r="Z171" s="32" t="str">
        <f>IF(ISBLANK(Values!E170),"","variation")</f>
        <v/>
      </c>
      <c r="AA171" s="36" t="str">
        <f>IF(ISBLANK(Values!E170),"",Values!$B$20)</f>
        <v/>
      </c>
      <c r="AB171" s="36" t="str">
        <f>IF(ISBLANK(Values!E170),"",Values!$B$29)</f>
        <v/>
      </c>
      <c r="AI171" s="40" t="str">
        <f>IF(ISBLANK(Values!E170),"",IF(Values!I170,Values!$B$23,Values!$B$33))</f>
        <v/>
      </c>
      <c r="AJ171" s="41"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7"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8" t="str">
        <f>IF(ISBLANK(Values!E171),"",Values!F171 )</f>
        <v/>
      </c>
      <c r="K172" s="28" t="str">
        <f>IF(ISBLANK(Values!E171),"",IF(Values!J171, Values!$B$4, Values!$B$5))</f>
        <v/>
      </c>
      <c r="L172" s="39"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8" t="str">
        <f>IF(ISBLANK(Values!E171),"","Size-Color")</f>
        <v/>
      </c>
      <c r="Z172" s="32" t="str">
        <f>IF(ISBLANK(Values!E171),"","variation")</f>
        <v/>
      </c>
      <c r="AA172" s="36" t="str">
        <f>IF(ISBLANK(Values!E171),"",Values!$B$20)</f>
        <v/>
      </c>
      <c r="AB172" s="36" t="str">
        <f>IF(ISBLANK(Values!E171),"",Values!$B$29)</f>
        <v/>
      </c>
      <c r="AI172" s="40" t="str">
        <f>IF(ISBLANK(Values!E171),"",IF(Values!I171,Values!$B$23,Values!$B$33))</f>
        <v/>
      </c>
      <c r="AJ172" s="41"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7"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8" t="str">
        <f>IF(ISBLANK(Values!E172),"",Values!F172 )</f>
        <v/>
      </c>
      <c r="K173" s="28" t="str">
        <f>IF(ISBLANK(Values!E172),"",IF(Values!J172, Values!$B$4, Values!$B$5))</f>
        <v/>
      </c>
      <c r="L173" s="39"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8" t="str">
        <f>IF(ISBLANK(Values!E172),"","Size-Color")</f>
        <v/>
      </c>
      <c r="Z173" s="32" t="str">
        <f>IF(ISBLANK(Values!E172),"","variation")</f>
        <v/>
      </c>
      <c r="AA173" s="36" t="str">
        <f>IF(ISBLANK(Values!E172),"",Values!$B$20)</f>
        <v/>
      </c>
      <c r="AB173" s="36" t="str">
        <f>IF(ISBLANK(Values!E172),"",Values!$B$29)</f>
        <v/>
      </c>
      <c r="AI173" s="40" t="str">
        <f>IF(ISBLANK(Values!E172),"",IF(Values!I172,Values!$B$23,Values!$B$33))</f>
        <v/>
      </c>
      <c r="AJ173" s="41"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7"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8" t="str">
        <f>IF(ISBLANK(Values!E173),"",Values!F173 )</f>
        <v/>
      </c>
      <c r="K174" s="28" t="str">
        <f>IF(ISBLANK(Values!E173),"",IF(Values!J173, Values!$B$4, Values!$B$5))</f>
        <v/>
      </c>
      <c r="L174" s="39"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8" t="str">
        <f>IF(ISBLANK(Values!E173),"","Size-Color")</f>
        <v/>
      </c>
      <c r="Z174" s="32" t="str">
        <f>IF(ISBLANK(Values!E173),"","variation")</f>
        <v/>
      </c>
      <c r="AA174" s="36" t="str">
        <f>IF(ISBLANK(Values!E173),"",Values!$B$20)</f>
        <v/>
      </c>
      <c r="AB174" s="36" t="str">
        <f>IF(ISBLANK(Values!E173),"",Values!$B$29)</f>
        <v/>
      </c>
      <c r="AI174" s="40" t="str">
        <f>IF(ISBLANK(Values!E173),"",IF(Values!I173,Values!$B$23,Values!$B$33))</f>
        <v/>
      </c>
      <c r="AJ174" s="41"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7"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8" t="str">
        <f>IF(ISBLANK(Values!E174),"",Values!F174 )</f>
        <v/>
      </c>
      <c r="K175" s="28" t="str">
        <f>IF(ISBLANK(Values!E174),"",IF(Values!J174, Values!$B$4, Values!$B$5))</f>
        <v/>
      </c>
      <c r="L175" s="39"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8" t="str">
        <f>IF(ISBLANK(Values!E174),"","Size-Color")</f>
        <v/>
      </c>
      <c r="Z175" s="32" t="str">
        <f>IF(ISBLANK(Values!E174),"","variation")</f>
        <v/>
      </c>
      <c r="AA175" s="36" t="str">
        <f>IF(ISBLANK(Values!E174),"",Values!$B$20)</f>
        <v/>
      </c>
      <c r="AB175" s="36" t="str">
        <f>IF(ISBLANK(Values!E174),"",Values!$B$29)</f>
        <v/>
      </c>
      <c r="AI175" s="40" t="str">
        <f>IF(ISBLANK(Values!E174),"",IF(Values!I174,Values!$B$23,Values!$B$33))</f>
        <v/>
      </c>
      <c r="AJ175" s="41"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7"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8" t="str">
        <f>IF(ISBLANK(Values!E175),"",Values!F175 )</f>
        <v/>
      </c>
      <c r="K176" s="28" t="str">
        <f>IF(ISBLANK(Values!E175),"",IF(Values!J175, Values!$B$4, Values!$B$5))</f>
        <v/>
      </c>
      <c r="L176" s="39"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8" t="str">
        <f>IF(ISBLANK(Values!E175),"","Size-Color")</f>
        <v/>
      </c>
      <c r="Z176" s="32" t="str">
        <f>IF(ISBLANK(Values!E175),"","variation")</f>
        <v/>
      </c>
      <c r="AA176" s="36" t="str">
        <f>IF(ISBLANK(Values!E175),"",Values!$B$20)</f>
        <v/>
      </c>
      <c r="AB176" s="36" t="str">
        <f>IF(ISBLANK(Values!E175),"",Values!$B$29)</f>
        <v/>
      </c>
      <c r="AI176" s="40" t="str">
        <f>IF(ISBLANK(Values!E175),"",IF(Values!I175,Values!$B$23,Values!$B$33))</f>
        <v/>
      </c>
      <c r="AJ176" s="41"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7"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8" t="str">
        <f>IF(ISBLANK(Values!E176),"",Values!F176 )</f>
        <v/>
      </c>
      <c r="K177" s="28" t="str">
        <f>IF(ISBLANK(Values!E176),"",IF(Values!J176, Values!$B$4, Values!$B$5))</f>
        <v/>
      </c>
      <c r="L177" s="39"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8" t="str">
        <f>IF(ISBLANK(Values!E176),"","Size-Color")</f>
        <v/>
      </c>
      <c r="Z177" s="32" t="str">
        <f>IF(ISBLANK(Values!E176),"","variation")</f>
        <v/>
      </c>
      <c r="AA177" s="36" t="str">
        <f>IF(ISBLANK(Values!E176),"",Values!$B$20)</f>
        <v/>
      </c>
      <c r="AB177" s="36" t="str">
        <f>IF(ISBLANK(Values!E176),"",Values!$B$29)</f>
        <v/>
      </c>
      <c r="AI177" s="40" t="str">
        <f>IF(ISBLANK(Values!E176),"",IF(Values!I176,Values!$B$23,Values!$B$33))</f>
        <v/>
      </c>
      <c r="AJ177" s="41"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7"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8" t="str">
        <f>IF(ISBLANK(Values!E177),"",Values!F177 )</f>
        <v/>
      </c>
      <c r="K178" s="28" t="str">
        <f>IF(ISBLANK(Values!E177),"",IF(Values!J177, Values!$B$4, Values!$B$5))</f>
        <v/>
      </c>
      <c r="L178" s="39"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8" t="str">
        <f>IF(ISBLANK(Values!E177),"","Size-Color")</f>
        <v/>
      </c>
      <c r="Z178" s="32" t="str">
        <f>IF(ISBLANK(Values!E177),"","variation")</f>
        <v/>
      </c>
      <c r="AA178" s="36" t="str">
        <f>IF(ISBLANK(Values!E177),"",Values!$B$20)</f>
        <v/>
      </c>
      <c r="AB178" s="36" t="str">
        <f>IF(ISBLANK(Values!E177),"",Values!$B$29)</f>
        <v/>
      </c>
      <c r="AI178" s="40" t="str">
        <f>IF(ISBLANK(Values!E177),"",IF(Values!I177,Values!$B$23,Values!$B$33))</f>
        <v/>
      </c>
      <c r="AJ178" s="41"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7"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8" t="str">
        <f>IF(ISBLANK(Values!E178),"",Values!F178 )</f>
        <v/>
      </c>
      <c r="K179" s="28" t="str">
        <f>IF(ISBLANK(Values!E178),"",IF(Values!J178, Values!$B$4, Values!$B$5))</f>
        <v/>
      </c>
      <c r="L179" s="39"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8" t="str">
        <f>IF(ISBLANK(Values!E178),"","Size-Color")</f>
        <v/>
      </c>
      <c r="Z179" s="32" t="str">
        <f>IF(ISBLANK(Values!E178),"","variation")</f>
        <v/>
      </c>
      <c r="AA179" s="36" t="str">
        <f>IF(ISBLANK(Values!E178),"",Values!$B$20)</f>
        <v/>
      </c>
      <c r="AB179" s="36" t="str">
        <f>IF(ISBLANK(Values!E178),"",Values!$B$29)</f>
        <v/>
      </c>
      <c r="AI179" s="40" t="str">
        <f>IF(ISBLANK(Values!E178),"",IF(Values!I178,Values!$B$23,Values!$B$33))</f>
        <v/>
      </c>
      <c r="AJ179" s="41"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7"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8" t="str">
        <f>IF(ISBLANK(Values!E179),"",Values!F179 )</f>
        <v/>
      </c>
      <c r="K180" s="28" t="str">
        <f>IF(ISBLANK(Values!E179),"",IF(Values!J179, Values!$B$4, Values!$B$5))</f>
        <v/>
      </c>
      <c r="L180" s="39"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8" t="str">
        <f>IF(ISBLANK(Values!E179),"","Size-Color")</f>
        <v/>
      </c>
      <c r="Z180" s="32" t="str">
        <f>IF(ISBLANK(Values!E179),"","variation")</f>
        <v/>
      </c>
      <c r="AA180" s="36" t="str">
        <f>IF(ISBLANK(Values!E179),"",Values!$B$20)</f>
        <v/>
      </c>
      <c r="AB180" s="36" t="str">
        <f>IF(ISBLANK(Values!E179),"",Values!$B$29)</f>
        <v/>
      </c>
      <c r="AI180" s="40" t="str">
        <f>IF(ISBLANK(Values!E179),"",IF(Values!I179,Values!$B$23,Values!$B$33))</f>
        <v/>
      </c>
      <c r="AJ180" s="41"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7"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8" t="str">
        <f>IF(ISBLANK(Values!E180),"",Values!F180 )</f>
        <v/>
      </c>
      <c r="K181" s="28" t="str">
        <f>IF(ISBLANK(Values!E180),"",IF(Values!J180, Values!$B$4, Values!$B$5))</f>
        <v/>
      </c>
      <c r="L181" s="39"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8" t="str">
        <f>IF(ISBLANK(Values!E180),"","Size-Color")</f>
        <v/>
      </c>
      <c r="Z181" s="32" t="str">
        <f>IF(ISBLANK(Values!E180),"","variation")</f>
        <v/>
      </c>
      <c r="AA181" s="36" t="str">
        <f>IF(ISBLANK(Values!E180),"",Values!$B$20)</f>
        <v/>
      </c>
      <c r="AB181" s="36" t="str">
        <f>IF(ISBLANK(Values!E180),"",Values!$B$29)</f>
        <v/>
      </c>
      <c r="AI181" s="40" t="str">
        <f>IF(ISBLANK(Values!E180),"",IF(Values!I180,Values!$B$23,Values!$B$33))</f>
        <v/>
      </c>
      <c r="AJ181" s="41"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7"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8" t="str">
        <f>IF(ISBLANK(Values!E181),"",Values!F181 )</f>
        <v/>
      </c>
      <c r="K182" s="28" t="str">
        <f>IF(ISBLANK(Values!E181),"",IF(Values!J181, Values!$B$4, Values!$B$5))</f>
        <v/>
      </c>
      <c r="L182" s="39"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8" t="str">
        <f>IF(ISBLANK(Values!E181),"","Size-Color")</f>
        <v/>
      </c>
      <c r="Z182" s="32" t="str">
        <f>IF(ISBLANK(Values!E181),"","variation")</f>
        <v/>
      </c>
      <c r="AA182" s="36" t="str">
        <f>IF(ISBLANK(Values!E181),"",Values!$B$20)</f>
        <v/>
      </c>
      <c r="AB182" s="36" t="str">
        <f>IF(ISBLANK(Values!E181),"",Values!$B$29)</f>
        <v/>
      </c>
      <c r="AI182" s="40" t="str">
        <f>IF(ISBLANK(Values!E181),"",IF(Values!I181,Values!$B$23,Values!$B$33))</f>
        <v/>
      </c>
      <c r="AJ182" s="41"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7"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8" t="str">
        <f>IF(ISBLANK(Values!E182),"",Values!F182 )</f>
        <v/>
      </c>
      <c r="K183" s="28" t="str">
        <f>IF(ISBLANK(Values!E182),"",IF(Values!J182, Values!$B$4, Values!$B$5))</f>
        <v/>
      </c>
      <c r="L183" s="39"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8" t="str">
        <f>IF(ISBLANK(Values!E182),"","Size-Color")</f>
        <v/>
      </c>
      <c r="Z183" s="32" t="str">
        <f>IF(ISBLANK(Values!E182),"","variation")</f>
        <v/>
      </c>
      <c r="AA183" s="36" t="str">
        <f>IF(ISBLANK(Values!E182),"",Values!$B$20)</f>
        <v/>
      </c>
      <c r="AB183" s="36" t="str">
        <f>IF(ISBLANK(Values!E182),"",Values!$B$29)</f>
        <v/>
      </c>
      <c r="AI183" s="40" t="str">
        <f>IF(ISBLANK(Values!E182),"",IF(Values!I182,Values!$B$23,Values!$B$33))</f>
        <v/>
      </c>
      <c r="AJ183" s="41"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7"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8" t="str">
        <f>IF(ISBLANK(Values!E183),"",Values!F183 &amp; " variations")</f>
        <v/>
      </c>
      <c r="K184" s="28" t="str">
        <f>IF(ISBLANK(Values!E183),"",IF(Values!J183, Values!$B$4, Values!$B$5))</f>
        <v/>
      </c>
      <c r="L184" s="39"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8" t="str">
        <f>IF(ISBLANK(Values!E183),"","Size-Color")</f>
        <v/>
      </c>
      <c r="Z184" s="32" t="str">
        <f>IF(ISBLANK(Values!E183),"","variation")</f>
        <v/>
      </c>
      <c r="AA184" s="36" t="str">
        <f>IF(ISBLANK(Values!E183),"",Values!$B$20)</f>
        <v/>
      </c>
      <c r="AB184" s="36" t="str">
        <f>IF(ISBLANK(Values!E183),"",Values!$B$29)</f>
        <v/>
      </c>
      <c r="AI184" s="40" t="str">
        <f>IF(ISBLANK(Values!E183),"",IF(Values!I183,Values!$B$23,Values!$B$33))</f>
        <v/>
      </c>
      <c r="AJ184" s="41"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7"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8" t="str">
        <f>IF(ISBLANK(Values!E184),"",Values!F184 &amp; " variations")</f>
        <v/>
      </c>
      <c r="K185" s="28" t="str">
        <f>IF(ISBLANK(Values!E184),"",IF(Values!J184, Values!$B$4, Values!$B$5))</f>
        <v/>
      </c>
      <c r="L185" s="39"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8" t="str">
        <f>IF(ISBLANK(Values!E184),"","Size-Color")</f>
        <v/>
      </c>
      <c r="Z185" s="32" t="str">
        <f>IF(ISBLANK(Values!E184),"","variation")</f>
        <v/>
      </c>
      <c r="AA185" s="36" t="str">
        <f>IF(ISBLANK(Values!E184),"",Values!$B$20)</f>
        <v/>
      </c>
      <c r="AB185" s="36" t="str">
        <f>IF(ISBLANK(Values!E184),"",Values!$B$29)</f>
        <v/>
      </c>
      <c r="AI185" s="40" t="str">
        <f>IF(ISBLANK(Values!E184),"",IF(Values!I184,Values!$B$23,Values!$B$33))</f>
        <v/>
      </c>
      <c r="AJ185" s="41"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7"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8" t="str">
        <f>IF(ISBLANK(Values!E185),"",Values!F185 &amp; " variations")</f>
        <v/>
      </c>
      <c r="K186" s="28" t="str">
        <f>IF(ISBLANK(Values!E185),"",IF(Values!J185, Values!$B$4, Values!$B$5))</f>
        <v/>
      </c>
      <c r="L186" s="39"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8" t="str">
        <f>IF(ISBLANK(Values!E185),"","Size-Color")</f>
        <v/>
      </c>
      <c r="Z186" s="32" t="str">
        <f>IF(ISBLANK(Values!E185),"","variation")</f>
        <v/>
      </c>
      <c r="AA186" s="36" t="str">
        <f>IF(ISBLANK(Values!E185),"",Values!$B$20)</f>
        <v/>
      </c>
      <c r="AB186" s="36" t="str">
        <f>IF(ISBLANK(Values!E185),"",Values!$B$29)</f>
        <v/>
      </c>
      <c r="AI186" s="40" t="str">
        <f>IF(ISBLANK(Values!E185),"",IF(Values!I185,Values!$B$23,Values!$B$33))</f>
        <v/>
      </c>
      <c r="AJ186" s="41"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7"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8" t="str">
        <f>IF(ISBLANK(Values!E186),"",Values!F186 &amp; " variations")</f>
        <v/>
      </c>
      <c r="K187" s="28" t="str">
        <f>IF(ISBLANK(Values!E186),"",IF(Values!J186, Values!$B$4, Values!$B$5))</f>
        <v/>
      </c>
      <c r="L187" s="39"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8" t="str">
        <f>IF(ISBLANK(Values!E186),"","Size-Color")</f>
        <v/>
      </c>
      <c r="Z187" s="32" t="str">
        <f>IF(ISBLANK(Values!E186),"","variation")</f>
        <v/>
      </c>
      <c r="AA187" s="36" t="str">
        <f>IF(ISBLANK(Values!E186),"",Values!$B$20)</f>
        <v/>
      </c>
      <c r="AB187" s="36" t="str">
        <f>IF(ISBLANK(Values!E186),"",Values!$B$29)</f>
        <v/>
      </c>
      <c r="AI187" s="40" t="str">
        <f>IF(ISBLANK(Values!E186),"",IF(Values!I186,Values!$B$23,Values!$B$33))</f>
        <v/>
      </c>
      <c r="AJ187" s="41"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7"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8" t="str">
        <f>IF(ISBLANK(Values!E187),"",Values!F187 &amp; " variations")</f>
        <v/>
      </c>
      <c r="K188" s="28" t="str">
        <f>IF(ISBLANK(Values!E187),"",IF(Values!J187, Values!$B$4, Values!$B$5))</f>
        <v/>
      </c>
      <c r="L188" s="39"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8" t="str">
        <f>IF(ISBLANK(Values!E187),"","Size-Color")</f>
        <v/>
      </c>
      <c r="Z188" s="32" t="str">
        <f>IF(ISBLANK(Values!E187),"","variation")</f>
        <v/>
      </c>
      <c r="AA188" s="36" t="str">
        <f>IF(ISBLANK(Values!E187),"",Values!$B$20)</f>
        <v/>
      </c>
      <c r="AB188" s="36" t="str">
        <f>IF(ISBLANK(Values!E187),"",Values!$B$29)</f>
        <v/>
      </c>
      <c r="AI188" s="40" t="str">
        <f>IF(ISBLANK(Values!E187),"",IF(Values!I187,Values!$B$23,Values!$B$33))</f>
        <v/>
      </c>
      <c r="AJ188" s="41"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7"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8" t="str">
        <f>IF(ISBLANK(Values!E188),"",Values!F188 &amp; " variations")</f>
        <v/>
      </c>
      <c r="K189" s="28" t="str">
        <f>IF(ISBLANK(Values!E188),"",IF(Values!J188, Values!$B$4, Values!$B$5))</f>
        <v/>
      </c>
      <c r="L189" s="39"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8" t="str">
        <f>IF(ISBLANK(Values!E188),"","Size-Color")</f>
        <v/>
      </c>
      <c r="Z189" s="32" t="str">
        <f>IF(ISBLANK(Values!E188),"","variation")</f>
        <v/>
      </c>
      <c r="AA189" s="36" t="str">
        <f>IF(ISBLANK(Values!E188),"",Values!$B$20)</f>
        <v/>
      </c>
      <c r="AB189" s="36" t="str">
        <f>IF(ISBLANK(Values!E188),"",Values!$B$29)</f>
        <v/>
      </c>
      <c r="AI189" s="40" t="str">
        <f>IF(ISBLANK(Values!E188),"",IF(Values!I188,Values!$B$23,Values!$B$33))</f>
        <v/>
      </c>
      <c r="AJ189" s="41"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7"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8" t="str">
        <f>IF(ISBLANK(Values!E189),"",Values!F189 &amp; " variations")</f>
        <v/>
      </c>
      <c r="K190" s="28" t="str">
        <f>IF(ISBLANK(Values!E189),"",IF(Values!J189, Values!$B$4, Values!$B$5))</f>
        <v/>
      </c>
      <c r="L190" s="39"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8" t="str">
        <f>IF(ISBLANK(Values!E189),"","Size-Color")</f>
        <v/>
      </c>
      <c r="Z190" s="32" t="str">
        <f>IF(ISBLANK(Values!E189),"","variation")</f>
        <v/>
      </c>
      <c r="AA190" s="36" t="str">
        <f>IF(ISBLANK(Values!E189),"",Values!$B$20)</f>
        <v/>
      </c>
      <c r="AB190" s="36" t="str">
        <f>IF(ISBLANK(Values!E189),"",Values!$B$29)</f>
        <v/>
      </c>
      <c r="AI190" s="40" t="str">
        <f>IF(ISBLANK(Values!E189),"",IF(Values!I189,Values!$B$23,Values!$B$33))</f>
        <v/>
      </c>
      <c r="AJ190" s="41"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7"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8" t="str">
        <f>IF(ISBLANK(Values!E190),"",Values!F190 &amp; " variations")</f>
        <v/>
      </c>
      <c r="K191" s="28" t="str">
        <f>IF(ISBLANK(Values!E190),"",IF(Values!J190, Values!$B$4, Values!$B$5))</f>
        <v/>
      </c>
      <c r="L191" s="39"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8" t="str">
        <f>IF(ISBLANK(Values!E190),"","Size-Color")</f>
        <v/>
      </c>
      <c r="Z191" s="32" t="str">
        <f>IF(ISBLANK(Values!E190),"","variation")</f>
        <v/>
      </c>
      <c r="AA191" s="36" t="str">
        <f>IF(ISBLANK(Values!E190),"",Values!$B$20)</f>
        <v/>
      </c>
      <c r="AB191" s="36" t="str">
        <f>IF(ISBLANK(Values!E190),"",Values!$B$29)</f>
        <v/>
      </c>
      <c r="AI191" s="40" t="str">
        <f>IF(ISBLANK(Values!E190),"",IF(Values!I190,Values!$B$23,Values!$B$33))</f>
        <v/>
      </c>
      <c r="AJ191" s="41"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7"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8" t="str">
        <f>IF(ISBLANK(Values!E191),"",Values!F191 &amp; " variations")</f>
        <v/>
      </c>
      <c r="K192" s="28" t="str">
        <f>IF(ISBLANK(Values!E191),"",IF(Values!J191, Values!$B$4, Values!$B$5))</f>
        <v/>
      </c>
      <c r="L192" s="39"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8" t="str">
        <f>IF(ISBLANK(Values!E191),"","Size-Color")</f>
        <v/>
      </c>
      <c r="Z192" s="32" t="str">
        <f>IF(ISBLANK(Values!E191),"","variation")</f>
        <v/>
      </c>
      <c r="AA192" s="36" t="str">
        <f>IF(ISBLANK(Values!E191),"",Values!$B$20)</f>
        <v/>
      </c>
      <c r="AB192" s="36" t="str">
        <f>IF(ISBLANK(Values!E191),"",Values!$B$29)</f>
        <v/>
      </c>
      <c r="AI192" s="40" t="str">
        <f>IF(ISBLANK(Values!E191),"",IF(Values!I191,Values!$B$23,Values!$B$33))</f>
        <v/>
      </c>
      <c r="AJ192" s="41"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7"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8" t="str">
        <f>IF(ISBLANK(Values!E192),"",Values!F192 &amp; " variations")</f>
        <v/>
      </c>
      <c r="K193" s="28" t="str">
        <f>IF(ISBLANK(Values!E192),"",IF(Values!J192, Values!$B$4, Values!$B$5))</f>
        <v/>
      </c>
      <c r="L193" s="39"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8" t="str">
        <f>IF(ISBLANK(Values!E192),"","Size-Color")</f>
        <v/>
      </c>
      <c r="Z193" s="32" t="str">
        <f>IF(ISBLANK(Values!E192),"","variation")</f>
        <v/>
      </c>
      <c r="AA193" s="36" t="str">
        <f>IF(ISBLANK(Values!E192),"",Values!$B$20)</f>
        <v/>
      </c>
      <c r="AB193" s="36" t="str">
        <f>IF(ISBLANK(Values!E192),"",Values!$B$29)</f>
        <v/>
      </c>
      <c r="AI193" s="40" t="str">
        <f>IF(ISBLANK(Values!E192),"",IF(Values!I192,Values!$B$23,Values!$B$33))</f>
        <v/>
      </c>
      <c r="AJ193" s="41"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7"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8" t="str">
        <f>IF(ISBLANK(Values!E193),"",Values!F193 &amp; " variations")</f>
        <v/>
      </c>
      <c r="K194" s="28" t="str">
        <f>IF(ISBLANK(Values!E193),"",IF(Values!J193, Values!$B$4, Values!$B$5))</f>
        <v/>
      </c>
      <c r="L194" s="39"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8" t="str">
        <f>IF(ISBLANK(Values!E193),"","Size-Color")</f>
        <v/>
      </c>
      <c r="Z194" s="32" t="str">
        <f>IF(ISBLANK(Values!E193),"","variation")</f>
        <v/>
      </c>
      <c r="AA194" s="36" t="str">
        <f>IF(ISBLANK(Values!E193),"",Values!$B$20)</f>
        <v/>
      </c>
      <c r="AB194" s="36" t="str">
        <f>IF(ISBLANK(Values!E193),"",Values!$B$29)</f>
        <v/>
      </c>
      <c r="AI194" s="40" t="str">
        <f>IF(ISBLANK(Values!E193),"",IF(Values!I193,Values!$B$23,Values!$B$33))</f>
        <v/>
      </c>
      <c r="AJ194" s="41"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7"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8" t="str">
        <f>IF(ISBLANK(Values!E194),"",Values!F194 &amp; " variations")</f>
        <v/>
      </c>
      <c r="K195" s="28" t="str">
        <f>IF(ISBLANK(Values!E194),"",IF(Values!J194, Values!$B$4, Values!$B$5))</f>
        <v/>
      </c>
      <c r="L195" s="39"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8" t="str">
        <f>IF(ISBLANK(Values!E194),"","Size-Color")</f>
        <v/>
      </c>
      <c r="Z195" s="32" t="str">
        <f>IF(ISBLANK(Values!E194),"","variation")</f>
        <v/>
      </c>
      <c r="AA195" s="36" t="str">
        <f>IF(ISBLANK(Values!E194),"",Values!$B$20)</f>
        <v/>
      </c>
      <c r="AB195" s="36" t="str">
        <f>IF(ISBLANK(Values!E194),"",Values!$B$29)</f>
        <v/>
      </c>
      <c r="AI195" s="40" t="str">
        <f>IF(ISBLANK(Values!E194),"",IF(Values!I194,Values!$B$23,Values!$B$33))</f>
        <v/>
      </c>
      <c r="AJ195" s="41"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7"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8" t="str">
        <f>IF(ISBLANK(Values!E195),"",Values!F195 &amp; " variations")</f>
        <v/>
      </c>
      <c r="K196" s="28" t="str">
        <f>IF(ISBLANK(Values!E195),"",IF(Values!J195, Values!$B$4, Values!$B$5))</f>
        <v/>
      </c>
      <c r="L196" s="39"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8" t="str">
        <f>IF(ISBLANK(Values!E195),"","Size-Color")</f>
        <v/>
      </c>
      <c r="Z196" s="32" t="str">
        <f>IF(ISBLANK(Values!E195),"","variation")</f>
        <v/>
      </c>
      <c r="AA196" s="36" t="str">
        <f>IF(ISBLANK(Values!E195),"",Values!$B$20)</f>
        <v/>
      </c>
      <c r="AB196" s="36" t="str">
        <f>IF(ISBLANK(Values!E195),"",Values!$B$29)</f>
        <v/>
      </c>
      <c r="AI196" s="40" t="str">
        <f>IF(ISBLANK(Values!E195),"",IF(Values!I195,Values!$B$23,Values!$B$33))</f>
        <v/>
      </c>
      <c r="AJ196" s="41"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7"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8" t="str">
        <f>IF(ISBLANK(Values!E196),"",Values!F196 &amp; " variations")</f>
        <v/>
      </c>
      <c r="K197" s="28" t="str">
        <f>IF(ISBLANK(Values!E196),"",IF(Values!J196, Values!$B$4, Values!$B$5))</f>
        <v/>
      </c>
      <c r="L197" s="39"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8" t="str">
        <f>IF(ISBLANK(Values!E196),"","Size-Color")</f>
        <v/>
      </c>
      <c r="Z197" s="32" t="str">
        <f>IF(ISBLANK(Values!E196),"","variation")</f>
        <v/>
      </c>
      <c r="AA197" s="36" t="str">
        <f>IF(ISBLANK(Values!E196),"",Values!$B$20)</f>
        <v/>
      </c>
      <c r="AB197" s="36" t="str">
        <f>IF(ISBLANK(Values!E196),"",Values!$B$29)</f>
        <v/>
      </c>
      <c r="AI197" s="40" t="str">
        <f>IF(ISBLANK(Values!E196),"",IF(Values!I196,Values!$B$23,Values!$B$33))</f>
        <v/>
      </c>
      <c r="AJ197" s="41"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7"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8" t="str">
        <f>IF(ISBLANK(Values!E197),"",Values!F197 &amp; " variations")</f>
        <v/>
      </c>
      <c r="K198" s="28" t="str">
        <f>IF(ISBLANK(Values!E197),"",IF(Values!J197, Values!$B$4, Values!$B$5))</f>
        <v/>
      </c>
      <c r="L198" s="39"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8" t="str">
        <f>IF(ISBLANK(Values!E197),"","Size-Color")</f>
        <v/>
      </c>
      <c r="Z198" s="32" t="str">
        <f>IF(ISBLANK(Values!E197),"","variation")</f>
        <v/>
      </c>
      <c r="AA198" s="36" t="str">
        <f>IF(ISBLANK(Values!E197),"",Values!$B$20)</f>
        <v/>
      </c>
      <c r="AB198" s="36" t="str">
        <f>IF(ISBLANK(Values!E197),"",Values!$B$29)</f>
        <v/>
      </c>
      <c r="AI198" s="40" t="str">
        <f>IF(ISBLANK(Values!E197),"",IF(Values!I197,Values!$B$23,Values!$B$33))</f>
        <v/>
      </c>
      <c r="AJ198" s="41"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7"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8" t="str">
        <f>IF(ISBLANK(Values!E198),"",Values!F198 &amp; " variations")</f>
        <v/>
      </c>
      <c r="K199" s="28" t="str">
        <f>IF(ISBLANK(Values!E198),"",IF(Values!J198, Values!$B$4, Values!$B$5))</f>
        <v/>
      </c>
      <c r="L199" s="39"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8" t="str">
        <f>IF(ISBLANK(Values!E198),"","Size-Color")</f>
        <v/>
      </c>
      <c r="Z199" s="32" t="str">
        <f>IF(ISBLANK(Values!E198),"","variation")</f>
        <v/>
      </c>
      <c r="AA199" s="36" t="str">
        <f>IF(ISBLANK(Values!E198),"",Values!$B$20)</f>
        <v/>
      </c>
      <c r="AB199" s="36" t="str">
        <f>IF(ISBLANK(Values!E198),"",Values!$B$29)</f>
        <v/>
      </c>
      <c r="AI199" s="40" t="str">
        <f>IF(ISBLANK(Values!E198),"",IF(Values!I198,Values!$B$23,Values!$B$33))</f>
        <v/>
      </c>
      <c r="AJ199" s="41"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7"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8" t="str">
        <f>IF(ISBLANK(Values!E199),"",Values!F199 &amp; " variations")</f>
        <v/>
      </c>
      <c r="K200" s="28" t="str">
        <f>IF(ISBLANK(Values!E199),"",IF(Values!J199, Values!$B$4, Values!$B$5))</f>
        <v/>
      </c>
      <c r="L200" s="39"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8" t="str">
        <f>IF(ISBLANK(Values!E199),"","Size-Color")</f>
        <v/>
      </c>
      <c r="Z200" s="32" t="str">
        <f>IF(ISBLANK(Values!E199),"","variation")</f>
        <v/>
      </c>
      <c r="AA200" s="36" t="str">
        <f>IF(ISBLANK(Values!E199),"",Values!$B$20)</f>
        <v/>
      </c>
      <c r="AB200" s="36" t="str">
        <f>IF(ISBLANK(Values!E199),"",Values!$B$29)</f>
        <v/>
      </c>
      <c r="AI200" s="40" t="str">
        <f>IF(ISBLANK(Values!E199),"",IF(Values!I199,Values!$B$23,Values!$B$33))</f>
        <v/>
      </c>
      <c r="AJ200" s="41"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7"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8" t="str">
        <f>IF(ISBLANK(Values!E200),"",Values!F200 &amp; " variations")</f>
        <v/>
      </c>
      <c r="K201" s="28" t="str">
        <f>IF(ISBLANK(Values!E200),"",IF(Values!J200, Values!$B$4, Values!$B$5))</f>
        <v/>
      </c>
      <c r="L201" s="39"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8" t="str">
        <f>IF(ISBLANK(Values!E200),"","Size-Color")</f>
        <v/>
      </c>
      <c r="Z201" s="32" t="str">
        <f>IF(ISBLANK(Values!E200),"","variation")</f>
        <v/>
      </c>
      <c r="AA201" s="36" t="str">
        <f>IF(ISBLANK(Values!E200),"",Values!$B$20)</f>
        <v/>
      </c>
      <c r="AB201" s="36" t="str">
        <f>IF(ISBLANK(Values!E200),"",Values!$B$29)</f>
        <v/>
      </c>
      <c r="AI201" s="40" t="str">
        <f>IF(ISBLANK(Values!E200),"",IF(Values!I200,Values!$B$23,Values!$B$33))</f>
        <v/>
      </c>
      <c r="AJ201" s="41"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7"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8" t="str">
        <f>IF(ISBLANK(Values!E201),"",Values!F201 &amp; " variations")</f>
        <v/>
      </c>
      <c r="K202" s="28" t="str">
        <f>IF(ISBLANK(Values!E201),"",IF(Values!J201, Values!$B$4, Values!$B$5))</f>
        <v/>
      </c>
      <c r="L202" s="39"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8" t="str">
        <f>IF(ISBLANK(Values!E201),"","Size-Color")</f>
        <v/>
      </c>
      <c r="Z202" s="32" t="str">
        <f>IF(ISBLANK(Values!E201),"","variation")</f>
        <v/>
      </c>
      <c r="AA202" s="36" t="str">
        <f>IF(ISBLANK(Values!E201),"",Values!$B$20)</f>
        <v/>
      </c>
      <c r="AB202" s="36" t="str">
        <f>IF(ISBLANK(Values!E201),"",Values!$B$29)</f>
        <v/>
      </c>
      <c r="AI202" s="40" t="str">
        <f>IF(ISBLANK(Values!E201),"",IF(Values!I201,Values!$B$23,Values!$B$33))</f>
        <v/>
      </c>
      <c r="AJ202" s="41"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7"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8" t="str">
        <f>IF(ISBLANK(Values!E202),"",Values!F202 &amp; " variations")</f>
        <v/>
      </c>
      <c r="K203" s="28" t="str">
        <f>IF(ISBLANK(Values!E202),"",IF(Values!J202, Values!$B$4, Values!$B$5))</f>
        <v/>
      </c>
      <c r="L203" s="39"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8" t="str">
        <f>IF(ISBLANK(Values!E202),"","Size-Color")</f>
        <v/>
      </c>
      <c r="Z203" s="32" t="str">
        <f>IF(ISBLANK(Values!E202),"","variation")</f>
        <v/>
      </c>
      <c r="AA203" s="36" t="str">
        <f>IF(ISBLANK(Values!E202),"",Values!$B$20)</f>
        <v/>
      </c>
      <c r="AB203" s="36" t="str">
        <f>IF(ISBLANK(Values!E202),"",Values!$B$29)</f>
        <v/>
      </c>
      <c r="AI203" s="40" t="str">
        <f>IF(ISBLANK(Values!E202),"",IF(Values!I202,Values!$B$23,Values!$B$33))</f>
        <v/>
      </c>
      <c r="AJ203" s="41"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7"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8" t="str">
        <f>IF(ISBLANK(Values!E203),"",Values!F203 &amp; " variations")</f>
        <v/>
      </c>
      <c r="K204" s="28" t="str">
        <f>IF(ISBLANK(Values!E203),"",IF(Values!J203, Values!$B$4, Values!$B$5))</f>
        <v/>
      </c>
      <c r="L204" s="39"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8" t="str">
        <f>IF(ISBLANK(Values!E203),"","Size-Color")</f>
        <v/>
      </c>
      <c r="Z204" s="32" t="str">
        <f>IF(ISBLANK(Values!E203),"","variation")</f>
        <v/>
      </c>
      <c r="AA204" s="36" t="str">
        <f>IF(ISBLANK(Values!E203),"",Values!$B$20)</f>
        <v/>
      </c>
      <c r="AB204" s="36" t="str">
        <f>IF(ISBLANK(Values!E203),"",Values!$B$29)</f>
        <v/>
      </c>
      <c r="AI204" s="40" t="str">
        <f>IF(ISBLANK(Values!E203),"",IF(Values!I203,Values!$B$23,Values!$B$33))</f>
        <v/>
      </c>
      <c r="AJ204" s="41"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1"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1"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1"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1"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1"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1"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1"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1"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1"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1"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1"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1"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1"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1"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1"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1"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1"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3" zoomScaleNormal="100" workbookViewId="0">
      <selection activeCell="B36" sqref="B36"/>
    </sheetView>
  </sheetViews>
  <sheetFormatPr baseColWidth="10" defaultColWidth="12" defaultRowHeight="13" x14ac:dyDescent="0.15"/>
  <cols>
    <col min="1" max="1" width="18.83203125" customWidth="1"/>
    <col min="2" max="2" width="63.1640625" style="45"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6" t="s">
        <v>353</v>
      </c>
      <c r="B1" s="47" t="str">
        <f>IF(Values!$B$36=English!$B$2,English!B10, IF(Values!$B$36=German!$B$2,German!B10, IF(Values!$B$36=Italian!$B$2,Italian!B10, IF(Values!$B$36=Spanish!$B$2, Spanish!B10, IF(Values!$B$36=French!$B$2,French!B10, IF(Values!$B$36=Dutch!$B$2,Dutch!B10, IF(Values!$B$36=English!$D$32, English!D40, 0)))))))</f>
        <v>sostituzione della tastiera {language} retroilluminata per Lenovo Thinkpad</v>
      </c>
      <c r="E1" s="79" t="s">
        <v>354</v>
      </c>
      <c r="F1" s="79"/>
      <c r="G1" s="79"/>
      <c r="H1" s="48"/>
      <c r="I1" s="48"/>
    </row>
    <row r="2" spans="1:22" ht="14" x14ac:dyDescent="0.15">
      <c r="A2" s="46" t="s">
        <v>355</v>
      </c>
      <c r="B2" s="47" t="str">
        <f>IF(Values!$B$36=English!$B$2,English!B11, IF(Values!$B$36=German!$B$2,German!B11, IF(Values!$B$36=Italian!$B$2,Italian!B11, IF(Values!$B$36=Spanish!$B$2, Spanish!B11, IF(Values!$B$36=French!$B$2,French!B11, IF(Values!$B$36=Dutch!$B$2,Dutch!B11, IF(Values!$B$36=English!$D$32, English!D41, 0)))))))</f>
        <v>sostituzione della tastiera {language} non retroilluminata per Lenovo Thinkpad</v>
      </c>
    </row>
    <row r="3" spans="1:22" ht="14" x14ac:dyDescent="0.15">
      <c r="A3" s="46" t="s">
        <v>356</v>
      </c>
      <c r="B3" s="47" t="s">
        <v>586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t="s">
        <v>370</v>
      </c>
    </row>
    <row r="4" spans="1:22" ht="18" x14ac:dyDescent="0.2">
      <c r="A4" s="46" t="s">
        <v>371</v>
      </c>
      <c r="B4" s="49">
        <v>68.989999999999995</v>
      </c>
      <c r="C4" s="50" t="b">
        <f>FALSE()</f>
        <v>0</v>
      </c>
      <c r="D4" s="51" t="b">
        <f>TRUE()</f>
        <v>1</v>
      </c>
      <c r="E4" s="76">
        <v>5714401511014</v>
      </c>
      <c r="F4" s="74" t="s">
        <v>581</v>
      </c>
      <c r="G4" s="5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54" t="b">
        <f>TRUE()</f>
        <v>1</v>
      </c>
      <c r="J4" s="55" t="b">
        <v>0</v>
      </c>
      <c r="K4" s="78" t="s">
        <v>601</v>
      </c>
      <c r="L4" s="56" t="b">
        <v>0</v>
      </c>
      <c r="M4" s="57" t="str">
        <f t="shared" ref="M4:M35" si="0">IF(ISBLANK(K4),"",IF(L4, "https://raw.githubusercontent.com/PatrickVibild/TellusAmazonPictures/master/pictures/"&amp;K4&amp;"/1.jpg","https://download.lenovo.com/Images/Parts/"&amp;K4&amp;"/"&amp;K4&amp;"_A.jpg"))</f>
        <v>https://download.lenovo.com/Images/Parts/01ER963/01ER963_A.jpg</v>
      </c>
      <c r="N4" s="57" t="str">
        <f t="shared" ref="N4:N35" si="1">IF(ISBLANK(K4),"",IF(L4, "https://raw.githubusercontent.com/PatrickVibild/TellusAmazonPictures/master/pictures/"&amp;K4&amp;"/2.jpg","https://download.lenovo.com/Images/Parts/"&amp;K4&amp;"/"&amp;K4&amp;"_B.jpg"))</f>
        <v>https://download.lenovo.com/Images/Parts/01ER963/01ER963_B.jpg</v>
      </c>
      <c r="O4" s="58" t="str">
        <f t="shared" ref="O4:O35" si="2">IF(ISBLANK(K4),"",IF(L4, "https://raw.githubusercontent.com/PatrickVibild/TellusAmazonPictures/master/pictures/"&amp;K4&amp;"/3.jpg","https://download.lenovo.com/Images/Parts/"&amp;K4&amp;"/"&amp;K4&amp;"_details.jpg"))</f>
        <v>https://download.lenovo.com/Images/Parts/01ER963/01ER963_details.jpg</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59">
        <f>MATCH(G4,options!$D$1:$D$20,0)</f>
        <v>1</v>
      </c>
    </row>
    <row r="5" spans="1:22" ht="18" x14ac:dyDescent="0.2">
      <c r="A5" s="46" t="s">
        <v>373</v>
      </c>
      <c r="B5" s="49">
        <v>68.989999999999995</v>
      </c>
      <c r="C5" s="50" t="b">
        <f>FALSE()</f>
        <v>0</v>
      </c>
      <c r="D5" s="50" t="b">
        <f>TRUE()</f>
        <v>1</v>
      </c>
      <c r="E5" s="76">
        <v>5714401511021</v>
      </c>
      <c r="F5" s="74" t="s">
        <v>610</v>
      </c>
      <c r="G5" s="5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54" t="b">
        <f>TRUE()</f>
        <v>1</v>
      </c>
      <c r="J5" s="55" t="b">
        <v>0</v>
      </c>
      <c r="K5" s="78" t="s">
        <v>602</v>
      </c>
      <c r="L5" s="56" t="b">
        <v>0</v>
      </c>
      <c r="M5" s="57" t="str">
        <f t="shared" si="0"/>
        <v>https://download.lenovo.com/Images/Parts/01ER962/01ER962_A.jpg</v>
      </c>
      <c r="N5" s="57" t="str">
        <f t="shared" si="1"/>
        <v>https://download.lenovo.com/Images/Parts/01ER962/01ER962_B.jpg</v>
      </c>
      <c r="O5" s="58" t="str">
        <f t="shared" si="2"/>
        <v>https://download.lenovo.com/Images/Parts/01ER962/01ER962_details.jpg</v>
      </c>
      <c r="P5" t="str">
        <f t="shared" si="3"/>
        <v/>
      </c>
      <c r="Q5" t="str">
        <f t="shared" si="4"/>
        <v/>
      </c>
      <c r="R5" t="str">
        <f t="shared" si="5"/>
        <v/>
      </c>
      <c r="S5" t="str">
        <f t="shared" si="6"/>
        <v/>
      </c>
      <c r="T5" t="str">
        <f t="shared" si="7"/>
        <v/>
      </c>
      <c r="U5" t="str">
        <f t="shared" si="8"/>
        <v/>
      </c>
      <c r="V5" s="59">
        <f>MATCH(G5,options!$D$1:$D$20,0)</f>
        <v>2</v>
      </c>
    </row>
    <row r="6" spans="1:22" ht="18" x14ac:dyDescent="0.2">
      <c r="A6" s="46" t="s">
        <v>375</v>
      </c>
      <c r="B6" s="60" t="s">
        <v>376</v>
      </c>
      <c r="C6" s="50" t="b">
        <f>FALSE()</f>
        <v>0</v>
      </c>
      <c r="D6" s="50" t="b">
        <f>TRUE()</f>
        <v>1</v>
      </c>
      <c r="E6" s="76">
        <v>5714401511038</v>
      </c>
      <c r="F6" s="74" t="s">
        <v>599</v>
      </c>
      <c r="G6" s="5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4" t="b">
        <f>TRUE()</f>
        <v>1</v>
      </c>
      <c r="J6" s="55" t="b">
        <v>0</v>
      </c>
      <c r="K6" s="78" t="s">
        <v>603</v>
      </c>
      <c r="L6" s="56" t="b">
        <v>0</v>
      </c>
      <c r="M6" s="57" t="str">
        <f t="shared" si="0"/>
        <v>https://download.lenovo.com/Images/Parts/01ER968/01ER968_A.jpg</v>
      </c>
      <c r="N6" s="57" t="str">
        <f t="shared" si="1"/>
        <v>https://download.lenovo.com/Images/Parts/01ER968/01ER968_B.jpg</v>
      </c>
      <c r="O6" s="58" t="str">
        <f t="shared" si="2"/>
        <v>https://download.lenovo.com/Images/Parts/01ER968/01ER968_details.jpg</v>
      </c>
      <c r="P6" t="str">
        <f t="shared" si="3"/>
        <v/>
      </c>
      <c r="Q6" t="str">
        <f t="shared" si="4"/>
        <v/>
      </c>
      <c r="R6" t="str">
        <f t="shared" si="5"/>
        <v/>
      </c>
      <c r="S6" t="str">
        <f t="shared" si="6"/>
        <v/>
      </c>
      <c r="T6" t="str">
        <f t="shared" si="7"/>
        <v/>
      </c>
      <c r="U6" t="str">
        <f t="shared" si="8"/>
        <v/>
      </c>
      <c r="V6" s="59">
        <f>MATCH(G6,options!$D$1:$D$20,0)</f>
        <v>3</v>
      </c>
    </row>
    <row r="7" spans="1:22" ht="18" x14ac:dyDescent="0.2">
      <c r="A7" s="46" t="s">
        <v>378</v>
      </c>
      <c r="B7" s="61" t="str">
        <f>IF(B6=options!C1,"41","41")</f>
        <v>41</v>
      </c>
      <c r="C7" s="50" t="b">
        <f>FALSE()</f>
        <v>0</v>
      </c>
      <c r="D7" s="50" t="b">
        <f>TRUE()</f>
        <v>1</v>
      </c>
      <c r="E7" s="76">
        <v>5714401511045</v>
      </c>
      <c r="F7" s="74" t="s">
        <v>582</v>
      </c>
      <c r="G7" s="5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54" t="b">
        <f>TRUE()</f>
        <v>1</v>
      </c>
      <c r="J7" s="55" t="b">
        <v>0</v>
      </c>
      <c r="K7" s="78" t="s">
        <v>604</v>
      </c>
      <c r="L7" s="56" t="b">
        <v>0</v>
      </c>
      <c r="M7" s="57" t="str">
        <f t="shared" si="0"/>
        <v>https://download.lenovo.com/Images/Parts/01ER961/01ER961_A.jpg</v>
      </c>
      <c r="N7" s="57" t="str">
        <f t="shared" si="1"/>
        <v>https://download.lenovo.com/Images/Parts/01ER961/01ER961_B.jpg</v>
      </c>
      <c r="O7" s="58" t="str">
        <f t="shared" si="2"/>
        <v>https://download.lenovo.com/Images/Parts/01ER961/01ER961_details.jpg</v>
      </c>
      <c r="P7" t="str">
        <f t="shared" si="3"/>
        <v/>
      </c>
      <c r="Q7" t="str">
        <f t="shared" si="4"/>
        <v/>
      </c>
      <c r="R7" t="str">
        <f t="shared" si="5"/>
        <v/>
      </c>
      <c r="S7" t="str">
        <f t="shared" si="6"/>
        <v/>
      </c>
      <c r="T7" t="str">
        <f t="shared" si="7"/>
        <v/>
      </c>
      <c r="U7" t="str">
        <f t="shared" si="8"/>
        <v/>
      </c>
      <c r="V7" s="59">
        <f>MATCH(G7,options!$D$1:$D$20,0)</f>
        <v>4</v>
      </c>
    </row>
    <row r="8" spans="1:22" ht="18" x14ac:dyDescent="0.2">
      <c r="A8" s="46" t="s">
        <v>380</v>
      </c>
      <c r="B8" s="61" t="str">
        <f>IF(B6=options!C1,"17","17")</f>
        <v>17</v>
      </c>
      <c r="C8" s="50" t="b">
        <f>FALSE()</f>
        <v>0</v>
      </c>
      <c r="D8" s="50" t="b">
        <f>TRUE()</f>
        <v>1</v>
      </c>
      <c r="E8" s="76">
        <v>5714401511052</v>
      </c>
      <c r="F8" s="74" t="s">
        <v>600</v>
      </c>
      <c r="G8" s="5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b">
        <f>TRUE()</f>
        <v>1</v>
      </c>
      <c r="J8" s="55" t="b">
        <v>0</v>
      </c>
      <c r="K8" s="78" t="s">
        <v>605</v>
      </c>
      <c r="L8" s="56" t="b">
        <v>0</v>
      </c>
      <c r="M8" s="57" t="str">
        <f t="shared" si="0"/>
        <v>https://download.lenovo.com/Images/Parts/01ER980/01ER980_A.jpg</v>
      </c>
      <c r="N8" s="57" t="str">
        <f t="shared" si="1"/>
        <v>https://download.lenovo.com/Images/Parts/01ER980/01ER980_B.jpg</v>
      </c>
      <c r="O8" s="58" t="str">
        <f t="shared" si="2"/>
        <v>https://download.lenovo.com/Images/Parts/01ER980/01ER980_details.jpg</v>
      </c>
      <c r="P8" t="str">
        <f t="shared" si="3"/>
        <v/>
      </c>
      <c r="Q8" t="str">
        <f t="shared" si="4"/>
        <v/>
      </c>
      <c r="R8" t="str">
        <f t="shared" si="5"/>
        <v/>
      </c>
      <c r="S8" t="str">
        <f t="shared" si="6"/>
        <v/>
      </c>
      <c r="T8" t="str">
        <f t="shared" si="7"/>
        <v/>
      </c>
      <c r="U8" t="str">
        <f t="shared" si="8"/>
        <v/>
      </c>
      <c r="V8" s="59">
        <f>MATCH(G8,options!$D$1:$D$20,0)</f>
        <v>5</v>
      </c>
    </row>
    <row r="9" spans="1:22" ht="18" x14ac:dyDescent="0.2">
      <c r="A9" s="46" t="s">
        <v>382</v>
      </c>
      <c r="B9" s="61" t="str">
        <f>IF(B6=options!C1,"5","5")</f>
        <v>5</v>
      </c>
      <c r="C9" s="51" t="b">
        <f>FALSE()</f>
        <v>0</v>
      </c>
      <c r="D9" s="51" t="b">
        <f>FALSE()</f>
        <v>0</v>
      </c>
      <c r="E9" s="76">
        <v>5714401511069</v>
      </c>
      <c r="F9" s="74" t="s">
        <v>611</v>
      </c>
      <c r="G9" s="5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54" t="b">
        <f>TRUE()</f>
        <v>1</v>
      </c>
      <c r="J9" s="55" t="b">
        <v>0</v>
      </c>
      <c r="K9" s="78" t="s">
        <v>606</v>
      </c>
      <c r="L9" s="56" t="b">
        <v>0</v>
      </c>
      <c r="M9" s="57" t="str">
        <f t="shared" si="0"/>
        <v>https://download.lenovo.com/Images/Parts/01ER971/01ER971_A.jpg</v>
      </c>
      <c r="N9" s="57" t="str">
        <f t="shared" si="1"/>
        <v>https://download.lenovo.com/Images/Parts/01ER971/01ER971_B.jpg</v>
      </c>
      <c r="O9" s="58" t="str">
        <f t="shared" si="2"/>
        <v>https://download.lenovo.com/Images/Parts/01ER971/01ER971_details.jpg</v>
      </c>
      <c r="P9" t="str">
        <f t="shared" si="3"/>
        <v/>
      </c>
      <c r="Q9" t="str">
        <f t="shared" si="4"/>
        <v/>
      </c>
      <c r="R9" t="str">
        <f t="shared" si="5"/>
        <v/>
      </c>
      <c r="S9" t="str">
        <f t="shared" si="6"/>
        <v/>
      </c>
      <c r="T9" t="str">
        <f t="shared" si="7"/>
        <v/>
      </c>
      <c r="U9" t="str">
        <f t="shared" si="8"/>
        <v/>
      </c>
      <c r="V9" s="59">
        <f>MATCH(G9,options!$D$1:$D$20,0)</f>
        <v>6</v>
      </c>
    </row>
    <row r="10" spans="1:22" ht="18" x14ac:dyDescent="0.2">
      <c r="A10" t="s">
        <v>384</v>
      </c>
      <c r="B10" s="62"/>
      <c r="C10" s="50" t="b">
        <f>FALSE()</f>
        <v>0</v>
      </c>
      <c r="D10" s="50" t="b">
        <f>FALSE()</f>
        <v>0</v>
      </c>
      <c r="E10" s="77">
        <v>5714401511076</v>
      </c>
      <c r="F10" s="74" t="s">
        <v>583</v>
      </c>
      <c r="G10" s="53"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4" t="b">
        <f>TRUE()</f>
        <v>1</v>
      </c>
      <c r="J10" s="55" t="b">
        <v>0</v>
      </c>
      <c r="K10" s="78" t="s">
        <v>607</v>
      </c>
      <c r="L10" s="56" t="b">
        <v>0</v>
      </c>
      <c r="M10" s="57" t="str">
        <f t="shared" si="0"/>
        <v>https://download.lenovo.com/Images/Parts/01ER957/01ER957_A.jpg</v>
      </c>
      <c r="N10" s="57" t="str">
        <f t="shared" si="1"/>
        <v>https://download.lenovo.com/Images/Parts/01ER957/01ER957_B.jpg</v>
      </c>
      <c r="O10" s="58" t="str">
        <f t="shared" si="2"/>
        <v>https://download.lenovo.com/Images/Parts/01ER957/01ER957_details.jpg</v>
      </c>
      <c r="P10" t="str">
        <f t="shared" si="3"/>
        <v/>
      </c>
      <c r="Q10" t="str">
        <f t="shared" si="4"/>
        <v/>
      </c>
      <c r="R10" t="str">
        <f t="shared" si="5"/>
        <v/>
      </c>
      <c r="S10" t="str">
        <f t="shared" si="6"/>
        <v/>
      </c>
      <c r="T10" t="str">
        <f t="shared" si="7"/>
        <v/>
      </c>
      <c r="U10" t="str">
        <f t="shared" si="8"/>
        <v/>
      </c>
      <c r="V10" s="59">
        <f>MATCH(G10,options!$D$1:$D$20,0)</f>
        <v>7</v>
      </c>
    </row>
    <row r="11" spans="1:22" ht="18" x14ac:dyDescent="0.2">
      <c r="A11" s="46" t="s">
        <v>386</v>
      </c>
      <c r="B11" s="63">
        <v>150</v>
      </c>
      <c r="C11" s="50" t="b">
        <f>FALSE()</f>
        <v>0</v>
      </c>
      <c r="D11" s="50" t="b">
        <f>FALSE()</f>
        <v>0</v>
      </c>
      <c r="E11" s="77">
        <v>5714401511083</v>
      </c>
      <c r="F11" s="74" t="s">
        <v>620</v>
      </c>
      <c r="G11" s="5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Bulgaro</v>
      </c>
      <c r="I11" s="54" t="b">
        <f>TRUE()</f>
        <v>1</v>
      </c>
      <c r="J11" s="55" t="b">
        <v>0</v>
      </c>
      <c r="K11" s="78" t="s">
        <v>608</v>
      </c>
      <c r="L11" s="56" t="b">
        <v>0</v>
      </c>
      <c r="M11" s="57" t="str">
        <f t="shared" si="0"/>
        <v>https://download.lenovo.com/Images/Parts/01ER958/01ER958_A.jpg</v>
      </c>
      <c r="N11" s="57" t="str">
        <f t="shared" si="1"/>
        <v>https://download.lenovo.com/Images/Parts/01ER958/01ER958_B.jpg</v>
      </c>
      <c r="O11" s="58" t="str">
        <f t="shared" si="2"/>
        <v>https://download.lenovo.com/Images/Parts/01ER958/01ER958_details.jpg</v>
      </c>
      <c r="P11" t="str">
        <f t="shared" si="3"/>
        <v/>
      </c>
      <c r="Q11" t="str">
        <f t="shared" si="4"/>
        <v/>
      </c>
      <c r="R11" t="str">
        <f t="shared" si="5"/>
        <v/>
      </c>
      <c r="S11" t="str">
        <f t="shared" si="6"/>
        <v/>
      </c>
      <c r="T11" t="str">
        <f t="shared" si="7"/>
        <v/>
      </c>
      <c r="U11" t="str">
        <f t="shared" si="8"/>
        <v/>
      </c>
      <c r="V11" s="59">
        <f>MATCH(G11,options!$D$1:$D$20,0)</f>
        <v>8</v>
      </c>
    </row>
    <row r="12" spans="1:22" ht="18" x14ac:dyDescent="0.2">
      <c r="B12" s="62"/>
      <c r="C12" s="50" t="b">
        <f>FALSE()</f>
        <v>0</v>
      </c>
      <c r="D12" s="50" t="b">
        <f>FALSE()</f>
        <v>0</v>
      </c>
      <c r="E12" s="77">
        <v>5714401511090</v>
      </c>
      <c r="F12" s="74" t="s">
        <v>621</v>
      </c>
      <c r="G12" s="5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Ceco</v>
      </c>
      <c r="I12" s="54" t="b">
        <f>TRUE()</f>
        <v>1</v>
      </c>
      <c r="J12" s="55" t="b">
        <v>0</v>
      </c>
      <c r="K12" s="78" t="s">
        <v>609</v>
      </c>
      <c r="L12" s="56" t="b">
        <v>0</v>
      </c>
      <c r="M12" s="57" t="str">
        <f>IF(ISBLANK(K12),"",IF(L12, "https://raw.githubusercontent.com/PatrickVibild/TellusAmazonPictures/master/pictures/"&amp;K12&amp;"/1.jpg","https://download.lenovo.com/Images/Parts/"&amp;K12&amp;"/"&amp;K12&amp;"_A.jpg"))</f>
        <v>https://download.lenovo.com/Images/Parts/01ER959/01ER959_A.jpg</v>
      </c>
      <c r="N12" s="57" t="str">
        <f>IF(ISBLANK(K12),"",IF(L12, "https://raw.githubusercontent.com/PatrickVibild/TellusAmazonPictures/master/pictures/"&amp;K12&amp;"/2.jpg","https://download.lenovo.com/Images/Parts/"&amp;K12&amp;"/"&amp;K12&amp;"_B.jpg"))</f>
        <v>https://download.lenovo.com/Images/Parts/01ER959/01ER959_B.jpg</v>
      </c>
      <c r="O12" s="58" t="str">
        <f t="shared" si="2"/>
        <v>https://download.lenovo.com/Images/Parts/01ER959/01ER959_details.jpg</v>
      </c>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59">
        <f>MATCH(G12,options!$D$1:$D$20,0)</f>
        <v>20</v>
      </c>
    </row>
    <row r="13" spans="1:22" ht="18" x14ac:dyDescent="0.2">
      <c r="A13" s="46" t="s">
        <v>389</v>
      </c>
      <c r="B13" s="52" t="s">
        <v>585</v>
      </c>
      <c r="C13" s="50" t="b">
        <f>FALSE()</f>
        <v>0</v>
      </c>
      <c r="D13" s="50" t="b">
        <f>FALSE()</f>
        <v>0</v>
      </c>
      <c r="E13" s="77">
        <v>5714401511106</v>
      </c>
      <c r="F13" s="74" t="s">
        <v>622</v>
      </c>
      <c r="G13" s="5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Danese</v>
      </c>
      <c r="I13" s="54" t="b">
        <f>TRUE()</f>
        <v>1</v>
      </c>
      <c r="J13" s="55" t="b">
        <v>0</v>
      </c>
      <c r="K13" s="78" t="s">
        <v>612</v>
      </c>
      <c r="L13" s="56" t="b">
        <v>0</v>
      </c>
      <c r="M13" s="57" t="str">
        <f>IF(ISBLANK(K13),"",IF(L13, "https://raw.githubusercontent.com/PatrickVibild/TellusAmazonPictures/master/pictures/"&amp;K13&amp;"/1.jpg","https://download.lenovo.com/Images/Parts/"&amp;K13&amp;"/"&amp;K13&amp;"_A.jpg"))</f>
        <v>https://download.lenovo.com/Images/Parts/01ER960/01ER960_A.jpg</v>
      </c>
      <c r="N13" s="57" t="str">
        <f>IF(ISBLANK(K13),"",IF(L13, "https://raw.githubusercontent.com/PatrickVibild/TellusAmazonPictures/master/pictures/"&amp;K13&amp;"/2.jpg","https://download.lenovo.com/Images/Parts/"&amp;K13&amp;"/"&amp;K13&amp;"_B.jpg"))</f>
        <v>https://download.lenovo.com/Images/Parts/01ER960/01ER960_B.jpg</v>
      </c>
      <c r="O13" s="58" t="str">
        <f t="shared" si="2"/>
        <v>https://download.lenovo.com/Images/Parts/01ER960/01ER960_details.jpg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59">
        <f>MATCH(G13,options!$D$1:$D$20,0)</f>
        <v>9</v>
      </c>
    </row>
    <row r="14" spans="1:22" ht="18" x14ac:dyDescent="0.2">
      <c r="A14" s="46" t="s">
        <v>391</v>
      </c>
      <c r="B14" s="77">
        <v>5714401511991</v>
      </c>
      <c r="C14" s="50" t="b">
        <f>FALSE()</f>
        <v>0</v>
      </c>
      <c r="D14" s="50" t="b">
        <f>FALSE()</f>
        <v>0</v>
      </c>
      <c r="E14" s="77">
        <v>5714401511113</v>
      </c>
      <c r="F14" s="74" t="s">
        <v>623</v>
      </c>
      <c r="G14" s="5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Ungherese</v>
      </c>
      <c r="I14" s="54" t="b">
        <f>TRUE()</f>
        <v>1</v>
      </c>
      <c r="J14" s="55" t="b">
        <v>0</v>
      </c>
      <c r="K14" s="78" t="s">
        <v>613</v>
      </c>
      <c r="L14" s="56" t="b">
        <v>0</v>
      </c>
      <c r="M14" s="57" t="str">
        <f t="shared" si="0"/>
        <v>https://download.lenovo.com/Images/Parts/01ER966/01ER966_A.jpg</v>
      </c>
      <c r="N14" s="57" t="str">
        <f t="shared" si="1"/>
        <v>https://download.lenovo.com/Images/Parts/01ER966/01ER966_B.jpg</v>
      </c>
      <c r="O14" s="58" t="str">
        <f t="shared" si="2"/>
        <v>https://download.lenovo.com/Images/Parts/01ER966/01ER966_details.jpg</v>
      </c>
      <c r="P14" t="str">
        <f t="shared" si="3"/>
        <v/>
      </c>
      <c r="Q14" t="str">
        <f t="shared" si="4"/>
        <v/>
      </c>
      <c r="R14" t="str">
        <f t="shared" si="5"/>
        <v/>
      </c>
      <c r="S14" t="str">
        <f t="shared" si="6"/>
        <v/>
      </c>
      <c r="T14" t="str">
        <f t="shared" si="7"/>
        <v/>
      </c>
      <c r="U14" t="str">
        <f t="shared" si="8"/>
        <v/>
      </c>
      <c r="V14" s="59">
        <f>MATCH(G14,options!$D$1:$D$20,0)</f>
        <v>19</v>
      </c>
    </row>
    <row r="15" spans="1:22" ht="18" x14ac:dyDescent="0.2">
      <c r="B15" s="62"/>
      <c r="C15" s="50" t="b">
        <f>FALSE()</f>
        <v>0</v>
      </c>
      <c r="D15" s="50" t="b">
        <f>FALSE()</f>
        <v>0</v>
      </c>
      <c r="E15" s="77">
        <v>5714401511120</v>
      </c>
      <c r="F15" s="74" t="s">
        <v>624</v>
      </c>
      <c r="G15" s="5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Olandese</v>
      </c>
      <c r="I15" s="54" t="b">
        <f>TRUE()</f>
        <v>1</v>
      </c>
      <c r="J15" s="55" t="b">
        <v>0</v>
      </c>
      <c r="K15" s="78" t="s">
        <v>614</v>
      </c>
      <c r="L15" s="56" t="b">
        <v>0</v>
      </c>
      <c r="M15" s="57" t="str">
        <f t="shared" si="0"/>
        <v>https://download.lenovo.com/Images/Parts/01ER970/01ER970_A.jpg</v>
      </c>
      <c r="N15" s="57" t="str">
        <f t="shared" si="1"/>
        <v>https://download.lenovo.com/Images/Parts/01ER970/01ER970_B.jpg</v>
      </c>
      <c r="O15" s="58" t="str">
        <f t="shared" si="2"/>
        <v>https://download.lenovo.com/Images/Parts/01ER970/01ER970_details.jpg</v>
      </c>
      <c r="P15" t="str">
        <f t="shared" si="3"/>
        <v/>
      </c>
      <c r="Q15" t="str">
        <f t="shared" si="4"/>
        <v/>
      </c>
      <c r="R15" t="str">
        <f t="shared" si="5"/>
        <v/>
      </c>
      <c r="S15" t="str">
        <f t="shared" si="6"/>
        <v/>
      </c>
      <c r="T15" t="str">
        <f t="shared" si="7"/>
        <v/>
      </c>
      <c r="U15" t="str">
        <f t="shared" si="8"/>
        <v/>
      </c>
      <c r="V15" s="59">
        <f>MATCH(G15,options!$D$1:$D$20,0)</f>
        <v>10</v>
      </c>
    </row>
    <row r="16" spans="1:22" ht="18" x14ac:dyDescent="0.2">
      <c r="A16" s="46" t="s">
        <v>394</v>
      </c>
      <c r="B16" s="47" t="s">
        <v>395</v>
      </c>
      <c r="C16" s="50" t="b">
        <f>FALSE()</f>
        <v>0</v>
      </c>
      <c r="D16" s="50" t="b">
        <f>FALSE()</f>
        <v>0</v>
      </c>
      <c r="E16" s="77">
        <v>5714401511137</v>
      </c>
      <c r="F16" s="74" t="s">
        <v>625</v>
      </c>
      <c r="G16" s="5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Norvegese</v>
      </c>
      <c r="I16" s="54" t="b">
        <f>TRUE()</f>
        <v>1</v>
      </c>
      <c r="J16" s="55" t="b">
        <v>0</v>
      </c>
      <c r="K16" s="78" t="s">
        <v>606</v>
      </c>
      <c r="L16" s="56" t="b">
        <v>0</v>
      </c>
      <c r="M16" s="66" t="str">
        <f t="shared" ref="M16" si="9">IF(ISBLANK(K16),"",IF(L16, "https://raw.githubusercontent.com/PatrickVibild/TellusAmazonPictures/master/pictures/"&amp;K16&amp;"/1.jpg","https://download.lenovo.com/Images/Parts/"&amp;K16&amp;"/"&amp;K16&amp;"_A.jpg"))</f>
        <v>https://download.lenovo.com/Images/Parts/01ER971/01ER971_A.jpg</v>
      </c>
      <c r="N16" s="66" t="str">
        <f t="shared" ref="N16" si="10">IF(ISBLANK(K16),"",IF(L16, "https://raw.githubusercontent.com/PatrickVibild/TellusAmazonPictures/master/pictures/"&amp;K16&amp;"/2.jpg","https://download.lenovo.com/Images/Parts/"&amp;K16&amp;"/"&amp;K16&amp;"_B.jpg"))</f>
        <v>https://download.lenovo.com/Images/Parts/01ER971/01ER971_B.jpg</v>
      </c>
      <c r="O16" s="58" t="str">
        <f t="shared" si="2"/>
        <v>https://download.lenovo.com/Images/Parts/01ER971/01ER971_details.jpg</v>
      </c>
      <c r="P16" t="str">
        <f t="shared" si="3"/>
        <v/>
      </c>
      <c r="Q16" t="str">
        <f t="shared" si="4"/>
        <v/>
      </c>
      <c r="R16" t="str">
        <f t="shared" si="5"/>
        <v/>
      </c>
      <c r="S16" t="str">
        <f t="shared" si="6"/>
        <v/>
      </c>
      <c r="T16" t="str">
        <f t="shared" si="7"/>
        <v/>
      </c>
      <c r="U16" t="str">
        <f t="shared" si="8"/>
        <v/>
      </c>
      <c r="V16" s="59">
        <f>MATCH(G16,options!$D$1:$D$20,0)</f>
        <v>11</v>
      </c>
    </row>
    <row r="17" spans="1:22" ht="15" x14ac:dyDescent="0.2">
      <c r="B17" s="62"/>
      <c r="C17" s="50" t="b">
        <f>FALSE()</f>
        <v>0</v>
      </c>
      <c r="D17" s="50" t="b">
        <f>FALSE()</f>
        <v>0</v>
      </c>
      <c r="E17" s="77">
        <v>5714401511144</v>
      </c>
      <c r="F17" s="74" t="s">
        <v>626</v>
      </c>
      <c r="G17" s="5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Polacco</v>
      </c>
      <c r="I17" s="54" t="b">
        <f>TRUE()</f>
        <v>1</v>
      </c>
      <c r="J17" s="55" t="b">
        <v>0</v>
      </c>
      <c r="K17" s="52"/>
      <c r="L17" s="56" t="b">
        <v>0</v>
      </c>
      <c r="M17" s="57" t="str">
        <f>IF(ISBLANK(K17),"",IF(L17, "https://raw.githubusercontent.com/PatrickVibild/TellusAmazonPictures/master/pictures/"&amp;K17&amp;"/1.jpg","https://download.lenovo.com/Images/Parts/"&amp;K17&amp;"/"&amp;K17&amp;"_A.jpg"))</f>
        <v/>
      </c>
      <c r="N17" s="57" t="str">
        <f>IF(ISBLANK(K17),"",IF(L17, "https://raw.githubusercontent.com/PatrickVibild/TellusAmazonPictures/master/pictures/"&amp;K17&amp;"/2.jpg","https://download.lenovo.com/Images/Parts/"&amp;K17&amp;"/"&amp;K17&amp;"_B.jpg"))</f>
        <v/>
      </c>
      <c r="O17" s="58" t="str">
        <f t="shared" si="2"/>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59">
        <f>MATCH(G17,options!$D$1:$D$20,0)</f>
        <v>12</v>
      </c>
    </row>
    <row r="18" spans="1:22" ht="18" x14ac:dyDescent="0.2">
      <c r="A18" s="46" t="s">
        <v>398</v>
      </c>
      <c r="B18" s="63">
        <v>5</v>
      </c>
      <c r="C18" s="50" t="b">
        <f>FALSE()</f>
        <v>0</v>
      </c>
      <c r="D18" s="50" t="b">
        <f>FALSE()</f>
        <v>0</v>
      </c>
      <c r="E18" s="77">
        <v>5714401511151</v>
      </c>
      <c r="F18" s="74" t="s">
        <v>627</v>
      </c>
      <c r="G18" s="5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Portoghese</v>
      </c>
      <c r="I18" s="54" t="b">
        <f>TRUE()</f>
        <v>1</v>
      </c>
      <c r="J18" s="55" t="b">
        <v>0</v>
      </c>
      <c r="K18" s="78" t="s">
        <v>615</v>
      </c>
      <c r="L18" s="56" t="b">
        <v>0</v>
      </c>
      <c r="M18" s="57" t="str">
        <f>IF(ISBLANK(K18),"",IF(L18, "https://raw.githubusercontent.com/PatrickVibild/TellusAmazonPictures/master/pictures/"&amp;K18&amp;"/1.jpg","https://download.lenovo.com/Images/Parts/"&amp;K18&amp;"/"&amp;K18&amp;"_A.jpg"))</f>
        <v>https://download.lenovo.com/Images/Parts/01ER973/01ER973_A.jpg</v>
      </c>
      <c r="N18" s="57" t="str">
        <f>IF(ISBLANK(K18),"",IF(L18, "https://raw.githubusercontent.com/PatrickVibild/TellusAmazonPictures/master/pictures/"&amp;K18&amp;"/2.jpg","https://download.lenovo.com/Images/Parts/"&amp;K18&amp;"/"&amp;K18&amp;"_B.jpg"))</f>
        <v>https://download.lenovo.com/Images/Parts/01ER973/01ER973_B.jpg</v>
      </c>
      <c r="O18" s="58" t="str">
        <f t="shared" si="2"/>
        <v>https://download.lenovo.com/Images/Parts/01ER973/01ER973_details.jpg</v>
      </c>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59">
        <f>MATCH(G18,options!$D$1:$D$20,0)</f>
        <v>13</v>
      </c>
    </row>
    <row r="19" spans="1:22" ht="18" x14ac:dyDescent="0.2">
      <c r="B19" s="62"/>
      <c r="C19" s="50" t="b">
        <f>FALSE()</f>
        <v>0</v>
      </c>
      <c r="D19" s="50" t="b">
        <f>FALSE()</f>
        <v>0</v>
      </c>
      <c r="E19" s="77">
        <v>5714401511168</v>
      </c>
      <c r="F19" s="74" t="s">
        <v>628</v>
      </c>
      <c r="G19" s="5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Svedese – Finlandese</v>
      </c>
      <c r="I19" s="54" t="b">
        <f>TRUE()</f>
        <v>1</v>
      </c>
      <c r="J19" s="55" t="b">
        <v>0</v>
      </c>
      <c r="K19" s="78" t="s">
        <v>616</v>
      </c>
      <c r="L19" s="56" t="b">
        <v>0</v>
      </c>
      <c r="M19" s="57" t="str">
        <f t="shared" si="0"/>
        <v>https://download.lenovo.com/Images/Parts/01ER977/01ER977_A.jpg</v>
      </c>
      <c r="N19" s="57" t="str">
        <f t="shared" si="1"/>
        <v>https://download.lenovo.com/Images/Parts/01ER977/01ER977_B.jpg</v>
      </c>
      <c r="O19" s="58" t="str">
        <f t="shared" si="2"/>
        <v>https://download.lenovo.com/Images/Parts/01ER977/01ER977_details.jpg</v>
      </c>
      <c r="P19" t="str">
        <f t="shared" si="3"/>
        <v/>
      </c>
      <c r="Q19" t="str">
        <f t="shared" si="4"/>
        <v/>
      </c>
      <c r="R19" t="str">
        <f t="shared" si="5"/>
        <v/>
      </c>
      <c r="S19" t="str">
        <f t="shared" si="6"/>
        <v/>
      </c>
      <c r="T19" t="str">
        <f t="shared" si="7"/>
        <v/>
      </c>
      <c r="U19" t="str">
        <f t="shared" si="8"/>
        <v/>
      </c>
      <c r="V19" s="59">
        <f>MATCH(G19,options!$D$1:$D$20,0)</f>
        <v>14</v>
      </c>
    </row>
    <row r="20" spans="1:22" ht="18" x14ac:dyDescent="0.2">
      <c r="A20" s="46" t="s">
        <v>401</v>
      </c>
      <c r="B20" s="64" t="s">
        <v>417</v>
      </c>
      <c r="C20" s="50" t="b">
        <f>FALSE()</f>
        <v>0</v>
      </c>
      <c r="D20" s="50" t="b">
        <f>FALSE()</f>
        <v>0</v>
      </c>
      <c r="E20" s="77">
        <v>5714401511175</v>
      </c>
      <c r="F20" s="74" t="s">
        <v>584</v>
      </c>
      <c r="G20" s="5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Svizzero</v>
      </c>
      <c r="I20" s="54" t="b">
        <f>TRUE()</f>
        <v>1</v>
      </c>
      <c r="J20" s="55" t="b">
        <v>0</v>
      </c>
      <c r="K20" s="78" t="s">
        <v>617</v>
      </c>
      <c r="L20" s="56" t="b">
        <v>0</v>
      </c>
      <c r="M20" s="57" t="str">
        <f t="shared" si="0"/>
        <v>https://download.lenovo.com/Images/Parts/01ER951/01ER951_A.jpg</v>
      </c>
      <c r="N20" s="57" t="str">
        <f t="shared" si="1"/>
        <v>https://download.lenovo.com/Images/Parts/01ER951/01ER951_B.jpg</v>
      </c>
      <c r="O20" s="58" t="str">
        <f t="shared" si="2"/>
        <v>https://download.lenovo.com/Images/Parts/01ER951/01ER951_details.jpg</v>
      </c>
      <c r="P20" t="str">
        <f t="shared" si="3"/>
        <v/>
      </c>
      <c r="Q20" t="str">
        <f t="shared" si="4"/>
        <v/>
      </c>
      <c r="R20" t="str">
        <f t="shared" si="5"/>
        <v/>
      </c>
      <c r="S20" t="str">
        <f t="shared" si="6"/>
        <v/>
      </c>
      <c r="T20" t="str">
        <f t="shared" si="7"/>
        <v/>
      </c>
      <c r="U20" t="str">
        <f t="shared" si="8"/>
        <v/>
      </c>
      <c r="V20" s="59">
        <f>MATCH(G20,options!$D$1:$D$20,0)</f>
        <v>15</v>
      </c>
    </row>
    <row r="21" spans="1:22" ht="18" x14ac:dyDescent="0.2">
      <c r="B21" s="62"/>
      <c r="C21" s="50" t="b">
        <f>FALSE()</f>
        <v>0</v>
      </c>
      <c r="D21" s="50" t="b">
        <f>TRUE()</f>
        <v>1</v>
      </c>
      <c r="E21" s="77">
        <v>5714401511182</v>
      </c>
      <c r="F21" s="74" t="s">
        <v>629</v>
      </c>
      <c r="G21" s="5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4" t="b">
        <f>TRUE()</f>
        <v>1</v>
      </c>
      <c r="J21" s="55" t="b">
        <v>0</v>
      </c>
      <c r="K21" s="78" t="s">
        <v>618</v>
      </c>
      <c r="L21" s="56" t="b">
        <v>0</v>
      </c>
      <c r="M21" s="57" t="str">
        <f t="shared" si="0"/>
        <v>https://download.lenovo.com/Images/Parts/01ER981/01ER981_A.jpg</v>
      </c>
      <c r="N21" s="57" t="str">
        <f t="shared" si="1"/>
        <v>https://download.lenovo.com/Images/Parts/01ER981/01ER981_B.jpg</v>
      </c>
      <c r="O21" s="58" t="str">
        <f t="shared" si="2"/>
        <v>https://download.lenovo.com/Images/Parts/01ER981/01ER981_details.jpg</v>
      </c>
      <c r="P21" t="str">
        <f t="shared" si="3"/>
        <v/>
      </c>
      <c r="Q21" t="str">
        <f t="shared" si="4"/>
        <v/>
      </c>
      <c r="R21" t="str">
        <f t="shared" si="5"/>
        <v/>
      </c>
      <c r="S21" t="str">
        <f t="shared" si="6"/>
        <v/>
      </c>
      <c r="T21" t="str">
        <f t="shared" si="7"/>
        <v/>
      </c>
      <c r="U21" t="str">
        <f t="shared" si="8"/>
        <v/>
      </c>
      <c r="V21" s="59">
        <f>MATCH(G21,options!$D$1:$D$20,0)</f>
        <v>16</v>
      </c>
    </row>
    <row r="22" spans="1:22" ht="18" x14ac:dyDescent="0.2">
      <c r="B22" s="62"/>
      <c r="C22" s="50" t="b">
        <f>FALSE()</f>
        <v>0</v>
      </c>
      <c r="D22" s="50" t="b">
        <f>FALSE()</f>
        <v>0</v>
      </c>
      <c r="E22" s="77">
        <v>5714401511199</v>
      </c>
      <c r="F22" s="75" t="s">
        <v>630</v>
      </c>
      <c r="G22" s="5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Russo</v>
      </c>
      <c r="I22" s="54" t="b">
        <f>TRUE()</f>
        <v>1</v>
      </c>
      <c r="J22" s="55" t="b">
        <v>0</v>
      </c>
      <c r="K22" s="78" t="s">
        <v>619</v>
      </c>
      <c r="L22" s="80"/>
      <c r="M22" s="57" t="str">
        <f t="shared" si="0"/>
        <v>https://download.lenovo.com/Images/Parts/01ER974/01ER974_A.jpg</v>
      </c>
      <c r="N22" s="57" t="str">
        <f t="shared" si="1"/>
        <v>https://download.lenovo.com/Images/Parts/01ER974/01ER974_B.jpg</v>
      </c>
      <c r="O22" s="58" t="str">
        <f t="shared" si="2"/>
        <v>https://download.lenovo.com/Images/Parts/01ER974/01ER974_details.jpg</v>
      </c>
      <c r="P22" t="str">
        <f t="shared" si="3"/>
        <v/>
      </c>
      <c r="Q22" t="str">
        <f t="shared" si="4"/>
        <v/>
      </c>
      <c r="R22" t="str">
        <f t="shared" si="5"/>
        <v/>
      </c>
      <c r="S22" t="str">
        <f t="shared" si="6"/>
        <v/>
      </c>
      <c r="T22" t="str">
        <f t="shared" si="7"/>
        <v/>
      </c>
      <c r="U22" t="str">
        <f t="shared" si="8"/>
        <v/>
      </c>
      <c r="V22" s="59">
        <f>MATCH(G22,options!$D$1:$D$20,0)</f>
        <v>17</v>
      </c>
    </row>
    <row r="23" spans="1:22" ht="57" x14ac:dyDescent="0.2">
      <c r="A23" s="46" t="s">
        <v>406</v>
      </c>
      <c r="B23" s="47" t="str">
        <f>IF(Values!$B$36=English!$B$2,English!B3, IF(Values!$B$36=German!$B$2,German!B3, IF(Values!$B$36=Italian!$B$2,Italian!B3, IF(Values!$B$36=Spanish!$B$2, Spanish!B3, IF(Values!$B$36=French!$B$2, French!B3, IF(Values!$B$36=Dutch!$B$2,Dutch!B3, IF(Values!$B$36=English!$D$32, English!B14, 0)))))))</f>
        <v xml:space="preserve">👉 RICONDIZIONATO: RISPARMIA SOLDI - Tastiera sostitutiva per laptop Lenovo, stessa qualità delle tastiere OEM. TellusRem è il principale distributore di tastiere nel mondo dal 2011. Tastiera sostitutiva perfetta, facile da sostituire e installare. </v>
      </c>
      <c r="C23" s="50" t="b">
        <v>1</v>
      </c>
      <c r="D23" s="50" t="b">
        <f>FALSE()</f>
        <v>0</v>
      </c>
      <c r="E23" s="77">
        <v>5714401511205</v>
      </c>
      <c r="F23" s="75" t="s">
        <v>631</v>
      </c>
      <c r="G23" s="5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54" t="b">
        <f>TRUE()</f>
        <v>1</v>
      </c>
      <c r="J23" s="55" t="b">
        <v>0</v>
      </c>
      <c r="K23" s="78" t="s">
        <v>617</v>
      </c>
      <c r="L23" s="56" t="b">
        <v>0</v>
      </c>
      <c r="M23" s="57" t="str">
        <f t="shared" si="0"/>
        <v>https://download.lenovo.com/Images/Parts/01ER951/01ER951_A.jpg</v>
      </c>
      <c r="N23" s="57" t="str">
        <f t="shared" si="1"/>
        <v>https://download.lenovo.com/Images/Parts/01ER951/01ER951_B.jpg</v>
      </c>
      <c r="O23" s="58" t="str">
        <f t="shared" si="2"/>
        <v>https://download.lenovo.com/Images/Parts/01ER951/01ER951_details.jpg</v>
      </c>
      <c r="P23" t="str">
        <f t="shared" si="3"/>
        <v/>
      </c>
      <c r="Q23" t="str">
        <f t="shared" si="4"/>
        <v/>
      </c>
      <c r="R23" t="str">
        <f t="shared" si="5"/>
        <v/>
      </c>
      <c r="S23" t="str">
        <f t="shared" si="6"/>
        <v/>
      </c>
      <c r="T23" t="str">
        <f t="shared" si="7"/>
        <v/>
      </c>
      <c r="U23" t="str">
        <f t="shared" si="8"/>
        <v/>
      </c>
      <c r="V23" s="59">
        <f>MATCH(G23,options!$D$1:$D$20,0)</f>
        <v>18</v>
      </c>
    </row>
    <row r="24" spans="1:22" ht="71" x14ac:dyDescent="0.2">
      <c r="A24" s="46" t="s">
        <v>408</v>
      </c>
      <c r="B24" s="47" t="str">
        <f>IF(Values!$B$36=English!$B$2,English!B4, IF(Values!$B$36=German!$B$2,German!B4, IF(Values!$B$36=Italian!$B$2,Italian!B4, IF(Values!$B$36=Spanish!$B$2, Spanish!B4, IF(Values!$B$36=French!$B$2, French!B4, IF(Values!$B$36=Dutch!$B$2,Dutch!B4, IF(Values!$B$36=English!$D$32, English!D34,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E24" s="76"/>
      <c r="F24" s="52"/>
      <c r="G24" s="53"/>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54"/>
      <c r="J24" s="55"/>
      <c r="K24" s="52"/>
      <c r="L24" s="56" t="b">
        <f>FALSE()</f>
        <v>0</v>
      </c>
      <c r="M24" s="57" t="str">
        <f t="shared" si="0"/>
        <v/>
      </c>
      <c r="N24" s="57" t="str">
        <f t="shared" si="1"/>
        <v/>
      </c>
      <c r="O24" s="58" t="str">
        <f t="shared" si="2"/>
        <v/>
      </c>
      <c r="P24" t="str">
        <f t="shared" si="3"/>
        <v/>
      </c>
      <c r="Q24" t="str">
        <f t="shared" si="4"/>
        <v/>
      </c>
      <c r="R24" t="str">
        <f t="shared" si="5"/>
        <v/>
      </c>
      <c r="S24" t="str">
        <f t="shared" si="6"/>
        <v/>
      </c>
      <c r="T24" t="str">
        <f t="shared" si="7"/>
        <v/>
      </c>
      <c r="U24" t="str">
        <f t="shared" si="8"/>
        <v/>
      </c>
      <c r="V24" s="59" t="e">
        <f>MATCH(G24,options!$D$1:$D$20,0)</f>
        <v>#N/A</v>
      </c>
    </row>
    <row r="25" spans="1:22" ht="43" x14ac:dyDescent="0.2">
      <c r="A25" s="46" t="s">
        <v>409</v>
      </c>
      <c r="B25" s="47" t="str">
        <f>IF(Values!$B$36=English!$B$2,English!B5, IF(Values!$B$36=German!$B$2,German!B5, IF(Values!$B$36=Italian!$B$2,Italian!B5, IF(Values!$B$36=Spanish!$B$2, Spanish!B5, IF(Values!$B$36=French!$B$2, French!B5, IF(Values!$B$36=Dutch!$B$2,Dutch!B5, IF(Values!$B$36=English!$D$32, English!D35, 0)))))))</f>
        <v xml:space="preserve">♻️ PRODOTTO ECOLOGICO - Acquista ricondizionato, ACQUISTA VERDE! Riduci oltre l'80% di anidride carbonica acquistando le nostre tastiere ricondizionate, rispetto a ottenere una nuova tastiera! </v>
      </c>
      <c r="E25" s="76"/>
      <c r="F25" s="52"/>
      <c r="G25" s="53"/>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54"/>
      <c r="J25" s="55"/>
      <c r="K25" s="52"/>
      <c r="L25" s="56" t="b">
        <f>FALSE()</f>
        <v>0</v>
      </c>
      <c r="M25" s="57" t="str">
        <f t="shared" si="0"/>
        <v/>
      </c>
      <c r="N25" s="57" t="str">
        <f t="shared" si="1"/>
        <v/>
      </c>
      <c r="O25" s="58" t="str">
        <f t="shared" si="2"/>
        <v/>
      </c>
      <c r="P25" t="str">
        <f t="shared" si="3"/>
        <v/>
      </c>
      <c r="Q25" t="str">
        <f t="shared" si="4"/>
        <v/>
      </c>
      <c r="R25" t="str">
        <f t="shared" si="5"/>
        <v/>
      </c>
      <c r="S25" t="str">
        <f t="shared" si="6"/>
        <v/>
      </c>
      <c r="T25" t="str">
        <f t="shared" si="7"/>
        <v/>
      </c>
      <c r="U25" t="str">
        <f t="shared" si="8"/>
        <v/>
      </c>
      <c r="V25" s="59" t="e">
        <f>MATCH(G25,options!$D$1:$D$20,0)</f>
        <v>#N/A</v>
      </c>
    </row>
    <row r="26" spans="1:22" ht="15" x14ac:dyDescent="0.2">
      <c r="A26" s="46" t="s">
        <v>410</v>
      </c>
      <c r="B26" s="47" t="str">
        <f>IF(Values!$B$36=English!$B$2,English!B6, IF(Values!$B$36=German!$B$2,German!B6, IF(Values!$B$36=Italian!$B$2,Italian!B6, IF(Values!$B$36=Spanish!$B$2, Spanish!B6, IF(Values!$B$36=French!$B$2, French!B6, IF(Values!$B$36=Dutch!$B$2,Dutch!B6, IF(Values!$B$36=English!$D$32, English!D36, 0)))))))</f>
        <v xml:space="preserve">👉 LAYOUT - {flag} {language} retroilluminato. </v>
      </c>
      <c r="E26" s="76"/>
      <c r="F26" s="52"/>
      <c r="G26" s="53"/>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54"/>
      <c r="J26" s="55"/>
      <c r="K26" s="52"/>
      <c r="L26" s="56" t="b">
        <f>FALSE()</f>
        <v>0</v>
      </c>
      <c r="M26" s="57" t="str">
        <f t="shared" si="0"/>
        <v/>
      </c>
      <c r="N26" s="57" t="str">
        <f t="shared" si="1"/>
        <v/>
      </c>
      <c r="O26" s="58" t="str">
        <f t="shared" si="2"/>
        <v/>
      </c>
      <c r="P26" t="str">
        <f t="shared" si="3"/>
        <v/>
      </c>
      <c r="Q26" t="str">
        <f t="shared" si="4"/>
        <v/>
      </c>
      <c r="R26" t="str">
        <f t="shared" si="5"/>
        <v/>
      </c>
      <c r="S26" t="str">
        <f t="shared" si="6"/>
        <v/>
      </c>
      <c r="T26" t="str">
        <f t="shared" si="7"/>
        <v/>
      </c>
      <c r="U26" t="str">
        <f t="shared" si="8"/>
        <v/>
      </c>
      <c r="V26" s="59" t="e">
        <f>MATCH(G26,options!$D$1:$D$20,0)</f>
        <v>#N/A</v>
      </c>
    </row>
    <row r="27" spans="1:22" ht="57" x14ac:dyDescent="0.2">
      <c r="A27" s="46" t="s">
        <v>409</v>
      </c>
      <c r="B27" s="47" t="str">
        <f>IF(Values!$B$36=English!$B$2,English!B7, IF(Values!$B$36=German!$B$2,German!B7, IF(Values!$B$36=Italian!$B$2,Italian!B7, IF(Values!$B$36=Spanish!$B$2, Spanish!B7, IF(Values!$B$36=French!$B$2, French!B7, IF(Values!$B$36=Dutch!$B$2,Dutch!B7, IF(Values!$B$36=English!$D$32, English!D37, 0)))))))</f>
        <v xml:space="preserve">👉 COMPATIBILE CON - Lenovo {model}. Si prega di controllare attentamente l'immagine e la descrizione prima di acquistare qualsiasi tastiera. Ciò garantisce di ottenere la tastiera del laptop corretta per il computer. Installazione super facile. </v>
      </c>
      <c r="E27" s="76"/>
      <c r="F27" s="52"/>
      <c r="G27" s="53"/>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54"/>
      <c r="J27" s="55"/>
      <c r="K27" s="52"/>
      <c r="L27" s="56" t="b">
        <f>FALSE()</f>
        <v>0</v>
      </c>
      <c r="M27" s="57" t="str">
        <f t="shared" si="0"/>
        <v/>
      </c>
      <c r="N27" s="57" t="str">
        <f t="shared" si="1"/>
        <v/>
      </c>
      <c r="O27" s="58" t="str">
        <f t="shared" si="2"/>
        <v/>
      </c>
      <c r="P27" t="str">
        <f t="shared" si="3"/>
        <v/>
      </c>
      <c r="Q27" t="str">
        <f t="shared" si="4"/>
        <v/>
      </c>
      <c r="R27" t="str">
        <f t="shared" si="5"/>
        <v/>
      </c>
      <c r="S27" t="str">
        <f t="shared" si="6"/>
        <v/>
      </c>
      <c r="T27" t="str">
        <f t="shared" si="7"/>
        <v/>
      </c>
      <c r="U27" t="str">
        <f t="shared" si="8"/>
        <v/>
      </c>
      <c r="V27" s="59" t="e">
        <f>MATCH(G27,options!$D$1:$D$20,0)</f>
        <v>#N/A</v>
      </c>
    </row>
    <row r="28" spans="1:22" ht="15" x14ac:dyDescent="0.2">
      <c r="B28" s="65"/>
      <c r="E28" s="76"/>
      <c r="F28" s="52"/>
      <c r="G28" s="53"/>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54"/>
      <c r="J28" s="55"/>
      <c r="K28" s="52"/>
      <c r="L28" s="56" t="b">
        <f>FALSE()</f>
        <v>0</v>
      </c>
      <c r="M28" s="57" t="str">
        <f t="shared" si="0"/>
        <v/>
      </c>
      <c r="N28" s="57" t="str">
        <f t="shared" si="1"/>
        <v/>
      </c>
      <c r="O28" s="58" t="str">
        <f t="shared" si="2"/>
        <v/>
      </c>
      <c r="P28" t="str">
        <f t="shared" si="3"/>
        <v/>
      </c>
      <c r="Q28" t="str">
        <f t="shared" si="4"/>
        <v/>
      </c>
      <c r="R28" t="str">
        <f t="shared" si="5"/>
        <v/>
      </c>
      <c r="S28" t="str">
        <f t="shared" si="6"/>
        <v/>
      </c>
      <c r="T28" t="str">
        <f t="shared" si="7"/>
        <v/>
      </c>
      <c r="U28" t="str">
        <f t="shared" si="8"/>
        <v/>
      </c>
      <c r="V28" s="59" t="e">
        <f>MATCH(G28,options!$D$1:$D$20,0)</f>
        <v>#N/A</v>
      </c>
    </row>
    <row r="29" spans="1:22" ht="57" x14ac:dyDescent="0.2">
      <c r="A29" s="46" t="s">
        <v>411</v>
      </c>
      <c r="B29" s="47" t="str">
        <f>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E29" s="76"/>
      <c r="F29" s="52"/>
      <c r="G29" s="53"/>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54"/>
      <c r="J29" s="55"/>
      <c r="K29" s="66"/>
      <c r="L29" s="56" t="b">
        <f>FALSE()</f>
        <v>0</v>
      </c>
      <c r="M29" s="57" t="str">
        <f t="shared" si="0"/>
        <v/>
      </c>
      <c r="N29" s="57" t="str">
        <f t="shared" si="1"/>
        <v/>
      </c>
      <c r="O29" s="58" t="str">
        <f t="shared" si="2"/>
        <v/>
      </c>
      <c r="P29" t="str">
        <f t="shared" si="3"/>
        <v/>
      </c>
      <c r="Q29" t="str">
        <f t="shared" si="4"/>
        <v/>
      </c>
      <c r="R29" t="str">
        <f t="shared" si="5"/>
        <v/>
      </c>
      <c r="S29" t="str">
        <f t="shared" si="6"/>
        <v/>
      </c>
      <c r="T29" t="str">
        <f t="shared" si="7"/>
        <v/>
      </c>
      <c r="U29" t="str">
        <f t="shared" si="8"/>
        <v/>
      </c>
      <c r="V29" s="59" t="e">
        <f>MATCH(G29,options!$D$1:$D$20,0)</f>
        <v>#N/A</v>
      </c>
    </row>
    <row r="30" spans="1:22" ht="15" x14ac:dyDescent="0.2">
      <c r="B30" s="65"/>
      <c r="E30" s="76"/>
      <c r="F30" s="52"/>
      <c r="G30" s="53"/>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54"/>
      <c r="J30" s="55"/>
      <c r="K30" s="52"/>
      <c r="L30" s="56" t="b">
        <f>FALSE()</f>
        <v>0</v>
      </c>
      <c r="M30" s="57" t="str">
        <f t="shared" si="0"/>
        <v/>
      </c>
      <c r="N30" s="57" t="str">
        <f t="shared" si="1"/>
        <v/>
      </c>
      <c r="O30" s="58" t="str">
        <f t="shared" si="2"/>
        <v/>
      </c>
      <c r="P30" t="str">
        <f t="shared" si="3"/>
        <v/>
      </c>
      <c r="Q30" t="str">
        <f t="shared" si="4"/>
        <v/>
      </c>
      <c r="R30" t="str">
        <f t="shared" si="5"/>
        <v/>
      </c>
      <c r="S30" t="str">
        <f t="shared" si="6"/>
        <v/>
      </c>
      <c r="T30" t="str">
        <f t="shared" si="7"/>
        <v/>
      </c>
      <c r="U30" t="str">
        <f t="shared" si="8"/>
        <v/>
      </c>
      <c r="V30" s="59" t="e">
        <f>MATCH(G30,options!$D$1:$D$20,0)</f>
        <v>#N/A</v>
      </c>
    </row>
    <row r="31" spans="1:22" ht="57" x14ac:dyDescent="0.2">
      <c r="A31" s="46" t="s">
        <v>412</v>
      </c>
      <c r="B31" s="47" t="str">
        <f>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E31" s="76"/>
      <c r="F31" s="52"/>
      <c r="G31" s="53"/>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54"/>
      <c r="J31" s="55"/>
      <c r="K31" s="52"/>
      <c r="L31" s="56" t="b">
        <f>FALSE()</f>
        <v>0</v>
      </c>
      <c r="M31" s="57" t="str">
        <f t="shared" si="0"/>
        <v/>
      </c>
      <c r="N31" s="57" t="str">
        <f t="shared" si="1"/>
        <v/>
      </c>
      <c r="O31" s="58" t="str">
        <f t="shared" si="2"/>
        <v/>
      </c>
      <c r="P31" t="str">
        <f t="shared" si="3"/>
        <v/>
      </c>
      <c r="Q31" t="str">
        <f t="shared" si="4"/>
        <v/>
      </c>
      <c r="R31" t="str">
        <f t="shared" si="5"/>
        <v/>
      </c>
      <c r="S31" t="str">
        <f t="shared" si="6"/>
        <v/>
      </c>
      <c r="T31" t="str">
        <f t="shared" si="7"/>
        <v/>
      </c>
      <c r="U31" t="str">
        <f t="shared" si="8"/>
        <v/>
      </c>
      <c r="V31" s="59" t="e">
        <f>MATCH(G31,options!$D$1:$D$20,0)</f>
        <v>#N/A</v>
      </c>
    </row>
    <row r="32" spans="1:22" ht="15" x14ac:dyDescent="0.2">
      <c r="E32" s="76"/>
      <c r="F32" s="52"/>
      <c r="G32" s="53"/>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54"/>
      <c r="J32" s="55"/>
      <c r="K32" s="52"/>
      <c r="L32" s="56" t="b">
        <f>FALSE()</f>
        <v>0</v>
      </c>
      <c r="M32" s="57" t="str">
        <f t="shared" si="0"/>
        <v/>
      </c>
      <c r="N32" s="57" t="str">
        <f t="shared" si="1"/>
        <v/>
      </c>
      <c r="O32" s="58" t="str">
        <f t="shared" si="2"/>
        <v/>
      </c>
      <c r="P32" t="str">
        <f t="shared" si="3"/>
        <v/>
      </c>
      <c r="Q32" t="str">
        <f t="shared" si="4"/>
        <v/>
      </c>
      <c r="R32" t="str">
        <f t="shared" si="5"/>
        <v/>
      </c>
      <c r="S32" t="str">
        <f t="shared" si="6"/>
        <v/>
      </c>
      <c r="T32" t="str">
        <f t="shared" si="7"/>
        <v/>
      </c>
      <c r="U32" t="str">
        <f t="shared" si="8"/>
        <v/>
      </c>
      <c r="V32" s="59" t="e">
        <f>MATCH(G32,options!$D$1:$D$20,0)</f>
        <v>#N/A</v>
      </c>
    </row>
    <row r="33" spans="1:22" ht="15" x14ac:dyDescent="0.2">
      <c r="A33" s="46" t="s">
        <v>413</v>
      </c>
      <c r="B33" s="47" t="str">
        <f>IF(Values!$B$36=English!$B$2,English!B14, IF(Values!$B$36=German!$B$2,German!B14, IF(Values!$B$36=Italian!$B$2,Italian!B14, IF(Values!$B$36=Spanish!$B$2, Spanish!B14, IF(Values!$B$36=French!$B$2, French!B14, IF(Values!$B$36=Dutch!$B$2,Dutch!B14, IF(Values!$B$36=English!$D$32, English!B14, 0)))))))</f>
        <v xml:space="preserve">👉 LAYOUT - {flag} {language} NO retroilluminato. </v>
      </c>
      <c r="E33" s="76"/>
      <c r="F33" s="52"/>
      <c r="G33" s="53"/>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54"/>
      <c r="J33" s="55"/>
      <c r="K33" s="52"/>
      <c r="L33" s="56" t="b">
        <f>FALSE()</f>
        <v>0</v>
      </c>
      <c r="M33" s="57" t="str">
        <f t="shared" si="0"/>
        <v/>
      </c>
      <c r="N33" s="57" t="str">
        <f t="shared" si="1"/>
        <v/>
      </c>
      <c r="O33" s="58" t="str">
        <f t="shared" si="2"/>
        <v/>
      </c>
      <c r="P33" t="str">
        <f t="shared" si="3"/>
        <v/>
      </c>
      <c r="Q33" t="str">
        <f t="shared" si="4"/>
        <v/>
      </c>
      <c r="R33" t="str">
        <f t="shared" si="5"/>
        <v/>
      </c>
      <c r="S33" t="str">
        <f t="shared" si="6"/>
        <v/>
      </c>
      <c r="T33" t="str">
        <f t="shared" si="7"/>
        <v/>
      </c>
      <c r="U33" t="str">
        <f t="shared" si="8"/>
        <v/>
      </c>
      <c r="V33" s="59" t="e">
        <f>MATCH(G33,options!$D$1:$D$20,0)</f>
        <v>#N/A</v>
      </c>
    </row>
    <row r="34" spans="1:22" ht="15" x14ac:dyDescent="0.2">
      <c r="E34" s="76"/>
      <c r="F34" s="52"/>
      <c r="G34" s="53"/>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54"/>
      <c r="J34" s="55"/>
      <c r="K34" s="52"/>
      <c r="L34" s="56" t="b">
        <f>FALSE()</f>
        <v>0</v>
      </c>
      <c r="M34" s="57" t="str">
        <f t="shared" si="0"/>
        <v/>
      </c>
      <c r="N34" s="57" t="str">
        <f t="shared" si="1"/>
        <v/>
      </c>
      <c r="O34" s="58" t="str">
        <f t="shared" si="2"/>
        <v/>
      </c>
      <c r="P34" t="str">
        <f t="shared" si="3"/>
        <v/>
      </c>
      <c r="Q34" t="str">
        <f t="shared" si="4"/>
        <v/>
      </c>
      <c r="R34" t="str">
        <f t="shared" si="5"/>
        <v/>
      </c>
      <c r="S34" t="str">
        <f t="shared" si="6"/>
        <v/>
      </c>
      <c r="T34" t="str">
        <f t="shared" si="7"/>
        <v/>
      </c>
      <c r="U34" t="str">
        <f t="shared" si="8"/>
        <v/>
      </c>
      <c r="V34" s="59" t="e">
        <f>MATCH(G34,options!$D$1:$D$20,0)</f>
        <v>#N/A</v>
      </c>
    </row>
    <row r="35" spans="1:22" ht="15" x14ac:dyDescent="0.2">
      <c r="E35" s="76"/>
      <c r="F35" s="52"/>
      <c r="G35" s="53"/>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54"/>
      <c r="J35" s="55"/>
      <c r="K35" s="52"/>
      <c r="L35" s="56" t="b">
        <f>FALSE()</f>
        <v>0</v>
      </c>
      <c r="M35" s="57" t="str">
        <f t="shared" si="0"/>
        <v/>
      </c>
      <c r="N35" s="57" t="str">
        <f t="shared" si="1"/>
        <v/>
      </c>
      <c r="O35" s="58" t="str">
        <f t="shared" si="2"/>
        <v/>
      </c>
      <c r="P35" t="str">
        <f t="shared" si="3"/>
        <v/>
      </c>
      <c r="Q35" t="str">
        <f t="shared" si="4"/>
        <v/>
      </c>
      <c r="R35" t="str">
        <f t="shared" si="5"/>
        <v/>
      </c>
      <c r="S35" t="str">
        <f t="shared" si="6"/>
        <v/>
      </c>
      <c r="T35" t="str">
        <f t="shared" si="7"/>
        <v/>
      </c>
      <c r="U35" t="str">
        <f t="shared" si="8"/>
        <v/>
      </c>
      <c r="V35" s="59" t="e">
        <f>MATCH(G35,options!$D$1:$D$20,0)</f>
        <v>#N/A</v>
      </c>
    </row>
    <row r="36" spans="1:22" ht="14" x14ac:dyDescent="0.15">
      <c r="A36" s="46" t="s">
        <v>414</v>
      </c>
      <c r="B36" s="64" t="s">
        <v>377</v>
      </c>
      <c r="E36" s="52"/>
      <c r="F36" s="52"/>
      <c r="G36" s="53"/>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54"/>
      <c r="J36" s="55"/>
      <c r="K36" s="52"/>
      <c r="L36" s="56" t="b">
        <f>FALSE()</f>
        <v>0</v>
      </c>
      <c r="M36" s="57" t="str">
        <f t="shared" ref="M36:M67" si="11">IF(ISBLANK(K36),"",IF(L36, "https://raw.githubusercontent.com/PatrickVibild/TellusAmazonPictures/master/pictures/"&amp;K36&amp;"/1.jpg","https://download.lenovo.com/Images/Parts/"&amp;K36&amp;"/"&amp;K36&amp;"_A.jpg"))</f>
        <v/>
      </c>
      <c r="N36" s="57" t="str">
        <f t="shared" ref="N36:N67" si="12">IF(ISBLANK(K36),"",IF(L36, "https://raw.githubusercontent.com/PatrickVibild/TellusAmazonPictures/master/pictures/"&amp;K36&amp;"/2.jpg","https://download.lenovo.com/Images/Parts/"&amp;K36&amp;"/"&amp;K36&amp;"_B.jpg"))</f>
        <v/>
      </c>
      <c r="O36" s="58"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59" t="e">
        <f>MATCH(G36,options!$D$1:$D$20,0)</f>
        <v>#N/A</v>
      </c>
    </row>
    <row r="37" spans="1:22" ht="14" x14ac:dyDescent="0.15">
      <c r="A37" t="s">
        <v>416</v>
      </c>
      <c r="B37" s="64" t="s">
        <v>420</v>
      </c>
      <c r="E37" s="52"/>
      <c r="F37" s="52"/>
      <c r="G37" s="53"/>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54"/>
      <c r="J37" s="55"/>
      <c r="K37" s="52"/>
      <c r="L37" s="56" t="b">
        <f>FALSE()</f>
        <v>0</v>
      </c>
      <c r="M37" s="57" t="str">
        <f t="shared" si="11"/>
        <v/>
      </c>
      <c r="N37" s="57" t="str">
        <f t="shared" si="12"/>
        <v/>
      </c>
      <c r="O37" s="58" t="str">
        <f t="shared" si="13"/>
        <v/>
      </c>
      <c r="P37" t="str">
        <f t="shared" si="14"/>
        <v/>
      </c>
      <c r="Q37" t="str">
        <f t="shared" si="15"/>
        <v/>
      </c>
      <c r="R37" t="str">
        <f t="shared" si="16"/>
        <v/>
      </c>
      <c r="S37" t="str">
        <f t="shared" si="17"/>
        <v/>
      </c>
      <c r="T37" t="str">
        <f t="shared" si="18"/>
        <v/>
      </c>
      <c r="U37" t="str">
        <f t="shared" si="19"/>
        <v/>
      </c>
      <c r="V37" s="59" t="e">
        <f>MATCH(G37,options!$D$1:$D$20,0)</f>
        <v>#N/A</v>
      </c>
    </row>
    <row r="38" spans="1:22" x14ac:dyDescent="0.15">
      <c r="E38" s="52"/>
      <c r="F38" s="52"/>
      <c r="G38" s="53"/>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54"/>
      <c r="J38" s="55"/>
      <c r="K38" s="52"/>
      <c r="L38" s="56" t="b">
        <f>FALSE()</f>
        <v>0</v>
      </c>
      <c r="M38" s="57" t="str">
        <f t="shared" si="11"/>
        <v/>
      </c>
      <c r="N38" s="57" t="str">
        <f t="shared" si="12"/>
        <v/>
      </c>
      <c r="O38" s="58" t="str">
        <f t="shared" si="13"/>
        <v/>
      </c>
      <c r="P38" t="str">
        <f t="shared" si="14"/>
        <v/>
      </c>
      <c r="Q38" t="str">
        <f t="shared" si="15"/>
        <v/>
      </c>
      <c r="R38" t="str">
        <f t="shared" si="16"/>
        <v/>
      </c>
      <c r="S38" t="str">
        <f t="shared" si="17"/>
        <v/>
      </c>
      <c r="T38" t="str">
        <f t="shared" si="18"/>
        <v/>
      </c>
      <c r="U38" t="str">
        <f t="shared" si="19"/>
        <v/>
      </c>
      <c r="V38" s="59" t="e">
        <f>MATCH(G38,options!$D$1:$D$20,0)</f>
        <v>#N/A</v>
      </c>
    </row>
    <row r="39" spans="1:22" x14ac:dyDescent="0.15">
      <c r="E39" s="52"/>
      <c r="F39" s="52"/>
      <c r="G39" s="53"/>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54"/>
      <c r="J39" s="55"/>
      <c r="K39" s="52"/>
      <c r="L39" s="56" t="b">
        <f>FALSE()</f>
        <v>0</v>
      </c>
      <c r="M39" s="57" t="str">
        <f t="shared" si="11"/>
        <v/>
      </c>
      <c r="N39" s="57" t="str">
        <f t="shared" si="12"/>
        <v/>
      </c>
      <c r="O39" s="58" t="str">
        <f t="shared" si="13"/>
        <v/>
      </c>
      <c r="P39" t="str">
        <f t="shared" si="14"/>
        <v/>
      </c>
      <c r="Q39" t="str">
        <f t="shared" si="15"/>
        <v/>
      </c>
      <c r="R39" t="str">
        <f t="shared" si="16"/>
        <v/>
      </c>
      <c r="S39" t="str">
        <f t="shared" si="17"/>
        <v/>
      </c>
      <c r="T39" t="str">
        <f t="shared" si="18"/>
        <v/>
      </c>
      <c r="U39" t="str">
        <f t="shared" si="19"/>
        <v/>
      </c>
      <c r="V39" s="59" t="e">
        <f>MATCH(G39,options!$D$1:$D$20,0)</f>
        <v>#N/A</v>
      </c>
    </row>
    <row r="40" spans="1:22" x14ac:dyDescent="0.15">
      <c r="E40" s="52"/>
      <c r="F40" s="52"/>
      <c r="G40" s="53"/>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54"/>
      <c r="J40" s="55"/>
      <c r="K40" s="52"/>
      <c r="L40" s="56" t="b">
        <f>FALSE()</f>
        <v>0</v>
      </c>
      <c r="M40" s="57" t="str">
        <f t="shared" si="11"/>
        <v/>
      </c>
      <c r="N40" s="57" t="str">
        <f t="shared" si="12"/>
        <v/>
      </c>
      <c r="O40" s="58" t="str">
        <f t="shared" si="13"/>
        <v/>
      </c>
      <c r="P40" t="str">
        <f t="shared" si="14"/>
        <v/>
      </c>
      <c r="Q40" t="str">
        <f t="shared" si="15"/>
        <v/>
      </c>
      <c r="R40" t="str">
        <f t="shared" si="16"/>
        <v/>
      </c>
      <c r="S40" t="str">
        <f t="shared" si="17"/>
        <v/>
      </c>
      <c r="T40" t="str">
        <f t="shared" si="18"/>
        <v/>
      </c>
      <c r="U40" t="str">
        <f t="shared" si="19"/>
        <v/>
      </c>
      <c r="V40" s="59" t="e">
        <f>MATCH(G40,options!$D$1:$D$20,0)</f>
        <v>#N/A</v>
      </c>
    </row>
    <row r="41" spans="1:22" x14ac:dyDescent="0.15">
      <c r="E41" s="52"/>
      <c r="F41" s="52"/>
      <c r="G41" s="53"/>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54"/>
      <c r="J41" s="55"/>
      <c r="K41" s="52"/>
      <c r="L41" s="56" t="b">
        <f>FALSE()</f>
        <v>0</v>
      </c>
      <c r="M41" s="57" t="str">
        <f t="shared" si="11"/>
        <v/>
      </c>
      <c r="N41" s="57" t="str">
        <f t="shared" si="12"/>
        <v/>
      </c>
      <c r="O41" s="58" t="str">
        <f t="shared" si="13"/>
        <v/>
      </c>
      <c r="P41" t="str">
        <f t="shared" si="14"/>
        <v/>
      </c>
      <c r="Q41" t="str">
        <f t="shared" si="15"/>
        <v/>
      </c>
      <c r="R41" t="str">
        <f t="shared" si="16"/>
        <v/>
      </c>
      <c r="S41" t="str">
        <f t="shared" si="17"/>
        <v/>
      </c>
      <c r="T41" t="str">
        <f t="shared" si="18"/>
        <v/>
      </c>
      <c r="U41" t="str">
        <f t="shared" si="19"/>
        <v/>
      </c>
      <c r="V41" s="59" t="e">
        <f>MATCH(G41,options!$D$1:$D$20,0)</f>
        <v>#N/A</v>
      </c>
    </row>
    <row r="42" spans="1:22" x14ac:dyDescent="0.15">
      <c r="E42" s="52"/>
      <c r="F42" s="52"/>
      <c r="G42" s="53"/>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54"/>
      <c r="J42" s="55"/>
      <c r="K42" s="52"/>
      <c r="L42" s="56" t="b">
        <f>FALSE()</f>
        <v>0</v>
      </c>
      <c r="M42" s="57" t="str">
        <f t="shared" si="11"/>
        <v/>
      </c>
      <c r="N42" s="57" t="str">
        <f t="shared" si="12"/>
        <v/>
      </c>
      <c r="O42" s="58" t="str">
        <f t="shared" si="13"/>
        <v/>
      </c>
      <c r="P42" t="str">
        <f t="shared" si="14"/>
        <v/>
      </c>
      <c r="Q42" t="str">
        <f t="shared" si="15"/>
        <v/>
      </c>
      <c r="R42" t="str">
        <f t="shared" si="16"/>
        <v/>
      </c>
      <c r="S42" t="str">
        <f t="shared" si="17"/>
        <v/>
      </c>
      <c r="T42" t="str">
        <f t="shared" si="18"/>
        <v/>
      </c>
      <c r="U42" t="str">
        <f t="shared" si="19"/>
        <v/>
      </c>
      <c r="V42" s="59" t="e">
        <f>MATCH(G42,options!$D$1:$D$20,0)</f>
        <v>#N/A</v>
      </c>
    </row>
    <row r="43" spans="1:22" x14ac:dyDescent="0.15">
      <c r="E43" s="52"/>
      <c r="F43" s="52"/>
      <c r="G43" s="53"/>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54"/>
      <c r="J43" s="55"/>
      <c r="K43" s="52"/>
      <c r="L43" s="56" t="b">
        <f>FALSE()</f>
        <v>0</v>
      </c>
      <c r="M43" s="57" t="str">
        <f t="shared" si="11"/>
        <v/>
      </c>
      <c r="N43" s="57" t="str">
        <f t="shared" si="12"/>
        <v/>
      </c>
      <c r="O43" s="58" t="str">
        <f t="shared" si="13"/>
        <v/>
      </c>
      <c r="P43" t="str">
        <f t="shared" si="14"/>
        <v/>
      </c>
      <c r="Q43" t="str">
        <f t="shared" si="15"/>
        <v/>
      </c>
      <c r="R43" t="str">
        <f t="shared" si="16"/>
        <v/>
      </c>
      <c r="S43" t="str">
        <f t="shared" si="17"/>
        <v/>
      </c>
      <c r="T43" t="str">
        <f t="shared" si="18"/>
        <v/>
      </c>
      <c r="U43" t="str">
        <f t="shared" si="19"/>
        <v/>
      </c>
      <c r="V43" s="59" t="e">
        <f>MATCH(G43,options!$D$1:$D$20,0)</f>
        <v>#N/A</v>
      </c>
    </row>
    <row r="44" spans="1:22" x14ac:dyDescent="0.15">
      <c r="E44" s="67"/>
      <c r="F44" s="68"/>
      <c r="G44" s="68"/>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8"/>
      <c r="J44" s="68"/>
      <c r="K44" s="57"/>
      <c r="L44" s="66"/>
      <c r="M44" s="57" t="str">
        <f t="shared" si="11"/>
        <v/>
      </c>
      <c r="N44" s="57" t="str">
        <f t="shared" si="12"/>
        <v/>
      </c>
      <c r="O44" s="58" t="str">
        <f t="shared" si="13"/>
        <v/>
      </c>
      <c r="P44" t="str">
        <f t="shared" si="14"/>
        <v/>
      </c>
      <c r="Q44" t="str">
        <f t="shared" si="15"/>
        <v/>
      </c>
      <c r="R44" t="str">
        <f t="shared" si="16"/>
        <v/>
      </c>
      <c r="S44" t="str">
        <f t="shared" si="17"/>
        <v/>
      </c>
      <c r="T44" t="str">
        <f t="shared" si="18"/>
        <v/>
      </c>
      <c r="U44" t="str">
        <f t="shared" si="19"/>
        <v/>
      </c>
      <c r="V44" s="59" t="e">
        <f>MATCH(G44,options!$D$1:$D$20,0)</f>
        <v>#N/A</v>
      </c>
    </row>
    <row r="45" spans="1:22" x14ac:dyDescent="0.15">
      <c r="E45" s="67"/>
      <c r="F45" s="68"/>
      <c r="G45" s="68"/>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8"/>
      <c r="J45" s="68"/>
      <c r="K45" s="57"/>
      <c r="L45" s="66"/>
      <c r="M45" s="57" t="str">
        <f t="shared" si="11"/>
        <v/>
      </c>
      <c r="N45" s="57" t="str">
        <f t="shared" si="12"/>
        <v/>
      </c>
      <c r="O45" s="58" t="str">
        <f t="shared" si="13"/>
        <v/>
      </c>
      <c r="P45" t="str">
        <f t="shared" si="14"/>
        <v/>
      </c>
      <c r="Q45" t="str">
        <f t="shared" si="15"/>
        <v/>
      </c>
      <c r="R45" t="str">
        <f t="shared" si="16"/>
        <v/>
      </c>
      <c r="S45" t="str">
        <f t="shared" si="17"/>
        <v/>
      </c>
      <c r="T45" t="str">
        <f t="shared" si="18"/>
        <v/>
      </c>
      <c r="U45" t="str">
        <f t="shared" si="19"/>
        <v/>
      </c>
      <c r="V45" s="59" t="e">
        <f>MATCH(G45,options!$D$1:$D$20,0)</f>
        <v>#N/A</v>
      </c>
    </row>
    <row r="46" spans="1:22" x14ac:dyDescent="0.15">
      <c r="E46" s="67"/>
      <c r="F46" s="68"/>
      <c r="G46" s="68"/>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8"/>
      <c r="J46" s="68"/>
      <c r="K46" s="57"/>
      <c r="L46" s="66"/>
      <c r="M46" s="57" t="str">
        <f t="shared" si="11"/>
        <v/>
      </c>
      <c r="N46" s="57" t="str">
        <f t="shared" si="12"/>
        <v/>
      </c>
      <c r="O46" s="58" t="str">
        <f t="shared" si="13"/>
        <v/>
      </c>
      <c r="P46" t="str">
        <f t="shared" si="14"/>
        <v/>
      </c>
      <c r="Q46" t="str">
        <f t="shared" si="15"/>
        <v/>
      </c>
      <c r="R46" t="str">
        <f t="shared" si="16"/>
        <v/>
      </c>
      <c r="S46" t="str">
        <f t="shared" si="17"/>
        <v/>
      </c>
      <c r="T46" t="str">
        <f t="shared" si="18"/>
        <v/>
      </c>
      <c r="U46" t="str">
        <f t="shared" si="19"/>
        <v/>
      </c>
      <c r="V46" s="59" t="e">
        <f>MATCH(G46,options!$D$1:$D$20,0)</f>
        <v>#N/A</v>
      </c>
    </row>
    <row r="47" spans="1:22" x14ac:dyDescent="0.15">
      <c r="E47" s="67"/>
      <c r="F47" s="68"/>
      <c r="G47" s="68"/>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8"/>
      <c r="J47" s="68"/>
      <c r="K47" s="57"/>
      <c r="L47" s="66"/>
      <c r="M47" s="57" t="str">
        <f t="shared" si="11"/>
        <v/>
      </c>
      <c r="N47" s="57" t="str">
        <f t="shared" si="12"/>
        <v/>
      </c>
      <c r="O47" s="58" t="str">
        <f t="shared" si="13"/>
        <v/>
      </c>
      <c r="P47" t="str">
        <f t="shared" si="14"/>
        <v/>
      </c>
      <c r="Q47" t="str">
        <f t="shared" si="15"/>
        <v/>
      </c>
      <c r="R47" t="str">
        <f t="shared" si="16"/>
        <v/>
      </c>
      <c r="S47" t="str">
        <f t="shared" si="17"/>
        <v/>
      </c>
      <c r="T47" t="str">
        <f t="shared" si="18"/>
        <v/>
      </c>
      <c r="U47" t="str">
        <f t="shared" si="19"/>
        <v/>
      </c>
      <c r="V47" s="59" t="e">
        <f>MATCH(G47,options!$D$1:$D$20,0)</f>
        <v>#N/A</v>
      </c>
    </row>
    <row r="48" spans="1:22" x14ac:dyDescent="0.15">
      <c r="E48" s="67"/>
      <c r="F48" s="68"/>
      <c r="G48" s="68"/>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8"/>
      <c r="J48" s="68"/>
      <c r="K48" s="57"/>
      <c r="L48" s="66"/>
      <c r="M48" s="57" t="str">
        <f t="shared" si="11"/>
        <v/>
      </c>
      <c r="N48" s="57" t="str">
        <f t="shared" si="12"/>
        <v/>
      </c>
      <c r="O48" s="58" t="str">
        <f t="shared" si="13"/>
        <v/>
      </c>
      <c r="P48" t="str">
        <f t="shared" si="14"/>
        <v/>
      </c>
      <c r="Q48" t="str">
        <f t="shared" si="15"/>
        <v/>
      </c>
      <c r="R48" t="str">
        <f t="shared" si="16"/>
        <v/>
      </c>
      <c r="S48" t="str">
        <f t="shared" si="17"/>
        <v/>
      </c>
      <c r="T48" t="str">
        <f t="shared" si="18"/>
        <v/>
      </c>
      <c r="U48" t="str">
        <f t="shared" si="19"/>
        <v/>
      </c>
      <c r="V48" s="59" t="e">
        <f>MATCH(G48,options!$D$1:$D$20,0)</f>
        <v>#N/A</v>
      </c>
    </row>
    <row r="49" spans="5:22" x14ac:dyDescent="0.15">
      <c r="E49" s="67"/>
      <c r="F49" s="68"/>
      <c r="G49" s="68"/>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8"/>
      <c r="J49" s="68"/>
      <c r="K49" s="57"/>
      <c r="L49" s="66"/>
      <c r="M49" s="57" t="str">
        <f t="shared" si="11"/>
        <v/>
      </c>
      <c r="N49" s="57" t="str">
        <f t="shared" si="12"/>
        <v/>
      </c>
      <c r="O49" s="58" t="str">
        <f t="shared" si="13"/>
        <v/>
      </c>
      <c r="P49" t="str">
        <f t="shared" si="14"/>
        <v/>
      </c>
      <c r="Q49" t="str">
        <f t="shared" si="15"/>
        <v/>
      </c>
      <c r="R49" t="str">
        <f t="shared" si="16"/>
        <v/>
      </c>
      <c r="S49" t="str">
        <f t="shared" si="17"/>
        <v/>
      </c>
      <c r="T49" t="str">
        <f t="shared" si="18"/>
        <v/>
      </c>
      <c r="U49" t="str">
        <f t="shared" si="19"/>
        <v/>
      </c>
      <c r="V49" s="59" t="e">
        <f>MATCH(G49,options!$D$1:$D$20,0)</f>
        <v>#N/A</v>
      </c>
    </row>
    <row r="50" spans="5:22" x14ac:dyDescent="0.15">
      <c r="E50" s="67"/>
      <c r="F50" s="68"/>
      <c r="G50" s="68"/>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8"/>
      <c r="J50" s="68"/>
      <c r="K50" s="57"/>
      <c r="L50" s="66"/>
      <c r="M50" s="57" t="str">
        <f t="shared" si="11"/>
        <v/>
      </c>
      <c r="N50" s="57" t="str">
        <f t="shared" si="12"/>
        <v/>
      </c>
      <c r="O50" s="58" t="str">
        <f t="shared" si="13"/>
        <v/>
      </c>
      <c r="P50" t="str">
        <f t="shared" si="14"/>
        <v/>
      </c>
      <c r="Q50" t="str">
        <f t="shared" si="15"/>
        <v/>
      </c>
      <c r="R50" t="str">
        <f t="shared" si="16"/>
        <v/>
      </c>
      <c r="S50" t="str">
        <f t="shared" si="17"/>
        <v/>
      </c>
      <c r="T50" t="str">
        <f t="shared" si="18"/>
        <v/>
      </c>
      <c r="U50" t="str">
        <f t="shared" si="19"/>
        <v/>
      </c>
      <c r="V50" s="59" t="e">
        <f>MATCH(G50,options!$D$1:$D$20,0)</f>
        <v>#N/A</v>
      </c>
    </row>
    <row r="51" spans="5:22" x14ac:dyDescent="0.15">
      <c r="E51" s="67"/>
      <c r="F51" s="68"/>
      <c r="G51" s="68"/>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8"/>
      <c r="J51" s="68"/>
      <c r="K51" s="57"/>
      <c r="L51" s="66"/>
      <c r="M51" s="57" t="str">
        <f t="shared" si="11"/>
        <v/>
      </c>
      <c r="N51" s="57" t="str">
        <f t="shared" si="12"/>
        <v/>
      </c>
      <c r="O51" s="58" t="str">
        <f t="shared" si="13"/>
        <v/>
      </c>
      <c r="P51" t="str">
        <f t="shared" si="14"/>
        <v/>
      </c>
      <c r="Q51" t="str">
        <f t="shared" si="15"/>
        <v/>
      </c>
      <c r="R51" t="str">
        <f t="shared" si="16"/>
        <v/>
      </c>
      <c r="S51" t="str">
        <f t="shared" si="17"/>
        <v/>
      </c>
      <c r="T51" t="str">
        <f t="shared" si="18"/>
        <v/>
      </c>
      <c r="U51" t="str">
        <f t="shared" si="19"/>
        <v/>
      </c>
      <c r="V51" s="59" t="e">
        <f>MATCH(G51,options!$D$1:$D$20,0)</f>
        <v>#N/A</v>
      </c>
    </row>
    <row r="52" spans="5:22" x14ac:dyDescent="0.15">
      <c r="E52" s="67"/>
      <c r="F52" s="68"/>
      <c r="G52" s="68"/>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8"/>
      <c r="J52" s="68"/>
      <c r="K52" s="57"/>
      <c r="L52" s="66"/>
      <c r="M52" s="57" t="str">
        <f t="shared" si="11"/>
        <v/>
      </c>
      <c r="N52" s="57" t="str">
        <f t="shared" si="12"/>
        <v/>
      </c>
      <c r="O52" s="58" t="str">
        <f t="shared" si="13"/>
        <v/>
      </c>
      <c r="P52" t="str">
        <f t="shared" si="14"/>
        <v/>
      </c>
      <c r="Q52" t="str">
        <f t="shared" si="15"/>
        <v/>
      </c>
      <c r="R52" t="str">
        <f t="shared" si="16"/>
        <v/>
      </c>
      <c r="S52" t="str">
        <f t="shared" si="17"/>
        <v/>
      </c>
      <c r="T52" t="str">
        <f t="shared" si="18"/>
        <v/>
      </c>
      <c r="U52" t="str">
        <f t="shared" si="19"/>
        <v/>
      </c>
      <c r="V52" s="59" t="e">
        <f>MATCH(G52,options!$D$1:$D$20,0)</f>
        <v>#N/A</v>
      </c>
    </row>
    <row r="53" spans="5:22" x14ac:dyDescent="0.15">
      <c r="E53" s="67"/>
      <c r="F53" s="68"/>
      <c r="G53" s="68"/>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8"/>
      <c r="J53" s="68"/>
      <c r="K53" s="57"/>
      <c r="L53" s="66"/>
      <c r="M53" s="57" t="str">
        <f t="shared" si="11"/>
        <v/>
      </c>
      <c r="N53" s="57" t="str">
        <f t="shared" si="12"/>
        <v/>
      </c>
      <c r="O53" s="58" t="str">
        <f t="shared" si="13"/>
        <v/>
      </c>
      <c r="P53" t="str">
        <f t="shared" si="14"/>
        <v/>
      </c>
      <c r="Q53" t="str">
        <f t="shared" si="15"/>
        <v/>
      </c>
      <c r="R53" t="str">
        <f t="shared" si="16"/>
        <v/>
      </c>
      <c r="S53" t="str">
        <f t="shared" si="17"/>
        <v/>
      </c>
      <c r="T53" t="str">
        <f t="shared" si="18"/>
        <v/>
      </c>
      <c r="U53" t="str">
        <f t="shared" si="19"/>
        <v/>
      </c>
      <c r="V53" s="59" t="e">
        <f>MATCH(G53,options!$D$1:$D$20,0)</f>
        <v>#N/A</v>
      </c>
    </row>
    <row r="54" spans="5:22" x14ac:dyDescent="0.15">
      <c r="E54" s="67"/>
      <c r="F54" s="68"/>
      <c r="G54" s="68"/>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8"/>
      <c r="J54" s="68"/>
      <c r="K54" s="57"/>
      <c r="L54" s="66"/>
      <c r="M54" s="57" t="str">
        <f t="shared" si="11"/>
        <v/>
      </c>
      <c r="N54" s="57" t="str">
        <f t="shared" si="12"/>
        <v/>
      </c>
      <c r="O54" s="58" t="str">
        <f t="shared" si="13"/>
        <v/>
      </c>
      <c r="P54" t="str">
        <f t="shared" si="14"/>
        <v/>
      </c>
      <c r="Q54" t="str">
        <f t="shared" si="15"/>
        <v/>
      </c>
      <c r="R54" t="str">
        <f t="shared" si="16"/>
        <v/>
      </c>
      <c r="S54" t="str">
        <f t="shared" si="17"/>
        <v/>
      </c>
      <c r="T54" t="str">
        <f t="shared" si="18"/>
        <v/>
      </c>
      <c r="U54" t="str">
        <f t="shared" si="19"/>
        <v/>
      </c>
      <c r="V54" s="59" t="e">
        <f>MATCH(G54,options!$D$1:$D$20,0)</f>
        <v>#N/A</v>
      </c>
    </row>
    <row r="55" spans="5:22" x14ac:dyDescent="0.15">
      <c r="E55" s="67"/>
      <c r="F55" s="68"/>
      <c r="G55" s="68"/>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8"/>
      <c r="J55" s="68"/>
      <c r="K55" s="57"/>
      <c r="L55" s="66"/>
      <c r="M55" s="57" t="str">
        <f t="shared" si="11"/>
        <v/>
      </c>
      <c r="N55" s="57" t="str">
        <f t="shared" si="12"/>
        <v/>
      </c>
      <c r="O55" s="58" t="str">
        <f t="shared" si="13"/>
        <v/>
      </c>
      <c r="P55" t="str">
        <f t="shared" si="14"/>
        <v/>
      </c>
      <c r="Q55" t="str">
        <f t="shared" si="15"/>
        <v/>
      </c>
      <c r="R55" t="str">
        <f t="shared" si="16"/>
        <v/>
      </c>
      <c r="S55" t="str">
        <f t="shared" si="17"/>
        <v/>
      </c>
      <c r="T55" t="str">
        <f t="shared" si="18"/>
        <v/>
      </c>
      <c r="U55" t="str">
        <f t="shared" si="19"/>
        <v/>
      </c>
      <c r="V55" s="59" t="e">
        <f>MATCH(G55,options!$D$1:$D$20,0)</f>
        <v>#N/A</v>
      </c>
    </row>
    <row r="56" spans="5:22" x14ac:dyDescent="0.15">
      <c r="E56" s="67"/>
      <c r="F56" s="68"/>
      <c r="G56" s="68"/>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8"/>
      <c r="J56" s="68"/>
      <c r="K56" s="57"/>
      <c r="L56" s="66"/>
      <c r="M56" s="57" t="str">
        <f t="shared" si="11"/>
        <v/>
      </c>
      <c r="N56" s="57" t="str">
        <f t="shared" si="12"/>
        <v/>
      </c>
      <c r="O56" s="58" t="str">
        <f t="shared" si="13"/>
        <v/>
      </c>
      <c r="P56" t="str">
        <f t="shared" si="14"/>
        <v/>
      </c>
      <c r="Q56" t="str">
        <f t="shared" si="15"/>
        <v/>
      </c>
      <c r="R56" t="str">
        <f t="shared" si="16"/>
        <v/>
      </c>
      <c r="S56" t="str">
        <f t="shared" si="17"/>
        <v/>
      </c>
      <c r="T56" t="str">
        <f t="shared" si="18"/>
        <v/>
      </c>
      <c r="U56" t="str">
        <f t="shared" si="19"/>
        <v/>
      </c>
      <c r="V56" s="59" t="e">
        <f>MATCH(G56,options!$D$1:$D$20,0)</f>
        <v>#N/A</v>
      </c>
    </row>
    <row r="57" spans="5:22" x14ac:dyDescent="0.15">
      <c r="E57" s="67"/>
      <c r="F57" s="68"/>
      <c r="G57" s="68"/>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8"/>
      <c r="J57" s="68"/>
      <c r="K57" s="57"/>
      <c r="L57" s="66"/>
      <c r="M57" s="57" t="str">
        <f t="shared" si="11"/>
        <v/>
      </c>
      <c r="N57" s="57" t="str">
        <f t="shared" si="12"/>
        <v/>
      </c>
      <c r="O57" s="58" t="str">
        <f t="shared" si="13"/>
        <v/>
      </c>
      <c r="P57" t="str">
        <f t="shared" si="14"/>
        <v/>
      </c>
      <c r="Q57" t="str">
        <f t="shared" si="15"/>
        <v/>
      </c>
      <c r="R57" t="str">
        <f t="shared" si="16"/>
        <v/>
      </c>
      <c r="S57" t="str">
        <f t="shared" si="17"/>
        <v/>
      </c>
      <c r="T57" t="str">
        <f t="shared" si="18"/>
        <v/>
      </c>
      <c r="U57" t="str">
        <f t="shared" si="19"/>
        <v/>
      </c>
      <c r="V57" s="59" t="e">
        <f>MATCH(G57,options!$D$1:$D$20,0)</f>
        <v>#N/A</v>
      </c>
    </row>
    <row r="58" spans="5:22" x14ac:dyDescent="0.15">
      <c r="E58" s="67"/>
      <c r="F58" s="68"/>
      <c r="G58" s="68"/>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8"/>
      <c r="J58" s="68"/>
      <c r="K58" s="57"/>
      <c r="L58" s="66"/>
      <c r="M58" s="57" t="str">
        <f t="shared" si="11"/>
        <v/>
      </c>
      <c r="N58" s="57" t="str">
        <f t="shared" si="12"/>
        <v/>
      </c>
      <c r="O58" s="58" t="str">
        <f t="shared" si="13"/>
        <v/>
      </c>
      <c r="P58" t="str">
        <f t="shared" si="14"/>
        <v/>
      </c>
      <c r="Q58" t="str">
        <f t="shared" si="15"/>
        <v/>
      </c>
      <c r="R58" t="str">
        <f t="shared" si="16"/>
        <v/>
      </c>
      <c r="S58" t="str">
        <f t="shared" si="17"/>
        <v/>
      </c>
      <c r="T58" t="str">
        <f t="shared" si="18"/>
        <v/>
      </c>
      <c r="U58" t="str">
        <f t="shared" si="19"/>
        <v/>
      </c>
      <c r="V58" s="59" t="e">
        <f>MATCH(G58,options!$D$1:$D$20,0)</f>
        <v>#N/A</v>
      </c>
    </row>
    <row r="59" spans="5:22" x14ac:dyDescent="0.15">
      <c r="E59" s="67"/>
      <c r="F59" s="68"/>
      <c r="G59" s="68"/>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8"/>
      <c r="J59" s="68"/>
      <c r="K59" s="57"/>
      <c r="L59" s="66"/>
      <c r="M59" s="57" t="str">
        <f t="shared" si="11"/>
        <v/>
      </c>
      <c r="N59" s="57" t="str">
        <f t="shared" si="12"/>
        <v/>
      </c>
      <c r="O59" s="58" t="str">
        <f t="shared" si="13"/>
        <v/>
      </c>
      <c r="P59" t="str">
        <f t="shared" si="14"/>
        <v/>
      </c>
      <c r="Q59" t="str">
        <f t="shared" si="15"/>
        <v/>
      </c>
      <c r="R59" t="str">
        <f t="shared" si="16"/>
        <v/>
      </c>
      <c r="S59" t="str">
        <f t="shared" si="17"/>
        <v/>
      </c>
      <c r="T59" t="str">
        <f t="shared" si="18"/>
        <v/>
      </c>
      <c r="U59" t="str">
        <f t="shared" si="19"/>
        <v/>
      </c>
      <c r="V59" s="59" t="e">
        <f>MATCH(G59,options!$D$1:$D$20,0)</f>
        <v>#N/A</v>
      </c>
    </row>
    <row r="60" spans="5:22" x14ac:dyDescent="0.15">
      <c r="E60" s="67"/>
      <c r="F60" s="68"/>
      <c r="G60" s="68"/>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8"/>
      <c r="J60" s="68"/>
      <c r="K60" s="57"/>
      <c r="L60" s="66"/>
      <c r="M60" s="57" t="str">
        <f t="shared" si="11"/>
        <v/>
      </c>
      <c r="N60" s="57" t="str">
        <f t="shared" si="12"/>
        <v/>
      </c>
      <c r="O60" s="58" t="str">
        <f t="shared" si="13"/>
        <v/>
      </c>
      <c r="P60" t="str">
        <f t="shared" si="14"/>
        <v/>
      </c>
      <c r="Q60" t="str">
        <f t="shared" si="15"/>
        <v/>
      </c>
      <c r="R60" t="str">
        <f t="shared" si="16"/>
        <v/>
      </c>
      <c r="S60" t="str">
        <f t="shared" si="17"/>
        <v/>
      </c>
      <c r="T60" t="str">
        <f t="shared" si="18"/>
        <v/>
      </c>
      <c r="U60" t="str">
        <f t="shared" si="19"/>
        <v/>
      </c>
      <c r="V60" s="59" t="e">
        <f>MATCH(G60,options!$D$1:$D$20,0)</f>
        <v>#N/A</v>
      </c>
    </row>
    <row r="61" spans="5:22" x14ac:dyDescent="0.15">
      <c r="E61" s="67"/>
      <c r="F61" s="68"/>
      <c r="G61" s="68"/>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8"/>
      <c r="J61" s="68"/>
      <c r="K61" s="57"/>
      <c r="L61" s="66"/>
      <c r="M61" s="57" t="str">
        <f t="shared" si="11"/>
        <v/>
      </c>
      <c r="N61" s="57" t="str">
        <f t="shared" si="12"/>
        <v/>
      </c>
      <c r="O61" s="58" t="str">
        <f t="shared" si="13"/>
        <v/>
      </c>
      <c r="P61" t="str">
        <f t="shared" si="14"/>
        <v/>
      </c>
      <c r="Q61" t="str">
        <f t="shared" si="15"/>
        <v/>
      </c>
      <c r="R61" t="str">
        <f t="shared" si="16"/>
        <v/>
      </c>
      <c r="S61" t="str">
        <f t="shared" si="17"/>
        <v/>
      </c>
      <c r="T61" t="str">
        <f t="shared" si="18"/>
        <v/>
      </c>
      <c r="U61" t="str">
        <f t="shared" si="19"/>
        <v/>
      </c>
      <c r="V61" s="59" t="e">
        <f>MATCH(G61,options!$D$1:$D$20,0)</f>
        <v>#N/A</v>
      </c>
    </row>
    <row r="62" spans="5:22" x14ac:dyDescent="0.15">
      <c r="E62" s="67"/>
      <c r="F62" s="68"/>
      <c r="G62" s="68"/>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8"/>
      <c r="J62" s="68"/>
      <c r="K62" s="57"/>
      <c r="L62" s="66"/>
      <c r="M62" s="57" t="str">
        <f t="shared" si="11"/>
        <v/>
      </c>
      <c r="N62" s="57" t="str">
        <f t="shared" si="12"/>
        <v/>
      </c>
      <c r="O62" s="58" t="str">
        <f t="shared" si="13"/>
        <v/>
      </c>
      <c r="P62" t="str">
        <f t="shared" si="14"/>
        <v/>
      </c>
      <c r="Q62" t="str">
        <f t="shared" si="15"/>
        <v/>
      </c>
      <c r="R62" t="str">
        <f t="shared" si="16"/>
        <v/>
      </c>
      <c r="S62" t="str">
        <f t="shared" si="17"/>
        <v/>
      </c>
      <c r="T62" t="str">
        <f t="shared" si="18"/>
        <v/>
      </c>
      <c r="U62" t="str">
        <f t="shared" si="19"/>
        <v/>
      </c>
      <c r="V62" s="59" t="e">
        <f>MATCH(G62,options!$D$1:$D$20,0)</f>
        <v>#N/A</v>
      </c>
    </row>
    <row r="63" spans="5:22" x14ac:dyDescent="0.15">
      <c r="E63" s="67"/>
      <c r="F63" s="68"/>
      <c r="G63" s="68"/>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8"/>
      <c r="J63" s="68"/>
      <c r="K63" s="57"/>
      <c r="L63" s="66"/>
      <c r="M63" s="57" t="str">
        <f t="shared" si="11"/>
        <v/>
      </c>
      <c r="N63" s="57" t="str">
        <f t="shared" si="12"/>
        <v/>
      </c>
      <c r="O63" s="58" t="str">
        <f t="shared" si="13"/>
        <v/>
      </c>
      <c r="P63" t="str">
        <f t="shared" si="14"/>
        <v/>
      </c>
      <c r="Q63" t="str">
        <f t="shared" si="15"/>
        <v/>
      </c>
      <c r="R63" t="str">
        <f t="shared" si="16"/>
        <v/>
      </c>
      <c r="S63" t="str">
        <f t="shared" si="17"/>
        <v/>
      </c>
      <c r="T63" t="str">
        <f t="shared" si="18"/>
        <v/>
      </c>
      <c r="U63" t="str">
        <f t="shared" si="19"/>
        <v/>
      </c>
      <c r="V63" s="59" t="e">
        <f>MATCH(G63,options!$D$1:$D$20,0)</f>
        <v>#N/A</v>
      </c>
    </row>
    <row r="64" spans="5:22" x14ac:dyDescent="0.15">
      <c r="E64" s="67"/>
      <c r="F64" s="68"/>
      <c r="G64" s="68"/>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8"/>
      <c r="J64" s="68"/>
      <c r="K64" s="57"/>
      <c r="L64" s="66"/>
      <c r="M64" s="57" t="str">
        <f t="shared" si="11"/>
        <v/>
      </c>
      <c r="N64" s="57" t="str">
        <f t="shared" si="12"/>
        <v/>
      </c>
      <c r="O64" s="58" t="str">
        <f t="shared" si="13"/>
        <v/>
      </c>
      <c r="P64" t="str">
        <f t="shared" si="14"/>
        <v/>
      </c>
      <c r="Q64" t="str">
        <f t="shared" si="15"/>
        <v/>
      </c>
      <c r="R64" t="str">
        <f t="shared" si="16"/>
        <v/>
      </c>
      <c r="S64" t="str">
        <f t="shared" si="17"/>
        <v/>
      </c>
      <c r="T64" t="str">
        <f t="shared" si="18"/>
        <v/>
      </c>
      <c r="U64" t="str">
        <f t="shared" si="19"/>
        <v/>
      </c>
      <c r="V64" s="59" t="e">
        <f>MATCH(G64,options!$D$1:$D$20,0)</f>
        <v>#N/A</v>
      </c>
    </row>
    <row r="65" spans="5:22" x14ac:dyDescent="0.15">
      <c r="E65" s="67"/>
      <c r="F65" s="68"/>
      <c r="G65" s="68"/>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8"/>
      <c r="J65" s="68"/>
      <c r="K65" s="57"/>
      <c r="L65" s="66"/>
      <c r="M65" s="57" t="str">
        <f t="shared" si="11"/>
        <v/>
      </c>
      <c r="N65" s="57" t="str">
        <f t="shared" si="12"/>
        <v/>
      </c>
      <c r="O65" s="58" t="str">
        <f t="shared" si="13"/>
        <v/>
      </c>
      <c r="P65" t="str">
        <f t="shared" si="14"/>
        <v/>
      </c>
      <c r="Q65" t="str">
        <f t="shared" si="15"/>
        <v/>
      </c>
      <c r="R65" t="str">
        <f t="shared" si="16"/>
        <v/>
      </c>
      <c r="S65" t="str">
        <f t="shared" si="17"/>
        <v/>
      </c>
      <c r="T65" t="str">
        <f t="shared" si="18"/>
        <v/>
      </c>
      <c r="U65" t="str">
        <f t="shared" si="19"/>
        <v/>
      </c>
      <c r="V65" s="59" t="e">
        <f>MATCH(G65,options!$D$1:$D$20,0)</f>
        <v>#N/A</v>
      </c>
    </row>
    <row r="66" spans="5:22" x14ac:dyDescent="0.15">
      <c r="E66" s="67"/>
      <c r="F66" s="68"/>
      <c r="G66" s="68"/>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8"/>
      <c r="J66" s="68"/>
      <c r="K66" s="57"/>
      <c r="L66" s="66"/>
      <c r="M66" s="57" t="str">
        <f t="shared" si="11"/>
        <v/>
      </c>
      <c r="N66" s="57" t="str">
        <f t="shared" si="12"/>
        <v/>
      </c>
      <c r="O66" s="58" t="str">
        <f t="shared" si="13"/>
        <v/>
      </c>
      <c r="P66" t="str">
        <f t="shared" si="14"/>
        <v/>
      </c>
      <c r="Q66" t="str">
        <f t="shared" si="15"/>
        <v/>
      </c>
      <c r="R66" t="str">
        <f t="shared" si="16"/>
        <v/>
      </c>
      <c r="S66" t="str">
        <f t="shared" si="17"/>
        <v/>
      </c>
      <c r="T66" t="str">
        <f t="shared" si="18"/>
        <v/>
      </c>
      <c r="U66" t="str">
        <f t="shared" si="19"/>
        <v/>
      </c>
      <c r="V66" s="59" t="e">
        <f>MATCH(G66,options!$D$1:$D$20,0)</f>
        <v>#N/A</v>
      </c>
    </row>
    <row r="67" spans="5:22" x14ac:dyDescent="0.15">
      <c r="E67" s="67"/>
      <c r="F67" s="68"/>
      <c r="G67" s="68"/>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8"/>
      <c r="J67" s="68"/>
      <c r="K67" s="57"/>
      <c r="L67" s="66"/>
      <c r="M67" s="57" t="str">
        <f t="shared" si="11"/>
        <v/>
      </c>
      <c r="N67" s="57" t="str">
        <f t="shared" si="12"/>
        <v/>
      </c>
      <c r="O67" s="58" t="str">
        <f t="shared" si="13"/>
        <v/>
      </c>
      <c r="P67" t="str">
        <f t="shared" si="14"/>
        <v/>
      </c>
      <c r="Q67" t="str">
        <f t="shared" si="15"/>
        <v/>
      </c>
      <c r="R67" t="str">
        <f t="shared" si="16"/>
        <v/>
      </c>
      <c r="S67" t="str">
        <f t="shared" si="17"/>
        <v/>
      </c>
      <c r="T67" t="str">
        <f t="shared" si="18"/>
        <v/>
      </c>
      <c r="U67" t="str">
        <f t="shared" si="19"/>
        <v/>
      </c>
      <c r="V67" s="59" t="e">
        <f>MATCH(G67,options!$D$1:$D$20,0)</f>
        <v>#N/A</v>
      </c>
    </row>
    <row r="68" spans="5:22" x14ac:dyDescent="0.15">
      <c r="E68" s="67"/>
      <c r="F68" s="68"/>
      <c r="G68" s="68"/>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8"/>
      <c r="J68" s="68"/>
      <c r="K68" s="57"/>
      <c r="L68" s="66"/>
      <c r="M68" s="57" t="str">
        <f t="shared" ref="M68:M99" si="20">IF(ISBLANK(K68),"",IF(L68, "https://raw.githubusercontent.com/PatrickVibild/TellusAmazonPictures/master/pictures/"&amp;K68&amp;"/1.jpg","https://download.lenovo.com/Images/Parts/"&amp;K68&amp;"/"&amp;K68&amp;"_A.jpg"))</f>
        <v/>
      </c>
      <c r="N68" s="57" t="str">
        <f t="shared" ref="N68:N103" si="21">IF(ISBLANK(K68),"",IF(L68, "https://raw.githubusercontent.com/PatrickVibild/TellusAmazonPictures/master/pictures/"&amp;K68&amp;"/2.jpg","https://download.lenovo.com/Images/Parts/"&amp;K68&amp;"/"&amp;K68&amp;"_B.jpg"))</f>
        <v/>
      </c>
      <c r="O68" s="5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59" t="e">
        <f>MATCH(G68,options!$D$1:$D$20,0)</f>
        <v>#N/A</v>
      </c>
    </row>
    <row r="69" spans="5:22" x14ac:dyDescent="0.15">
      <c r="E69" s="67"/>
      <c r="F69" s="68"/>
      <c r="G69" s="68"/>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8"/>
      <c r="J69" s="68"/>
      <c r="K69" s="57"/>
      <c r="L69" s="66"/>
      <c r="M69" s="57" t="str">
        <f t="shared" si="20"/>
        <v/>
      </c>
      <c r="N69" s="57" t="str">
        <f t="shared" si="21"/>
        <v/>
      </c>
      <c r="O69" s="58" t="str">
        <f t="shared" si="22"/>
        <v/>
      </c>
      <c r="P69" t="str">
        <f t="shared" si="23"/>
        <v/>
      </c>
      <c r="Q69" t="str">
        <f t="shared" si="24"/>
        <v/>
      </c>
      <c r="R69" t="str">
        <f t="shared" si="25"/>
        <v/>
      </c>
      <c r="S69" t="str">
        <f t="shared" si="26"/>
        <v/>
      </c>
      <c r="T69" t="str">
        <f t="shared" si="27"/>
        <v/>
      </c>
      <c r="U69" t="str">
        <f t="shared" si="28"/>
        <v/>
      </c>
      <c r="V69" s="59" t="e">
        <f>MATCH(G69,options!$D$1:$D$20,0)</f>
        <v>#N/A</v>
      </c>
    </row>
    <row r="70" spans="5:22" x14ac:dyDescent="0.15">
      <c r="E70" s="67"/>
      <c r="F70" s="68"/>
      <c r="G70" s="68"/>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8"/>
      <c r="J70" s="68"/>
      <c r="K70" s="57"/>
      <c r="L70" s="66"/>
      <c r="M70" s="57" t="str">
        <f t="shared" si="20"/>
        <v/>
      </c>
      <c r="N70" s="57" t="str">
        <f t="shared" si="21"/>
        <v/>
      </c>
      <c r="O70" s="58" t="str">
        <f t="shared" si="22"/>
        <v/>
      </c>
      <c r="P70" t="str">
        <f t="shared" si="23"/>
        <v/>
      </c>
      <c r="Q70" t="str">
        <f t="shared" si="24"/>
        <v/>
      </c>
      <c r="R70" t="str">
        <f t="shared" si="25"/>
        <v/>
      </c>
      <c r="S70" t="str">
        <f t="shared" si="26"/>
        <v/>
      </c>
      <c r="T70" t="str">
        <f t="shared" si="27"/>
        <v/>
      </c>
      <c r="U70" t="str">
        <f t="shared" si="28"/>
        <v/>
      </c>
      <c r="V70" s="59" t="e">
        <f>MATCH(G70,options!$D$1:$D$20,0)</f>
        <v>#N/A</v>
      </c>
    </row>
    <row r="71" spans="5:22" x14ac:dyDescent="0.15">
      <c r="E71" s="67"/>
      <c r="F71" s="68"/>
      <c r="G71" s="68"/>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8"/>
      <c r="J71" s="68"/>
      <c r="K71" s="57"/>
      <c r="L71" s="66"/>
      <c r="M71" s="57" t="str">
        <f t="shared" si="20"/>
        <v/>
      </c>
      <c r="N71" s="57" t="str">
        <f t="shared" si="21"/>
        <v/>
      </c>
      <c r="O71" s="58" t="str">
        <f t="shared" si="22"/>
        <v/>
      </c>
      <c r="P71" t="str">
        <f t="shared" si="23"/>
        <v/>
      </c>
      <c r="Q71" t="str">
        <f t="shared" si="24"/>
        <v/>
      </c>
      <c r="R71" t="str">
        <f t="shared" si="25"/>
        <v/>
      </c>
      <c r="S71" t="str">
        <f t="shared" si="26"/>
        <v/>
      </c>
      <c r="T71" t="str">
        <f t="shared" si="27"/>
        <v/>
      </c>
      <c r="U71" t="str">
        <f t="shared" si="28"/>
        <v/>
      </c>
      <c r="V71" s="59" t="e">
        <f>MATCH(G71,options!$D$1:$D$20,0)</f>
        <v>#N/A</v>
      </c>
    </row>
    <row r="72" spans="5:22" x14ac:dyDescent="0.15">
      <c r="E72" s="67"/>
      <c r="F72" s="68"/>
      <c r="G72" s="68"/>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8"/>
      <c r="J72" s="68"/>
      <c r="K72" s="57"/>
      <c r="L72" s="66"/>
      <c r="M72" s="57" t="str">
        <f t="shared" si="20"/>
        <v/>
      </c>
      <c r="N72" s="57" t="str">
        <f t="shared" si="21"/>
        <v/>
      </c>
      <c r="O72" s="58" t="str">
        <f t="shared" si="22"/>
        <v/>
      </c>
      <c r="P72" t="str">
        <f t="shared" si="23"/>
        <v/>
      </c>
      <c r="Q72" t="str">
        <f t="shared" si="24"/>
        <v/>
      </c>
      <c r="R72" t="str">
        <f t="shared" si="25"/>
        <v/>
      </c>
      <c r="S72" t="str">
        <f t="shared" si="26"/>
        <v/>
      </c>
      <c r="T72" t="str">
        <f t="shared" si="27"/>
        <v/>
      </c>
      <c r="U72" t="str">
        <f t="shared" si="28"/>
        <v/>
      </c>
      <c r="V72" s="59" t="e">
        <f>MATCH(G72,options!$D$1:$D$20,0)</f>
        <v>#N/A</v>
      </c>
    </row>
    <row r="73" spans="5:22" x14ac:dyDescent="0.15">
      <c r="E73" s="67"/>
      <c r="F73" s="68"/>
      <c r="G73" s="68"/>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8"/>
      <c r="J73" s="68"/>
      <c r="K73" s="57"/>
      <c r="L73" s="66"/>
      <c r="M73" s="57" t="str">
        <f t="shared" si="20"/>
        <v/>
      </c>
      <c r="N73" s="57" t="str">
        <f t="shared" si="21"/>
        <v/>
      </c>
      <c r="O73" s="58" t="str">
        <f t="shared" si="22"/>
        <v/>
      </c>
      <c r="P73" t="str">
        <f t="shared" si="23"/>
        <v/>
      </c>
      <c r="Q73" t="str">
        <f t="shared" si="24"/>
        <v/>
      </c>
      <c r="R73" t="str">
        <f t="shared" si="25"/>
        <v/>
      </c>
      <c r="S73" t="str">
        <f t="shared" si="26"/>
        <v/>
      </c>
      <c r="T73" t="str">
        <f t="shared" si="27"/>
        <v/>
      </c>
      <c r="U73" t="str">
        <f t="shared" si="28"/>
        <v/>
      </c>
      <c r="V73" s="59" t="e">
        <f>MATCH(G73,options!$D$1:$D$20,0)</f>
        <v>#N/A</v>
      </c>
    </row>
    <row r="74" spans="5:22" x14ac:dyDescent="0.15">
      <c r="E74" s="67"/>
      <c r="F74" s="68"/>
      <c r="G74" s="68"/>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8"/>
      <c r="J74" s="68"/>
      <c r="K74" s="57"/>
      <c r="L74" s="66"/>
      <c r="M74" s="57" t="str">
        <f t="shared" si="20"/>
        <v/>
      </c>
      <c r="N74" s="57" t="str">
        <f t="shared" si="21"/>
        <v/>
      </c>
      <c r="O74" s="58" t="str">
        <f t="shared" si="22"/>
        <v/>
      </c>
      <c r="P74" t="str">
        <f t="shared" si="23"/>
        <v/>
      </c>
      <c r="Q74" t="str">
        <f t="shared" si="24"/>
        <v/>
      </c>
      <c r="R74" t="str">
        <f t="shared" si="25"/>
        <v/>
      </c>
      <c r="S74" t="str">
        <f t="shared" si="26"/>
        <v/>
      </c>
      <c r="T74" t="str">
        <f t="shared" si="27"/>
        <v/>
      </c>
      <c r="U74" t="str">
        <f t="shared" si="28"/>
        <v/>
      </c>
      <c r="V74" s="59" t="e">
        <f>MATCH(G74,options!$D$1:$D$20,0)</f>
        <v>#N/A</v>
      </c>
    </row>
    <row r="75" spans="5:22" x14ac:dyDescent="0.15">
      <c r="E75" s="67"/>
      <c r="F75" s="68"/>
      <c r="G75" s="68"/>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8"/>
      <c r="J75" s="68"/>
      <c r="K75" s="57"/>
      <c r="L75" s="66"/>
      <c r="M75" s="57" t="str">
        <f t="shared" si="20"/>
        <v/>
      </c>
      <c r="N75" s="57" t="str">
        <f t="shared" si="21"/>
        <v/>
      </c>
      <c r="O75" s="58" t="str">
        <f t="shared" si="22"/>
        <v/>
      </c>
      <c r="P75" t="str">
        <f t="shared" si="23"/>
        <v/>
      </c>
      <c r="Q75" t="str">
        <f t="shared" si="24"/>
        <v/>
      </c>
      <c r="R75" t="str">
        <f t="shared" si="25"/>
        <v/>
      </c>
      <c r="S75" t="str">
        <f t="shared" si="26"/>
        <v/>
      </c>
      <c r="T75" t="str">
        <f t="shared" si="27"/>
        <v/>
      </c>
      <c r="U75" t="str">
        <f t="shared" si="28"/>
        <v/>
      </c>
      <c r="V75" s="59" t="e">
        <f>MATCH(G75,options!$D$1:$D$20,0)</f>
        <v>#N/A</v>
      </c>
    </row>
    <row r="76" spans="5:22" x14ac:dyDescent="0.15">
      <c r="E76" s="67"/>
      <c r="F76" s="68"/>
      <c r="G76" s="68"/>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8"/>
      <c r="J76" s="68"/>
      <c r="K76" s="57"/>
      <c r="L76" s="66"/>
      <c r="M76" s="57" t="str">
        <f t="shared" si="20"/>
        <v/>
      </c>
      <c r="N76" s="57" t="str">
        <f t="shared" si="21"/>
        <v/>
      </c>
      <c r="O76" s="58" t="str">
        <f t="shared" si="22"/>
        <v/>
      </c>
      <c r="P76" t="str">
        <f t="shared" si="23"/>
        <v/>
      </c>
      <c r="Q76" t="str">
        <f t="shared" si="24"/>
        <v/>
      </c>
      <c r="R76" t="str">
        <f t="shared" si="25"/>
        <v/>
      </c>
      <c r="S76" t="str">
        <f t="shared" si="26"/>
        <v/>
      </c>
      <c r="T76" t="str">
        <f t="shared" si="27"/>
        <v/>
      </c>
      <c r="U76" t="str">
        <f t="shared" si="28"/>
        <v/>
      </c>
      <c r="V76" s="59" t="e">
        <f>MATCH(G76,options!$D$1:$D$20,0)</f>
        <v>#N/A</v>
      </c>
    </row>
    <row r="77" spans="5:22" x14ac:dyDescent="0.15">
      <c r="E77" s="67"/>
      <c r="F77" s="68"/>
      <c r="G77" s="68"/>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8"/>
      <c r="J77" s="68"/>
      <c r="K77" s="57"/>
      <c r="L77" s="66"/>
      <c r="M77" s="57" t="str">
        <f t="shared" si="20"/>
        <v/>
      </c>
      <c r="N77" s="57" t="str">
        <f t="shared" si="21"/>
        <v/>
      </c>
      <c r="O77" s="58" t="str">
        <f t="shared" si="22"/>
        <v/>
      </c>
      <c r="P77" t="str">
        <f t="shared" si="23"/>
        <v/>
      </c>
      <c r="Q77" t="str">
        <f t="shared" si="24"/>
        <v/>
      </c>
      <c r="R77" t="str">
        <f t="shared" si="25"/>
        <v/>
      </c>
      <c r="S77" t="str">
        <f t="shared" si="26"/>
        <v/>
      </c>
      <c r="T77" t="str">
        <f t="shared" si="27"/>
        <v/>
      </c>
      <c r="U77" t="str">
        <f t="shared" si="28"/>
        <v/>
      </c>
      <c r="V77" s="59" t="e">
        <f>MATCH(G77,options!$D$1:$D$20,0)</f>
        <v>#N/A</v>
      </c>
    </row>
    <row r="78" spans="5:22" x14ac:dyDescent="0.15">
      <c r="E78" s="67"/>
      <c r="F78" s="68"/>
      <c r="G78" s="68"/>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8"/>
      <c r="J78" s="68"/>
      <c r="K78" s="57"/>
      <c r="L78" s="66"/>
      <c r="M78" s="57" t="str">
        <f t="shared" si="20"/>
        <v/>
      </c>
      <c r="N78" s="57" t="str">
        <f t="shared" si="21"/>
        <v/>
      </c>
      <c r="O78" s="58" t="str">
        <f t="shared" si="22"/>
        <v/>
      </c>
      <c r="P78" t="str">
        <f t="shared" si="23"/>
        <v/>
      </c>
      <c r="Q78" t="str">
        <f t="shared" si="24"/>
        <v/>
      </c>
      <c r="R78" t="str">
        <f t="shared" si="25"/>
        <v/>
      </c>
      <c r="S78" t="str">
        <f t="shared" si="26"/>
        <v/>
      </c>
      <c r="T78" t="str">
        <f t="shared" si="27"/>
        <v/>
      </c>
      <c r="U78" t="str">
        <f t="shared" si="28"/>
        <v/>
      </c>
      <c r="V78" s="59" t="e">
        <f>MATCH(G78,options!$D$1:$D$20,0)</f>
        <v>#N/A</v>
      </c>
    </row>
    <row r="79" spans="5:22" x14ac:dyDescent="0.15">
      <c r="E79" s="67"/>
      <c r="F79" s="68"/>
      <c r="G79" s="68"/>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8"/>
      <c r="J79" s="68"/>
      <c r="K79" s="57"/>
      <c r="L79" s="66"/>
      <c r="M79" s="57" t="str">
        <f t="shared" si="20"/>
        <v/>
      </c>
      <c r="N79" s="57" t="str">
        <f t="shared" si="21"/>
        <v/>
      </c>
      <c r="O79" s="58" t="str">
        <f t="shared" si="22"/>
        <v/>
      </c>
      <c r="P79" t="str">
        <f t="shared" si="23"/>
        <v/>
      </c>
      <c r="Q79" t="str">
        <f t="shared" si="24"/>
        <v/>
      </c>
      <c r="R79" t="str">
        <f t="shared" si="25"/>
        <v/>
      </c>
      <c r="S79" t="str">
        <f t="shared" si="26"/>
        <v/>
      </c>
      <c r="T79" t="str">
        <f t="shared" si="27"/>
        <v/>
      </c>
      <c r="U79" t="str">
        <f t="shared" si="28"/>
        <v/>
      </c>
      <c r="V79" s="59" t="e">
        <f>MATCH(G79,options!$D$1:$D$20,0)</f>
        <v>#N/A</v>
      </c>
    </row>
    <row r="80" spans="5:22" x14ac:dyDescent="0.15">
      <c r="E80" s="67"/>
      <c r="F80" s="68"/>
      <c r="G80" s="68"/>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8"/>
      <c r="J80" s="68"/>
      <c r="K80" s="57"/>
      <c r="L80" s="66"/>
      <c r="M80" s="57" t="str">
        <f t="shared" si="20"/>
        <v/>
      </c>
      <c r="N80" s="57" t="str">
        <f t="shared" si="21"/>
        <v/>
      </c>
      <c r="O80" s="58" t="str">
        <f t="shared" si="22"/>
        <v/>
      </c>
      <c r="P80" t="str">
        <f t="shared" si="23"/>
        <v/>
      </c>
      <c r="Q80" t="str">
        <f t="shared" si="24"/>
        <v/>
      </c>
      <c r="R80" t="str">
        <f t="shared" si="25"/>
        <v/>
      </c>
      <c r="S80" t="str">
        <f t="shared" si="26"/>
        <v/>
      </c>
      <c r="T80" t="str">
        <f t="shared" si="27"/>
        <v/>
      </c>
      <c r="U80" t="str">
        <f t="shared" si="28"/>
        <v/>
      </c>
      <c r="V80" s="59" t="e">
        <f>MATCH(G80,options!$D$1:$D$20,0)</f>
        <v>#N/A</v>
      </c>
    </row>
    <row r="81" spans="5:22" x14ac:dyDescent="0.15">
      <c r="E81" s="67"/>
      <c r="F81" s="68"/>
      <c r="G81" s="68"/>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8"/>
      <c r="J81" s="68"/>
      <c r="K81" s="57"/>
      <c r="L81" s="66"/>
      <c r="M81" s="57" t="str">
        <f t="shared" si="20"/>
        <v/>
      </c>
      <c r="N81" s="57" t="str">
        <f t="shared" si="21"/>
        <v/>
      </c>
      <c r="O81" s="58" t="str">
        <f t="shared" si="22"/>
        <v/>
      </c>
      <c r="P81" t="str">
        <f t="shared" si="23"/>
        <v/>
      </c>
      <c r="Q81" t="str">
        <f t="shared" si="24"/>
        <v/>
      </c>
      <c r="R81" t="str">
        <f t="shared" si="25"/>
        <v/>
      </c>
      <c r="S81" t="str">
        <f t="shared" si="26"/>
        <v/>
      </c>
      <c r="T81" t="str">
        <f t="shared" si="27"/>
        <v/>
      </c>
      <c r="U81" t="str">
        <f t="shared" si="28"/>
        <v/>
      </c>
      <c r="V81" s="59" t="e">
        <f>MATCH(G81,options!$D$1:$D$20,0)</f>
        <v>#N/A</v>
      </c>
    </row>
    <row r="82" spans="5:22" x14ac:dyDescent="0.15">
      <c r="E82" s="67"/>
      <c r="F82" s="68"/>
      <c r="G82" s="68"/>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8"/>
      <c r="J82" s="68"/>
      <c r="K82" s="57"/>
      <c r="L82" s="66"/>
      <c r="M82" s="57" t="str">
        <f t="shared" si="20"/>
        <v/>
      </c>
      <c r="N82" s="57" t="str">
        <f t="shared" si="21"/>
        <v/>
      </c>
      <c r="O82" s="58" t="str">
        <f t="shared" si="22"/>
        <v/>
      </c>
      <c r="P82" t="str">
        <f t="shared" si="23"/>
        <v/>
      </c>
      <c r="Q82" t="str">
        <f t="shared" si="24"/>
        <v/>
      </c>
      <c r="R82" t="str">
        <f t="shared" si="25"/>
        <v/>
      </c>
      <c r="S82" t="str">
        <f t="shared" si="26"/>
        <v/>
      </c>
      <c r="T82" t="str">
        <f t="shared" si="27"/>
        <v/>
      </c>
      <c r="U82" t="str">
        <f t="shared" si="28"/>
        <v/>
      </c>
      <c r="V82" s="59" t="e">
        <f>MATCH(G82,options!$D$1:$D$20,0)</f>
        <v>#N/A</v>
      </c>
    </row>
    <row r="83" spans="5:22" x14ac:dyDescent="0.15">
      <c r="E83" s="67"/>
      <c r="F83" s="68"/>
      <c r="G83" s="68"/>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8"/>
      <c r="J83" s="68"/>
      <c r="K83" s="57"/>
      <c r="L83" s="66"/>
      <c r="M83" s="57" t="str">
        <f t="shared" si="20"/>
        <v/>
      </c>
      <c r="N83" s="57" t="str">
        <f t="shared" si="21"/>
        <v/>
      </c>
      <c r="O83" s="58" t="str">
        <f t="shared" si="22"/>
        <v/>
      </c>
      <c r="P83" t="str">
        <f t="shared" si="23"/>
        <v/>
      </c>
      <c r="Q83" t="str">
        <f t="shared" si="24"/>
        <v/>
      </c>
      <c r="R83" t="str">
        <f t="shared" si="25"/>
        <v/>
      </c>
      <c r="S83" t="str">
        <f t="shared" si="26"/>
        <v/>
      </c>
      <c r="T83" t="str">
        <f t="shared" si="27"/>
        <v/>
      </c>
      <c r="U83" t="str">
        <f t="shared" si="28"/>
        <v/>
      </c>
      <c r="V83" s="59" t="e">
        <f>MATCH(G83,options!$D$1:$D$20,0)</f>
        <v>#N/A</v>
      </c>
    </row>
    <row r="84" spans="5:22" x14ac:dyDescent="0.15">
      <c r="E84" s="67"/>
      <c r="F84" s="68"/>
      <c r="G84" s="68"/>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8"/>
      <c r="J84" s="68"/>
      <c r="K84" s="57"/>
      <c r="L84" s="66"/>
      <c r="M84" s="57" t="str">
        <f t="shared" si="20"/>
        <v/>
      </c>
      <c r="N84" s="57" t="str">
        <f t="shared" si="21"/>
        <v/>
      </c>
      <c r="O84" s="58" t="str">
        <f t="shared" si="22"/>
        <v/>
      </c>
      <c r="P84" t="str">
        <f t="shared" si="23"/>
        <v/>
      </c>
      <c r="Q84" t="str">
        <f t="shared" si="24"/>
        <v/>
      </c>
      <c r="R84" t="str">
        <f t="shared" si="25"/>
        <v/>
      </c>
      <c r="S84" t="str">
        <f t="shared" si="26"/>
        <v/>
      </c>
      <c r="T84" t="str">
        <f t="shared" si="27"/>
        <v/>
      </c>
      <c r="U84" t="str">
        <f t="shared" si="28"/>
        <v/>
      </c>
      <c r="V84" s="59" t="e">
        <f>MATCH(G84,options!$D$1:$D$20,0)</f>
        <v>#N/A</v>
      </c>
    </row>
    <row r="85" spans="5:22" x14ac:dyDescent="0.15">
      <c r="E85" s="67"/>
      <c r="F85" s="68"/>
      <c r="G85" s="68"/>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8"/>
      <c r="J85" s="68"/>
      <c r="K85" s="57"/>
      <c r="L85" s="66"/>
      <c r="M85" s="57" t="str">
        <f t="shared" si="20"/>
        <v/>
      </c>
      <c r="N85" s="57" t="str">
        <f t="shared" si="21"/>
        <v/>
      </c>
      <c r="O85" s="58" t="str">
        <f t="shared" si="22"/>
        <v/>
      </c>
      <c r="P85" t="str">
        <f t="shared" si="23"/>
        <v/>
      </c>
      <c r="Q85" t="str">
        <f t="shared" si="24"/>
        <v/>
      </c>
      <c r="R85" t="str">
        <f t="shared" si="25"/>
        <v/>
      </c>
      <c r="S85" t="str">
        <f t="shared" si="26"/>
        <v/>
      </c>
      <c r="T85" t="str">
        <f t="shared" si="27"/>
        <v/>
      </c>
      <c r="U85" t="str">
        <f t="shared" si="28"/>
        <v/>
      </c>
      <c r="V85" s="59" t="e">
        <f>MATCH(G85,options!$D$1:$D$20,0)</f>
        <v>#N/A</v>
      </c>
    </row>
    <row r="86" spans="5:22" x14ac:dyDescent="0.15">
      <c r="E86" s="67"/>
      <c r="F86" s="68"/>
      <c r="G86" s="68"/>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8"/>
      <c r="J86" s="68"/>
      <c r="K86" s="57"/>
      <c r="L86" s="66"/>
      <c r="M86" s="57" t="str">
        <f t="shared" si="20"/>
        <v/>
      </c>
      <c r="N86" s="57" t="str">
        <f t="shared" si="21"/>
        <v/>
      </c>
      <c r="O86" s="58" t="str">
        <f t="shared" si="22"/>
        <v/>
      </c>
      <c r="P86" t="str">
        <f t="shared" si="23"/>
        <v/>
      </c>
      <c r="Q86" t="str">
        <f t="shared" si="24"/>
        <v/>
      </c>
      <c r="R86" t="str">
        <f t="shared" si="25"/>
        <v/>
      </c>
      <c r="S86" t="str">
        <f t="shared" si="26"/>
        <v/>
      </c>
      <c r="T86" t="str">
        <f t="shared" si="27"/>
        <v/>
      </c>
      <c r="U86" t="str">
        <f t="shared" si="28"/>
        <v/>
      </c>
      <c r="V86" s="59" t="e">
        <f>MATCH(G86,options!$D$1:$D$20,0)</f>
        <v>#N/A</v>
      </c>
    </row>
    <row r="87" spans="5:22" x14ac:dyDescent="0.15">
      <c r="E87" s="67"/>
      <c r="F87" s="68"/>
      <c r="G87" s="68"/>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8"/>
      <c r="J87" s="68"/>
      <c r="K87" s="57"/>
      <c r="L87" s="66"/>
      <c r="M87" s="57" t="str">
        <f t="shared" si="20"/>
        <v/>
      </c>
      <c r="N87" s="57" t="str">
        <f t="shared" si="21"/>
        <v/>
      </c>
      <c r="O87" s="58" t="str">
        <f t="shared" si="22"/>
        <v/>
      </c>
      <c r="P87" t="str">
        <f t="shared" si="23"/>
        <v/>
      </c>
      <c r="Q87" t="str">
        <f t="shared" si="24"/>
        <v/>
      </c>
      <c r="R87" t="str">
        <f t="shared" si="25"/>
        <v/>
      </c>
      <c r="S87" t="str">
        <f t="shared" si="26"/>
        <v/>
      </c>
      <c r="T87" t="str">
        <f t="shared" si="27"/>
        <v/>
      </c>
      <c r="U87" t="str">
        <f t="shared" si="28"/>
        <v/>
      </c>
      <c r="V87" s="59" t="e">
        <f>MATCH(G87,options!$D$1:$D$20,0)</f>
        <v>#N/A</v>
      </c>
    </row>
    <row r="88" spans="5:22" x14ac:dyDescent="0.15">
      <c r="E88" s="67"/>
      <c r="F88" s="68"/>
      <c r="G88" s="68"/>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8"/>
      <c r="J88" s="68"/>
      <c r="K88" s="57"/>
      <c r="L88" s="66"/>
      <c r="M88" s="57" t="str">
        <f t="shared" si="20"/>
        <v/>
      </c>
      <c r="N88" s="57" t="str">
        <f t="shared" si="21"/>
        <v/>
      </c>
      <c r="O88" s="58" t="str">
        <f t="shared" si="22"/>
        <v/>
      </c>
      <c r="P88" t="str">
        <f t="shared" si="23"/>
        <v/>
      </c>
      <c r="Q88" t="str">
        <f t="shared" si="24"/>
        <v/>
      </c>
      <c r="R88" t="str">
        <f t="shared" si="25"/>
        <v/>
      </c>
      <c r="S88" t="str">
        <f t="shared" si="26"/>
        <v/>
      </c>
      <c r="T88" t="str">
        <f t="shared" si="27"/>
        <v/>
      </c>
      <c r="U88" t="str">
        <f t="shared" si="28"/>
        <v/>
      </c>
      <c r="V88" s="59" t="e">
        <f>MATCH(G88,options!$D$1:$D$20,0)</f>
        <v>#N/A</v>
      </c>
    </row>
    <row r="89" spans="5:22" x14ac:dyDescent="0.15">
      <c r="E89" s="67"/>
      <c r="F89" s="68"/>
      <c r="G89" s="68"/>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8"/>
      <c r="J89" s="68"/>
      <c r="K89" s="57"/>
      <c r="L89" s="66"/>
      <c r="M89" s="57" t="str">
        <f t="shared" si="20"/>
        <v/>
      </c>
      <c r="N89" s="57" t="str">
        <f t="shared" si="21"/>
        <v/>
      </c>
      <c r="O89" s="58" t="str">
        <f t="shared" si="22"/>
        <v/>
      </c>
      <c r="P89" t="str">
        <f t="shared" si="23"/>
        <v/>
      </c>
      <c r="Q89" t="str">
        <f t="shared" si="24"/>
        <v/>
      </c>
      <c r="R89" t="str">
        <f t="shared" si="25"/>
        <v/>
      </c>
      <c r="S89" t="str">
        <f t="shared" si="26"/>
        <v/>
      </c>
      <c r="T89" t="str">
        <f t="shared" si="27"/>
        <v/>
      </c>
      <c r="U89" t="str">
        <f t="shared" si="28"/>
        <v/>
      </c>
      <c r="V89" s="59" t="e">
        <f>MATCH(G89,options!$D$1:$D$20,0)</f>
        <v>#N/A</v>
      </c>
    </row>
    <row r="90" spans="5:22" x14ac:dyDescent="0.15">
      <c r="E90" s="67"/>
      <c r="F90" s="68"/>
      <c r="G90" s="68"/>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8"/>
      <c r="J90" s="68"/>
      <c r="K90" s="57"/>
      <c r="L90" s="66"/>
      <c r="M90" s="57" t="str">
        <f t="shared" si="20"/>
        <v/>
      </c>
      <c r="N90" s="57" t="str">
        <f t="shared" si="21"/>
        <v/>
      </c>
      <c r="O90" s="58" t="str">
        <f t="shared" si="22"/>
        <v/>
      </c>
      <c r="P90" t="str">
        <f t="shared" si="23"/>
        <v/>
      </c>
      <c r="Q90" t="str">
        <f t="shared" si="24"/>
        <v/>
      </c>
      <c r="R90" t="str">
        <f t="shared" si="25"/>
        <v/>
      </c>
      <c r="S90" t="str">
        <f t="shared" si="26"/>
        <v/>
      </c>
      <c r="T90" t="str">
        <f t="shared" si="27"/>
        <v/>
      </c>
      <c r="U90" t="str">
        <f t="shared" si="28"/>
        <v/>
      </c>
      <c r="V90" s="59" t="e">
        <f>MATCH(G90,options!$D$1:$D$20,0)</f>
        <v>#N/A</v>
      </c>
    </row>
    <row r="91" spans="5:22" x14ac:dyDescent="0.15">
      <c r="E91" s="67"/>
      <c r="F91" s="68"/>
      <c r="G91" s="68"/>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8"/>
      <c r="J91" s="68"/>
      <c r="K91" s="57"/>
      <c r="L91" s="66"/>
      <c r="M91" s="57" t="str">
        <f t="shared" si="20"/>
        <v/>
      </c>
      <c r="N91" s="57" t="str">
        <f t="shared" si="21"/>
        <v/>
      </c>
      <c r="O91" s="58" t="str">
        <f t="shared" si="22"/>
        <v/>
      </c>
      <c r="P91" t="str">
        <f t="shared" si="23"/>
        <v/>
      </c>
      <c r="Q91" t="str">
        <f t="shared" si="24"/>
        <v/>
      </c>
      <c r="R91" t="str">
        <f t="shared" si="25"/>
        <v/>
      </c>
      <c r="S91" t="str">
        <f t="shared" si="26"/>
        <v/>
      </c>
      <c r="T91" t="str">
        <f t="shared" si="27"/>
        <v/>
      </c>
      <c r="U91" t="str">
        <f t="shared" si="28"/>
        <v/>
      </c>
      <c r="V91" s="59" t="e">
        <f>MATCH(G91,options!$D$1:$D$20,0)</f>
        <v>#N/A</v>
      </c>
    </row>
    <row r="92" spans="5:22" x14ac:dyDescent="0.15">
      <c r="E92" s="67"/>
      <c r="F92" s="68"/>
      <c r="G92" s="68"/>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8"/>
      <c r="J92" s="68"/>
      <c r="K92" s="57"/>
      <c r="L92" s="66"/>
      <c r="M92" s="57" t="str">
        <f t="shared" si="20"/>
        <v/>
      </c>
      <c r="N92" s="57" t="str">
        <f t="shared" si="21"/>
        <v/>
      </c>
      <c r="O92" s="58" t="str">
        <f t="shared" si="22"/>
        <v/>
      </c>
      <c r="P92" t="str">
        <f t="shared" si="23"/>
        <v/>
      </c>
      <c r="Q92" t="str">
        <f t="shared" si="24"/>
        <v/>
      </c>
      <c r="R92" t="str">
        <f t="shared" si="25"/>
        <v/>
      </c>
      <c r="S92" t="str">
        <f t="shared" si="26"/>
        <v/>
      </c>
      <c r="T92" t="str">
        <f t="shared" si="27"/>
        <v/>
      </c>
      <c r="U92" t="str">
        <f t="shared" si="28"/>
        <v/>
      </c>
      <c r="V92" s="59" t="e">
        <f>MATCH(G92,options!$D$1:$D$20,0)</f>
        <v>#N/A</v>
      </c>
    </row>
    <row r="93" spans="5:22" x14ac:dyDescent="0.15">
      <c r="E93" s="67"/>
      <c r="F93" s="68"/>
      <c r="G93" s="68"/>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8"/>
      <c r="J93" s="68"/>
      <c r="K93" s="57"/>
      <c r="L93" s="66"/>
      <c r="M93" s="57" t="str">
        <f t="shared" si="20"/>
        <v/>
      </c>
      <c r="N93" s="57" t="str">
        <f t="shared" si="21"/>
        <v/>
      </c>
      <c r="O93" s="58" t="str">
        <f t="shared" si="22"/>
        <v/>
      </c>
      <c r="P93" t="str">
        <f t="shared" si="23"/>
        <v/>
      </c>
      <c r="Q93" t="str">
        <f t="shared" si="24"/>
        <v/>
      </c>
      <c r="R93" t="str">
        <f t="shared" si="25"/>
        <v/>
      </c>
      <c r="S93" t="str">
        <f t="shared" si="26"/>
        <v/>
      </c>
      <c r="T93" t="str">
        <f t="shared" si="27"/>
        <v/>
      </c>
      <c r="U93" t="str">
        <f t="shared" si="28"/>
        <v/>
      </c>
      <c r="V93" s="59" t="e">
        <f>MATCH(G93,options!$D$1:$D$20,0)</f>
        <v>#N/A</v>
      </c>
    </row>
    <row r="94" spans="5:22" x14ac:dyDescent="0.15">
      <c r="E94" s="67"/>
      <c r="F94" s="68"/>
      <c r="G94" s="68"/>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8"/>
      <c r="J94" s="68"/>
      <c r="K94" s="57"/>
      <c r="L94" s="66"/>
      <c r="M94" s="57" t="str">
        <f t="shared" si="20"/>
        <v/>
      </c>
      <c r="N94" s="57" t="str">
        <f t="shared" si="21"/>
        <v/>
      </c>
      <c r="O94" s="58" t="str">
        <f t="shared" si="22"/>
        <v/>
      </c>
      <c r="P94" t="str">
        <f t="shared" si="23"/>
        <v/>
      </c>
      <c r="Q94" t="str">
        <f t="shared" si="24"/>
        <v/>
      </c>
      <c r="R94" t="str">
        <f t="shared" si="25"/>
        <v/>
      </c>
      <c r="S94" t="str">
        <f t="shared" si="26"/>
        <v/>
      </c>
      <c r="T94" t="str">
        <f t="shared" si="27"/>
        <v/>
      </c>
      <c r="U94" t="str">
        <f t="shared" si="28"/>
        <v/>
      </c>
      <c r="V94" s="59" t="e">
        <f>MATCH(G94,options!$D$1:$D$20,0)</f>
        <v>#N/A</v>
      </c>
    </row>
    <row r="95" spans="5:22" x14ac:dyDescent="0.15">
      <c r="E95" s="67"/>
      <c r="F95" s="68"/>
      <c r="G95" s="68"/>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8"/>
      <c r="J95" s="68"/>
      <c r="K95" s="57"/>
      <c r="L95" s="66"/>
      <c r="M95" s="57" t="str">
        <f t="shared" si="20"/>
        <v/>
      </c>
      <c r="N95" s="57" t="str">
        <f t="shared" si="21"/>
        <v/>
      </c>
      <c r="O95" s="58" t="str">
        <f t="shared" si="22"/>
        <v/>
      </c>
      <c r="P95" t="str">
        <f t="shared" si="23"/>
        <v/>
      </c>
      <c r="Q95" t="str">
        <f t="shared" si="24"/>
        <v/>
      </c>
      <c r="R95" t="str">
        <f t="shared" si="25"/>
        <v/>
      </c>
      <c r="S95" t="str">
        <f t="shared" si="26"/>
        <v/>
      </c>
      <c r="T95" t="str">
        <f t="shared" si="27"/>
        <v/>
      </c>
      <c r="U95" t="str">
        <f t="shared" si="28"/>
        <v/>
      </c>
      <c r="V95" s="59" t="e">
        <f>MATCH(G95,options!$D$1:$D$20,0)</f>
        <v>#N/A</v>
      </c>
    </row>
    <row r="96" spans="5:22" x14ac:dyDescent="0.15">
      <c r="E96" s="67"/>
      <c r="F96" s="68"/>
      <c r="G96" s="68"/>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8"/>
      <c r="J96" s="68"/>
      <c r="K96" s="57"/>
      <c r="L96" s="66"/>
      <c r="M96" s="57" t="str">
        <f t="shared" si="20"/>
        <v/>
      </c>
      <c r="N96" s="57" t="str">
        <f t="shared" si="21"/>
        <v/>
      </c>
      <c r="O96" s="58" t="str">
        <f t="shared" si="22"/>
        <v/>
      </c>
      <c r="P96" t="str">
        <f t="shared" si="23"/>
        <v/>
      </c>
      <c r="Q96" t="str">
        <f t="shared" si="24"/>
        <v/>
      </c>
      <c r="R96" t="str">
        <f t="shared" si="25"/>
        <v/>
      </c>
      <c r="S96" t="str">
        <f t="shared" si="26"/>
        <v/>
      </c>
      <c r="T96" t="str">
        <f t="shared" si="27"/>
        <v/>
      </c>
      <c r="U96" t="str">
        <f t="shared" si="28"/>
        <v/>
      </c>
      <c r="V96" s="59" t="e">
        <f>MATCH(G96,options!$D$1:$D$20,0)</f>
        <v>#N/A</v>
      </c>
    </row>
    <row r="97" spans="5:22" x14ac:dyDescent="0.15">
      <c r="E97" s="67"/>
      <c r="F97" s="68"/>
      <c r="G97" s="68"/>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8"/>
      <c r="J97" s="68"/>
      <c r="K97" s="57"/>
      <c r="L97" s="66"/>
      <c r="M97" s="57" t="str">
        <f t="shared" si="20"/>
        <v/>
      </c>
      <c r="N97" s="57" t="str">
        <f t="shared" si="21"/>
        <v/>
      </c>
      <c r="O97" s="58" t="str">
        <f t="shared" si="22"/>
        <v/>
      </c>
      <c r="P97" t="str">
        <f t="shared" si="23"/>
        <v/>
      </c>
      <c r="Q97" t="str">
        <f t="shared" si="24"/>
        <v/>
      </c>
      <c r="R97" t="str">
        <f t="shared" si="25"/>
        <v/>
      </c>
      <c r="S97" t="str">
        <f t="shared" si="26"/>
        <v/>
      </c>
      <c r="T97" t="str">
        <f t="shared" si="27"/>
        <v/>
      </c>
      <c r="U97" t="str">
        <f t="shared" si="28"/>
        <v/>
      </c>
      <c r="V97" s="59" t="e">
        <f>MATCH(G97,options!$D$1:$D$20,0)</f>
        <v>#N/A</v>
      </c>
    </row>
    <row r="98" spans="5:22" x14ac:dyDescent="0.15">
      <c r="E98" s="67"/>
      <c r="F98" s="68"/>
      <c r="G98" s="68"/>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8"/>
      <c r="J98" s="68"/>
      <c r="K98" s="57"/>
      <c r="L98" s="66"/>
      <c r="M98" s="57" t="str">
        <f t="shared" si="20"/>
        <v/>
      </c>
      <c r="N98" s="57" t="str">
        <f t="shared" si="21"/>
        <v/>
      </c>
      <c r="O98" s="58" t="str">
        <f t="shared" si="22"/>
        <v/>
      </c>
      <c r="P98" t="str">
        <f t="shared" si="23"/>
        <v/>
      </c>
      <c r="Q98" t="str">
        <f t="shared" si="24"/>
        <v/>
      </c>
      <c r="R98" t="str">
        <f t="shared" si="25"/>
        <v/>
      </c>
      <c r="S98" t="str">
        <f t="shared" si="26"/>
        <v/>
      </c>
      <c r="T98" t="str">
        <f t="shared" si="27"/>
        <v/>
      </c>
      <c r="U98" t="str">
        <f t="shared" si="28"/>
        <v/>
      </c>
      <c r="V98" s="59" t="e">
        <f>MATCH(G98,options!$D$1:$D$20,0)</f>
        <v>#N/A</v>
      </c>
    </row>
    <row r="99" spans="5:22" x14ac:dyDescent="0.15">
      <c r="E99" s="67"/>
      <c r="F99" s="68"/>
      <c r="G99" s="68"/>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8"/>
      <c r="J99" s="68"/>
      <c r="K99" s="57"/>
      <c r="L99" s="66"/>
      <c r="M99" s="57" t="str">
        <f t="shared" si="20"/>
        <v/>
      </c>
      <c r="N99" s="57" t="str">
        <f t="shared" si="21"/>
        <v/>
      </c>
      <c r="O99" s="58" t="str">
        <f t="shared" si="22"/>
        <v/>
      </c>
      <c r="P99" t="str">
        <f t="shared" si="23"/>
        <v/>
      </c>
      <c r="Q99" t="str">
        <f t="shared" si="24"/>
        <v/>
      </c>
      <c r="R99" t="str">
        <f t="shared" si="25"/>
        <v/>
      </c>
      <c r="S99" t="str">
        <f t="shared" si="26"/>
        <v/>
      </c>
      <c r="T99" t="str">
        <f t="shared" si="27"/>
        <v/>
      </c>
      <c r="U99" t="str">
        <f t="shared" si="28"/>
        <v/>
      </c>
      <c r="V99" s="59" t="e">
        <f>MATCH(G99,options!$D$1:$D$20,0)</f>
        <v>#N/A</v>
      </c>
    </row>
    <row r="100" spans="5:22" x14ac:dyDescent="0.15">
      <c r="E100" s="67"/>
      <c r="F100" s="68"/>
      <c r="G100" s="68"/>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8"/>
      <c r="J100" s="68"/>
      <c r="K100" s="57"/>
      <c r="L100" s="66"/>
      <c r="M100" s="57" t="str">
        <f t="shared" ref="M100:M103" si="29">IF(ISBLANK(K100),"",IF(L100, "https://raw.githubusercontent.com/PatrickVibild/TellusAmazonPictures/master/pictures/"&amp;K100&amp;"/1.jpg","https://download.lenovo.com/Images/Parts/"&amp;K100&amp;"/"&amp;K100&amp;"_A.jpg"))</f>
        <v/>
      </c>
      <c r="N100" s="57" t="str">
        <f t="shared" si="21"/>
        <v/>
      </c>
      <c r="O100" s="58" t="str">
        <f t="shared" si="22"/>
        <v/>
      </c>
      <c r="P100" t="str">
        <f t="shared" si="23"/>
        <v/>
      </c>
      <c r="Q100" t="str">
        <f t="shared" si="24"/>
        <v/>
      </c>
      <c r="R100" t="str">
        <f t="shared" si="25"/>
        <v/>
      </c>
      <c r="S100" t="str">
        <f t="shared" si="26"/>
        <v/>
      </c>
      <c r="T100" t="str">
        <f t="shared" si="27"/>
        <v/>
      </c>
      <c r="U100" t="str">
        <f t="shared" si="28"/>
        <v/>
      </c>
      <c r="V100" s="59" t="e">
        <f>MATCH(G100,options!$D$1:$D$20,0)</f>
        <v>#N/A</v>
      </c>
    </row>
    <row r="101" spans="5:22" x14ac:dyDescent="0.15">
      <c r="E101" s="67"/>
      <c r="F101" s="68"/>
      <c r="G101" s="68"/>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8"/>
      <c r="J101" s="68"/>
      <c r="K101" s="57"/>
      <c r="L101" s="66"/>
      <c r="M101" s="57" t="str">
        <f t="shared" si="29"/>
        <v/>
      </c>
      <c r="N101" s="57" t="str">
        <f t="shared" si="21"/>
        <v/>
      </c>
      <c r="O101" s="58" t="str">
        <f t="shared" si="22"/>
        <v/>
      </c>
      <c r="P101" t="str">
        <f t="shared" si="23"/>
        <v/>
      </c>
      <c r="Q101" t="str">
        <f t="shared" si="24"/>
        <v/>
      </c>
      <c r="R101" t="str">
        <f t="shared" si="25"/>
        <v/>
      </c>
      <c r="S101" t="str">
        <f t="shared" si="26"/>
        <v/>
      </c>
      <c r="T101" t="str">
        <f t="shared" si="27"/>
        <v/>
      </c>
      <c r="U101" t="str">
        <f t="shared" si="28"/>
        <v/>
      </c>
      <c r="V101" s="59" t="e">
        <f>MATCH(G101,options!$D$1:$D$20,0)</f>
        <v>#N/A</v>
      </c>
    </row>
    <row r="102" spans="5:22" x14ac:dyDescent="0.15">
      <c r="E102" s="67"/>
      <c r="F102" s="68"/>
      <c r="G102" s="68"/>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8"/>
      <c r="J102" s="68"/>
      <c r="K102" s="57"/>
      <c r="L102" s="66"/>
      <c r="M102" s="57" t="str">
        <f t="shared" si="29"/>
        <v/>
      </c>
      <c r="N102" s="57" t="str">
        <f t="shared" si="21"/>
        <v/>
      </c>
      <c r="O102" s="58" t="str">
        <f t="shared" si="22"/>
        <v/>
      </c>
      <c r="P102" t="str">
        <f t="shared" si="23"/>
        <v/>
      </c>
      <c r="Q102" t="str">
        <f t="shared" si="24"/>
        <v/>
      </c>
      <c r="R102" t="str">
        <f t="shared" si="25"/>
        <v/>
      </c>
      <c r="S102" t="str">
        <f t="shared" si="26"/>
        <v/>
      </c>
      <c r="T102" t="str">
        <f t="shared" si="27"/>
        <v/>
      </c>
      <c r="U102" t="str">
        <f t="shared" si="28"/>
        <v/>
      </c>
      <c r="V102" s="59" t="e">
        <f>MATCH(G102,options!$D$1:$D$20,0)</f>
        <v>#N/A</v>
      </c>
    </row>
    <row r="103" spans="5:22" x14ac:dyDescent="0.15">
      <c r="E103" s="67"/>
      <c r="F103" s="68"/>
      <c r="G103" s="68"/>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8"/>
      <c r="J103" s="68"/>
      <c r="K103" s="57"/>
      <c r="L103" s="66"/>
      <c r="M103" s="57" t="str">
        <f t="shared" si="29"/>
        <v/>
      </c>
      <c r="N103" s="57" t="str">
        <f t="shared" si="21"/>
        <v/>
      </c>
      <c r="O103" s="58" t="str">
        <f t="shared" si="22"/>
        <v/>
      </c>
      <c r="P103" t="str">
        <f t="shared" si="23"/>
        <v/>
      </c>
      <c r="Q103" t="str">
        <f t="shared" si="24"/>
        <v/>
      </c>
      <c r="R103" t="str">
        <f t="shared" si="25"/>
        <v/>
      </c>
      <c r="S103" t="str">
        <f t="shared" si="26"/>
        <v/>
      </c>
      <c r="T103" t="str">
        <f t="shared" si="27"/>
        <v/>
      </c>
      <c r="U103" t="str">
        <f t="shared" si="28"/>
        <v/>
      </c>
      <c r="V103" s="59" t="e">
        <f>MATCH(G103,options!$D$1:$D$20,0)</f>
        <v>#N/A</v>
      </c>
    </row>
    <row r="104" spans="5:22" x14ac:dyDescent="0.15">
      <c r="E104" s="67"/>
      <c r="F104" s="68"/>
      <c r="G104" s="68"/>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8"/>
      <c r="J104" s="68"/>
      <c r="K104" s="57"/>
      <c r="L104" s="66"/>
      <c r="M104" s="57" t="str">
        <f>IF(ISBLANK(K104),"","https://download.lenovo.com/Images/Parts/"&amp;K104&amp;"/"&amp;K104&amp;"_A.jpg")</f>
        <v/>
      </c>
      <c r="N104" s="57" t="str">
        <f>IF(ISBLANK(K104),"","https://download.lenovo.com/Images/Parts/"&amp;K104&amp;"/"&amp;K104&amp;"_B.jpg")</f>
        <v/>
      </c>
      <c r="O104" s="58" t="str">
        <f>IF(ISBLANK(K104),"","https://download.lenovo.com/Images/Parts/"&amp;K104&amp;"/"&amp;K104&amp;"_details.jpg")</f>
        <v/>
      </c>
      <c r="V104" s="59"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L4:L21 L23:L104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50" t="b">
        <f>TRUE()</f>
        <v>1</v>
      </c>
      <c r="C1" t="s">
        <v>418</v>
      </c>
      <c r="D1" s="53" t="s">
        <v>372</v>
      </c>
      <c r="E1" t="s">
        <v>419</v>
      </c>
      <c r="F1" t="s">
        <v>415</v>
      </c>
      <c r="G1" t="s">
        <v>420</v>
      </c>
    </row>
    <row r="2" spans="1:7" x14ac:dyDescent="0.15">
      <c r="A2" t="s">
        <v>402</v>
      </c>
      <c r="B2" s="50" t="b">
        <f>FALSE()</f>
        <v>0</v>
      </c>
      <c r="C2" t="s">
        <v>376</v>
      </c>
      <c r="D2" s="53" t="s">
        <v>374</v>
      </c>
      <c r="E2" t="s">
        <v>421</v>
      </c>
      <c r="F2" t="s">
        <v>374</v>
      </c>
      <c r="G2" t="s">
        <v>407</v>
      </c>
    </row>
    <row r="3" spans="1:7" x14ac:dyDescent="0.15">
      <c r="A3" t="s">
        <v>422</v>
      </c>
      <c r="D3" s="53" t="s">
        <v>377</v>
      </c>
      <c r="E3" t="s">
        <v>423</v>
      </c>
      <c r="F3" t="s">
        <v>372</v>
      </c>
    </row>
    <row r="4" spans="1:7" x14ac:dyDescent="0.15">
      <c r="D4" s="53" t="s">
        <v>379</v>
      </c>
      <c r="E4" t="s">
        <v>424</v>
      </c>
      <c r="F4" t="s">
        <v>377</v>
      </c>
    </row>
    <row r="5" spans="1:7" x14ac:dyDescent="0.15">
      <c r="D5" s="53" t="s">
        <v>381</v>
      </c>
      <c r="E5" t="s">
        <v>425</v>
      </c>
      <c r="F5" t="s">
        <v>379</v>
      </c>
    </row>
    <row r="6" spans="1:7" x14ac:dyDescent="0.15">
      <c r="D6" s="53" t="s">
        <v>383</v>
      </c>
      <c r="E6" t="s">
        <v>426</v>
      </c>
      <c r="F6" t="s">
        <v>393</v>
      </c>
    </row>
    <row r="7" spans="1:7" x14ac:dyDescent="0.15">
      <c r="D7" s="53" t="s">
        <v>385</v>
      </c>
      <c r="E7" t="s">
        <v>427</v>
      </c>
    </row>
    <row r="8" spans="1:7" x14ac:dyDescent="0.15">
      <c r="D8" s="53" t="s">
        <v>387</v>
      </c>
      <c r="E8" t="s">
        <v>428</v>
      </c>
    </row>
    <row r="9" spans="1:7" x14ac:dyDescent="0.15">
      <c r="D9" s="53" t="s">
        <v>390</v>
      </c>
      <c r="E9" t="s">
        <v>429</v>
      </c>
    </row>
    <row r="10" spans="1:7" x14ac:dyDescent="0.15">
      <c r="D10" s="53" t="s">
        <v>393</v>
      </c>
      <c r="E10" t="s">
        <v>430</v>
      </c>
    </row>
    <row r="11" spans="1:7" x14ac:dyDescent="0.15">
      <c r="D11" s="53" t="s">
        <v>396</v>
      </c>
      <c r="E11" t="s">
        <v>431</v>
      </c>
    </row>
    <row r="12" spans="1:7" x14ac:dyDescent="0.15">
      <c r="D12" s="53" t="s">
        <v>397</v>
      </c>
      <c r="E12" t="s">
        <v>432</v>
      </c>
    </row>
    <row r="13" spans="1:7" x14ac:dyDescent="0.15">
      <c r="D13" s="53" t="s">
        <v>399</v>
      </c>
      <c r="E13" t="s">
        <v>433</v>
      </c>
    </row>
    <row r="14" spans="1:7" x14ac:dyDescent="0.15">
      <c r="D14" s="53" t="s">
        <v>400</v>
      </c>
      <c r="E14" t="s">
        <v>434</v>
      </c>
    </row>
    <row r="15" spans="1:7" x14ac:dyDescent="0.15">
      <c r="D15" s="53" t="s">
        <v>403</v>
      </c>
      <c r="E15" t="s">
        <v>435</v>
      </c>
    </row>
    <row r="16" spans="1:7" x14ac:dyDescent="0.15">
      <c r="D16" s="53" t="s">
        <v>404</v>
      </c>
      <c r="E16" s="69" t="s">
        <v>436</v>
      </c>
    </row>
    <row r="17" spans="4:5" x14ac:dyDescent="0.15">
      <c r="D17" s="53" t="s">
        <v>405</v>
      </c>
      <c r="E17" t="s">
        <v>437</v>
      </c>
    </row>
    <row r="18" spans="4:5" x14ac:dyDescent="0.15">
      <c r="D18" s="53" t="s">
        <v>407</v>
      </c>
      <c r="E18" t="s">
        <v>438</v>
      </c>
    </row>
    <row r="19" spans="4:5" x14ac:dyDescent="0.15">
      <c r="D19" s="53" t="s">
        <v>392</v>
      </c>
      <c r="E19" t="s">
        <v>439</v>
      </c>
    </row>
    <row r="20" spans="4:5" x14ac:dyDescent="0.15">
      <c r="D20" s="53" t="s">
        <v>388</v>
      </c>
      <c r="E20" t="s">
        <v>440</v>
      </c>
    </row>
    <row r="50" spans="2:2" ht="16" x14ac:dyDescent="0.2">
      <c r="B50" s="70"/>
    </row>
    <row r="51" spans="2:2" ht="16" x14ac:dyDescent="0.2">
      <c r="B51" s="70"/>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4" sqref="B4"/>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71" t="s">
        <v>441</v>
      </c>
    </row>
    <row r="4" spans="1:2" x14ac:dyDescent="0.15">
      <c r="B4" s="71" t="s">
        <v>442</v>
      </c>
    </row>
    <row r="5" spans="1:2" x14ac:dyDescent="0.15">
      <c r="B5" s="71" t="s">
        <v>443</v>
      </c>
    </row>
    <row r="6" spans="1:2" x14ac:dyDescent="0.15">
      <c r="A6" t="s">
        <v>444</v>
      </c>
      <c r="B6" s="71" t="s">
        <v>445</v>
      </c>
    </row>
    <row r="7" spans="1:2" x14ac:dyDescent="0.15">
      <c r="B7" s="71" t="s">
        <v>446</v>
      </c>
    </row>
    <row r="8" spans="1:2" x14ac:dyDescent="0.15">
      <c r="A8" t="s">
        <v>40</v>
      </c>
      <c r="B8" s="72" t="s">
        <v>447</v>
      </c>
    </row>
    <row r="9" spans="1:2" x14ac:dyDescent="0.15">
      <c r="A9" t="s">
        <v>448</v>
      </c>
      <c r="B9" s="72" t="s">
        <v>449</v>
      </c>
    </row>
    <row r="10" spans="1:2" x14ac:dyDescent="0.15">
      <c r="B10" t="s">
        <v>588</v>
      </c>
    </row>
    <row r="11" spans="1:2" x14ac:dyDescent="0.15">
      <c r="B11" t="s">
        <v>587</v>
      </c>
    </row>
    <row r="14" spans="1:2" x14ac:dyDescent="0.15">
      <c r="B14" s="72" t="s">
        <v>450</v>
      </c>
    </row>
    <row r="20" spans="2:2" x14ac:dyDescent="0.15">
      <c r="B20" s="53" t="s">
        <v>372</v>
      </c>
    </row>
    <row r="21" spans="2:2" x14ac:dyDescent="0.15">
      <c r="B21" s="53" t="s">
        <v>374</v>
      </c>
    </row>
    <row r="22" spans="2:2" x14ac:dyDescent="0.15">
      <c r="B22" s="53" t="s">
        <v>377</v>
      </c>
    </row>
    <row r="23" spans="2:2" x14ac:dyDescent="0.15">
      <c r="B23" s="53" t="s">
        <v>379</v>
      </c>
    </row>
    <row r="24" spans="2:2" x14ac:dyDescent="0.15">
      <c r="B24" s="53" t="s">
        <v>381</v>
      </c>
    </row>
    <row r="25" spans="2:2" x14ac:dyDescent="0.15">
      <c r="B25" s="53" t="s">
        <v>383</v>
      </c>
    </row>
    <row r="26" spans="2:2" x14ac:dyDescent="0.15">
      <c r="B26" s="53" t="s">
        <v>385</v>
      </c>
    </row>
    <row r="27" spans="2:2" x14ac:dyDescent="0.15">
      <c r="B27" s="53" t="s">
        <v>387</v>
      </c>
    </row>
    <row r="28" spans="2:2" x14ac:dyDescent="0.15">
      <c r="B28" s="53" t="s">
        <v>390</v>
      </c>
    </row>
    <row r="29" spans="2:2" x14ac:dyDescent="0.15">
      <c r="B29" s="53" t="s">
        <v>393</v>
      </c>
    </row>
    <row r="30" spans="2:2" x14ac:dyDescent="0.15">
      <c r="B30" s="53" t="s">
        <v>396</v>
      </c>
    </row>
    <row r="31" spans="2:2" x14ac:dyDescent="0.15">
      <c r="B31" s="53" t="s">
        <v>397</v>
      </c>
    </row>
    <row r="32" spans="2:2" x14ac:dyDescent="0.15">
      <c r="B32" s="53" t="s">
        <v>399</v>
      </c>
    </row>
    <row r="33" spans="2:4" x14ac:dyDescent="0.15">
      <c r="B33" s="53" t="s">
        <v>400</v>
      </c>
    </row>
    <row r="34" spans="2:4" x14ac:dyDescent="0.15">
      <c r="B34" s="53" t="s">
        <v>403</v>
      </c>
      <c r="D34" s="72"/>
    </row>
    <row r="35" spans="2:4" x14ac:dyDescent="0.15">
      <c r="B35" s="53" t="s">
        <v>404</v>
      </c>
      <c r="D35" s="72"/>
    </row>
    <row r="36" spans="2:4" x14ac:dyDescent="0.15">
      <c r="B36" s="53" t="s">
        <v>405</v>
      </c>
      <c r="D36" s="72"/>
    </row>
    <row r="37" spans="2:4" x14ac:dyDescent="0.15">
      <c r="B37" s="53" t="s">
        <v>407</v>
      </c>
      <c r="D37" s="72"/>
    </row>
    <row r="38" spans="2:4" x14ac:dyDescent="0.15">
      <c r="B38" s="53" t="s">
        <v>392</v>
      </c>
      <c r="D38" s="72"/>
    </row>
    <row r="39" spans="2:4" x14ac:dyDescent="0.15">
      <c r="B39" s="53" t="s">
        <v>388</v>
      </c>
      <c r="D39" s="72"/>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2" sqref="B12"/>
    </sheetView>
  </sheetViews>
  <sheetFormatPr baseColWidth="10" defaultColWidth="12" defaultRowHeight="13" x14ac:dyDescent="0.15"/>
  <sheetData>
    <row r="2" spans="1:2" x14ac:dyDescent="0.15">
      <c r="B2" t="s">
        <v>372</v>
      </c>
    </row>
    <row r="3" spans="1:2" ht="16" x14ac:dyDescent="0.2">
      <c r="B3" s="70" t="s">
        <v>451</v>
      </c>
    </row>
    <row r="4" spans="1:2" ht="16" x14ac:dyDescent="0.2">
      <c r="B4" s="70" t="s">
        <v>452</v>
      </c>
    </row>
    <row r="5" spans="1:2" ht="16" x14ac:dyDescent="0.2">
      <c r="B5" s="70" t="s">
        <v>453</v>
      </c>
    </row>
    <row r="6" spans="1:2" ht="16" x14ac:dyDescent="0.2">
      <c r="B6" s="70" t="s">
        <v>454</v>
      </c>
    </row>
    <row r="7" spans="1:2" ht="16" x14ac:dyDescent="0.2">
      <c r="B7" s="70" t="s">
        <v>455</v>
      </c>
    </row>
    <row r="8" spans="1:2" x14ac:dyDescent="0.15">
      <c r="A8" t="s">
        <v>456</v>
      </c>
      <c r="B8" t="s">
        <v>457</v>
      </c>
    </row>
    <row r="9" spans="1:2" x14ac:dyDescent="0.15">
      <c r="A9" t="s">
        <v>458</v>
      </c>
      <c r="B9" t="s">
        <v>459</v>
      </c>
    </row>
    <row r="10" spans="1:2" x14ac:dyDescent="0.15">
      <c r="B10" t="s">
        <v>589</v>
      </c>
    </row>
    <row r="11" spans="1:2" x14ac:dyDescent="0.15">
      <c r="B11" t="s">
        <v>590</v>
      </c>
    </row>
    <row r="14" spans="1:2" x14ac:dyDescent="0.15">
      <c r="B14" t="s">
        <v>460</v>
      </c>
    </row>
    <row r="20" spans="2:2" x14ac:dyDescent="0.15">
      <c r="B20" t="s">
        <v>461</v>
      </c>
    </row>
    <row r="21" spans="2:2" x14ac:dyDescent="0.15">
      <c r="B21" t="s">
        <v>462</v>
      </c>
    </row>
    <row r="22" spans="2:2" x14ac:dyDescent="0.15">
      <c r="B22" t="s">
        <v>463</v>
      </c>
    </row>
    <row r="23" spans="2:2" x14ac:dyDescent="0.15">
      <c r="B23" t="s">
        <v>464</v>
      </c>
    </row>
    <row r="24" spans="2:2" x14ac:dyDescent="0.15">
      <c r="B24" t="s">
        <v>381</v>
      </c>
    </row>
    <row r="25" spans="2:2" x14ac:dyDescent="0.15">
      <c r="B25" t="s">
        <v>465</v>
      </c>
    </row>
    <row r="26" spans="2:2" x14ac:dyDescent="0.15">
      <c r="B26" t="s">
        <v>466</v>
      </c>
    </row>
    <row r="27" spans="2:2" x14ac:dyDescent="0.15">
      <c r="B27" t="s">
        <v>467</v>
      </c>
    </row>
    <row r="28" spans="2:2" x14ac:dyDescent="0.15">
      <c r="B28" t="s">
        <v>468</v>
      </c>
    </row>
    <row r="29" spans="2:2" x14ac:dyDescent="0.15">
      <c r="B29" t="s">
        <v>469</v>
      </c>
    </row>
    <row r="30" spans="2:2" x14ac:dyDescent="0.15">
      <c r="B30" t="s">
        <v>470</v>
      </c>
    </row>
    <row r="31" spans="2:2" x14ac:dyDescent="0.15">
      <c r="B31" t="s">
        <v>471</v>
      </c>
    </row>
    <row r="32" spans="2:2" x14ac:dyDescent="0.15">
      <c r="B32" t="s">
        <v>472</v>
      </c>
    </row>
    <row r="33" spans="2:2" x14ac:dyDescent="0.15">
      <c r="B33" t="s">
        <v>473</v>
      </c>
    </row>
    <row r="34" spans="2:2" x14ac:dyDescent="0.15">
      <c r="B34" t="s">
        <v>474</v>
      </c>
    </row>
    <row r="35" spans="2:2" x14ac:dyDescent="0.15">
      <c r="B35" t="s">
        <v>404</v>
      </c>
    </row>
    <row r="36" spans="2:2" x14ac:dyDescent="0.15">
      <c r="B36" t="s">
        <v>475</v>
      </c>
    </row>
    <row r="37" spans="2:2" x14ac:dyDescent="0.15">
      <c r="B37" t="s">
        <v>476</v>
      </c>
    </row>
    <row r="38" spans="2:2" x14ac:dyDescent="0.15">
      <c r="B38" t="s">
        <v>477</v>
      </c>
    </row>
    <row r="39" spans="2:2" x14ac:dyDescent="0.15">
      <c r="B39"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12" sqref="B12"/>
    </sheetView>
  </sheetViews>
  <sheetFormatPr baseColWidth="10" defaultColWidth="12" defaultRowHeight="13" x14ac:dyDescent="0.15"/>
  <sheetData>
    <row r="1" spans="1:2" x14ac:dyDescent="0.15">
      <c r="B1" s="71"/>
    </row>
    <row r="2" spans="1:2" x14ac:dyDescent="0.15">
      <c r="B2" s="71" t="s">
        <v>379</v>
      </c>
    </row>
    <row r="3" spans="1:2" x14ac:dyDescent="0.15">
      <c r="B3" s="71" t="s">
        <v>479</v>
      </c>
    </row>
    <row r="4" spans="1:2" x14ac:dyDescent="0.15">
      <c r="B4" s="71" t="s">
        <v>480</v>
      </c>
    </row>
    <row r="5" spans="1:2" x14ac:dyDescent="0.15">
      <c r="B5" s="71" t="s">
        <v>481</v>
      </c>
    </row>
    <row r="6" spans="1:2" x14ac:dyDescent="0.15">
      <c r="B6" s="71" t="s">
        <v>482</v>
      </c>
    </row>
    <row r="7" spans="1:2" x14ac:dyDescent="0.15">
      <c r="B7" s="71" t="s">
        <v>483</v>
      </c>
    </row>
    <row r="8" spans="1:2" x14ac:dyDescent="0.15">
      <c r="A8" t="s">
        <v>456</v>
      </c>
      <c r="B8" s="71" t="s">
        <v>484</v>
      </c>
    </row>
    <row r="9" spans="1:2" x14ac:dyDescent="0.15">
      <c r="A9" t="s">
        <v>458</v>
      </c>
      <c r="B9" s="71" t="s">
        <v>485</v>
      </c>
    </row>
    <row r="10" spans="1:2" x14ac:dyDescent="0.15">
      <c r="B10" s="71" t="s">
        <v>591</v>
      </c>
    </row>
    <row r="11" spans="1:2" x14ac:dyDescent="0.15">
      <c r="B11" s="71" t="s">
        <v>592</v>
      </c>
    </row>
    <row r="12" spans="1:2" x14ac:dyDescent="0.15">
      <c r="B12" s="71"/>
    </row>
    <row r="13" spans="1:2" x14ac:dyDescent="0.15">
      <c r="B13" s="71"/>
    </row>
    <row r="14" spans="1:2" x14ac:dyDescent="0.15">
      <c r="B14" s="71" t="s">
        <v>486</v>
      </c>
    </row>
    <row r="15" spans="1:2" x14ac:dyDescent="0.15">
      <c r="B15" s="71"/>
    </row>
    <row r="20" spans="2:2" x14ac:dyDescent="0.15">
      <c r="B20" t="s">
        <v>487</v>
      </c>
    </row>
    <row r="21" spans="2:2" x14ac:dyDescent="0.15">
      <c r="B21" t="s">
        <v>488</v>
      </c>
    </row>
    <row r="22" spans="2:2" x14ac:dyDescent="0.15">
      <c r="B22" t="s">
        <v>489</v>
      </c>
    </row>
    <row r="23" spans="2:2" x14ac:dyDescent="0.15">
      <c r="B23" t="s">
        <v>490</v>
      </c>
    </row>
    <row r="24" spans="2:2" x14ac:dyDescent="0.15">
      <c r="B24" t="s">
        <v>491</v>
      </c>
    </row>
    <row r="25" spans="2:2" x14ac:dyDescent="0.15">
      <c r="B25" t="s">
        <v>492</v>
      </c>
    </row>
    <row r="26" spans="2:2" x14ac:dyDescent="0.15">
      <c r="B26" t="s">
        <v>493</v>
      </c>
    </row>
    <row r="27" spans="2:2" x14ac:dyDescent="0.15">
      <c r="B27" t="s">
        <v>494</v>
      </c>
    </row>
    <row r="28" spans="2:2" x14ac:dyDescent="0.15">
      <c r="B28" t="s">
        <v>495</v>
      </c>
    </row>
    <row r="29" spans="2:2" x14ac:dyDescent="0.15">
      <c r="B29" t="s">
        <v>496</v>
      </c>
    </row>
    <row r="30" spans="2:2" x14ac:dyDescent="0.15">
      <c r="B30" t="s">
        <v>497</v>
      </c>
    </row>
    <row r="31" spans="2:2" x14ac:dyDescent="0.15">
      <c r="B31" t="s">
        <v>498</v>
      </c>
    </row>
    <row r="32" spans="2:2" x14ac:dyDescent="0.15">
      <c r="B32" t="s">
        <v>499</v>
      </c>
    </row>
    <row r="33" spans="2:2" x14ac:dyDescent="0.15">
      <c r="B33" t="s">
        <v>500</v>
      </c>
    </row>
    <row r="34" spans="2:2" x14ac:dyDescent="0.15">
      <c r="B34" t="s">
        <v>501</v>
      </c>
    </row>
    <row r="35" spans="2:2" x14ac:dyDescent="0.15">
      <c r="B35" t="s">
        <v>502</v>
      </c>
    </row>
    <row r="36" spans="2:2" x14ac:dyDescent="0.15">
      <c r="B36" t="s">
        <v>503</v>
      </c>
    </row>
    <row r="37" spans="2:2" x14ac:dyDescent="0.15">
      <c r="B37" t="s">
        <v>407</v>
      </c>
    </row>
    <row r="38" spans="2:2" x14ac:dyDescent="0.15">
      <c r="B38" t="s">
        <v>504</v>
      </c>
    </row>
    <row r="39" spans="2:2" x14ac:dyDescent="0.15">
      <c r="B39" t="s">
        <v>505</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374</v>
      </c>
    </row>
    <row r="3" spans="2:2" x14ac:dyDescent="0.15">
      <c r="B3" t="s">
        <v>506</v>
      </c>
    </row>
    <row r="4" spans="2:2" x14ac:dyDescent="0.15">
      <c r="B4" t="s">
        <v>507</v>
      </c>
    </row>
    <row r="5" spans="2:2" x14ac:dyDescent="0.15">
      <c r="B5" t="s">
        <v>508</v>
      </c>
    </row>
    <row r="6" spans="2:2" x14ac:dyDescent="0.15">
      <c r="B6" t="s">
        <v>509</v>
      </c>
    </row>
    <row r="7" spans="2:2" x14ac:dyDescent="0.15">
      <c r="B7" t="s">
        <v>510</v>
      </c>
    </row>
    <row r="8" spans="2:2" ht="16" x14ac:dyDescent="0.2">
      <c r="B8" s="70" t="s">
        <v>511</v>
      </c>
    </row>
    <row r="9" spans="2:2" x14ac:dyDescent="0.15">
      <c r="B9" t="s">
        <v>512</v>
      </c>
    </row>
    <row r="10" spans="2:2" x14ac:dyDescent="0.15">
      <c r="B10" s="72" t="s">
        <v>593</v>
      </c>
    </row>
    <row r="11" spans="2:2" x14ac:dyDescent="0.15">
      <c r="B11" s="72" t="s">
        <v>594</v>
      </c>
    </row>
    <row r="14" spans="2:2" x14ac:dyDescent="0.15">
      <c r="B14" t="s">
        <v>513</v>
      </c>
    </row>
    <row r="20" spans="2:2" x14ac:dyDescent="0.15">
      <c r="B20" t="s">
        <v>514</v>
      </c>
    </row>
    <row r="21" spans="2:2" x14ac:dyDescent="0.15">
      <c r="B21" t="s">
        <v>515</v>
      </c>
    </row>
    <row r="22" spans="2:2" x14ac:dyDescent="0.15">
      <c r="B22" t="s">
        <v>516</v>
      </c>
    </row>
    <row r="23" spans="2:2" x14ac:dyDescent="0.15">
      <c r="B23" t="s">
        <v>517</v>
      </c>
    </row>
    <row r="24" spans="2:2" x14ac:dyDescent="0.15">
      <c r="B24" t="s">
        <v>381</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407</v>
      </c>
    </row>
    <row r="38" spans="2:2" x14ac:dyDescent="0.15">
      <c r="B38" t="s">
        <v>530</v>
      </c>
    </row>
    <row r="39" spans="2:2" x14ac:dyDescent="0.15">
      <c r="B39" t="s">
        <v>531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377</v>
      </c>
    </row>
    <row r="3" spans="2:2" ht="16" x14ac:dyDescent="0.2">
      <c r="B3" s="70" t="s">
        <v>532</v>
      </c>
    </row>
    <row r="4" spans="2:2" ht="16" x14ac:dyDescent="0.2">
      <c r="B4" s="70" t="s">
        <v>533</v>
      </c>
    </row>
    <row r="5" spans="2:2" x14ac:dyDescent="0.15">
      <c r="B5" t="s">
        <v>534</v>
      </c>
    </row>
    <row r="6" spans="2:2" ht="16" x14ac:dyDescent="0.2">
      <c r="B6" s="70" t="s">
        <v>535</v>
      </c>
    </row>
    <row r="7" spans="2:2" ht="16" x14ac:dyDescent="0.2">
      <c r="B7" s="70" t="s">
        <v>536</v>
      </c>
    </row>
    <row r="8" spans="2:2" x14ac:dyDescent="0.15">
      <c r="B8" t="s">
        <v>537</v>
      </c>
    </row>
    <row r="9" spans="2:2" x14ac:dyDescent="0.15">
      <c r="B9" s="73" t="s">
        <v>538</v>
      </c>
    </row>
    <row r="10" spans="2:2" x14ac:dyDescent="0.15">
      <c r="B10" t="s">
        <v>595</v>
      </c>
    </row>
    <row r="11" spans="2:2" x14ac:dyDescent="0.15">
      <c r="B11" t="s">
        <v>596</v>
      </c>
    </row>
    <row r="14" spans="2:2" ht="16" x14ac:dyDescent="0.2">
      <c r="B14" s="70" t="s">
        <v>539</v>
      </c>
    </row>
    <row r="20" spans="2:2" x14ac:dyDescent="0.15">
      <c r="B20" t="s">
        <v>540</v>
      </c>
    </row>
    <row r="21" spans="2:2" x14ac:dyDescent="0.15">
      <c r="B21" t="s">
        <v>541</v>
      </c>
    </row>
    <row r="22" spans="2:2" x14ac:dyDescent="0.15">
      <c r="B22" t="s">
        <v>489</v>
      </c>
    </row>
    <row r="23" spans="2:2" x14ac:dyDescent="0.15">
      <c r="B23" t="s">
        <v>542</v>
      </c>
    </row>
    <row r="24" spans="2:2" x14ac:dyDescent="0.15">
      <c r="B24" t="s">
        <v>381</v>
      </c>
    </row>
    <row r="25" spans="2:2" x14ac:dyDescent="0.15">
      <c r="B25" t="s">
        <v>543</v>
      </c>
    </row>
    <row r="26" spans="2:2" x14ac:dyDescent="0.15">
      <c r="B26" t="s">
        <v>493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528</v>
      </c>
    </row>
    <row r="36" spans="2:2" x14ac:dyDescent="0.15">
      <c r="B36" t="s">
        <v>552</v>
      </c>
    </row>
    <row r="37" spans="2:2" x14ac:dyDescent="0.15">
      <c r="B37" t="s">
        <v>476</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393</v>
      </c>
    </row>
    <row r="3" spans="2:2" x14ac:dyDescent="0.15">
      <c r="B3" t="s">
        <v>555</v>
      </c>
    </row>
    <row r="4" spans="2:2" x14ac:dyDescent="0.15">
      <c r="B4" t="s">
        <v>556</v>
      </c>
    </row>
    <row r="5" spans="2:2" x14ac:dyDescent="0.15">
      <c r="B5" t="s">
        <v>557</v>
      </c>
    </row>
    <row r="6" spans="2:2" x14ac:dyDescent="0.15">
      <c r="B6" t="s">
        <v>558</v>
      </c>
    </row>
    <row r="7" spans="2:2" x14ac:dyDescent="0.15">
      <c r="B7" t="s">
        <v>559</v>
      </c>
    </row>
    <row r="8" spans="2:2" x14ac:dyDescent="0.15">
      <c r="B8" t="s">
        <v>560</v>
      </c>
    </row>
    <row r="9" spans="2:2" x14ac:dyDescent="0.15">
      <c r="B9" t="s">
        <v>561</v>
      </c>
    </row>
    <row r="10" spans="2:2" x14ac:dyDescent="0.15">
      <c r="B10" t="s">
        <v>597</v>
      </c>
    </row>
    <row r="11" spans="2:2" x14ac:dyDescent="0.15">
      <c r="B11" t="s">
        <v>598</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381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475</v>
      </c>
    </row>
    <row r="37" spans="2:2" x14ac:dyDescent="0.15">
      <c r="B37" t="s">
        <v>407</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100</cp:revision>
  <dcterms:created xsi:type="dcterms:W3CDTF">2020-07-27T15:42:24Z</dcterms:created>
  <dcterms:modified xsi:type="dcterms:W3CDTF">2021-02-02T23:50:21Z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