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2/"/>
    </mc:Choice>
  </mc:AlternateContent>
  <xr:revisionPtr revIDLastSave="0" documentId="8_{EA57CD76-D93D-6847-9519-FED0C814522B}"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7" i="2" l="1"/>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<sst xmlns="http://schemas.openxmlformats.org/spreadsheetml/2006/main" count="767" uniqueCount="630">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</sst>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0">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Lenovo P52 parent</v>
      </c>
      <c r="C4" s="30" t="s">
        <v>345</v>
      </c>
      <c r="D4" s="31">
        <f>Values!B14</f>
        <v>5714401522218</v>
      </c>
      <c r="E4" s="32" t="s">
        <v>346</v>
      </c>
      <c r="F4" s="29" t="str">
        <f>SUBSTITUTE(Values!B1, "{language}", "") &amp; " " &amp; Values!B3</f>
        <v>replacement  backlit keyboard for Lenovo Edge  L580 E580 P52 P72 T590 T580s </v>
      </c>
      <c r="G4" s="30" t="s">
        <v>345</v>
      </c>
      <c r="H4" s="28" t="str">
        <f>Values!B16</f>
        <v>laptop-computer-replacement-parts</v>
      </c>
      <c r="I4" s="28" t="str">
        <f>IF(ISBLANK(Values!E3),"","4730574031")</f>
        <v>4730574031</v>
      </c>
      <c r="J4" s="33" t="str">
        <f>Values!B13</f>
        <v>Lenovo P52 parent</v>
      </c>
      <c r="K4" s="34"/>
      <c r="L4" s="35"/>
      <c r="M4" s="35"/>
      <c r="W4" s="30" t="s">
        <v>347</v>
      </c>
      <c r="X4" s="35"/>
      <c r="Y4" s="36" t="s">
        <v>348</v>
      </c>
      <c r="Z4" s="35"/>
      <c r="AA4" s="37" t="str">
        <f>Values!B20</f>
        <v>PartialUpdate</v>
      </c>
      <c r="DY4" s="32" t="s">
        <v>629</v>
      </c>
      <c r="DZ4" s="32" t="s">
        <v>349</v>
      </c>
      <c r="EA4" s="32" t="s">
        <v>349</v>
      </c>
      <c r="EB4" s="32" t="s">
        <v>349</v>
      </c>
      <c r="EC4" s="32" t="s">
        <v>349</v>
      </c>
      <c r="EV4" s="32" t="s">
        <v>350</v>
      </c>
    </row>
    <row r="5" spans="1:192" ht="48" x14ac:dyDescent="0.2">
      <c r="A5" s="28" t="str">
        <f>IF(ISBLANK(Values!E4),"",IF(Values!$B$37="EU","computercomponent","computer"))</f>
        <v>computer</v>
      </c>
      <c r="B5" s="38" t="str">
        <f>IF(ISBLANK(Values!E4),"",Values!F4)</f>
        <v>Lenovo P52 Silver - DE</v>
      </c>
      <c r="C5" s="33" t="str">
        <f>IF(ISBLANK(Values!E4),"","TellusRem")</f>
        <v>TellusRem</v>
      </c>
      <c r="D5" s="31">
        <f>IF(ISBLANK(Values!E4),"",Values!E4)</f>
        <v>5714401522010</v>
      </c>
      <c r="E5" s="32" t="str">
        <f>IF(ISBLANK(Values!E4),"","EAN")</f>
        <v>EAN</v>
      </c>
      <c r="F5" s="29" t="str">
        <f>IF(ISBLANK(Values!E4),"",IF(Values!J4, SUBSTITUTE(Values!$B$1, "{language}", Values!H4) &amp; " " &amp;Values!$B$3, SUBSTITUTE(Values!$B$2, "{language}", Values!$H4) &amp; " " &amp;Values!$B$3))</f>
        <v>replacement German backlit keyboard for Lenovo Edge  L580 E580 P52 P72 T590 T580s </v>
      </c>
      <c r="G5" s="33" t="str">
        <f>IF(ISBLANK(Values!E4),"","TellusRem")</f>
        <v>TellusRem</v>
      </c>
      <c r="H5" s="28" t="str">
        <f>IF(ISBLANK(Values!E4),"",Values!$B$16)</f>
        <v>laptop-computer-replacement-parts</v>
      </c>
      <c r="I5" s="28" t="str">
        <f>IF(ISBLANK(Values!E4),"","4730574031")</f>
        <v>4730574031</v>
      </c>
      <c r="J5" s="39" t="str">
        <f>IF(ISBLANK(Values!E4),"",Values!F4 )</f>
        <v>Lenovo P52 Silver - DE</v>
      </c>
      <c r="K5" s="29">
        <f>IF(ISBLANK(Values!E4),"",IF(Values!J4, Values!$B$4, Values!$B$5))</f>
        <v>54.99</v>
      </c>
      <c r="L5" s="40">
        <f>IF(ISBLANK(Values!E4),"",Values!$B$18)</f>
        <v>5</v>
      </c>
      <c r="M5" s="29" t="str">
        <f>IF(ISBLANK(Values!E4),"",Values!$M4)</f>
        <v>https://raw.githubusercontent.com/PatrickVibild/TellusAmazonPictures/master/pictures/Lenovo/P52/BL/DE/1.jpg</v>
      </c>
      <c r="N5" s="29" t="str">
        <f>IF(ISBLANK(Values!$F4),"",Values!N4)</f>
        <v>https://raw.githubusercontent.com/PatrickVibild/TellusAmazonPictures/master/pictures/Lenovo/P52/BL/DE/2.jpg</v>
      </c>
      <c r="O5" s="29" t="str">
        <f>IF(ISBLANK(Values!$F4),"",Values!O4)</f>
        <v>https://raw.githubusercontent.com/PatrickVibild/TellusAmazonPictures/master/pictures/Lenovo/P52/BL/DE/3.jpg</v>
      </c>
      <c r="P5" s="29" t="str">
        <f>IF(ISBLANK(Values!$F4),"",Values!P4)</f>
        <v>https://raw.githubusercontent.com/PatrickVibild/TellusAmazonPictures/master/pictures/Lenovo/P52/BL/DE/4.jpg</v>
      </c>
      <c r="Q5" s="29" t="str">
        <f>IF(ISBLANK(Values!$F4),"",Values!Q4)</f>
        <v>https://raw.githubusercontent.com/PatrickVibild/TellusAmazonPictures/master/pictures/Lenovo/P52/BL/DE/5.jpg</v>
      </c>
      <c r="R5" s="29" t="str">
        <f>IF(ISBLANK(Values!$F4),"",Values!R4)</f>
        <v>https://raw.githubusercontent.com/PatrickVibild/TellusAmazonPictures/master/pictures/Lenovo/P52/BL/DE/6.jpg</v>
      </c>
      <c r="S5" s="29" t="str">
        <f>IF(ISBLANK(Values!$F4),"",Values!S4)</f>
        <v>https://raw.githubusercontent.com/PatrickVibild/TellusAmazonPictures/master/pictures/Lenovo/P52/BL/DE/7.jpg</v>
      </c>
      <c r="T5" s="29" t="str">
        <f>IF(ISBLANK(Values!$F4),"",Values!T4)</f>
        <v>https://raw.githubusercontent.com/PatrickVibild/TellusAmazonPictures/master/pictures/Lenovo/P52/BL/DE/8.jpg</v>
      </c>
      <c r="U5" s="29" t="str">
        <f>IF(ISBLANK(Values!$F4),"",Values!U4)</f>
        <v>https://raw.githubusercontent.com/PatrickVibild/TellusAmazonPictures/master/pictures/Lenovo/P52/BL/DE/9.jpg</v>
      </c>
      <c r="W5" s="33" t="str">
        <f>IF(ISBLANK(Values!E4),"","Child")</f>
        <v>Child</v>
      </c>
      <c r="X5" s="33" t="str">
        <f>IF(ISBLANK(Values!E4),"",Values!$B$13)</f>
        <v>Lenovo P52 parent</v>
      </c>
      <c r="Y5" s="39" t="str">
        <f>IF(ISBLANK(Values!E4),"","Size-Color")</f>
        <v>Size-Color</v>
      </c>
      <c r="Z5" s="33" t="str">
        <f>IF(ISBLANK(Values!E4),"","variation")</f>
        <v>variation</v>
      </c>
      <c r="AA5" s="37" t="str">
        <f>IF(ISBLANK(Values!E4),"",Values!$B$20)</f>
        <v>PartialUpdate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L580 E580 P52 P72 T590 T580s .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t="s">
        <v>629</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8" t="str">
        <f>IF(ISBLANK(Values!E5),"",Values!F5)</f>
        <v>Lenovo P52 Silver - FR</v>
      </c>
      <c r="C6" s="33" t="str">
        <f>IF(ISBLANK(Values!E5),"","TellusRem")</f>
        <v>TellusRem</v>
      </c>
      <c r="D6" s="31">
        <f>IF(ISBLANK(Values!E5),"",Values!E5)</f>
        <v>5714401522027</v>
      </c>
      <c r="E6" s="32" t="str">
        <f>IF(ISBLANK(Values!E5),"","EAN")</f>
        <v>EAN</v>
      </c>
      <c r="F6" s="29" t="str">
        <f>IF(ISBLANK(Values!E5),"",IF(Values!J5, SUBSTITUTE(Values!$B$1, "{language}", Values!H5) &amp; " " &amp;Values!$B$3, SUBSTITUTE(Values!$B$2, "{language}", Values!$H5) &amp; " " &amp;Values!$B$3))</f>
        <v>replacement French backlit keyboard for Lenovo Edge  L580 E580 P52 P72 T590 T580s </v>
      </c>
      <c r="G6" s="33" t="str">
        <f>IF(ISBLANK(Values!E5),"","TellusRem")</f>
        <v>TellusRem</v>
      </c>
      <c r="H6" s="28" t="str">
        <f>IF(ISBLANK(Values!E5),"",Values!$B$16)</f>
        <v>laptop-computer-replacement-parts</v>
      </c>
      <c r="I6" s="28" t="str">
        <f>IF(ISBLANK(Values!E5),"","4730574031")</f>
        <v>4730574031</v>
      </c>
      <c r="J6" s="39" t="str">
        <f>IF(ISBLANK(Values!E5),"",Values!F5 )</f>
        <v>Lenovo P52 Silver - FR</v>
      </c>
      <c r="K6" s="29">
        <f>IF(ISBLANK(Values!E5),"",IF(Values!J5, Values!$B$4, Values!$B$5))</f>
        <v>54.99</v>
      </c>
      <c r="L6" s="40">
        <f>IF(ISBLANK(Values!E5),"",Values!$B$18)</f>
        <v>5</v>
      </c>
      <c r="M6" s="29" t="str">
        <f>IF(ISBLANK(Values!E5),"",Values!$M5)</f>
        <v>https://raw.githubusercontent.com/PatrickVibild/TellusAmazonPictures/master/pictures/Lenovo/P52/BL/FR/1.jpg</v>
      </c>
      <c r="N6" s="29" t="str">
        <f>IF(ISBLANK(Values!$F5),"",Values!N5)</f>
        <v>https://raw.githubusercontent.com/PatrickVibild/TellusAmazonPictures/master/pictures/Lenovo/P52/BL/FR/2.jpg</v>
      </c>
      <c r="O6" s="29" t="str">
        <f>IF(ISBLANK(Values!$F5),"",Values!O5)</f>
        <v>https://raw.githubusercontent.com/PatrickVibild/TellusAmazonPictures/master/pictures/Lenovo/P52/BL/FR/3.jpg</v>
      </c>
      <c r="P6" s="29" t="str">
        <f>IF(ISBLANK(Values!$F5),"",Values!P5)</f>
        <v>https://raw.githubusercontent.com/PatrickVibild/TellusAmazonPictures/master/pictures/Lenovo/P52/BL/FR/4.jpg</v>
      </c>
      <c r="Q6" s="29" t="str">
        <f>IF(ISBLANK(Values!$F5),"",Values!Q5)</f>
        <v>https://raw.githubusercontent.com/PatrickVibild/TellusAmazonPictures/master/pictures/Lenovo/P52/BL/FR/5.jpg</v>
      </c>
      <c r="R6" s="29" t="str">
        <f>IF(ISBLANK(Values!$F5),"",Values!R5)</f>
        <v>https://raw.githubusercontent.com/PatrickVibild/TellusAmazonPictures/master/pictures/Lenovo/P52/BL/FR/6.jpg</v>
      </c>
      <c r="S6" s="29" t="str">
        <f>IF(ISBLANK(Values!$F5),"",Values!S5)</f>
        <v>https://raw.githubusercontent.com/PatrickVibild/TellusAmazonPictures/master/pictures/Lenovo/P52/BL/FR/7.jpg</v>
      </c>
      <c r="T6" s="29" t="str">
        <f>IF(ISBLANK(Values!$F5),"",Values!T5)</f>
        <v>https://raw.githubusercontent.com/PatrickVibild/TellusAmazonPictures/master/pictures/Lenovo/P52/BL/FR/8.jpg</v>
      </c>
      <c r="U6" s="29" t="str">
        <f>IF(ISBLANK(Values!$F5),"",Values!U5)</f>
        <v>https://raw.githubusercontent.com/PatrickVibild/TellusAmazonPictures/master/pictures/Lenovo/P52/BL/FR/9.jpg</v>
      </c>
      <c r="W6" s="33" t="str">
        <f>IF(ISBLANK(Values!E5),"","Child")</f>
        <v>Child</v>
      </c>
      <c r="X6" s="33" t="str">
        <f>IF(ISBLANK(Values!E5),"",Values!$B$13)</f>
        <v>Lenovo P52 parent</v>
      </c>
      <c r="Y6" s="39" t="str">
        <f>IF(ISBLANK(Values!E5),"","Size-Color")</f>
        <v>Size-Color</v>
      </c>
      <c r="Z6" s="33" t="str">
        <f>IF(ISBLANK(Values!E5),"","variation")</f>
        <v>variation</v>
      </c>
      <c r="AA6" s="37" t="str">
        <f>IF(ISBLANK(Values!E5),"",Values!$B$20)</f>
        <v>PartialUpdate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L580 E580 P52 P72 T590 T580s .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t="s">
        <v>629</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8" t="str">
        <f>IF(ISBLANK(Values!E6),"",Values!F6)</f>
        <v>Lenovo P52 Silver - IT</v>
      </c>
      <c r="C7" s="33" t="str">
        <f>IF(ISBLANK(Values!E6),"","TellusRem")</f>
        <v>TellusRem</v>
      </c>
      <c r="D7" s="31">
        <f>IF(ISBLANK(Values!E6),"",Values!E6)</f>
        <v>5714401522034</v>
      </c>
      <c r="E7" s="32" t="str">
        <f>IF(ISBLANK(Values!E6),"","EAN")</f>
        <v>EAN</v>
      </c>
      <c r="F7" s="29" t="str">
        <f>IF(ISBLANK(Values!E6),"",IF(Values!J6, SUBSTITUTE(Values!$B$1, "{language}", Values!H6) &amp; " " &amp;Values!$B$3, SUBSTITUTE(Values!$B$2, "{language}", Values!$H6) &amp; " " &amp;Values!$B$3))</f>
        <v>replacement Italian backlit keyboard for Lenovo Edge  L580 E580 P52 P72 T590 T580s </v>
      </c>
      <c r="G7" s="33" t="str">
        <f>IF(ISBLANK(Values!E6),"","TellusRem")</f>
        <v>TellusRem</v>
      </c>
      <c r="H7" s="28" t="str">
        <f>IF(ISBLANK(Values!E6),"",Values!$B$16)</f>
        <v>laptop-computer-replacement-parts</v>
      </c>
      <c r="I7" s="28" t="str">
        <f>IF(ISBLANK(Values!E6),"","4730574031")</f>
        <v>4730574031</v>
      </c>
      <c r="J7" s="39" t="str">
        <f>IF(ISBLANK(Values!E6),"",Values!F6 )</f>
        <v>Lenovo P52 Silver - IT</v>
      </c>
      <c r="K7" s="29">
        <f>IF(ISBLANK(Values!E6),"",IF(Values!J6, Values!$B$4, Values!$B$5))</f>
        <v>54.99</v>
      </c>
      <c r="L7" s="40">
        <f>IF(ISBLANK(Values!E6),"",Values!$B$18)</f>
        <v>5</v>
      </c>
      <c r="M7" s="29" t="str">
        <f>IF(ISBLANK(Values!E6),"",Values!$M6)</f>
        <v>https://raw.githubusercontent.com/PatrickVibild/TellusAmazonPictures/master/pictures/Lenovo/P52/BL/IT/1.jpg</v>
      </c>
      <c r="N7" s="29" t="str">
        <f>IF(ISBLANK(Values!$F6),"",Values!N6)</f>
        <v>https://raw.githubusercontent.com/PatrickVibild/TellusAmazonPictures/master/pictures/Lenovo/P52/BL/IT/2.jpg</v>
      </c>
      <c r="O7" s="29" t="str">
        <f>IF(ISBLANK(Values!$F6),"",Values!O6)</f>
        <v>https://raw.githubusercontent.com/PatrickVibild/TellusAmazonPictures/master/pictures/Lenovo/P52/BL/IT/3.jpg</v>
      </c>
      <c r="P7" s="29" t="str">
        <f>IF(ISBLANK(Values!$F6),"",Values!P6)</f>
        <v>https://raw.githubusercontent.com/PatrickVibild/TellusAmazonPictures/master/pictures/Lenovo/P52/BL/IT/4.jpg</v>
      </c>
      <c r="Q7" s="29" t="str">
        <f>IF(ISBLANK(Values!$F6),"",Values!Q6)</f>
        <v>https://raw.githubusercontent.com/PatrickVibild/TellusAmazonPictures/master/pictures/Lenovo/P52/BL/IT/5.jpg</v>
      </c>
      <c r="R7" s="29" t="str">
        <f>IF(ISBLANK(Values!$F6),"",Values!R6)</f>
        <v>https://raw.githubusercontent.com/PatrickVibild/TellusAmazonPictures/master/pictures/Lenovo/P52/BL/IT/6.jpg</v>
      </c>
      <c r="S7" s="29" t="str">
        <f>IF(ISBLANK(Values!$F6),"",Values!S6)</f>
        <v>https://raw.githubusercontent.com/PatrickVibild/TellusAmazonPictures/master/pictures/Lenovo/P52/BL/IT/7.jpg</v>
      </c>
      <c r="T7" s="29" t="str">
        <f>IF(ISBLANK(Values!$F6),"",Values!T6)</f>
        <v>https://raw.githubusercontent.com/PatrickVibild/TellusAmazonPictures/master/pictures/Lenovo/P52/BL/IT/8.jpg</v>
      </c>
      <c r="U7" s="29" t="str">
        <f>IF(ISBLANK(Values!$F6),"",Values!U6)</f>
        <v>https://raw.githubusercontent.com/PatrickVibild/TellusAmazonPictures/master/pictures/Lenovo/P52/BL/IT/9.jpg</v>
      </c>
      <c r="W7" s="33" t="str">
        <f>IF(ISBLANK(Values!E6),"","Child")</f>
        <v>Child</v>
      </c>
      <c r="X7" s="33" t="str">
        <f>IF(ISBLANK(Values!E6),"",Values!$B$13)</f>
        <v>Lenovo P52 parent</v>
      </c>
      <c r="Y7" s="39" t="str">
        <f>IF(ISBLANK(Values!E6),"","Size-Color")</f>
        <v>Size-Color</v>
      </c>
      <c r="Z7" s="33" t="str">
        <f>IF(ISBLANK(Values!E6),"","variation")</f>
        <v>variation</v>
      </c>
      <c r="AA7" s="37" t="str">
        <f>IF(ISBLANK(Values!E6),"",Values!$B$20)</f>
        <v>PartialUpdate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L580 E580 P52 P72 T590 T580s .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t="s">
        <v>629</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8" t="str">
        <f>IF(ISBLANK(Values!E7),"",Values!F7)</f>
        <v>Lenovo P52 Silver - ES</v>
      </c>
      <c r="C8" s="33" t="str">
        <f>IF(ISBLANK(Values!E7),"","TellusRem")</f>
        <v>TellusRem</v>
      </c>
      <c r="D8" s="31">
        <f>IF(ISBLANK(Values!E7),"",Values!E7)</f>
        <v>5714401522041</v>
      </c>
      <c r="E8" s="32" t="str">
        <f>IF(ISBLANK(Values!E7),"","EAN")</f>
        <v>EAN</v>
      </c>
      <c r="F8" s="29" t="str">
        <f>IF(ISBLANK(Values!E7),"",IF(Values!J7, SUBSTITUTE(Values!$B$1, "{language}", Values!H7) &amp; " " &amp;Values!$B$3, SUBSTITUTE(Values!$B$2, "{language}", Values!$H7) &amp; " " &amp;Values!$B$3))</f>
        <v>replacement Spanish backlit keyboard for Lenovo Edge  L580 E580 P52 P72 T590 T580s </v>
      </c>
      <c r="G8" s="33" t="str">
        <f>IF(ISBLANK(Values!E7),"","TellusRem")</f>
        <v>TellusRem</v>
      </c>
      <c r="H8" s="28" t="str">
        <f>IF(ISBLANK(Values!E7),"",Values!$B$16)</f>
        <v>laptop-computer-replacement-parts</v>
      </c>
      <c r="I8" s="28" t="str">
        <f>IF(ISBLANK(Values!E7),"","4730574031")</f>
        <v>4730574031</v>
      </c>
      <c r="J8" s="39" t="str">
        <f>IF(ISBLANK(Values!E7),"",Values!F7 )</f>
        <v>Lenovo P52 Silver - ES</v>
      </c>
      <c r="K8" s="29">
        <f>IF(ISBLANK(Values!E7),"",IF(Values!J7, Values!$B$4, Values!$B$5))</f>
        <v>54.99</v>
      </c>
      <c r="L8" s="40">
        <f>IF(ISBLANK(Values!E7),"",Values!$B$18)</f>
        <v>5</v>
      </c>
      <c r="M8" s="29" t="str">
        <f>IF(ISBLANK(Values!E7),"",Values!$M7)</f>
        <v>https://raw.githubusercontent.com/PatrickVibild/TellusAmazonPictures/master/pictures/Lenovo/P52/BL/ES/1.jpg</v>
      </c>
      <c r="N8" s="29" t="str">
        <f>IF(ISBLANK(Values!$F7),"",Values!N7)</f>
        <v>https://raw.githubusercontent.com/PatrickVibild/TellusAmazonPictures/master/pictures/Lenovo/P52/BL/ES/2.jpg</v>
      </c>
      <c r="O8" s="29" t="str">
        <f>IF(ISBLANK(Values!$F7),"",Values!O7)</f>
        <v>https://raw.githubusercontent.com/PatrickVibild/TellusAmazonPictures/master/pictures/Lenovo/P52/BL/ES/3.jpg</v>
      </c>
      <c r="P8" s="29" t="str">
        <f>IF(ISBLANK(Values!$F7),"",Values!P7)</f>
        <v>https://raw.githubusercontent.com/PatrickVibild/TellusAmazonPictures/master/pictures/Lenovo/P52/BL/ES/4.jpg</v>
      </c>
      <c r="Q8" s="29" t="str">
        <f>IF(ISBLANK(Values!$F7),"",Values!Q7)</f>
        <v>https://raw.githubusercontent.com/PatrickVibild/TellusAmazonPictures/master/pictures/Lenovo/P52/BL/ES/5.jpg</v>
      </c>
      <c r="R8" s="29" t="str">
        <f>IF(ISBLANK(Values!$F7),"",Values!R7)</f>
        <v>https://raw.githubusercontent.com/PatrickVibild/TellusAmazonPictures/master/pictures/Lenovo/P52/BL/ES/6.jpg</v>
      </c>
      <c r="S8" s="29" t="str">
        <f>IF(ISBLANK(Values!$F7),"",Values!S7)</f>
        <v>https://raw.githubusercontent.com/PatrickVibild/TellusAmazonPictures/master/pictures/Lenovo/P52/BL/ES/7.jpg</v>
      </c>
      <c r="T8" s="29" t="str">
        <f>IF(ISBLANK(Values!$F7),"",Values!T7)</f>
        <v>https://raw.githubusercontent.com/PatrickVibild/TellusAmazonPictures/master/pictures/Lenovo/P52/BL/ES/8.jpg</v>
      </c>
      <c r="U8" s="29" t="str">
        <f>IF(ISBLANK(Values!$F7),"",Values!U7)</f>
        <v>https://raw.githubusercontent.com/PatrickVibild/TellusAmazonPictures/master/pictures/Lenovo/P52/BL/ES/9.jpg</v>
      </c>
      <c r="W8" s="33" t="str">
        <f>IF(ISBLANK(Values!E7),"","Child")</f>
        <v>Child</v>
      </c>
      <c r="X8" s="33" t="str">
        <f>IF(ISBLANK(Values!E7),"",Values!$B$13)</f>
        <v>Lenovo P52 parent</v>
      </c>
      <c r="Y8" s="39" t="str">
        <f>IF(ISBLANK(Values!E7),"","Size-Color")</f>
        <v>Size-Color</v>
      </c>
      <c r="Z8" s="33" t="str">
        <f>IF(ISBLANK(Values!E7),"","variation")</f>
        <v>variation</v>
      </c>
      <c r="AA8" s="37" t="str">
        <f>IF(ISBLANK(Values!E7),"",Values!$B$20)</f>
        <v>PartialUpdate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L580 E580 P52 P72 T590 T580s .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t="s">
        <v>629</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8" t="str">
        <f>IF(ISBLANK(Values!E8),"",Values!F8)</f>
        <v>Lenovo P52 Silver - UK</v>
      </c>
      <c r="C9" s="33" t="str">
        <f>IF(ISBLANK(Values!E8),"","TellusRem")</f>
        <v>TellusRem</v>
      </c>
      <c r="D9" s="31">
        <f>IF(ISBLANK(Values!E8),"",Values!E8)</f>
        <v>5714401522058</v>
      </c>
      <c r="E9" s="32" t="str">
        <f>IF(ISBLANK(Values!E8),"","EAN")</f>
        <v>EAN</v>
      </c>
      <c r="F9" s="29" t="str">
        <f>IF(ISBLANK(Values!E8),"",IF(Values!J8, SUBSTITUTE(Values!$B$1, "{language}", Values!H8) &amp; " " &amp;Values!$B$3, SUBSTITUTE(Values!$B$2, "{language}", Values!$H8) &amp; " " &amp;Values!$B$3))</f>
        <v>replacement UK backlit keyboard for Lenovo Edge  L580 E580 P52 P72 T590 T580s </v>
      </c>
      <c r="G9" s="33" t="str">
        <f>IF(ISBLANK(Values!E8),"","TellusRem")</f>
        <v>TellusRem</v>
      </c>
      <c r="H9" s="28" t="str">
        <f>IF(ISBLANK(Values!E8),"",Values!$B$16)</f>
        <v>laptop-computer-replacement-parts</v>
      </c>
      <c r="I9" s="28" t="str">
        <f>IF(ISBLANK(Values!E8),"","4730574031")</f>
        <v>4730574031</v>
      </c>
      <c r="J9" s="39" t="str">
        <f>IF(ISBLANK(Values!E8),"",Values!F8 )</f>
        <v>Lenovo P52 Silver - UK</v>
      </c>
      <c r="K9" s="29">
        <f>IF(ISBLANK(Values!E8),"",IF(Values!J8, Values!$B$4, Values!$B$5))</f>
        <v>54.99</v>
      </c>
      <c r="L9" s="40">
        <f>IF(ISBLANK(Values!E8),"",Values!$B$18)</f>
        <v>5</v>
      </c>
      <c r="M9" s="29" t="str">
        <f>IF(ISBLANK(Values!E8),"",Values!$M8)</f>
        <v>https://download.lenovo.com/Images/Parts/01YP600/01YP600_A.jpg</v>
      </c>
      <c r="N9" s="29" t="str">
        <f>IF(ISBLANK(Values!$F8),"",Values!N8)</f>
        <v>https://download.lenovo.com/Images/Parts/01YP600/01YP600_B.jpg</v>
      </c>
      <c r="O9" s="29" t="str">
        <f>IF(ISBLANK(Values!$F8),"",Values!O8)</f>
        <v>https://download.lenovo.com/Images/Parts/01YP600/01YP600_details.jpg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P52 parent</v>
      </c>
      <c r="Y9" s="39" t="str">
        <f>IF(ISBLANK(Values!E8),"","Size-Color")</f>
        <v>Size-Color</v>
      </c>
      <c r="Z9" s="33" t="str">
        <f>IF(ISBLANK(Values!E8),"","variation")</f>
        <v>variation</v>
      </c>
      <c r="AA9" s="37" t="str">
        <f>IF(ISBLANK(Values!E8),"",Values!$B$20)</f>
        <v>PartialUpdate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L580 E580 P52 P72 T590 T580s .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t="s">
        <v>629</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8" t="str">
        <f>IF(ISBLANK(Values!E9),"",Values!F9)</f>
        <v>Lenovo P52 Silver - NOR</v>
      </c>
      <c r="C10" s="33" t="str">
        <f>IF(ISBLANK(Values!E9),"","TellusRem")</f>
        <v>TellusRem</v>
      </c>
      <c r="D10" s="31">
        <f>IF(ISBLANK(Values!E9),"",Values!E9)</f>
        <v>5714401522065</v>
      </c>
      <c r="E10" s="32" t="str">
        <f>IF(ISBLANK(Values!E9),"","EAN")</f>
        <v>EAN</v>
      </c>
      <c r="F10" s="29" t="str">
        <f>IF(ISBLANK(Values!E9),"",IF(Values!J9, SUBSTITUTE(Values!$B$1, "{language}", Values!H9) &amp; " " &amp;Values!$B$3, SUBSTITUTE(Values!$B$2, "{language}", Values!$H9) &amp; " " &amp;Values!$B$3))</f>
        <v>replacement Scandinavian – Nordic backlit keyboard for Lenovo Edge  L580 E580 P52 P72 T590 T580s </v>
      </c>
      <c r="G10" s="33" t="str">
        <f>IF(ISBLANK(Values!E9),"","TellusRem")</f>
        <v>TellusRem</v>
      </c>
      <c r="H10" s="28" t="str">
        <f>IF(ISBLANK(Values!E9),"",Values!$B$16)</f>
        <v>laptop-computer-replacement-parts</v>
      </c>
      <c r="I10" s="28" t="str">
        <f>IF(ISBLANK(Values!E9),"","4730574031")</f>
        <v>4730574031</v>
      </c>
      <c r="J10" s="39" t="str">
        <f>IF(ISBLANK(Values!E9),"",Values!F9 )</f>
        <v>Lenovo P52 Silver - NOR</v>
      </c>
      <c r="K10" s="29">
        <f>IF(ISBLANK(Values!E9),"",IF(Values!J9, Values!$B$4, Values!$B$5))</f>
        <v>54.99</v>
      </c>
      <c r="L10" s="40">
        <f>IF(ISBLANK(Values!E9),"",Values!$B$18)</f>
        <v>5</v>
      </c>
      <c r="M10" s="29" t="str">
        <f>IF(ISBLANK(Values!E9),"",Values!$M9)</f>
        <v>https://download.lenovo.com/Images/Parts/01YP700/01YP700_A.jpg</v>
      </c>
      <c r="N10" s="29" t="str">
        <f>IF(ISBLANK(Values!$F9),"",Values!N9)</f>
        <v>https://download.lenovo.com/Images/Parts/01YP700/01YP700_B.jpg</v>
      </c>
      <c r="O10" s="29"/>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P52 parent</v>
      </c>
      <c r="Y10" s="39" t="str">
        <f>IF(ISBLANK(Values!E9),"","Size-Color")</f>
        <v>Size-Color</v>
      </c>
      <c r="Z10" s="33" t="str">
        <f>IF(ISBLANK(Values!E9),"","variation")</f>
        <v>variation</v>
      </c>
      <c r="AA10" s="37" t="str">
        <f>IF(ISBLANK(Values!E9),"",Values!$B$20)</f>
        <v>PartialUpdate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L580 E580 P52 P72 T590 T580s .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8" t="str">
        <f>IF(ISBLANK(Values!E10),"",Values!F10)</f>
        <v>Lenovo P52 Silvers - BE</v>
      </c>
      <c r="C11" s="33" t="str">
        <f>IF(ISBLANK(Values!E10),"","TellusRem")</f>
        <v>TellusRem</v>
      </c>
      <c r="D11" s="31">
        <f>IF(ISBLANK(Values!E10),"",Values!E10)</f>
        <v>5714401522072</v>
      </c>
      <c r="E11" s="32" t="str">
        <f>IF(ISBLANK(Values!E10),"","EAN")</f>
        <v>EAN</v>
      </c>
      <c r="F11" s="29" t="str">
        <f>IF(ISBLANK(Values!E10),"",IF(Values!J10, SUBSTITUTE(Values!$B$1, "{language}", Values!H10) &amp; " " &amp;Values!$B$3, SUBSTITUTE(Values!$B$2, "{language}", Values!$H10) &amp; " " &amp;Values!$B$3))</f>
        <v>replacement Belgian backlit keyboard for Lenovo Edge  L580 E580 P52 P72 T590 T580s </v>
      </c>
      <c r="G11" s="33" t="str">
        <f>IF(ISBLANK(Values!E10),"","TellusRem")</f>
        <v>TellusRem</v>
      </c>
      <c r="H11" s="28" t="str">
        <f>IF(ISBLANK(Values!E10),"",Values!$B$16)</f>
        <v>laptop-computer-replacement-parts</v>
      </c>
      <c r="I11" s="28" t="str">
        <f>IF(ISBLANK(Values!E10),"","4730574031")</f>
        <v>4730574031</v>
      </c>
      <c r="J11" s="39" t="str">
        <f>IF(ISBLANK(Values!E10),"",Values!F10 )</f>
        <v>Lenovo P52 Silvers - BE</v>
      </c>
      <c r="K11" s="29">
        <f>IF(ISBLANK(Values!E10),"",IF(Values!J10, Values!$B$4, Values!$B$5))</f>
        <v>54.99</v>
      </c>
      <c r="L11" s="40">
        <f>IF(ISBLANK(Values!E10),"",Values!$B$18)</f>
        <v>5</v>
      </c>
      <c r="M11" s="29" t="str">
        <f>IF(ISBLANK(Values!E10),"",Values!$M10)</f>
        <v>https://download.lenovo.com/Images/Parts/01YP686/01YP686_A.jpg</v>
      </c>
      <c r="N11" s="29" t="str">
        <f>IF(ISBLANK(Values!$F10),"",Values!N10)</f>
        <v>https://download.lenovo.com/Images/Parts/01YP686/01YP686_B.jpg</v>
      </c>
      <c r="O11" s="29" t="str">
        <f>IF(ISBLANK(Values!$F10),"",Values!O10)</f>
        <v>https://download.lenovo.com/Images/Parts/01YP686/01YP686_details.jpg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P52 parent</v>
      </c>
      <c r="Y11" s="39" t="str">
        <f>IF(ISBLANK(Values!E10),"","Size-Color")</f>
        <v>Size-Color</v>
      </c>
      <c r="Z11" s="33" t="str">
        <f>IF(ISBLANK(Values!E10),"","variation")</f>
        <v>variation</v>
      </c>
      <c r="AA11" s="37" t="str">
        <f>IF(ISBLANK(Values!E10),"",Values!$B$20)</f>
        <v>PartialUpdate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L580 E580 P52 P72 T590 T580s .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8" t="str">
        <f>IF(ISBLANK(Values!E11),"",Values!F11)</f>
        <v>Lenovo P52 Silver - BG</v>
      </c>
      <c r="C12" s="33" t="str">
        <f>IF(ISBLANK(Values!E11),"","TellusRem")</f>
        <v>TellusRem</v>
      </c>
      <c r="D12" s="31">
        <f>IF(ISBLANK(Values!E11),"",Values!E11)</f>
        <v>5714401522089</v>
      </c>
      <c r="E12" s="32" t="str">
        <f>IF(ISBLANK(Values!E11),"","EAN")</f>
        <v>EAN</v>
      </c>
      <c r="F12" s="29" t="str">
        <f>IF(ISBLANK(Values!E11),"",IF(Values!J11, SUBSTITUTE(Values!$B$1, "{language}", Values!H11) &amp; " " &amp;Values!$B$3, SUBSTITUTE(Values!$B$2, "{language}", Values!$H11) &amp; " " &amp;Values!$B$3))</f>
        <v>replacement Bulgarian backlit keyboard for Lenovo Edge  L580 E580 P52 P72 T590 T580s </v>
      </c>
      <c r="G12" s="33" t="str">
        <f>IF(ISBLANK(Values!E11),"","TellusRem")</f>
        <v>TellusRem</v>
      </c>
      <c r="H12" s="28" t="str">
        <f>IF(ISBLANK(Values!E11),"",Values!$B$16)</f>
        <v>laptop-computer-replacement-parts</v>
      </c>
      <c r="I12" s="28" t="str">
        <f>IF(ISBLANK(Values!E11),"","4730574031")</f>
        <v>4730574031</v>
      </c>
      <c r="J12" s="39" t="str">
        <f>IF(ISBLANK(Values!E11),"",Values!F11 )</f>
        <v>Lenovo P52 Silver - BG</v>
      </c>
      <c r="K12" s="29">
        <f>IF(ISBLANK(Values!E11),"",IF(Values!J11, Values!$B$4, Values!$B$5))</f>
        <v>54.99</v>
      </c>
      <c r="L12" s="40">
        <f>IF(ISBLANK(Values!E11),"",Values!$B$18)</f>
        <v>5</v>
      </c>
      <c r="M12" s="29" t="str">
        <f>IF(ISBLANK(Values!E11),"",Values!$M11)</f>
        <v>https://download.lenovo.com/Images/Parts/01YP687/01YP687_A.jpg</v>
      </c>
      <c r="N12" s="29" t="str">
        <f>IF(ISBLANK(Values!$F11),"",Values!N11)</f>
        <v>https://download.lenovo.com/Images/Parts/01YP687/01YP687_B.jpg</v>
      </c>
      <c r="O12" s="29" t="str">
        <f>IF(ISBLANK(Values!$F11),"",Values!O11)</f>
        <v>https://download.lenovo.com/Images/Parts/01YP687/01YP687_details.jpg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P52 parent</v>
      </c>
      <c r="Y12" s="39" t="str">
        <f>IF(ISBLANK(Values!E11),"","Size-Color")</f>
        <v>Size-Color</v>
      </c>
      <c r="Z12" s="33" t="str">
        <f>IF(ISBLANK(Values!E11),"","variation")</f>
        <v>variation</v>
      </c>
      <c r="AA12" s="37" t="str">
        <f>IF(ISBLANK(Values!E11),"",Values!$B$20)</f>
        <v>PartialUpdate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L580 E580 P52 P72 T590 T580s .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8" t="str">
        <f>IF(ISBLANK(Values!E12),"",Values!F12)</f>
        <v>Lenovo P52 Silver - CZ</v>
      </c>
      <c r="C13" s="33" t="str">
        <f>IF(ISBLANK(Values!E12),"","TellusRem")</f>
        <v>TellusRem</v>
      </c>
      <c r="D13" s="31">
        <f>IF(ISBLANK(Values!E12),"",Values!E12)</f>
        <v>5714401522096</v>
      </c>
      <c r="E13" s="32" t="str">
        <f>IF(ISBLANK(Values!E12),"","EAN")</f>
        <v>EAN</v>
      </c>
      <c r="F13" s="29" t="str">
        <f>IF(ISBLANK(Values!E12),"",IF(Values!J12, SUBSTITUTE(Values!$B$1, "{language}", Values!H12) &amp; " " &amp;Values!$B$3, SUBSTITUTE(Values!$B$2, "{language}", Values!$H12) &amp; " " &amp;Values!$B$3))</f>
        <v>replacement Czech backlit keyboard for Lenovo Edge  L580 E580 P52 P72 T590 T580s </v>
      </c>
      <c r="G13" s="33" t="str">
        <f>IF(ISBLANK(Values!E12),"","TellusRem")</f>
        <v>TellusRem</v>
      </c>
      <c r="H13" s="28" t="str">
        <f>IF(ISBLANK(Values!E12),"",Values!$B$16)</f>
        <v>laptop-computer-replacement-parts</v>
      </c>
      <c r="I13" s="28" t="str">
        <f>IF(ISBLANK(Values!E12),"","4730574031")</f>
        <v>4730574031</v>
      </c>
      <c r="J13" s="39" t="str">
        <f>IF(ISBLANK(Values!E12),"",Values!F12 )</f>
        <v>Lenovo P52 Silver - CZ</v>
      </c>
      <c r="K13" s="29">
        <f>IF(ISBLANK(Values!E12),"",IF(Values!J12, Values!$B$4, Values!$B$5))</f>
        <v>54.99</v>
      </c>
      <c r="L13" s="40">
        <f>IF(ISBLANK(Values!E12),"",Values!$B$18)</f>
        <v>5</v>
      </c>
      <c r="M13" s="29" t="str">
        <f>IF(ISBLANK(Values!E12),"",Values!$M12)</f>
        <v>https://download.lenovo.com/Images/Parts/01EN990/01EN990_A.jpg</v>
      </c>
      <c r="N13" s="29" t="str">
        <f>IF(ISBLANK(Values!$F12),"",Values!N12)</f>
        <v>https://download.lenovo.com/Images/Parts/01EN990/01EN990_B.jpg</v>
      </c>
      <c r="O13" s="29"/>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P52 parent</v>
      </c>
      <c r="Y13" s="39" t="str">
        <f>IF(ISBLANK(Values!E12),"","Size-Color")</f>
        <v>Size-Color</v>
      </c>
      <c r="Z13" s="33" t="str">
        <f>IF(ISBLANK(Values!E12),"","variation")</f>
        <v>variation</v>
      </c>
      <c r="AA13" s="37" t="str">
        <f>IF(ISBLANK(Values!E12),"",Values!$B$20)</f>
        <v>PartialUpdate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backlit.</v>
      </c>
      <c r="AM13" s="2" t="str">
        <f>SUBSTITUTE(IF(ISBLANK(Values!E12),"",Values!$B$27), "{model}", Values!$B$3)</f>
        <v>👉 COMPATIBLE WITH - Lenovo L580 E580 P52 P72 T590 T580s .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8" t="str">
        <f>IF(ISBLANK(Values!E13),"",Values!F13)</f>
        <v>Lenovo P52 Silver - DK</v>
      </c>
      <c r="C14" s="33" t="str">
        <f>IF(ISBLANK(Values!E13),"","TellusRem")</f>
        <v>TellusRem</v>
      </c>
      <c r="D14" s="31">
        <f>IF(ISBLANK(Values!E13),"",Values!E13)</f>
        <v>5714401522102</v>
      </c>
      <c r="E14" s="32" t="str">
        <f>IF(ISBLANK(Values!E13),"","EAN")</f>
        <v>EAN</v>
      </c>
      <c r="F14" s="29" t="str">
        <f>IF(ISBLANK(Values!E13),"",IF(Values!J13, SUBSTITUTE(Values!$B$1, "{language}", Values!H13) &amp; " " &amp;Values!$B$3, SUBSTITUTE(Values!$B$2, "{language}", Values!$H13) &amp; " " &amp;Values!$B$3))</f>
        <v>replacement Danish backlit keyboard for Lenovo Edge  L580 E580 P52 P72 T590 T580s </v>
      </c>
      <c r="G14" s="33" t="str">
        <f>IF(ISBLANK(Values!E13),"","TellusRem")</f>
        <v>TellusRem</v>
      </c>
      <c r="H14" s="28" t="str">
        <f>IF(ISBLANK(Values!E13),"",Values!$B$16)</f>
        <v>laptop-computer-replacement-parts</v>
      </c>
      <c r="I14" s="28" t="str">
        <f>IF(ISBLANK(Values!E13),"","4730574031")</f>
        <v>4730574031</v>
      </c>
      <c r="J14" s="39" t="str">
        <f>IF(ISBLANK(Values!E13),"",Values!F13 )</f>
        <v>Lenovo P52 Silver - DK</v>
      </c>
      <c r="K14" s="29">
        <f>IF(ISBLANK(Values!E13),"",IF(Values!J13, Values!$B$4, Values!$B$5))</f>
        <v>54.99</v>
      </c>
      <c r="L14" s="40">
        <f>IF(ISBLANK(Values!E13),"",Values!$B$18)</f>
        <v>5</v>
      </c>
      <c r="M14" s="29" t="str">
        <f>IF(ISBLANK(Values!E13),"",Values!$M13)</f>
        <v>https://download.lenovo.com/Images/Parts/01YP689/01YP689_A.jpg</v>
      </c>
      <c r="N14" s="29" t="str">
        <f>IF(ISBLANK(Values!$F13),"",Values!N13)</f>
        <v>https://download.lenovo.com/Images/Parts/01YP689/01YP689_B.jpg</v>
      </c>
      <c r="O14" s="29" t="str">
        <f>IF(ISBLANK(Values!$F13),"",Values!O13)</f>
        <v>https://download.lenovo.com/Images/Parts/01YP689/01YP689_details.jpg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P52 parent</v>
      </c>
      <c r="Y14" s="39" t="str">
        <f>IF(ISBLANK(Values!E13),"","Size-Color")</f>
        <v>Size-Color</v>
      </c>
      <c r="Z14" s="33" t="str">
        <f>IF(ISBLANK(Values!E13),"","variation")</f>
        <v>variation</v>
      </c>
      <c r="AA14" s="37" t="str">
        <f>IF(ISBLANK(Values!E13),"",Values!$B$20)</f>
        <v>PartialUpdate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backlit.</v>
      </c>
      <c r="AM14" s="2" t="str">
        <f>SUBSTITUTE(IF(ISBLANK(Values!E13),"",Values!$B$27), "{model}", Values!$B$3)</f>
        <v>👉 COMPATIBLE WITH - Lenovo L580 E580 P52 P72 T590 T580s .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v>
      </c>
      <c r="B15" s="38" t="str">
        <f>IF(ISBLANK(Values!E14),"",Values!F14)</f>
        <v>Lenovo P52 Silver - HU</v>
      </c>
      <c r="C15" s="33" t="str">
        <f>IF(ISBLANK(Values!E14),"","TellusRem")</f>
        <v>TellusRem</v>
      </c>
      <c r="D15" s="31">
        <f>IF(ISBLANK(Values!E14),"",Values!E14)</f>
        <v>5714401522119</v>
      </c>
      <c r="E15" s="32" t="str">
        <f>IF(ISBLANK(Values!E14),"","EAN")</f>
        <v>EAN</v>
      </c>
      <c r="F15" s="29" t="str">
        <f>IF(ISBLANK(Values!E14),"",IF(Values!J14, SUBSTITUTE(Values!$B$1, "{language}", Values!H14) &amp; " " &amp;Values!$B$3, SUBSTITUTE(Values!$B$2, "{language}", Values!$H14) &amp; " " &amp;Values!$B$3))</f>
        <v>replacement Hungarian backlit keyboard for Lenovo Edge  L580 E580 P52 P72 T590 T580s </v>
      </c>
      <c r="G15" s="33" t="str">
        <f>IF(ISBLANK(Values!E14),"","TellusRem")</f>
        <v>TellusRem</v>
      </c>
      <c r="H15" s="28" t="str">
        <f>IF(ISBLANK(Values!E14),"",Values!$B$16)</f>
        <v>laptop-computer-replacement-parts</v>
      </c>
      <c r="I15" s="28" t="str">
        <f>IF(ISBLANK(Values!E14),"","4730574031")</f>
        <v>4730574031</v>
      </c>
      <c r="J15" s="39" t="str">
        <f>IF(ISBLANK(Values!E14),"",Values!F14 )</f>
        <v>Lenovo P52 Silver - HU</v>
      </c>
      <c r="K15" s="29">
        <f>IF(ISBLANK(Values!E14),"",IF(Values!J14, Values!$B$4, Values!$B$5))</f>
        <v>54.99</v>
      </c>
      <c r="L15" s="40">
        <f>IF(ISBLANK(Values!E14),"",Values!$B$18)</f>
        <v>5</v>
      </c>
      <c r="M15" s="29" t="str">
        <f>IF(ISBLANK(Values!E14),"",Values!$M14)</f>
        <v>https://download.lenovo.com/Images/Parts/01YP695/01YP695_A.jpg</v>
      </c>
      <c r="N15" s="29" t="str">
        <f>IF(ISBLANK(Values!$F14),"",Values!N14)</f>
        <v>https://download.lenovo.com/Images/Parts/01YP695/01YP695_B.jpg</v>
      </c>
      <c r="O15" s="29" t="str">
        <f>IF(ISBLANK(Values!$F14),"",Values!O14)</f>
        <v>https://download.lenovo.com/Images/Parts/01YP695/01YP695_details.jpg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P52 parent</v>
      </c>
      <c r="Y15" s="39" t="str">
        <f>IF(ISBLANK(Values!E14),"","Size-Color")</f>
        <v>Size-Color</v>
      </c>
      <c r="Z15" s="33" t="str">
        <f>IF(ISBLANK(Values!E14),"","variation")</f>
        <v>variation</v>
      </c>
      <c r="AA15" s="37" t="str">
        <f>IF(ISBLANK(Values!E14),"",Values!$B$20)</f>
        <v>PartialUpdate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L580 E580 P52 P72 T590 T580s .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v>
      </c>
      <c r="B16" s="38" t="str">
        <f>IF(ISBLANK(Values!E15),"",Values!F15)</f>
        <v>Lenovo P52 Silver - NL</v>
      </c>
      <c r="C16" s="33" t="str">
        <f>IF(ISBLANK(Values!E15),"","TellusRem")</f>
        <v>TellusRem</v>
      </c>
      <c r="D16" s="31">
        <f>IF(ISBLANK(Values!E15),"",Values!E15)</f>
        <v>5714401522126</v>
      </c>
      <c r="E16" s="32" t="str">
        <f>IF(ISBLANK(Values!E15),"","EAN")</f>
        <v>EAN</v>
      </c>
      <c r="F16" s="29" t="str">
        <f>IF(ISBLANK(Values!E15),"",IF(Values!J15, SUBSTITUTE(Values!$B$1, "{language}", Values!H15) &amp; " " &amp;Values!$B$3, SUBSTITUTE(Values!$B$2, "{language}", Values!$H15) &amp; " " &amp;Values!$B$3))</f>
        <v>replacement Dutch backlit keyboard for Lenovo Edge  L580 E580 P52 P72 T590 T580s </v>
      </c>
      <c r="G16" s="33" t="str">
        <f>IF(ISBLANK(Values!E15),"","TellusRem")</f>
        <v>TellusRem</v>
      </c>
      <c r="H16" s="28" t="str">
        <f>IF(ISBLANK(Values!E15),"",Values!$B$16)</f>
        <v>laptop-computer-replacement-parts</v>
      </c>
      <c r="I16" s="28" t="str">
        <f>IF(ISBLANK(Values!E15),"","4730574031")</f>
        <v>4730574031</v>
      </c>
      <c r="J16" s="39" t="str">
        <f>IF(ISBLANK(Values!E15),"",Values!F15 )</f>
        <v>Lenovo P52 Silver - NL</v>
      </c>
      <c r="K16" s="29">
        <f>IF(ISBLANK(Values!E15),"",IF(Values!J15, Values!$B$4, Values!$B$5))</f>
        <v>54.99</v>
      </c>
      <c r="L16" s="40">
        <f>IF(ISBLANK(Values!E15),"",Values!$B$18)</f>
        <v>5</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P52 parent</v>
      </c>
      <c r="Y16" s="39" t="str">
        <f>IF(ISBLANK(Values!E15),"","Size-Color")</f>
        <v>Size-Color</v>
      </c>
      <c r="Z16" s="33" t="str">
        <f>IF(ISBLANK(Values!E15),"","variation")</f>
        <v>variation</v>
      </c>
      <c r="AA16" s="37" t="str">
        <f>IF(ISBLANK(Values!E15),"",Values!$B$20)</f>
        <v>PartialUpdate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L580 E580 P52 P72 T590 T580s .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v>
      </c>
      <c r="B17" s="38" t="str">
        <f>IF(ISBLANK(Values!E16),"",Values!F16)</f>
        <v>Lenovo P52 Silver - NO</v>
      </c>
      <c r="C17" s="33" t="str">
        <f>IF(ISBLANK(Values!E16),"","TellusRem")</f>
        <v>TellusRem</v>
      </c>
      <c r="D17" s="31">
        <f>IF(ISBLANK(Values!E16),"",Values!E16)</f>
        <v>5714401522133</v>
      </c>
      <c r="E17" s="32" t="str">
        <f>IF(ISBLANK(Values!E16),"","EAN")</f>
        <v>EAN</v>
      </c>
      <c r="F17" s="29" t="str">
        <f>IF(ISBLANK(Values!E16),"",IF(Values!J16, SUBSTITUTE(Values!$B$1, "{language}", Values!H16) &amp; " " &amp;Values!$B$3, SUBSTITUTE(Values!$B$2, "{language}", Values!$H16) &amp; " " &amp;Values!$B$3))</f>
        <v>replacement Norwegian backlit keyboard for Lenovo Edge  L580 E580 P52 P72 T590 T580s </v>
      </c>
      <c r="G17" s="33" t="str">
        <f>IF(ISBLANK(Values!E16),"","TellusRem")</f>
        <v>TellusRem</v>
      </c>
      <c r="H17" s="28" t="str">
        <f>IF(ISBLANK(Values!E16),"",Values!$B$16)</f>
        <v>laptop-computer-replacement-parts</v>
      </c>
      <c r="I17" s="28" t="str">
        <f>IF(ISBLANK(Values!E16),"","4730574031")</f>
        <v>4730574031</v>
      </c>
      <c r="J17" s="39" t="str">
        <f>IF(ISBLANK(Values!E16),"",Values!F16 )</f>
        <v>Lenovo P52 Silver - NO</v>
      </c>
      <c r="K17" s="29">
        <f>IF(ISBLANK(Values!E16),"",IF(Values!J16, Values!$B$4, Values!$B$5))</f>
        <v>54.99</v>
      </c>
      <c r="L17" s="40">
        <f>IF(ISBLANK(Values!E16),"",Values!$B$18)</f>
        <v>5</v>
      </c>
      <c r="M17" s="29" t="str">
        <f>IF(ISBLANK(Values!E16),"",Values!$M16)</f>
        <v>https://download.lenovo.com/Images/Parts/01YP700/01YP700_A.jpg</v>
      </c>
      <c r="N17" s="29" t="str">
        <f>IF(ISBLANK(Values!$F16),"",Values!N16)</f>
        <v>https://download.lenovo.com/Images/Parts/01YP700/01YP700_B.jpg</v>
      </c>
      <c r="O17" s="29"/>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P52 parent</v>
      </c>
      <c r="Y17" s="39" t="str">
        <f>IF(ISBLANK(Values!E16),"","Size-Color")</f>
        <v>Size-Color</v>
      </c>
      <c r="Z17" s="33" t="str">
        <f>IF(ISBLANK(Values!E16),"","variation")</f>
        <v>variation</v>
      </c>
      <c r="AA17" s="37" t="str">
        <f>IF(ISBLANK(Values!E16),"",Values!$B$20)</f>
        <v>PartialUpdate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L580 E580 P52 P72 T590 T580s .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v>
      </c>
      <c r="B18" s="38" t="str">
        <f>IF(ISBLANK(Values!E17),"",Values!F17)</f>
        <v>Lenovo P52 Silver - PL</v>
      </c>
      <c r="C18" s="33" t="str">
        <f>IF(ISBLANK(Values!E17),"","TellusRem")</f>
        <v>TellusRem</v>
      </c>
      <c r="D18" s="31">
        <f>IF(ISBLANK(Values!E17),"",Values!E17)</f>
        <v>5714401522140</v>
      </c>
      <c r="E18" s="32" t="str">
        <f>IF(ISBLANK(Values!E17),"","EAN")</f>
        <v>EAN</v>
      </c>
      <c r="F18" s="29" t="str">
        <f>IF(ISBLANK(Values!E17),"",IF(Values!J17, SUBSTITUTE(Values!$B$1, "{language}", Values!H17) &amp; " " &amp;Values!$B$3, SUBSTITUTE(Values!$B$2, "{language}", Values!$H17) &amp; " " &amp;Values!$B$3))</f>
        <v>replacement Polish backlit keyboard for Lenovo Edge  L580 E580 P52 P72 T590 T580s </v>
      </c>
      <c r="G18" s="33" t="str">
        <f>IF(ISBLANK(Values!E17),"","TellusRem")</f>
        <v>TellusRem</v>
      </c>
      <c r="H18" s="28" t="str">
        <f>IF(ISBLANK(Values!E17),"",Values!$B$16)</f>
        <v>laptop-computer-replacement-parts</v>
      </c>
      <c r="I18" s="28" t="str">
        <f>IF(ISBLANK(Values!E17),"","4730574031")</f>
        <v>4730574031</v>
      </c>
      <c r="J18" s="39" t="str">
        <f>IF(ISBLANK(Values!E17),"",Values!F17 )</f>
        <v>Lenovo P52 Silver - PL</v>
      </c>
      <c r="K18" s="29">
        <f>IF(ISBLANK(Values!E17),"",IF(Values!J17, Values!$B$4, Values!$B$5))</f>
        <v>54.99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P52 parent</v>
      </c>
      <c r="Y18" s="39" t="str">
        <f>IF(ISBLANK(Values!E17),"","Size-Color")</f>
        <v>Size-Color</v>
      </c>
      <c r="Z18" s="33" t="str">
        <f>IF(ISBLANK(Values!E17),"","variation")</f>
        <v>variation</v>
      </c>
      <c r="AA18" s="37" t="str">
        <f>IF(ISBLANK(Values!E17),"",Values!$B$20)</f>
        <v>PartialUpdate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L580 E580 P52 P72 T590 T580s .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v>
      </c>
      <c r="B19" s="38" t="str">
        <f>IF(ISBLANK(Values!E18),"",Values!F18)</f>
        <v>Lenovo P52 Silver - PT</v>
      </c>
      <c r="C19" s="33" t="str">
        <f>IF(ISBLANK(Values!E18),"","TellusRem")</f>
        <v>TellusRem</v>
      </c>
      <c r="D19" s="31">
        <f>IF(ISBLANK(Values!E18),"",Values!E18)</f>
        <v>5714401522157</v>
      </c>
      <c r="E19" s="32" t="str">
        <f>IF(ISBLANK(Values!E18),"","EAN")</f>
        <v>EAN</v>
      </c>
      <c r="F19" s="29" t="str">
        <f>IF(ISBLANK(Values!E18),"",IF(Values!J18, SUBSTITUTE(Values!$B$1, "{language}", Values!H18) &amp; " " &amp;Values!$B$3, SUBSTITUTE(Values!$B$2, "{language}", Values!$H18) &amp; " " &amp;Values!$B$3))</f>
        <v>replacement Portuguese backlit keyboard for Lenovo Edge  L580 E580 P52 P72 T590 T580s </v>
      </c>
      <c r="G19" s="33" t="str">
        <f>IF(ISBLANK(Values!E18),"","TellusRem")</f>
        <v>TellusRem</v>
      </c>
      <c r="H19" s="28" t="str">
        <f>IF(ISBLANK(Values!E18),"",Values!$B$16)</f>
        <v>laptop-computer-replacement-parts</v>
      </c>
      <c r="I19" s="28" t="str">
        <f>IF(ISBLANK(Values!E18),"","4730574031")</f>
        <v>4730574031</v>
      </c>
      <c r="J19" s="39" t="str">
        <f>IF(ISBLANK(Values!E18),"",Values!F18 )</f>
        <v>Lenovo P52 Silver - PT</v>
      </c>
      <c r="K19" s="29">
        <f>IF(ISBLANK(Values!E18),"",IF(Values!J18, Values!$B$4, Values!$B$5))</f>
        <v>54.99</v>
      </c>
      <c r="L19" s="40">
        <f>IF(ISBLANK(Values!E18),"",Values!$B$18)</f>
        <v>5</v>
      </c>
      <c r="M19" s="29" t="str">
        <f>IF(ISBLANK(Values!E18),"",Values!$M18)</f>
        <v>https://download.lenovo.com/Images/Parts/01YP621/01YP621_A.jpg</v>
      </c>
      <c r="N19" s="29" t="str">
        <f>IF(ISBLANK(Values!$F18),"",Values!N18)</f>
        <v>https://download.lenovo.com/Images/Parts/01YP621/01YP621_B.jpg</v>
      </c>
      <c r="O19" s="29"/>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P52 parent</v>
      </c>
      <c r="Y19" s="39" t="str">
        <f>IF(ISBLANK(Values!E18),"","Size-Color")</f>
        <v>Size-Color</v>
      </c>
      <c r="Z19" s="33" t="str">
        <f>IF(ISBLANK(Values!E18),"","variation")</f>
        <v>variation</v>
      </c>
      <c r="AA19" s="37" t="str">
        <f>IF(ISBLANK(Values!E18),"",Values!$B$20)</f>
        <v>PartialUpdate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L580 E580 P52 P72 T590 T580s .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v>
      </c>
      <c r="B20" s="38" t="str">
        <f>IF(ISBLANK(Values!E19),"",Values!F19)</f>
        <v>Lenovo P52 Silver - SE/FI</v>
      </c>
      <c r="C20" s="33" t="str">
        <f>IF(ISBLANK(Values!E19),"","TellusRem")</f>
        <v>TellusRem</v>
      </c>
      <c r="D20" s="31">
        <f>IF(ISBLANK(Values!E19),"",Values!E19)</f>
        <v>5714401522164</v>
      </c>
      <c r="E20" s="32" t="str">
        <f>IF(ISBLANK(Values!E19),"","EAN")</f>
        <v>EAN</v>
      </c>
      <c r="F20" s="29" t="str">
        <f>IF(ISBLANK(Values!E19),"",IF(Values!J19, SUBSTITUTE(Values!$B$1, "{language}", Values!H19) &amp; " " &amp;Values!$B$3, SUBSTITUTE(Values!$B$2, "{language}", Values!$H19) &amp; " " &amp;Values!$B$3))</f>
        <v>replacement Swedish – Finnish backlit keyboard for Lenovo Edge  L580 E580 P52 P72 T590 T580s </v>
      </c>
      <c r="G20" s="33" t="str">
        <f>IF(ISBLANK(Values!E19),"","TellusRem")</f>
        <v>TellusRem</v>
      </c>
      <c r="H20" s="28" t="str">
        <f>IF(ISBLANK(Values!E19),"",Values!$B$16)</f>
        <v>laptop-computer-replacement-parts</v>
      </c>
      <c r="I20" s="28" t="str">
        <f>IF(ISBLANK(Values!E19),"","4730574031")</f>
        <v>4730574031</v>
      </c>
      <c r="J20" s="39" t="str">
        <f>IF(ISBLANK(Values!E19),"",Values!F19 )</f>
        <v>Lenovo P52 Silver - SE/FI</v>
      </c>
      <c r="K20" s="29">
        <f>IF(ISBLANK(Values!E19),"",IF(Values!J19, Values!$B$4, Values!$B$5))</f>
        <v>54.99</v>
      </c>
      <c r="L20" s="40">
        <f>IF(ISBLANK(Values!E19),"",Values!$B$18)</f>
        <v>5</v>
      </c>
      <c r="M20" s="29" t="str">
        <f>IF(ISBLANK(Values!E19),"",Values!$M19)</f>
        <v>https://download.lenovo.com/Images/Parts/01YP629/01YP629_A.jpg</v>
      </c>
      <c r="N20" s="29" t="str">
        <f>IF(ISBLANK(Values!$F19),"",Values!N19)</f>
        <v>https://download.lenovo.com/Images/Parts/01YP629/01YP629_B.jpg</v>
      </c>
      <c r="O20" s="29"/>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P52 parent</v>
      </c>
      <c r="Y20" s="39" t="str">
        <f>IF(ISBLANK(Values!E19),"","Size-Color")</f>
        <v>Size-Color</v>
      </c>
      <c r="Z20" s="33" t="str">
        <f>IF(ISBLANK(Values!E19),"","variation")</f>
        <v>variation</v>
      </c>
      <c r="AA20" s="37" t="str">
        <f>IF(ISBLANK(Values!E19),"",Values!$B$20)</f>
        <v>PartialUpdate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L580 E580 P52 P72 T590 T580s .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v>
      </c>
      <c r="B21" s="38" t="str">
        <f>IF(ISBLANK(Values!E20),"",Values!F20)</f>
        <v>Lenovo P52 Silver - CH</v>
      </c>
      <c r="C21" s="33" t="str">
        <f>IF(ISBLANK(Values!E20),"","TellusRem")</f>
        <v>TellusRem</v>
      </c>
      <c r="D21" s="31">
        <f>IF(ISBLANK(Values!E20),"",Values!E20)</f>
        <v>5714401522171</v>
      </c>
      <c r="E21" s="32" t="str">
        <f>IF(ISBLANK(Values!E20),"","EAN")</f>
        <v>EAN</v>
      </c>
      <c r="F21" s="29" t="str">
        <f>IF(ISBLANK(Values!E20),"",IF(Values!J20, SUBSTITUTE(Values!$B$1, "{language}", Values!H20) &amp; " " &amp;Values!$B$3, SUBSTITUTE(Values!$B$2, "{language}", Values!$H20) &amp; " " &amp;Values!$B$3))</f>
        <v>replacement Swiss backlit keyboard for Lenovo Edge  L580 E580 P52 P72 T590 T580s </v>
      </c>
      <c r="G21" s="33" t="str">
        <f>IF(ISBLANK(Values!E20),"","TellusRem")</f>
        <v>TellusRem</v>
      </c>
      <c r="H21" s="28" t="str">
        <f>IF(ISBLANK(Values!E20),"",Values!$B$16)</f>
        <v>laptop-computer-replacement-parts</v>
      </c>
      <c r="I21" s="28" t="str">
        <f>IF(ISBLANK(Values!E20),"","4730574031")</f>
        <v>4730574031</v>
      </c>
      <c r="J21" s="39" t="str">
        <f>IF(ISBLANK(Values!E20),"",Values!F20 )</f>
        <v>Lenovo P52 Silver - CH</v>
      </c>
      <c r="K21" s="29">
        <f>IF(ISBLANK(Values!E20),"",IF(Values!J20, Values!$B$4, Values!$B$5))</f>
        <v>54.99</v>
      </c>
      <c r="L21" s="40">
        <f>IF(ISBLANK(Values!E20),"",Values!$B$18)</f>
        <v>5</v>
      </c>
      <c r="M21" s="29" t="str">
        <f>IF(ISBLANK(Values!E20),"",Values!$M20)</f>
        <v>https://download.lenovo.com/Images/Parts/01YP706/01YP706_A.jpg</v>
      </c>
      <c r="N21" s="29" t="str">
        <f>IF(ISBLANK(Values!$F20),"",Values!N20)</f>
        <v>https://download.lenovo.com/Images/Parts/01YP706/01YP706_B.jpg</v>
      </c>
      <c r="O21" s="29"/>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P52 parent</v>
      </c>
      <c r="Y21" s="39" t="str">
        <f>IF(ISBLANK(Values!E20),"","Size-Color")</f>
        <v>Size-Color</v>
      </c>
      <c r="Z21" s="33" t="str">
        <f>IF(ISBLANK(Values!E20),"","variation")</f>
        <v>variation</v>
      </c>
      <c r="AA21" s="37" t="str">
        <f>IF(ISBLANK(Values!E20),"",Values!$B$20)</f>
        <v>PartialUpdate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L580 E580 P52 P72 T590 T580s .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v>
      </c>
      <c r="B22" s="38" t="str">
        <f>IF(ISBLANK(Values!E21),"",Values!F21)</f>
        <v>Lenovo P52 Silver - US INT</v>
      </c>
      <c r="C22" s="33" t="str">
        <f>IF(ISBLANK(Values!E21),"","TellusRem")</f>
        <v>TellusRem</v>
      </c>
      <c r="D22" s="31">
        <f>IF(ISBLANK(Values!E21),"",Values!E21)</f>
        <v>5714401522188</v>
      </c>
      <c r="E22" s="32" t="str">
        <f>IF(ISBLANK(Values!E21),"","EAN")</f>
        <v>EAN</v>
      </c>
      <c r="F22" s="29" t="str">
        <f>IF(ISBLANK(Values!E21),"",IF(Values!J21, SUBSTITUTE(Values!$B$1, "{language}", Values!H21) &amp; " " &amp;Values!$B$3, SUBSTITUTE(Values!$B$2, "{language}", Values!$H21) &amp; " " &amp;Values!$B$3))</f>
        <v>replacement US International backlit keyboard for Lenovo Edge  L580 E580 P52 P72 T590 T580s </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54.99</v>
      </c>
      <c r="L22" s="40">
        <f>IF(ISBLANK(Values!E21),"",Values!$B$18)</f>
        <v>5</v>
      </c>
      <c r="M22" s="29" t="str">
        <f>IF(ISBLANK(Values!E21),"",Values!$M21)</f>
        <v>https://download.lenovo.com/Images/Parts/01YP600/01YP600_A.jpg</v>
      </c>
      <c r="N22" s="29" t="str">
        <f>IF(ISBLANK(Values!$F21),"",Values!N21)</f>
        <v>https://download.lenovo.com/Images/Parts/01YP600/01YP600_B.jpg</v>
      </c>
      <c r="O22" s="29" t="str">
        <f>IF(ISBLANK(Values!$F21),"",Values!O21)</f>
        <v>https://download.lenovo.com/Images/Parts/01YP600/01YP600_details.jpg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P52 parent</v>
      </c>
      <c r="Y22" s="39" t="str">
        <f>IF(ISBLANK(Values!E21),"","Size-Color")</f>
        <v>Size-Color</v>
      </c>
      <c r="Z22" s="33" t="str">
        <f>IF(ISBLANK(Values!E21),"","variation")</f>
        <v>variation</v>
      </c>
      <c r="AA22" s="37" t="str">
        <f>IF(ISBLANK(Values!E21),"",Values!$B$20)</f>
        <v>PartialUpdate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L580 E580 P52 P72 T590 T580s .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v>
      </c>
      <c r="B23" s="38" t="str">
        <f>IF(ISBLANK(Values!E22),"",Values!F22)</f>
        <v>Lenovo P52 Silver - RUS</v>
      </c>
      <c r="C23" s="33" t="str">
        <f>IF(ISBLANK(Values!E22),"","TellusRem")</f>
        <v>TellusRem</v>
      </c>
      <c r="D23" s="31">
        <f>IF(ISBLANK(Values!E22),"",Values!E22)</f>
        <v>5714401522195</v>
      </c>
      <c r="E23" s="32" t="str">
        <f>IF(ISBLANK(Values!E22),"","EAN")</f>
        <v>EAN</v>
      </c>
      <c r="F23" s="29" t="str">
        <f>IF(ISBLANK(Values!E22),"",IF(Values!J22, SUBSTITUTE(Values!$B$1, "{language}", Values!H22) &amp; " " &amp;Values!$B$3, SUBSTITUTE(Values!$B$2, "{language}", Values!$H22) &amp; " " &amp;Values!$B$3))</f>
        <v>replacement Russian backlit keyboard for Lenovo Edge  L580 E580 P52 P72 T590 T580s </v>
      </c>
      <c r="G23" s="33" t="str">
        <f>IF(ISBLANK(Values!E22),"","TellusRem")</f>
        <v>TellusRem</v>
      </c>
      <c r="H23" s="28" t="str">
        <f>IF(ISBLANK(Values!E22),"",Values!$B$16)</f>
        <v>laptop-computer-replacement-parts</v>
      </c>
      <c r="I23" s="28" t="str">
        <f>IF(ISBLANK(Values!E22),"","4730574031")</f>
        <v>4730574031</v>
      </c>
      <c r="J23" s="39" t="str">
        <f>IF(ISBLANK(Values!E22),"",Values!F22 )</f>
        <v>Lenovo P52 Silver - RUS</v>
      </c>
      <c r="K23" s="29">
        <f>IF(ISBLANK(Values!E22),"",IF(Values!J22, Values!$B$4, Values!$B$5))</f>
        <v>54.99</v>
      </c>
      <c r="L23" s="40">
        <f>IF(ISBLANK(Values!E22),"",Values!$B$18)</f>
        <v>5</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P52 parent</v>
      </c>
      <c r="Y23" s="39" t="str">
        <f>IF(ISBLANK(Values!E22),"","Size-Color")</f>
        <v>Size-Color</v>
      </c>
      <c r="Z23" s="33" t="str">
        <f>IF(ISBLANK(Values!E22),"","variation")</f>
        <v>variation</v>
      </c>
      <c r="AA23" s="37" t="str">
        <f>IF(ISBLANK(Values!E22),"",Values!$B$20)</f>
        <v>PartialUpdate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backlit.</v>
      </c>
      <c r="AM23" s="2" t="str">
        <f>SUBSTITUTE(IF(ISBLANK(Values!E22),"",Values!$B$27), "{model}", Values!$B$3)</f>
        <v>👉 COMPATIBLE WITH - Lenovo L580 E580 P52 P72 T590 T580s .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Russian</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v>
      </c>
      <c r="B24" s="38" t="str">
        <f>IF(ISBLANK(Values!E23),"",Values!F23)</f>
        <v>Lenovo P52 Silver - US</v>
      </c>
      <c r="C24" s="33" t="str">
        <f>IF(ISBLANK(Values!E23),"","TellusRem")</f>
        <v>TellusRem</v>
      </c>
      <c r="D24" s="31">
        <f>IF(ISBLANK(Values!E23),"",Values!E23)</f>
        <v>5714401522201</v>
      </c>
      <c r="E24" s="32" t="str">
        <f>IF(ISBLANK(Values!E23),"","EAN")</f>
        <v>EAN</v>
      </c>
      <c r="F24" s="29" t="str">
        <f>IF(ISBLANK(Values!E23),"",IF(Values!J23, SUBSTITUTE(Values!$B$1, "{language}", Values!H23) &amp; " " &amp;Values!$B$3, SUBSTITUTE(Values!$B$2, "{language}", Values!$H23) &amp; " " &amp;Values!$B$3))</f>
        <v>replacement US backlit keyboard for Lenovo Edge  L580 E580 P52 P72 T590 T580s </v>
      </c>
      <c r="G24" s="45" t="s">
        <v>352</v>
      </c>
      <c r="H24" s="28" t="str">
        <f>IF(ISBLANK(Values!E23),"",Values!$B$16)</f>
        <v>laptop-computer-replacement-parts</v>
      </c>
      <c r="I24" s="28" t="str">
        <f>IF(ISBLANK(Values!E23),"","4730574031")</f>
        <v>4730574031</v>
      </c>
      <c r="J24" s="39" t="str">
        <f>IF(ISBLANK(Values!E23),"",Values!F23 )</f>
        <v>Lenovo P52 Silver - US</v>
      </c>
      <c r="K24" s="29">
        <f>IF(ISBLANK(Values!E23),"",IF(Values!J23, Values!$B$4, Values!$B$5))</f>
        <v>54.99</v>
      </c>
      <c r="L24" s="40">
        <f>IF(ISBLANK(Values!E23),"",Values!$B$18)</f>
        <v>5</v>
      </c>
      <c r="M24" s="29" t="str">
        <f>IF(ISBLANK(Values!E23),"",Values!$M23)</f>
        <v>https://download.lenovo.com/Images/Parts/01YP600/01YP600_A.jpg</v>
      </c>
      <c r="N24" s="29" t="str">
        <f>IF(ISBLANK(Values!$F23),"",Values!N23)</f>
        <v>https://download.lenovo.com/Images/Parts/01YP600/01YP600_B.jpg</v>
      </c>
      <c r="O24" s="29" t="str">
        <f>IF(ISBLANK(Values!$F23),"",Values!O23)</f>
        <v>https://download.lenovo.com/Images/Parts/01YP600/01YP600_details.jpg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P52 parent</v>
      </c>
      <c r="Y24" s="39" t="str">
        <f>IF(ISBLANK(Values!E23),"","Size-Color")</f>
        <v>Size-Color</v>
      </c>
      <c r="Z24" s="33" t="str">
        <f>IF(ISBLANK(Values!E23),"","variation")</f>
        <v>variation</v>
      </c>
      <c r="AA24" s="37" t="str">
        <f>IF(ISBLANK(Values!E23),"",Values!$B$20)</f>
        <v>PartialUpdate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L580 E580 P52 P72 T590 T580s </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Lenovo L580 E580 P52 P72 T590 T580s .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US</v>
      </c>
      <c r="AU24" s="2"/>
      <c r="AV24" s="37" t="str">
        <f>IF(ISBLANK(Values!E23),"",IF(Values!J23,"Backlit", "Non-Backlit"))</f>
        <v>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AMAZON_NA</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t="str">
        <f>IF(ISBLANK(Values!E24),"",Values!$B$29)</f>
        <v/>
      </c>
      <c r="AC25" s="2"/>
      <c r="AD25" s="2"/>
      <c r="AE25" s="2"/>
      <c r="AF25" s="2"/>
      <c r="AG25" s="2"/>
      <c r="AH25" s="2"/>
      <c r="AI25" s="41" t="str">
        <f>IF(ISBLANK(Values!E24),"",IF(Values!I24,Values!$B$23,Values!$B$33))</f>
        <v/>
      </c>
      <c r="AJ25" s="42"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32"/>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t="str">
        <f>IF(ISBLANK(Values!E25),"",Values!$B$29)</f>
        <v/>
      </c>
      <c r="AC26" s="2"/>
      <c r="AD26" s="2"/>
      <c r="AE26" s="2"/>
      <c r="AF26" s="2"/>
      <c r="AG26" s="2"/>
      <c r="AH26" s="2"/>
      <c r="AI26" s="41" t="str">
        <f>IF(ISBLANK(Values!E25),"",IF(Values!I25,Values!$B$23,Values!$B$33))</f>
        <v/>
      </c>
      <c r="AJ26" s="42"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32"/>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t="str">
        <f>IF(ISBLANK(Values!E26),"",Values!$B$29)</f>
        <v/>
      </c>
      <c r="AC27" s="2"/>
      <c r="AD27" s="2"/>
      <c r="AE27" s="2"/>
      <c r="AF27" s="2"/>
      <c r="AG27" s="2"/>
      <c r="AH27" s="2"/>
      <c r="AI27" s="41" t="str">
        <f>IF(ISBLANK(Values!E26),"",IF(Values!I26,Values!$B$23,Values!$B$33))</f>
        <v/>
      </c>
      <c r="AJ27" s="42"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32"/>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t="str">
        <f>IF(ISBLANK(Values!E27),"",Values!$B$29)</f>
        <v/>
      </c>
      <c r="AC28" s="2"/>
      <c r="AD28" s="2"/>
      <c r="AE28" s="2"/>
      <c r="AF28" s="2"/>
      <c r="AG28" s="2"/>
      <c r="AH28" s="2"/>
      <c r="AI28" s="41" t="str">
        <f>IF(ISBLANK(Values!E27),"",IF(Values!I27,Values!$B$23,Values!$B$33))</f>
        <v/>
      </c>
      <c r="AJ28" s="42"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32"/>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t="str">
        <f>IF(ISBLANK(Values!E28),"",Values!$B$29)</f>
        <v/>
      </c>
      <c r="AC29" s="2"/>
      <c r="AD29" s="2"/>
      <c r="AE29" s="2"/>
      <c r="AF29" s="2"/>
      <c r="AG29" s="2"/>
      <c r="AH29" s="2"/>
      <c r="AI29" s="41" t="str">
        <f>IF(ISBLANK(Values!E28),"",IF(Values!I28,Values!$B$23,Values!$B$33))</f>
        <v/>
      </c>
      <c r="AJ29" s="42"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32"/>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t="str">
        <f>IF(ISBLANK(Values!E29),"",Values!$B$29)</f>
        <v/>
      </c>
      <c r="AC30" s="2"/>
      <c r="AD30" s="2"/>
      <c r="AE30" s="2"/>
      <c r="AF30" s="2"/>
      <c r="AG30" s="2"/>
      <c r="AH30" s="2"/>
      <c r="AI30" s="41" t="str">
        <f>IF(ISBLANK(Values!E29),"",IF(Values!I29,Values!$B$23,Values!$B$33))</f>
        <v/>
      </c>
      <c r="AJ30" s="42"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32"/>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t="str">
        <f>IF(ISBLANK(Values!E30),"",Values!$B$29)</f>
        <v/>
      </c>
      <c r="AC31" s="2"/>
      <c r="AD31" s="2"/>
      <c r="AE31" s="2"/>
      <c r="AF31" s="2"/>
      <c r="AG31" s="2"/>
      <c r="AH31" s="2"/>
      <c r="AI31" s="41" t="str">
        <f>IF(ISBLANK(Values!E30),"",IF(Values!I30,Values!$B$23,Values!$B$33))</f>
        <v/>
      </c>
      <c r="AJ31" s="42"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32"/>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1" t="str">
        <f>IF(ISBLANK(Values!E31),"",IF(Values!I31,Values!$B$23,Values!$B$33))</f>
        <v/>
      </c>
      <c r="AJ32" s="42"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1" t="str">
        <f>IF(ISBLANK(Values!E32),"",IF(Values!I32,Values!$B$23,Values!$B$33))</f>
        <v/>
      </c>
      <c r="AJ33" s="42"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1" t="str">
        <f>IF(ISBLANK(Values!E33),"",IF(Values!I33,Values!$B$23,Values!$B$33))</f>
        <v/>
      </c>
      <c r="AJ34" s="42"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1" t="str">
        <f>IF(ISBLANK(Values!E34),"",IF(Values!I34,Values!$B$23,Values!$B$33))</f>
        <v/>
      </c>
      <c r="AJ35" s="42"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1" t="str">
        <f>IF(ISBLANK(Values!E35),"",IF(Values!I35,Values!$B$23,Values!$B$33))</f>
        <v/>
      </c>
      <c r="AJ36" s="42"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1" t="str">
        <f>IF(ISBLANK(Values!E36),"",IF(Values!I36,Values!$B$23,Values!$B$33))</f>
        <v/>
      </c>
      <c r="AJ37" s="42"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1" t="str">
        <f>IF(ISBLANK(Values!E37),"",IF(Values!I37,Values!$B$23,Values!$B$33))</f>
        <v/>
      </c>
      <c r="AJ38" s="42"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1" t="str">
        <f>IF(ISBLANK(Values!E38),"",IF(Values!I38,Values!$B$23,Values!$B$33))</f>
        <v/>
      </c>
      <c r="AJ39" s="42"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1" t="str">
        <f>IF(ISBLANK(Values!E39),"",IF(Values!I39,Values!$B$23,Values!$B$33))</f>
        <v/>
      </c>
      <c r="AJ40" s="42"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1" t="str">
        <f>IF(ISBLANK(Values!E40),"",IF(Values!I40,Values!$B$23,Values!$B$33))</f>
        <v/>
      </c>
      <c r="AJ41" s="42"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1" t="str">
        <f>IF(ISBLANK(Values!E41),"",IF(Values!I41,Values!$B$23,Values!$B$33))</f>
        <v/>
      </c>
      <c r="AJ42" s="42"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Edge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Edge </v>
      </c>
    </row>
    <row r="3" spans="1:22" ht="14" x14ac:dyDescent="0.15">
      <c r="A3" s="47" t="s">
        <v>356</v>
      </c>
      <c r="B3" s="48" t="s">
        <v>600</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9" x14ac:dyDescent="0.2">
      <c r="A4" s="47" t="s">
        <v>371</v>
      </c>
      <c r="B4" s="50">
        <v>54.99</v>
      </c>
      <c r="C4" s="51" t="b">
        <f>FALSE()</f>
        <v>0</v>
      </c>
      <c r="D4" s="52" t="b">
        <f>TRUE()</f>
        <v>1</v>
      </c>
      <c r="E4" s="77">
        <v>5714401522010</v>
      </c>
      <c r="F4" s="75" t="s">
        <v>580</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v>1</v>
      </c>
      <c r="K4" s="53" t="s">
        <v>613</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60">
        <f>MATCH(G4,options!$D$1:$D$20,0)</f>
        <v>1</v>
      </c>
    </row>
    <row r="5" spans="1:22" ht="29" x14ac:dyDescent="0.2">
      <c r="A5" s="47" t="s">
        <v>373</v>
      </c>
      <c r="B5" s="50">
        <v>68.989999999999995</v>
      </c>
      <c r="C5" s="51" t="b">
        <f>FALSE()</f>
        <v>0</v>
      </c>
      <c r="D5" s="51" t="b">
        <f>TRUE()</f>
        <v>1</v>
      </c>
      <c r="E5" s="77">
        <v>5714401522027</v>
      </c>
      <c r="F5" s="75" t="s">
        <v>581</v>
      </c>
      <c r="G5" s="54"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v>1</v>
      </c>
      <c r="K5" s="53" t="s">
        <v>614</v>
      </c>
      <c r="L5" s="57" t="b">
        <f>TRUE()</f>
        <v>1</v>
      </c>
      <c r="M5" s="58" t="str">
        <f t="shared" si="0"/>
        <v>https://raw.githubusercontent.com/PatrickVibild/TellusAmazonPictures/master/pictures/Lenovo/P52/BL/FR/1.jpg</v>
      </c>
      <c r="N5" s="58" t="str">
        <f t="shared" si="1"/>
        <v>https://raw.githubusercontent.com/PatrickVibild/TellusAmazonPictures/master/pictures/Lenovo/P52/BL/FR/2.jpg</v>
      </c>
      <c r="O5" s="59"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60">
        <f>MATCH(G5,options!$D$1:$D$20,0)</f>
        <v>2</v>
      </c>
    </row>
    <row r="6" spans="1:22" ht="29" x14ac:dyDescent="0.2">
      <c r="A6" s="47" t="s">
        <v>375</v>
      </c>
      <c r="B6" s="61" t="s">
        <v>376</v>
      </c>
      <c r="C6" s="51" t="b">
        <f>FALSE()</f>
        <v>0</v>
      </c>
      <c r="D6" s="51" t="b">
        <f>TRUE()</f>
        <v>1</v>
      </c>
      <c r="E6" s="77">
        <v>5714401522034</v>
      </c>
      <c r="F6" s="75" t="s">
        <v>582</v>
      </c>
      <c r="G6" s="54"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v>1</v>
      </c>
      <c r="K6" s="53" t="s">
        <v>615</v>
      </c>
      <c r="L6" s="57" t="b">
        <f>TRUE()</f>
        <v>1</v>
      </c>
      <c r="M6" s="58" t="str">
        <f t="shared" si="0"/>
        <v>https://raw.githubusercontent.com/PatrickVibild/TellusAmazonPictures/master/pictures/Lenovo/P52/BL/IT/1.jpg</v>
      </c>
      <c r="N6" s="58" t="str">
        <f t="shared" si="1"/>
        <v>https://raw.githubusercontent.com/PatrickVibild/TellusAmazonPictures/master/pictures/Lenovo/P52/BL/IT/2.jpg</v>
      </c>
      <c r="O6" s="59"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60">
        <f>MATCH(G6,options!$D$1:$D$20,0)</f>
        <v>3</v>
      </c>
    </row>
    <row r="7" spans="1:22" ht="29" x14ac:dyDescent="0.2">
      <c r="A7" s="47" t="s">
        <v>378</v>
      </c>
      <c r="B7" s="62" t="str">
        <f>IF(B6=options!C1,"41","41")</f>
        <v>41</v>
      </c>
      <c r="C7" s="51" t="b">
        <f>FALSE()</f>
        <v>0</v>
      </c>
      <c r="D7" s="51" t="b">
        <f>TRUE()</f>
        <v>1</v>
      </c>
      <c r="E7" s="77">
        <v>5714401522041</v>
      </c>
      <c r="F7" s="75" t="s">
        <v>583</v>
      </c>
      <c r="G7" s="54"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v>1</v>
      </c>
      <c r="K7" s="53" t="s">
        <v>616</v>
      </c>
      <c r="L7" s="57" t="b">
        <f>TRUE()</f>
        <v>1</v>
      </c>
      <c r="M7" s="58" t="str">
        <f t="shared" si="0"/>
        <v>https://raw.githubusercontent.com/PatrickVibild/TellusAmazonPictures/master/pictures/Lenovo/P52/BL/ES/1.jpg</v>
      </c>
      <c r="N7" s="58" t="str">
        <f t="shared" si="1"/>
        <v>https://raw.githubusercontent.com/PatrickVibild/TellusAmazonPictures/master/pictures/Lenovo/P52/BL/ES/2.jpg</v>
      </c>
      <c r="O7" s="59"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60">
        <f>MATCH(G7,options!$D$1:$D$20,0)</f>
        <v>4</v>
      </c>
    </row>
    <row r="8" spans="1:22" ht="18" x14ac:dyDescent="0.2">
      <c r="A8" s="47" t="s">
        <v>380</v>
      </c>
      <c r="B8" s="62" t="str">
        <f>IF(B6=options!C1,"17","17")</f>
        <v>17</v>
      </c>
      <c r="C8" s="51" t="b">
        <f>FALSE()</f>
        <v>0</v>
      </c>
      <c r="D8" s="51" t="b">
        <f>TRUE()</f>
        <v>1</v>
      </c>
      <c r="E8" s="77">
        <v>5714401522058</v>
      </c>
      <c r="F8" s="75" t="s">
        <v>584</v>
      </c>
      <c r="G8" s="54"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1</v>
      </c>
      <c r="K8" s="79" t="s">
        <v>627</v>
      </c>
      <c r="L8" s="57" t="b">
        <v>0</v>
      </c>
      <c r="M8" s="58" t="str">
        <f t="shared" si="0"/>
        <v>https://download.lenovo.com/Images/Parts/01YP600/01YP600_A.jpg</v>
      </c>
      <c r="N8" s="58" t="str">
        <f t="shared" si="1"/>
        <v>https://download.lenovo.com/Images/Parts/01YP600/01YP600_B.jpg</v>
      </c>
      <c r="O8" s="59" t="str">
        <f t="shared" si="2"/>
        <v>https://download.lenovo.com/Images/Parts/01YP600/01YP600_details.jpg</v>
      </c>
      <c r="P8" t="str">
        <f t="shared" si="3"/>
        <v/>
      </c>
      <c r="Q8" t="str">
        <f t="shared" si="4"/>
        <v/>
      </c>
      <c r="R8" t="str">
        <f t="shared" si="5"/>
        <v/>
      </c>
      <c r="S8" t="str">
        <f t="shared" si="6"/>
        <v/>
      </c>
      <c r="T8" t="str">
        <f t="shared" si="7"/>
        <v/>
      </c>
      <c r="U8" t="str">
        <f t="shared" si="8"/>
        <v/>
      </c>
      <c r="V8" s="60">
        <f>MATCH(G8,options!$D$1:$D$20,0)</f>
        <v>5</v>
      </c>
    </row>
    <row r="9" spans="1:22" ht="18" x14ac:dyDescent="0.2">
      <c r="A9" s="47" t="s">
        <v>382</v>
      </c>
      <c r="B9" s="62" t="str">
        <f>IF(B6=options!C1,"5","5")</f>
        <v>5</v>
      </c>
      <c r="C9" s="52" t="b">
        <f>FALSE()</f>
        <v>0</v>
      </c>
      <c r="D9" s="52" t="b">
        <f>FALSE()</f>
        <v>0</v>
      </c>
      <c r="E9" s="77">
        <v>5714401522065</v>
      </c>
      <c r="F9" s="75" t="s">
        <v>585</v>
      </c>
      <c r="G9" s="54"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f>TRUE()</f>
        <v>1</v>
      </c>
      <c r="J9" s="56" t="b">
        <v>1</v>
      </c>
      <c r="K9" s="79" t="s">
        <v>617</v>
      </c>
      <c r="L9" s="57" t="b">
        <v>0</v>
      </c>
      <c r="M9" s="58" t="str">
        <f t="shared" si="0"/>
        <v>https://download.lenovo.com/Images/Parts/01YP700/01YP700_A.jpg</v>
      </c>
      <c r="N9" s="58" t="str">
        <f t="shared" si="1"/>
        <v>https://download.lenovo.com/Images/Parts/01YP700/01YP700_B.jpg</v>
      </c>
      <c r="O9" s="59"/>
      <c r="P9" t="str">
        <f t="shared" si="3"/>
        <v/>
      </c>
      <c r="Q9" t="str">
        <f t="shared" si="4"/>
        <v/>
      </c>
      <c r="R9" t="str">
        <f t="shared" si="5"/>
        <v/>
      </c>
      <c r="S9" t="str">
        <f t="shared" si="6"/>
        <v/>
      </c>
      <c r="T9" t="str">
        <f t="shared" si="7"/>
        <v/>
      </c>
      <c r="U9" t="str">
        <f t="shared" si="8"/>
        <v/>
      </c>
      <c r="V9" s="60">
        <f>MATCH(G9,options!$D$1:$D$20,0)</f>
        <v>6</v>
      </c>
    </row>
    <row r="10" spans="1:22" ht="18" x14ac:dyDescent="0.2">
      <c r="A10" t="s">
        <v>384</v>
      </c>
      <c r="B10" s="63"/>
      <c r="C10" s="51" t="b">
        <f>FALSE()</f>
        <v>0</v>
      </c>
      <c r="D10" s="51" t="b">
        <f>FALSE()</f>
        <v>0</v>
      </c>
      <c r="E10" s="78">
        <v>5714401522072</v>
      </c>
      <c r="F10" s="75" t="s">
        <v>586</v>
      </c>
      <c r="G10" s="54"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f>TRUE()</f>
        <v>1</v>
      </c>
      <c r="J10" s="56" t="b">
        <v>1</v>
      </c>
      <c r="K10" s="79" t="s">
        <v>618</v>
      </c>
      <c r="L10" s="57" t="b">
        <v>0</v>
      </c>
      <c r="M10" s="58" t="str">
        <f t="shared" si="0"/>
        <v>https://download.lenovo.com/Images/Parts/01YP686/01YP686_A.jpg</v>
      </c>
      <c r="N10" s="58" t="str">
        <f t="shared" si="1"/>
        <v>https://download.lenovo.com/Images/Parts/01YP686/01YP686_B.jpg</v>
      </c>
      <c r="O10" s="59" t="str">
        <f t="shared" si="2"/>
        <v>https://download.lenovo.com/Images/Parts/01YP686/01YP686_details.jpg</v>
      </c>
      <c r="P10" t="str">
        <f t="shared" si="3"/>
        <v/>
      </c>
      <c r="Q10" t="str">
        <f t="shared" si="4"/>
        <v/>
      </c>
      <c r="R10" t="str">
        <f t="shared" si="5"/>
        <v/>
      </c>
      <c r="S10" t="str">
        <f t="shared" si="6"/>
        <v/>
      </c>
      <c r="T10" t="str">
        <f t="shared" si="7"/>
        <v/>
      </c>
      <c r="U10" t="str">
        <f t="shared" si="8"/>
        <v/>
      </c>
      <c r="V10" s="60">
        <f>MATCH(G10,options!$D$1:$D$20,0)</f>
        <v>7</v>
      </c>
    </row>
    <row r="11" spans="1:22" ht="18" x14ac:dyDescent="0.2">
      <c r="A11" s="47" t="s">
        <v>386</v>
      </c>
      <c r="B11" s="64">
        <v>150</v>
      </c>
      <c r="C11" s="51" t="b">
        <f>FALSE()</f>
        <v>0</v>
      </c>
      <c r="D11" s="51" t="b">
        <f>FALSE()</f>
        <v>0</v>
      </c>
      <c r="E11" s="78">
        <v>5714401522089</v>
      </c>
      <c r="F11" s="75" t="s">
        <v>587</v>
      </c>
      <c r="G11" s="54"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b">
        <f>TRUE()</f>
        <v>1</v>
      </c>
      <c r="J11" s="56" t="b">
        <v>1</v>
      </c>
      <c r="K11" s="79" t="s">
        <v>619</v>
      </c>
      <c r="L11" s="57" t="b">
        <v>0</v>
      </c>
      <c r="M11" s="58" t="str">
        <f t="shared" si="0"/>
        <v>https://download.lenovo.com/Images/Parts/01YP687/01YP687_A.jpg</v>
      </c>
      <c r="N11" s="58" t="str">
        <f t="shared" si="1"/>
        <v>https://download.lenovo.com/Images/Parts/01YP687/01YP687_B.jpg</v>
      </c>
      <c r="O11" s="59" t="s">
        <v>620</v>
      </c>
      <c r="P11" t="str">
        <f t="shared" si="3"/>
        <v/>
      </c>
      <c r="Q11" t="str">
        <f t="shared" si="4"/>
        <v/>
      </c>
      <c r="R11" t="str">
        <f t="shared" si="5"/>
        <v/>
      </c>
      <c r="S11" t="str">
        <f t="shared" si="6"/>
        <v/>
      </c>
      <c r="T11" t="str">
        <f t="shared" si="7"/>
        <v/>
      </c>
      <c r="U11" t="str">
        <f t="shared" si="8"/>
        <v/>
      </c>
      <c r="V11" s="60">
        <f>MATCH(G11,options!$D$1:$D$20,0)</f>
        <v>8</v>
      </c>
    </row>
    <row r="12" spans="1:22" ht="18" x14ac:dyDescent="0.2">
      <c r="B12" s="63"/>
      <c r="C12" s="51" t="b">
        <f>FALSE()</f>
        <v>0</v>
      </c>
      <c r="D12" s="51" t="b">
        <f>FALSE()</f>
        <v>0</v>
      </c>
      <c r="E12" s="78">
        <v>5714401522096</v>
      </c>
      <c r="F12" s="75" t="s">
        <v>588</v>
      </c>
      <c r="G12" s="54"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b">
        <f>TRUE()</f>
        <v>1</v>
      </c>
      <c r="J12" s="56" t="b">
        <v>1</v>
      </c>
      <c r="K12" s="79" t="s">
        <v>621</v>
      </c>
      <c r="L12" s="57" t="b">
        <v>0</v>
      </c>
      <c r="M12" s="58" t="str">
        <f>IF(ISBLANK(K12),"",IF(L12, "https://raw.githubusercontent.com/PatrickVibild/TellusAmazonPictures/master/pictures/"&amp;K12&amp;"/1.jpg","https://download.lenovo.com/Images/Parts/"&amp;K12&amp;"/"&amp;K12&amp;"_A.jpg"))</f>
        <v>https://download.lenovo.com/Images/Parts/01EN990/01EN990_A.jpg</v>
      </c>
      <c r="N12" s="58" t="str">
        <f>IF(ISBLANK(K12),"",IF(L12, "https://raw.githubusercontent.com/PatrickVibild/TellusAmazonPictures/master/pictures/"&amp;K12&amp;"/2.jpg","https://download.lenovo.com/Images/Parts/"&amp;K12&amp;"/"&amp;K12&amp;"_B.jpg"))</f>
        <v>https://download.lenovo.com/Images/Parts/01EN990/01EN990_B.jpg</v>
      </c>
      <c r="O12" s="59"/>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60">
        <f>MATCH(G12,options!$D$1:$D$20,0)</f>
        <v>20</v>
      </c>
    </row>
    <row r="13" spans="1:22" ht="18" x14ac:dyDescent="0.2">
      <c r="A13" s="47" t="s">
        <v>389</v>
      </c>
      <c r="B13" s="53" t="s">
        <v>628</v>
      </c>
      <c r="C13" s="51" t="b">
        <f>FALSE()</f>
        <v>0</v>
      </c>
      <c r="D13" s="51" t="b">
        <f>FALSE()</f>
        <v>0</v>
      </c>
      <c r="E13" s="78">
        <v>5714401522102</v>
      </c>
      <c r="F13" s="75" t="s">
        <v>589</v>
      </c>
      <c r="G13" s="54"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b">
        <f>TRUE()</f>
        <v>1</v>
      </c>
      <c r="J13" s="56" t="b">
        <v>1</v>
      </c>
      <c r="K13" s="79" t="s">
        <v>622</v>
      </c>
      <c r="L13" s="57" t="b">
        <v>0</v>
      </c>
      <c r="M13" s="58" t="str">
        <f>IF(ISBLANK(K13),"",IF(L13, "https://raw.githubusercontent.com/PatrickVibild/TellusAmazonPictures/master/pictures/"&amp;K13&amp;"/1.jpg","https://download.lenovo.com/Images/Parts/"&amp;K13&amp;"/"&amp;K13&amp;"_A.jpg"))</f>
        <v>https://download.lenovo.com/Images/Parts/01YP689/01YP689_A.jpg</v>
      </c>
      <c r="N13" s="58" t="str">
        <f>IF(ISBLANK(K13),"",IF(L13, "https://raw.githubusercontent.com/PatrickVibild/TellusAmazonPictures/master/pictures/"&amp;K13&amp;"/2.jpg","https://download.lenovo.com/Images/Parts/"&amp;K13&amp;"/"&amp;K13&amp;"_B.jpg"))</f>
        <v>https://download.lenovo.com/Images/Parts/01YP689/01YP689_B.jpg</v>
      </c>
      <c r="O13" s="59"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60">
        <f>MATCH(G13,options!$D$1:$D$20,0)</f>
        <v>9</v>
      </c>
    </row>
    <row r="14" spans="1:22" ht="18" x14ac:dyDescent="0.2">
      <c r="A14" s="47" t="s">
        <v>391</v>
      </c>
      <c r="B14" s="78">
        <v>5714401522218</v>
      </c>
      <c r="C14" s="51" t="b">
        <f>FALSE()</f>
        <v>0</v>
      </c>
      <c r="D14" s="51" t="b">
        <f>FALSE()</f>
        <v>0</v>
      </c>
      <c r="E14" s="78">
        <v>5714401522119</v>
      </c>
      <c r="F14" s="75" t="s">
        <v>590</v>
      </c>
      <c r="G14" s="54"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v>1</v>
      </c>
      <c r="K14" s="79" t="s">
        <v>623</v>
      </c>
      <c r="L14" s="57" t="b">
        <v>0</v>
      </c>
      <c r="M14" s="58" t="str">
        <f t="shared" si="0"/>
        <v>https://download.lenovo.com/Images/Parts/01YP695/01YP695_A.jpg</v>
      </c>
      <c r="N14" s="58" t="str">
        <f t="shared" si="1"/>
        <v>https://download.lenovo.com/Images/Parts/01YP695/01YP695_B.jpg</v>
      </c>
      <c r="O14" s="59" t="str">
        <f t="shared" si="2"/>
        <v>https://download.lenovo.com/Images/Parts/01YP695/01YP695_details.jpg</v>
      </c>
      <c r="P14" t="str">
        <f t="shared" si="3"/>
        <v/>
      </c>
      <c r="Q14" t="str">
        <f t="shared" si="4"/>
        <v/>
      </c>
      <c r="R14" t="str">
        <f t="shared" si="5"/>
        <v/>
      </c>
      <c r="S14" t="str">
        <f t="shared" si="6"/>
        <v/>
      </c>
      <c r="T14" t="str">
        <f t="shared" si="7"/>
        <v/>
      </c>
      <c r="U14" t="str">
        <f t="shared" si="8"/>
        <v/>
      </c>
      <c r="V14" s="60">
        <f>MATCH(G14,options!$D$1:$D$20,0)</f>
        <v>19</v>
      </c>
    </row>
    <row r="15" spans="1:22" ht="15" x14ac:dyDescent="0.2">
      <c r="B15" s="63"/>
      <c r="C15" s="51" t="b">
        <f>FALSE()</f>
        <v>0</v>
      </c>
      <c r="D15" s="51" t="b">
        <f>FALSE()</f>
        <v>0</v>
      </c>
      <c r="E15" s="78">
        <v>5714401522126</v>
      </c>
      <c r="F15" s="75" t="s">
        <v>591</v>
      </c>
      <c r="G15" s="54"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v>1</v>
      </c>
      <c r="K15" s="53"/>
      <c r="L15" s="57" t="b">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8" x14ac:dyDescent="0.2">
      <c r="A16" s="47" t="s">
        <v>394</v>
      </c>
      <c r="B16" s="48" t="s">
        <v>395</v>
      </c>
      <c r="C16" s="51" t="b">
        <f>FALSE()</f>
        <v>0</v>
      </c>
      <c r="D16" s="51" t="b">
        <f>FALSE()</f>
        <v>0</v>
      </c>
      <c r="E16" s="78">
        <v>5714401522133</v>
      </c>
      <c r="F16" s="75" t="s">
        <v>592</v>
      </c>
      <c r="G16" s="54"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v>1</v>
      </c>
      <c r="K16" s="79" t="s">
        <v>617</v>
      </c>
      <c r="L16" s="57" t="b">
        <v>0</v>
      </c>
      <c r="M16" s="67" t="str">
        <f t="shared" ref="M16" si="9">IF(ISBLANK(K16),"",IF(L16, "https://raw.githubusercontent.com/PatrickVibild/TellusAmazonPictures/master/pictures/"&amp;K16&amp;"/1.jpg","https://download.lenovo.com/Images/Parts/"&amp;K16&amp;"/"&amp;K16&amp;"_A.jpg"))</f>
        <v>https://download.lenovo.com/Images/Parts/01YP700/01YP700_A.jpg</v>
      </c>
      <c r="N16" s="67" t="str">
        <f t="shared" ref="N16" si="10">IF(ISBLANK(K16),"",IF(L16, "https://raw.githubusercontent.com/PatrickVibild/TellusAmazonPictures/master/pictures/"&amp;K16&amp;"/2.jpg","https://download.lenovo.com/Images/Parts/"&amp;K16&amp;"/"&amp;K16&amp;"_B.jpg"))</f>
        <v>https://download.lenovo.com/Images/Parts/01YP700/01YP700_B.jpg</v>
      </c>
      <c r="O16" s="59"/>
      <c r="P16" t="str">
        <f t="shared" si="3"/>
        <v/>
      </c>
      <c r="Q16" t="str">
        <f t="shared" si="4"/>
        <v/>
      </c>
      <c r="R16" t="str">
        <f t="shared" si="5"/>
        <v/>
      </c>
      <c r="S16" t="str">
        <f t="shared" si="6"/>
        <v/>
      </c>
      <c r="T16" t="str">
        <f t="shared" si="7"/>
        <v/>
      </c>
      <c r="U16" t="str">
        <f t="shared" si="8"/>
        <v/>
      </c>
      <c r="V16" s="60">
        <f>MATCH(G16,options!$D$1:$D$20,0)</f>
        <v>11</v>
      </c>
    </row>
    <row r="17" spans="1:22" ht="15" x14ac:dyDescent="0.2">
      <c r="B17" s="63"/>
      <c r="C17" s="51" t="b">
        <f>FALSE()</f>
        <v>0</v>
      </c>
      <c r="D17" s="51" t="b">
        <f>FALSE()</f>
        <v>0</v>
      </c>
      <c r="E17" s="78">
        <v>5714401522140</v>
      </c>
      <c r="F17" s="75" t="s">
        <v>593</v>
      </c>
      <c r="G17" s="54"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v>1</v>
      </c>
      <c r="K17" s="53"/>
      <c r="L17" s="57" t="b">
        <v>0</v>
      </c>
      <c r="M17" s="58" t="str">
        <f>IF(ISBLANK(K17),"",IF(L17, "https://raw.githubusercontent.com/PatrickVibild/TellusAmazonPictures/master/pictures/"&amp;K17&amp;"/1.jpg","https://download.lenovo.com/Images/Parts/"&amp;K17&amp;"/"&amp;K17&amp;"_A.jpg"))</f>
        <v/>
      </c>
      <c r="N17" s="58" t="str">
        <f>IF(ISBLANK(K17),"",IF(L17, "https://raw.githubusercontent.com/PatrickVibild/TellusAmazonPictures/master/pictures/"&amp;K17&amp;"/2.jpg","https://download.lenovo.com/Images/Parts/"&amp;K17&amp;"/"&amp;K17&amp;"_B.jpg"))</f>
        <v/>
      </c>
      <c r="O17" s="59"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60">
        <f>MATCH(G17,options!$D$1:$D$20,0)</f>
        <v>12</v>
      </c>
    </row>
    <row r="18" spans="1:22" ht="18" x14ac:dyDescent="0.2">
      <c r="A18" s="47" t="s">
        <v>398</v>
      </c>
      <c r="B18" s="64">
        <v>5</v>
      </c>
      <c r="C18" s="51" t="b">
        <f>FALSE()</f>
        <v>0</v>
      </c>
      <c r="D18" s="51" t="b">
        <f>FALSE()</f>
        <v>0</v>
      </c>
      <c r="E18" s="78">
        <v>5714401522157</v>
      </c>
      <c r="F18" s="75" t="s">
        <v>594</v>
      </c>
      <c r="G18" s="54"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v>1</v>
      </c>
      <c r="K18" s="79" t="s">
        <v>624</v>
      </c>
      <c r="L18" s="57" t="b">
        <v>0</v>
      </c>
      <c r="M18" s="58" t="str">
        <f>IF(ISBLANK(K18),"",IF(L18, "https://raw.githubusercontent.com/PatrickVibild/TellusAmazonPictures/master/pictures/"&amp;K18&amp;"/1.jpg","https://download.lenovo.com/Images/Parts/"&amp;K18&amp;"/"&amp;K18&amp;"_A.jpg"))</f>
        <v>https://download.lenovo.com/Images/Parts/01YP621/01YP621_A.jpg</v>
      </c>
      <c r="N18" s="58" t="str">
        <f>IF(ISBLANK(K18),"",IF(L18, "https://raw.githubusercontent.com/PatrickVibild/TellusAmazonPictures/master/pictures/"&amp;K18&amp;"/2.jpg","https://download.lenovo.com/Images/Parts/"&amp;K18&amp;"/"&amp;K18&amp;"_B.jpg"))</f>
        <v>https://download.lenovo.com/Images/Parts/01YP621/01YP621_B.jpg</v>
      </c>
      <c r="O18" s="59"/>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60">
        <f>MATCH(G18,options!$D$1:$D$20,0)</f>
        <v>13</v>
      </c>
    </row>
    <row r="19" spans="1:22" ht="18" x14ac:dyDescent="0.2">
      <c r="B19" s="63"/>
      <c r="C19" s="51" t="b">
        <f>FALSE()</f>
        <v>0</v>
      </c>
      <c r="D19" s="51" t="b">
        <f>FALSE()</f>
        <v>0</v>
      </c>
      <c r="E19" s="78">
        <v>5714401522164</v>
      </c>
      <c r="F19" s="75" t="s">
        <v>595</v>
      </c>
      <c r="G19" s="54"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v>1</v>
      </c>
      <c r="K19" s="79" t="s">
        <v>625</v>
      </c>
      <c r="L19" s="57" t="b">
        <v>0</v>
      </c>
      <c r="M19" s="58" t="str">
        <f t="shared" si="0"/>
        <v>https://download.lenovo.com/Images/Parts/01YP629/01YP629_A.jpg</v>
      </c>
      <c r="N19" s="58" t="str">
        <f t="shared" si="1"/>
        <v>https://download.lenovo.com/Images/Parts/01YP629/01YP629_B.jpg</v>
      </c>
      <c r="O19" s="59"/>
      <c r="P19" t="str">
        <f t="shared" si="3"/>
        <v/>
      </c>
      <c r="Q19" t="str">
        <f t="shared" si="4"/>
        <v/>
      </c>
      <c r="R19" t="str">
        <f t="shared" si="5"/>
        <v/>
      </c>
      <c r="S19" t="str">
        <f t="shared" si="6"/>
        <v/>
      </c>
      <c r="T19" t="str">
        <f t="shared" si="7"/>
        <v/>
      </c>
      <c r="U19" t="str">
        <f t="shared" si="8"/>
        <v/>
      </c>
      <c r="V19" s="60">
        <f>MATCH(G19,options!$D$1:$D$20,0)</f>
        <v>14</v>
      </c>
    </row>
    <row r="20" spans="1:22" ht="18" x14ac:dyDescent="0.2">
      <c r="A20" s="47" t="s">
        <v>401</v>
      </c>
      <c r="B20" s="65" t="s">
        <v>402</v>
      </c>
      <c r="C20" s="51" t="b">
        <f>FALSE()</f>
        <v>0</v>
      </c>
      <c r="D20" s="51" t="b">
        <f>FALSE()</f>
        <v>0</v>
      </c>
      <c r="E20" s="78">
        <v>5714401522171</v>
      </c>
      <c r="F20" s="75" t="s">
        <v>596</v>
      </c>
      <c r="G20" s="54"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v>1</v>
      </c>
      <c r="K20" s="79" t="s">
        <v>626</v>
      </c>
      <c r="L20" s="57" t="b">
        <v>0</v>
      </c>
      <c r="M20" s="58" t="str">
        <f t="shared" si="0"/>
        <v>https://download.lenovo.com/Images/Parts/01YP706/01YP706_A.jpg</v>
      </c>
      <c r="N20" s="58" t="str">
        <f t="shared" si="1"/>
        <v>https://download.lenovo.com/Images/Parts/01YP706/01YP706_B.jpg</v>
      </c>
      <c r="O20" s="59"/>
      <c r="P20" t="str">
        <f t="shared" si="3"/>
        <v/>
      </c>
      <c r="Q20" t="str">
        <f t="shared" si="4"/>
        <v/>
      </c>
      <c r="R20" t="str">
        <f t="shared" si="5"/>
        <v/>
      </c>
      <c r="S20" t="str">
        <f t="shared" si="6"/>
        <v/>
      </c>
      <c r="T20" t="str">
        <f t="shared" si="7"/>
        <v/>
      </c>
      <c r="U20" t="str">
        <f t="shared" si="8"/>
        <v/>
      </c>
      <c r="V20" s="60">
        <f>MATCH(G20,options!$D$1:$D$20,0)</f>
        <v>15</v>
      </c>
    </row>
    <row r="21" spans="1:22" ht="18" x14ac:dyDescent="0.2">
      <c r="B21" s="63"/>
      <c r="C21" s="51" t="b">
        <f>FALSE()</f>
        <v>0</v>
      </c>
      <c r="D21" s="51" t="b">
        <f>FALSE()</f>
        <v>0</v>
      </c>
      <c r="E21" s="78">
        <v>5714401522188</v>
      </c>
      <c r="F21" s="75" t="s">
        <v>597</v>
      </c>
      <c r="G21" s="54"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1</v>
      </c>
      <c r="K21" s="79" t="s">
        <v>627</v>
      </c>
      <c r="L21" s="57" t="b">
        <v>0</v>
      </c>
      <c r="M21" s="58" t="str">
        <f t="shared" si="0"/>
        <v>https://download.lenovo.com/Images/Parts/01YP600/01YP600_A.jpg</v>
      </c>
      <c r="N21" s="58" t="str">
        <f t="shared" si="1"/>
        <v>https://download.lenovo.com/Images/Parts/01YP600/01YP600_B.jpg</v>
      </c>
      <c r="O21" s="59" t="str">
        <f t="shared" si="2"/>
        <v>https://download.lenovo.com/Images/Parts/01YP600/01YP600_details.jpg</v>
      </c>
      <c r="P21" t="str">
        <f t="shared" si="3"/>
        <v/>
      </c>
      <c r="Q21" t="str">
        <f t="shared" si="4"/>
        <v/>
      </c>
      <c r="R21" t="str">
        <f t="shared" si="5"/>
        <v/>
      </c>
      <c r="S21" t="str">
        <f t="shared" si="6"/>
        <v/>
      </c>
      <c r="T21" t="str">
        <f t="shared" si="7"/>
        <v/>
      </c>
      <c r="U21" t="str">
        <f t="shared" si="8"/>
        <v/>
      </c>
      <c r="V21" s="60">
        <f>MATCH(G21,options!$D$1:$D$20,0)</f>
        <v>16</v>
      </c>
    </row>
    <row r="22" spans="1:22" ht="15" x14ac:dyDescent="0.2">
      <c r="B22" s="63"/>
      <c r="C22" s="51" t="b">
        <f>FALSE()</f>
        <v>0</v>
      </c>
      <c r="D22" s="51" t="b">
        <f>FALSE()</f>
        <v>0</v>
      </c>
      <c r="E22" s="78">
        <v>5714401522195</v>
      </c>
      <c r="F22" s="76" t="s">
        <v>598</v>
      </c>
      <c r="G22" s="54"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b">
        <f>TRUE()</f>
        <v>1</v>
      </c>
      <c r="J22" s="56" t="b">
        <v>1</v>
      </c>
      <c r="K22" s="53"/>
      <c r="L22" s="57" t="b">
        <v>0</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17</v>
      </c>
    </row>
    <row r="23" spans="1:22" ht="57" x14ac:dyDescent="0.2">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v>1</v>
      </c>
      <c r="D23" s="51" t="b">
        <f>FALSE()</f>
        <v>0</v>
      </c>
      <c r="E23" s="78">
        <v>5714401522201</v>
      </c>
      <c r="F23" s="76" t="s">
        <v>599</v>
      </c>
      <c r="G23" s="54"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b">
        <f>TRUE()</f>
        <v>1</v>
      </c>
      <c r="J23" s="56" t="b">
        <v>1</v>
      </c>
      <c r="K23" s="79" t="s">
        <v>627</v>
      </c>
      <c r="L23" s="57" t="b">
        <v>0</v>
      </c>
      <c r="M23" s="58" t="str">
        <f t="shared" si="0"/>
        <v>https://download.lenovo.com/Images/Parts/01YP600/01YP600_A.jpg</v>
      </c>
      <c r="N23" s="58" t="str">
        <f t="shared" si="1"/>
        <v>https://download.lenovo.com/Images/Parts/01YP600/01YP600_B.jpg</v>
      </c>
      <c r="O23" s="59" t="str">
        <f t="shared" si="2"/>
        <v>https://download.lenovo.com/Images/Parts/01YP600/01YP600_details.jpg</v>
      </c>
      <c r="P23" t="str">
        <f t="shared" si="3"/>
        <v/>
      </c>
      <c r="Q23" t="str">
        <f t="shared" si="4"/>
        <v/>
      </c>
      <c r="R23" t="str">
        <f t="shared" si="5"/>
        <v/>
      </c>
      <c r="S23" t="str">
        <f t="shared" si="6"/>
        <v/>
      </c>
      <c r="T23" t="str">
        <f t="shared" si="7"/>
        <v/>
      </c>
      <c r="U23" t="str">
        <f t="shared" si="8"/>
        <v/>
      </c>
      <c r="V23" s="60">
        <f>MATCH(G23,options!$D$1:$D$20,0)</f>
        <v>18</v>
      </c>
    </row>
    <row r="24" spans="1:22" ht="57" x14ac:dyDescent="0.2">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77"/>
      <c r="F24" s="53"/>
      <c r="G24" s="54"/>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5"/>
      <c r="J24" s="56"/>
      <c r="K24" s="53"/>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t="e">
        <f>MATCH(G24,options!$D$1:$D$20,0)</f>
        <v>#N/A</v>
      </c>
    </row>
    <row r="25" spans="1:22" ht="43" x14ac:dyDescent="0.2">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77"/>
      <c r="F25" s="53"/>
      <c r="G25" s="54"/>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5"/>
      <c r="J25" s="56"/>
      <c r="K25" s="53"/>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t="e">
        <f>MATCH(G25,options!$D$1:$D$20,0)</f>
        <v>#N/A</v>
      </c>
    </row>
    <row r="26" spans="1:22" ht="15" x14ac:dyDescent="0.2">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E26" s="77"/>
      <c r="F26" s="53"/>
      <c r="G26" s="54"/>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5"/>
      <c r="J26" s="56"/>
      <c r="K26" s="53"/>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t="e">
        <f>MATCH(G26,options!$D$1:$D$20,0)</f>
        <v>#N/A</v>
      </c>
    </row>
    <row r="27" spans="1:22" ht="43" x14ac:dyDescent="0.2">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77"/>
      <c r="F27" s="53"/>
      <c r="G27" s="54"/>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5"/>
      <c r="J27" s="56"/>
      <c r="K27" s="53"/>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t="e">
        <f>MATCH(G27,options!$D$1:$D$20,0)</f>
        <v>#N/A</v>
      </c>
    </row>
    <row r="28" spans="1:22" ht="15" x14ac:dyDescent="0.2">
      <c r="B28" s="66"/>
      <c r="E28" s="77"/>
      <c r="F28" s="53"/>
      <c r="G28" s="54"/>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5"/>
      <c r="J28" s="56"/>
      <c r="K28" s="53"/>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t="e">
        <f>MATCH(G28,options!$D$1:$D$20,0)</f>
        <v>#N/A</v>
      </c>
    </row>
    <row r="29" spans="1:22" ht="57" x14ac:dyDescent="0.2">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77"/>
      <c r="F29" s="53"/>
      <c r="G29" s="54"/>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5"/>
      <c r="J29" s="56"/>
      <c r="K29" s="67"/>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t="e">
        <f>MATCH(G29,options!$D$1:$D$20,0)</f>
        <v>#N/A</v>
      </c>
    </row>
    <row r="30" spans="1:22" ht="15" x14ac:dyDescent="0.2">
      <c r="B30" s="66"/>
      <c r="E30" s="77"/>
      <c r="F30" s="53"/>
      <c r="G30" s="54"/>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5"/>
      <c r="J30" s="56"/>
      <c r="K30" s="53"/>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t="e">
        <f>MATCH(G30,options!$D$1:$D$20,0)</f>
        <v>#N/A</v>
      </c>
    </row>
    <row r="31" spans="1:22" ht="43" x14ac:dyDescent="0.2">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77"/>
      <c r="F31" s="53"/>
      <c r="G31" s="54"/>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5"/>
      <c r="J31" s="56"/>
      <c r="K31" s="53"/>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t="e">
        <f>MATCH(G31,options!$D$1:$D$20,0)</f>
        <v>#N/A</v>
      </c>
    </row>
    <row r="32" spans="1:22" ht="15" x14ac:dyDescent="0.2">
      <c r="E32" s="77"/>
      <c r="F32" s="53"/>
      <c r="G32" s="54"/>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5"/>
      <c r="J32" s="56"/>
      <c r="K32" s="53"/>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t="e">
        <f>MATCH(G32,options!$D$1:$D$20,0)</f>
        <v>#N/A</v>
      </c>
    </row>
    <row r="33" spans="1:22" ht="15" x14ac:dyDescent="0.2">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E33" s="77"/>
      <c r="F33" s="53"/>
      <c r="G33" s="54"/>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5"/>
      <c r="J33" s="56"/>
      <c r="K33" s="53"/>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t="e">
        <f>MATCH(G33,options!$D$1:$D$20,0)</f>
        <v>#N/A</v>
      </c>
    </row>
    <row r="34" spans="1:22" ht="15" x14ac:dyDescent="0.2">
      <c r="E34" s="77"/>
      <c r="F34" s="53"/>
      <c r="G34" s="54"/>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5"/>
      <c r="J34" s="56"/>
      <c r="K34" s="53"/>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t="e">
        <f>MATCH(G34,options!$D$1:$D$20,0)</f>
        <v>#N/A</v>
      </c>
    </row>
    <row r="35" spans="1:22" ht="15" x14ac:dyDescent="0.2">
      <c r="E35" s="77"/>
      <c r="F35" s="53"/>
      <c r="G35" s="54"/>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5"/>
      <c r="J35" s="56"/>
      <c r="K35" s="53"/>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t="e">
        <f>MATCH(G35,options!$D$1:$D$20,0)</f>
        <v>#N/A</v>
      </c>
    </row>
    <row r="36" spans="1:22" ht="14" x14ac:dyDescent="0.15">
      <c r="A36" s="47" t="s">
        <v>414</v>
      </c>
      <c r="B36" s="65" t="s">
        <v>415</v>
      </c>
      <c r="E36" s="53"/>
      <c r="F36" s="53"/>
      <c r="G36" s="54"/>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5"/>
      <c r="J36" s="56"/>
      <c r="K36" s="53"/>
      <c r="L36" s="57" t="b">
        <f>FALSE()</f>
        <v>0</v>
      </c>
      <c r="M36" s="58" t="str">
        <f t="shared" ref="M36:M67" si="11">IF(ISBLANK(K36),"",IF(L36, "https://raw.githubusercontent.com/PatrickVibild/TellusAmazonPictures/master/pictures/"&amp;K36&amp;"/1.jpg","https://download.lenovo.com/Images/Parts/"&amp;K36&amp;"/"&amp;K36&amp;"_A.jpg"))</f>
        <v/>
      </c>
      <c r="N36" s="58" t="str">
        <f t="shared" ref="N36:N67" si="12">IF(ISBLANK(K36),"",IF(L36, "https://raw.githubusercontent.com/PatrickVibild/TellusAmazonPictures/master/pictures/"&amp;K36&amp;"/2.jpg","https://download.lenovo.com/Images/Parts/"&amp;K36&amp;"/"&amp;K36&amp;"_B.jpg"))</f>
        <v/>
      </c>
      <c r="O36" s="59"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60" t="e">
        <f>MATCH(G36,options!$D$1:$D$20,0)</f>
        <v>#N/A</v>
      </c>
    </row>
    <row r="37" spans="1:22" ht="14" x14ac:dyDescent="0.15">
      <c r="A37" t="s">
        <v>416</v>
      </c>
      <c r="B37" s="65" t="s">
        <v>407</v>
      </c>
      <c r="E37" s="53"/>
      <c r="F37" s="53"/>
      <c r="G37" s="54"/>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5"/>
      <c r="J37" s="56"/>
      <c r="K37" s="53"/>
      <c r="L37" s="57" t="b">
        <f>FALSE()</f>
        <v>0</v>
      </c>
      <c r="M37" s="58" t="str">
        <f t="shared" si="11"/>
        <v/>
      </c>
      <c r="N37" s="58" t="str">
        <f t="shared" si="12"/>
        <v/>
      </c>
      <c r="O37" s="59" t="str">
        <f t="shared" si="13"/>
        <v/>
      </c>
      <c r="P37" t="str">
        <f t="shared" si="14"/>
        <v/>
      </c>
      <c r="Q37" t="str">
        <f t="shared" si="15"/>
        <v/>
      </c>
      <c r="R37" t="str">
        <f t="shared" si="16"/>
        <v/>
      </c>
      <c r="S37" t="str">
        <f t="shared" si="17"/>
        <v/>
      </c>
      <c r="T37" t="str">
        <f t="shared" si="18"/>
        <v/>
      </c>
      <c r="U37" t="str">
        <f t="shared" si="19"/>
        <v/>
      </c>
      <c r="V37" s="60" t="e">
        <f>MATCH(G37,options!$D$1:$D$20,0)</f>
        <v>#N/A</v>
      </c>
    </row>
    <row r="38" spans="1:22" x14ac:dyDescent="0.15">
      <c r="E38" s="53"/>
      <c r="F38" s="53"/>
      <c r="G38" s="54"/>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5"/>
      <c r="J38" s="56"/>
      <c r="K38" s="53"/>
      <c r="L38" s="57" t="b">
        <f>FALSE()</f>
        <v>0</v>
      </c>
      <c r="M38" s="58" t="str">
        <f t="shared" si="11"/>
        <v/>
      </c>
      <c r="N38" s="58" t="str">
        <f t="shared" si="12"/>
        <v/>
      </c>
      <c r="O38" s="59" t="str">
        <f t="shared" si="13"/>
        <v/>
      </c>
      <c r="P38" t="str">
        <f t="shared" si="14"/>
        <v/>
      </c>
      <c r="Q38" t="str">
        <f t="shared" si="15"/>
        <v/>
      </c>
      <c r="R38" t="str">
        <f t="shared" si="16"/>
        <v/>
      </c>
      <c r="S38" t="str">
        <f t="shared" si="17"/>
        <v/>
      </c>
      <c r="T38" t="str">
        <f t="shared" si="18"/>
        <v/>
      </c>
      <c r="U38" t="str">
        <f t="shared" si="19"/>
        <v/>
      </c>
      <c r="V38" s="60" t="e">
        <f>MATCH(G38,options!$D$1:$D$20,0)</f>
        <v>#N/A</v>
      </c>
    </row>
    <row r="39" spans="1:22" x14ac:dyDescent="0.15">
      <c r="E39" s="53"/>
      <c r="F39" s="53"/>
      <c r="G39" s="54"/>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5"/>
      <c r="J39" s="56"/>
      <c r="K39" s="53"/>
      <c r="L39" s="57" t="b">
        <f>FALSE()</f>
        <v>0</v>
      </c>
      <c r="M39" s="58" t="str">
        <f t="shared" si="11"/>
        <v/>
      </c>
      <c r="N39" s="58" t="str">
        <f t="shared" si="12"/>
        <v/>
      </c>
      <c r="O39" s="59" t="str">
        <f t="shared" si="13"/>
        <v/>
      </c>
      <c r="P39" t="str">
        <f t="shared" si="14"/>
        <v/>
      </c>
      <c r="Q39" t="str">
        <f t="shared" si="15"/>
        <v/>
      </c>
      <c r="R39" t="str">
        <f t="shared" si="16"/>
        <v/>
      </c>
      <c r="S39" t="str">
        <f t="shared" si="17"/>
        <v/>
      </c>
      <c r="T39" t="str">
        <f t="shared" si="18"/>
        <v/>
      </c>
      <c r="U39" t="str">
        <f t="shared" si="19"/>
        <v/>
      </c>
      <c r="V39" s="60" t="e">
        <f>MATCH(G39,options!$D$1:$D$20,0)</f>
        <v>#N/A</v>
      </c>
    </row>
    <row r="40" spans="1:22" x14ac:dyDescent="0.15">
      <c r="E40" s="53"/>
      <c r="F40" s="53"/>
      <c r="G40" s="54"/>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5"/>
      <c r="J40" s="56"/>
      <c r="K40" s="53"/>
      <c r="L40" s="57" t="b">
        <f>FALSE()</f>
        <v>0</v>
      </c>
      <c r="M40" s="58" t="str">
        <f t="shared" si="11"/>
        <v/>
      </c>
      <c r="N40" s="58" t="str">
        <f t="shared" si="12"/>
        <v/>
      </c>
      <c r="O40" s="59" t="str">
        <f t="shared" si="13"/>
        <v/>
      </c>
      <c r="P40" t="str">
        <f t="shared" si="14"/>
        <v/>
      </c>
      <c r="Q40" t="str">
        <f t="shared" si="15"/>
        <v/>
      </c>
      <c r="R40" t="str">
        <f t="shared" si="16"/>
        <v/>
      </c>
      <c r="S40" t="str">
        <f t="shared" si="17"/>
        <v/>
      </c>
      <c r="T40" t="str">
        <f t="shared" si="18"/>
        <v/>
      </c>
      <c r="U40" t="str">
        <f t="shared" si="19"/>
        <v/>
      </c>
      <c r="V40" s="60" t="e">
        <f>MATCH(G40,options!$D$1:$D$20,0)</f>
        <v>#N/A</v>
      </c>
    </row>
    <row r="41" spans="1:22" x14ac:dyDescent="0.15">
      <c r="E41" s="53"/>
      <c r="F41" s="53"/>
      <c r="G41" s="54"/>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5"/>
      <c r="J41" s="56"/>
      <c r="K41" s="53"/>
      <c r="L41" s="57" t="b">
        <f>FALSE()</f>
        <v>0</v>
      </c>
      <c r="M41" s="58" t="str">
        <f t="shared" si="11"/>
        <v/>
      </c>
      <c r="N41" s="58" t="str">
        <f t="shared" si="12"/>
        <v/>
      </c>
      <c r="O41" s="59" t="str">
        <f t="shared" si="13"/>
        <v/>
      </c>
      <c r="P41" t="str">
        <f t="shared" si="14"/>
        <v/>
      </c>
      <c r="Q41" t="str">
        <f t="shared" si="15"/>
        <v/>
      </c>
      <c r="R41" t="str">
        <f t="shared" si="16"/>
        <v/>
      </c>
      <c r="S41" t="str">
        <f t="shared" si="17"/>
        <v/>
      </c>
      <c r="T41" t="str">
        <f t="shared" si="18"/>
        <v/>
      </c>
      <c r="U41" t="str">
        <f t="shared" si="19"/>
        <v/>
      </c>
      <c r="V41" s="60" t="e">
        <f>MATCH(G41,options!$D$1:$D$20,0)</f>
        <v>#N/A</v>
      </c>
    </row>
    <row r="42" spans="1:22" x14ac:dyDescent="0.15">
      <c r="E42" s="53"/>
      <c r="F42" s="53"/>
      <c r="G42" s="54"/>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5"/>
      <c r="J42" s="56"/>
      <c r="K42" s="53"/>
      <c r="L42" s="57" t="b">
        <f>FALSE()</f>
        <v>0</v>
      </c>
      <c r="M42" s="58" t="str">
        <f t="shared" si="11"/>
        <v/>
      </c>
      <c r="N42" s="58" t="str">
        <f t="shared" si="12"/>
        <v/>
      </c>
      <c r="O42" s="59" t="str">
        <f t="shared" si="13"/>
        <v/>
      </c>
      <c r="P42" t="str">
        <f t="shared" si="14"/>
        <v/>
      </c>
      <c r="Q42" t="str">
        <f t="shared" si="15"/>
        <v/>
      </c>
      <c r="R42" t="str">
        <f t="shared" si="16"/>
        <v/>
      </c>
      <c r="S42" t="str">
        <f t="shared" si="17"/>
        <v/>
      </c>
      <c r="T42" t="str">
        <f t="shared" si="18"/>
        <v/>
      </c>
      <c r="U42" t="str">
        <f t="shared" si="19"/>
        <v/>
      </c>
      <c r="V42" s="60" t="e">
        <f>MATCH(G42,options!$D$1:$D$20,0)</f>
        <v>#N/A</v>
      </c>
    </row>
    <row r="43" spans="1:22" x14ac:dyDescent="0.15">
      <c r="E43" s="53"/>
      <c r="F43" s="53"/>
      <c r="G43" s="54"/>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5"/>
      <c r="J43" s="56"/>
      <c r="K43" s="53"/>
      <c r="L43" s="57" t="b">
        <f>FALSE()</f>
        <v>0</v>
      </c>
      <c r="M43" s="58" t="str">
        <f t="shared" si="11"/>
        <v/>
      </c>
      <c r="N43" s="58" t="str">
        <f t="shared" si="12"/>
        <v/>
      </c>
      <c r="O43" s="59" t="str">
        <f t="shared" si="13"/>
        <v/>
      </c>
      <c r="P43" t="str">
        <f t="shared" si="14"/>
        <v/>
      </c>
      <c r="Q43" t="str">
        <f t="shared" si="15"/>
        <v/>
      </c>
      <c r="R43" t="str">
        <f t="shared" si="16"/>
        <v/>
      </c>
      <c r="S43" t="str">
        <f t="shared" si="17"/>
        <v/>
      </c>
      <c r="T43" t="str">
        <f t="shared" si="18"/>
        <v/>
      </c>
      <c r="U43" t="str">
        <f t="shared" si="19"/>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1"/>
        <v/>
      </c>
      <c r="N44" s="58" t="str">
        <f t="shared" si="12"/>
        <v/>
      </c>
      <c r="O44" s="59" t="str">
        <f t="shared" si="13"/>
        <v/>
      </c>
      <c r="P44" t="str">
        <f t="shared" si="14"/>
        <v/>
      </c>
      <c r="Q44" t="str">
        <f t="shared" si="15"/>
        <v/>
      </c>
      <c r="R44" t="str">
        <f t="shared" si="16"/>
        <v/>
      </c>
      <c r="S44" t="str">
        <f t="shared" si="17"/>
        <v/>
      </c>
      <c r="T44" t="str">
        <f t="shared" si="18"/>
        <v/>
      </c>
      <c r="U44" t="str">
        <f t="shared" si="19"/>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1"/>
        <v/>
      </c>
      <c r="N45" s="58" t="str">
        <f t="shared" si="12"/>
        <v/>
      </c>
      <c r="O45" s="59" t="str">
        <f t="shared" si="13"/>
        <v/>
      </c>
      <c r="P45" t="str">
        <f t="shared" si="14"/>
        <v/>
      </c>
      <c r="Q45" t="str">
        <f t="shared" si="15"/>
        <v/>
      </c>
      <c r="R45" t="str">
        <f t="shared" si="16"/>
        <v/>
      </c>
      <c r="S45" t="str">
        <f t="shared" si="17"/>
        <v/>
      </c>
      <c r="T45" t="str">
        <f t="shared" si="18"/>
        <v/>
      </c>
      <c r="U45" t="str">
        <f t="shared" si="19"/>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1"/>
        <v/>
      </c>
      <c r="N46" s="58" t="str">
        <f t="shared" si="12"/>
        <v/>
      </c>
      <c r="O46" s="59" t="str">
        <f t="shared" si="13"/>
        <v/>
      </c>
      <c r="P46" t="str">
        <f t="shared" si="14"/>
        <v/>
      </c>
      <c r="Q46" t="str">
        <f t="shared" si="15"/>
        <v/>
      </c>
      <c r="R46" t="str">
        <f t="shared" si="16"/>
        <v/>
      </c>
      <c r="S46" t="str">
        <f t="shared" si="17"/>
        <v/>
      </c>
      <c r="T46" t="str">
        <f t="shared" si="18"/>
        <v/>
      </c>
      <c r="U46" t="str">
        <f t="shared" si="19"/>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1"/>
        <v/>
      </c>
      <c r="N47" s="58" t="str">
        <f t="shared" si="12"/>
        <v/>
      </c>
      <c r="O47" s="59" t="str">
        <f t="shared" si="13"/>
        <v/>
      </c>
      <c r="P47" t="str">
        <f t="shared" si="14"/>
        <v/>
      </c>
      <c r="Q47" t="str">
        <f t="shared" si="15"/>
        <v/>
      </c>
      <c r="R47" t="str">
        <f t="shared" si="16"/>
        <v/>
      </c>
      <c r="S47" t="str">
        <f t="shared" si="17"/>
        <v/>
      </c>
      <c r="T47" t="str">
        <f t="shared" si="18"/>
        <v/>
      </c>
      <c r="U47" t="str">
        <f t="shared" si="19"/>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1"/>
        <v/>
      </c>
      <c r="N48" s="58" t="str">
        <f t="shared" si="12"/>
        <v/>
      </c>
      <c r="O48" s="59" t="str">
        <f t="shared" si="13"/>
        <v/>
      </c>
      <c r="P48" t="str">
        <f t="shared" si="14"/>
        <v/>
      </c>
      <c r="Q48" t="str">
        <f t="shared" si="15"/>
        <v/>
      </c>
      <c r="R48" t="str">
        <f t="shared" si="16"/>
        <v/>
      </c>
      <c r="S48" t="str">
        <f t="shared" si="17"/>
        <v/>
      </c>
      <c r="T48" t="str">
        <f t="shared" si="18"/>
        <v/>
      </c>
      <c r="U48" t="str">
        <f t="shared" si="19"/>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1"/>
        <v/>
      </c>
      <c r="N49" s="58" t="str">
        <f t="shared" si="12"/>
        <v/>
      </c>
      <c r="O49" s="59" t="str">
        <f t="shared" si="13"/>
        <v/>
      </c>
      <c r="P49" t="str">
        <f t="shared" si="14"/>
        <v/>
      </c>
      <c r="Q49" t="str">
        <f t="shared" si="15"/>
        <v/>
      </c>
      <c r="R49" t="str">
        <f t="shared" si="16"/>
        <v/>
      </c>
      <c r="S49" t="str">
        <f t="shared" si="17"/>
        <v/>
      </c>
      <c r="T49" t="str">
        <f t="shared" si="18"/>
        <v/>
      </c>
      <c r="U49" t="str">
        <f t="shared" si="19"/>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1"/>
        <v/>
      </c>
      <c r="N50" s="58" t="str">
        <f t="shared" si="12"/>
        <v/>
      </c>
      <c r="O50" s="59" t="str">
        <f t="shared" si="13"/>
        <v/>
      </c>
      <c r="P50" t="str">
        <f t="shared" si="14"/>
        <v/>
      </c>
      <c r="Q50" t="str">
        <f t="shared" si="15"/>
        <v/>
      </c>
      <c r="R50" t="str">
        <f t="shared" si="16"/>
        <v/>
      </c>
      <c r="S50" t="str">
        <f t="shared" si="17"/>
        <v/>
      </c>
      <c r="T50" t="str">
        <f t="shared" si="18"/>
        <v/>
      </c>
      <c r="U50" t="str">
        <f t="shared" si="19"/>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1"/>
        <v/>
      </c>
      <c r="N51" s="58" t="str">
        <f t="shared" si="12"/>
        <v/>
      </c>
      <c r="O51" s="59" t="str">
        <f t="shared" si="13"/>
        <v/>
      </c>
      <c r="P51" t="str">
        <f t="shared" si="14"/>
        <v/>
      </c>
      <c r="Q51" t="str">
        <f t="shared" si="15"/>
        <v/>
      </c>
      <c r="R51" t="str">
        <f t="shared" si="16"/>
        <v/>
      </c>
      <c r="S51" t="str">
        <f t="shared" si="17"/>
        <v/>
      </c>
      <c r="T51" t="str">
        <f t="shared" si="18"/>
        <v/>
      </c>
      <c r="U51" t="str">
        <f t="shared" si="19"/>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1"/>
        <v/>
      </c>
      <c r="N52" s="58" t="str">
        <f t="shared" si="12"/>
        <v/>
      </c>
      <c r="O52" s="59" t="str">
        <f t="shared" si="13"/>
        <v/>
      </c>
      <c r="P52" t="str">
        <f t="shared" si="14"/>
        <v/>
      </c>
      <c r="Q52" t="str">
        <f t="shared" si="15"/>
        <v/>
      </c>
      <c r="R52" t="str">
        <f t="shared" si="16"/>
        <v/>
      </c>
      <c r="S52" t="str">
        <f t="shared" si="17"/>
        <v/>
      </c>
      <c r="T52" t="str">
        <f t="shared" si="18"/>
        <v/>
      </c>
      <c r="U52" t="str">
        <f t="shared" si="19"/>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1"/>
        <v/>
      </c>
      <c r="N53" s="58" t="str">
        <f t="shared" si="12"/>
        <v/>
      </c>
      <c r="O53" s="59" t="str">
        <f t="shared" si="13"/>
        <v/>
      </c>
      <c r="P53" t="str">
        <f t="shared" si="14"/>
        <v/>
      </c>
      <c r="Q53" t="str">
        <f t="shared" si="15"/>
        <v/>
      </c>
      <c r="R53" t="str">
        <f t="shared" si="16"/>
        <v/>
      </c>
      <c r="S53" t="str">
        <f t="shared" si="17"/>
        <v/>
      </c>
      <c r="T53" t="str">
        <f t="shared" si="18"/>
        <v/>
      </c>
      <c r="U53" t="str">
        <f t="shared" si="19"/>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1"/>
        <v/>
      </c>
      <c r="N54" s="58" t="str">
        <f t="shared" si="12"/>
        <v/>
      </c>
      <c r="O54" s="59" t="str">
        <f t="shared" si="13"/>
        <v/>
      </c>
      <c r="P54" t="str">
        <f t="shared" si="14"/>
        <v/>
      </c>
      <c r="Q54" t="str">
        <f t="shared" si="15"/>
        <v/>
      </c>
      <c r="R54" t="str">
        <f t="shared" si="16"/>
        <v/>
      </c>
      <c r="S54" t="str">
        <f t="shared" si="17"/>
        <v/>
      </c>
      <c r="T54" t="str">
        <f t="shared" si="18"/>
        <v/>
      </c>
      <c r="U54" t="str">
        <f t="shared" si="1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1"/>
        <v/>
      </c>
      <c r="N55" s="58" t="str">
        <f t="shared" si="12"/>
        <v/>
      </c>
      <c r="O55" s="59" t="str">
        <f t="shared" si="13"/>
        <v/>
      </c>
      <c r="P55" t="str">
        <f t="shared" si="14"/>
        <v/>
      </c>
      <c r="Q55" t="str">
        <f t="shared" si="15"/>
        <v/>
      </c>
      <c r="R55" t="str">
        <f t="shared" si="16"/>
        <v/>
      </c>
      <c r="S55" t="str">
        <f t="shared" si="17"/>
        <v/>
      </c>
      <c r="T55" t="str">
        <f t="shared" si="18"/>
        <v/>
      </c>
      <c r="U55" t="str">
        <f t="shared" si="1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1"/>
        <v/>
      </c>
      <c r="N56" s="58" t="str">
        <f t="shared" si="12"/>
        <v/>
      </c>
      <c r="O56" s="59" t="str">
        <f t="shared" si="13"/>
        <v/>
      </c>
      <c r="P56" t="str">
        <f t="shared" si="14"/>
        <v/>
      </c>
      <c r="Q56" t="str">
        <f t="shared" si="15"/>
        <v/>
      </c>
      <c r="R56" t="str">
        <f t="shared" si="16"/>
        <v/>
      </c>
      <c r="S56" t="str">
        <f t="shared" si="17"/>
        <v/>
      </c>
      <c r="T56" t="str">
        <f t="shared" si="18"/>
        <v/>
      </c>
      <c r="U56" t="str">
        <f t="shared" si="1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1"/>
        <v/>
      </c>
      <c r="N57" s="58" t="str">
        <f t="shared" si="12"/>
        <v/>
      </c>
      <c r="O57" s="59" t="str">
        <f t="shared" si="13"/>
        <v/>
      </c>
      <c r="P57" t="str">
        <f t="shared" si="14"/>
        <v/>
      </c>
      <c r="Q57" t="str">
        <f t="shared" si="15"/>
        <v/>
      </c>
      <c r="R57" t="str">
        <f t="shared" si="16"/>
        <v/>
      </c>
      <c r="S57" t="str">
        <f t="shared" si="17"/>
        <v/>
      </c>
      <c r="T57" t="str">
        <f t="shared" si="18"/>
        <v/>
      </c>
      <c r="U57" t="str">
        <f t="shared" si="1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1"/>
        <v/>
      </c>
      <c r="N58" s="58" t="str">
        <f t="shared" si="12"/>
        <v/>
      </c>
      <c r="O58" s="59" t="str">
        <f t="shared" si="13"/>
        <v/>
      </c>
      <c r="P58" t="str">
        <f t="shared" si="14"/>
        <v/>
      </c>
      <c r="Q58" t="str">
        <f t="shared" si="15"/>
        <v/>
      </c>
      <c r="R58" t="str">
        <f t="shared" si="16"/>
        <v/>
      </c>
      <c r="S58" t="str">
        <f t="shared" si="17"/>
        <v/>
      </c>
      <c r="T58" t="str">
        <f t="shared" si="18"/>
        <v/>
      </c>
      <c r="U58" t="str">
        <f t="shared" si="1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1"/>
        <v/>
      </c>
      <c r="N59" s="58" t="str">
        <f t="shared" si="12"/>
        <v/>
      </c>
      <c r="O59" s="59" t="str">
        <f t="shared" si="13"/>
        <v/>
      </c>
      <c r="P59" t="str">
        <f t="shared" si="14"/>
        <v/>
      </c>
      <c r="Q59" t="str">
        <f t="shared" si="15"/>
        <v/>
      </c>
      <c r="R59" t="str">
        <f t="shared" si="16"/>
        <v/>
      </c>
      <c r="S59" t="str">
        <f t="shared" si="17"/>
        <v/>
      </c>
      <c r="T59" t="str">
        <f t="shared" si="18"/>
        <v/>
      </c>
      <c r="U59" t="str">
        <f t="shared" si="1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1"/>
        <v/>
      </c>
      <c r="N60" s="58" t="str">
        <f t="shared" si="12"/>
        <v/>
      </c>
      <c r="O60" s="59" t="str">
        <f t="shared" si="13"/>
        <v/>
      </c>
      <c r="P60" t="str">
        <f t="shared" si="14"/>
        <v/>
      </c>
      <c r="Q60" t="str">
        <f t="shared" si="15"/>
        <v/>
      </c>
      <c r="R60" t="str">
        <f t="shared" si="16"/>
        <v/>
      </c>
      <c r="S60" t="str">
        <f t="shared" si="17"/>
        <v/>
      </c>
      <c r="T60" t="str">
        <f t="shared" si="18"/>
        <v/>
      </c>
      <c r="U60" t="str">
        <f t="shared" si="1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1"/>
        <v/>
      </c>
      <c r="N61" s="58" t="str">
        <f t="shared" si="12"/>
        <v/>
      </c>
      <c r="O61" s="59" t="str">
        <f t="shared" si="13"/>
        <v/>
      </c>
      <c r="P61" t="str">
        <f t="shared" si="14"/>
        <v/>
      </c>
      <c r="Q61" t="str">
        <f t="shared" si="15"/>
        <v/>
      </c>
      <c r="R61" t="str">
        <f t="shared" si="16"/>
        <v/>
      </c>
      <c r="S61" t="str">
        <f t="shared" si="17"/>
        <v/>
      </c>
      <c r="T61" t="str">
        <f t="shared" si="18"/>
        <v/>
      </c>
      <c r="U61" t="str">
        <f t="shared" si="1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1"/>
        <v/>
      </c>
      <c r="N62" s="58" t="str">
        <f t="shared" si="12"/>
        <v/>
      </c>
      <c r="O62" s="59" t="str">
        <f t="shared" si="13"/>
        <v/>
      </c>
      <c r="P62" t="str">
        <f t="shared" si="14"/>
        <v/>
      </c>
      <c r="Q62" t="str">
        <f t="shared" si="15"/>
        <v/>
      </c>
      <c r="R62" t="str">
        <f t="shared" si="16"/>
        <v/>
      </c>
      <c r="S62" t="str">
        <f t="shared" si="17"/>
        <v/>
      </c>
      <c r="T62" t="str">
        <f t="shared" si="18"/>
        <v/>
      </c>
      <c r="U62" t="str">
        <f t="shared" si="1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1"/>
        <v/>
      </c>
      <c r="N63" s="58" t="str">
        <f t="shared" si="12"/>
        <v/>
      </c>
      <c r="O63" s="59" t="str">
        <f t="shared" si="13"/>
        <v/>
      </c>
      <c r="P63" t="str">
        <f t="shared" si="14"/>
        <v/>
      </c>
      <c r="Q63" t="str">
        <f t="shared" si="15"/>
        <v/>
      </c>
      <c r="R63" t="str">
        <f t="shared" si="16"/>
        <v/>
      </c>
      <c r="S63" t="str">
        <f t="shared" si="17"/>
        <v/>
      </c>
      <c r="T63" t="str">
        <f t="shared" si="18"/>
        <v/>
      </c>
      <c r="U63" t="str">
        <f t="shared" si="1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1"/>
        <v/>
      </c>
      <c r="N64" s="58" t="str">
        <f t="shared" si="12"/>
        <v/>
      </c>
      <c r="O64" s="59" t="str">
        <f t="shared" si="13"/>
        <v/>
      </c>
      <c r="P64" t="str">
        <f t="shared" si="14"/>
        <v/>
      </c>
      <c r="Q64" t="str">
        <f t="shared" si="15"/>
        <v/>
      </c>
      <c r="R64" t="str">
        <f t="shared" si="16"/>
        <v/>
      </c>
      <c r="S64" t="str">
        <f t="shared" si="17"/>
        <v/>
      </c>
      <c r="T64" t="str">
        <f t="shared" si="18"/>
        <v/>
      </c>
      <c r="U64" t="str">
        <f t="shared" si="1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1"/>
        <v/>
      </c>
      <c r="N65" s="58" t="str">
        <f t="shared" si="12"/>
        <v/>
      </c>
      <c r="O65" s="59" t="str">
        <f t="shared" si="13"/>
        <v/>
      </c>
      <c r="P65" t="str">
        <f t="shared" si="14"/>
        <v/>
      </c>
      <c r="Q65" t="str">
        <f t="shared" si="15"/>
        <v/>
      </c>
      <c r="R65" t="str">
        <f t="shared" si="16"/>
        <v/>
      </c>
      <c r="S65" t="str">
        <f t="shared" si="17"/>
        <v/>
      </c>
      <c r="T65" t="str">
        <f t="shared" si="18"/>
        <v/>
      </c>
      <c r="U65" t="str">
        <f t="shared" si="1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1"/>
        <v/>
      </c>
      <c r="N66" s="58" t="str">
        <f t="shared" si="12"/>
        <v/>
      </c>
      <c r="O66" s="59" t="str">
        <f t="shared" si="13"/>
        <v/>
      </c>
      <c r="P66" t="str">
        <f t="shared" si="14"/>
        <v/>
      </c>
      <c r="Q66" t="str">
        <f t="shared" si="15"/>
        <v/>
      </c>
      <c r="R66" t="str">
        <f t="shared" si="16"/>
        <v/>
      </c>
      <c r="S66" t="str">
        <f t="shared" si="17"/>
        <v/>
      </c>
      <c r="T66" t="str">
        <f t="shared" si="18"/>
        <v/>
      </c>
      <c r="U66" t="str">
        <f t="shared" si="1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1"/>
        <v/>
      </c>
      <c r="N67" s="58" t="str">
        <f t="shared" si="12"/>
        <v/>
      </c>
      <c r="O67" s="59" t="str">
        <f t="shared" si="13"/>
        <v/>
      </c>
      <c r="P67" t="str">
        <f t="shared" si="14"/>
        <v/>
      </c>
      <c r="Q67" t="str">
        <f t="shared" si="15"/>
        <v/>
      </c>
      <c r="R67" t="str">
        <f t="shared" si="16"/>
        <v/>
      </c>
      <c r="S67" t="str">
        <f t="shared" si="17"/>
        <v/>
      </c>
      <c r="T67" t="str">
        <f t="shared" si="18"/>
        <v/>
      </c>
      <c r="U67" t="str">
        <f t="shared" si="1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0">IF(ISBLANK(K68),"",IF(L68, "https://raw.githubusercontent.com/PatrickVibild/TellusAmazonPictures/master/pictures/"&amp;K68&amp;"/1.jpg","https://download.lenovo.com/Images/Parts/"&amp;K68&amp;"/"&amp;K68&amp;"_A.jpg"))</f>
        <v/>
      </c>
      <c r="N68" s="58" t="str">
        <f t="shared" ref="N68:N103" si="21">IF(ISBLANK(K68),"",IF(L68, "https://raw.githubusercontent.com/PatrickVibild/TellusAmazonPictures/master/pictures/"&amp;K68&amp;"/2.jpg","https://download.lenovo.com/Images/Parts/"&amp;K68&amp;"/"&amp;K68&amp;"_B.jpg"))</f>
        <v/>
      </c>
      <c r="O68" s="59"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0"/>
        <v/>
      </c>
      <c r="N69" s="58" t="str">
        <f t="shared" si="21"/>
        <v/>
      </c>
      <c r="O69" s="59" t="str">
        <f t="shared" si="22"/>
        <v/>
      </c>
      <c r="P69" t="str">
        <f t="shared" si="23"/>
        <v/>
      </c>
      <c r="Q69" t="str">
        <f t="shared" si="24"/>
        <v/>
      </c>
      <c r="R69" t="str">
        <f t="shared" si="25"/>
        <v/>
      </c>
      <c r="S69" t="str">
        <f t="shared" si="26"/>
        <v/>
      </c>
      <c r="T69" t="str">
        <f t="shared" si="27"/>
        <v/>
      </c>
      <c r="U69" t="str">
        <f t="shared" si="2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0"/>
        <v/>
      </c>
      <c r="N70" s="58" t="str">
        <f t="shared" si="21"/>
        <v/>
      </c>
      <c r="O70" s="59" t="str">
        <f t="shared" si="22"/>
        <v/>
      </c>
      <c r="P70" t="str">
        <f t="shared" si="23"/>
        <v/>
      </c>
      <c r="Q70" t="str">
        <f t="shared" si="24"/>
        <v/>
      </c>
      <c r="R70" t="str">
        <f t="shared" si="25"/>
        <v/>
      </c>
      <c r="S70" t="str">
        <f t="shared" si="26"/>
        <v/>
      </c>
      <c r="T70" t="str">
        <f t="shared" si="27"/>
        <v/>
      </c>
      <c r="U70" t="str">
        <f t="shared" si="2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0"/>
        <v/>
      </c>
      <c r="N71" s="58" t="str">
        <f t="shared" si="21"/>
        <v/>
      </c>
      <c r="O71" s="59" t="str">
        <f t="shared" si="22"/>
        <v/>
      </c>
      <c r="P71" t="str">
        <f t="shared" si="23"/>
        <v/>
      </c>
      <c r="Q71" t="str">
        <f t="shared" si="24"/>
        <v/>
      </c>
      <c r="R71" t="str">
        <f t="shared" si="25"/>
        <v/>
      </c>
      <c r="S71" t="str">
        <f t="shared" si="26"/>
        <v/>
      </c>
      <c r="T71" t="str">
        <f t="shared" si="27"/>
        <v/>
      </c>
      <c r="U71" t="str">
        <f t="shared" si="2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0"/>
        <v/>
      </c>
      <c r="N72" s="58" t="str">
        <f t="shared" si="21"/>
        <v/>
      </c>
      <c r="O72" s="59" t="str">
        <f t="shared" si="22"/>
        <v/>
      </c>
      <c r="P72" t="str">
        <f t="shared" si="23"/>
        <v/>
      </c>
      <c r="Q72" t="str">
        <f t="shared" si="24"/>
        <v/>
      </c>
      <c r="R72" t="str">
        <f t="shared" si="25"/>
        <v/>
      </c>
      <c r="S72" t="str">
        <f t="shared" si="26"/>
        <v/>
      </c>
      <c r="T72" t="str">
        <f t="shared" si="27"/>
        <v/>
      </c>
      <c r="U72" t="str">
        <f t="shared" si="2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0"/>
        <v/>
      </c>
      <c r="N73" s="58" t="str">
        <f t="shared" si="21"/>
        <v/>
      </c>
      <c r="O73" s="59" t="str">
        <f t="shared" si="22"/>
        <v/>
      </c>
      <c r="P73" t="str">
        <f t="shared" si="23"/>
        <v/>
      </c>
      <c r="Q73" t="str">
        <f t="shared" si="24"/>
        <v/>
      </c>
      <c r="R73" t="str">
        <f t="shared" si="25"/>
        <v/>
      </c>
      <c r="S73" t="str">
        <f t="shared" si="26"/>
        <v/>
      </c>
      <c r="T73" t="str">
        <f t="shared" si="27"/>
        <v/>
      </c>
      <c r="U73" t="str">
        <f t="shared" si="2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0"/>
        <v/>
      </c>
      <c r="N74" s="58" t="str">
        <f t="shared" si="21"/>
        <v/>
      </c>
      <c r="O74" s="59" t="str">
        <f t="shared" si="22"/>
        <v/>
      </c>
      <c r="P74" t="str">
        <f t="shared" si="23"/>
        <v/>
      </c>
      <c r="Q74" t="str">
        <f t="shared" si="24"/>
        <v/>
      </c>
      <c r="R74" t="str">
        <f t="shared" si="25"/>
        <v/>
      </c>
      <c r="S74" t="str">
        <f t="shared" si="26"/>
        <v/>
      </c>
      <c r="T74" t="str">
        <f t="shared" si="27"/>
        <v/>
      </c>
      <c r="U74" t="str">
        <f t="shared" si="2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0"/>
        <v/>
      </c>
      <c r="N75" s="58" t="str">
        <f t="shared" si="21"/>
        <v/>
      </c>
      <c r="O75" s="59" t="str">
        <f t="shared" si="22"/>
        <v/>
      </c>
      <c r="P75" t="str">
        <f t="shared" si="23"/>
        <v/>
      </c>
      <c r="Q75" t="str">
        <f t="shared" si="24"/>
        <v/>
      </c>
      <c r="R75" t="str">
        <f t="shared" si="25"/>
        <v/>
      </c>
      <c r="S75" t="str">
        <f t="shared" si="26"/>
        <v/>
      </c>
      <c r="T75" t="str">
        <f t="shared" si="27"/>
        <v/>
      </c>
      <c r="U75" t="str">
        <f t="shared" si="2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0"/>
        <v/>
      </c>
      <c r="N76" s="58" t="str">
        <f t="shared" si="21"/>
        <v/>
      </c>
      <c r="O76" s="59" t="str">
        <f t="shared" si="22"/>
        <v/>
      </c>
      <c r="P76" t="str">
        <f t="shared" si="23"/>
        <v/>
      </c>
      <c r="Q76" t="str">
        <f t="shared" si="24"/>
        <v/>
      </c>
      <c r="R76" t="str">
        <f t="shared" si="25"/>
        <v/>
      </c>
      <c r="S76" t="str">
        <f t="shared" si="26"/>
        <v/>
      </c>
      <c r="T76" t="str">
        <f t="shared" si="27"/>
        <v/>
      </c>
      <c r="U76" t="str">
        <f t="shared" si="2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0"/>
        <v/>
      </c>
      <c r="N77" s="58" t="str">
        <f t="shared" si="21"/>
        <v/>
      </c>
      <c r="O77" s="59" t="str">
        <f t="shared" si="22"/>
        <v/>
      </c>
      <c r="P77" t="str">
        <f t="shared" si="23"/>
        <v/>
      </c>
      <c r="Q77" t="str">
        <f t="shared" si="24"/>
        <v/>
      </c>
      <c r="R77" t="str">
        <f t="shared" si="25"/>
        <v/>
      </c>
      <c r="S77" t="str">
        <f t="shared" si="26"/>
        <v/>
      </c>
      <c r="T77" t="str">
        <f t="shared" si="27"/>
        <v/>
      </c>
      <c r="U77" t="str">
        <f t="shared" si="2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0"/>
        <v/>
      </c>
      <c r="N78" s="58" t="str">
        <f t="shared" si="21"/>
        <v/>
      </c>
      <c r="O78" s="59" t="str">
        <f t="shared" si="22"/>
        <v/>
      </c>
      <c r="P78" t="str">
        <f t="shared" si="23"/>
        <v/>
      </c>
      <c r="Q78" t="str">
        <f t="shared" si="24"/>
        <v/>
      </c>
      <c r="R78" t="str">
        <f t="shared" si="25"/>
        <v/>
      </c>
      <c r="S78" t="str">
        <f t="shared" si="26"/>
        <v/>
      </c>
      <c r="T78" t="str">
        <f t="shared" si="27"/>
        <v/>
      </c>
      <c r="U78" t="str">
        <f t="shared" si="2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0"/>
        <v/>
      </c>
      <c r="N79" s="58" t="str">
        <f t="shared" si="21"/>
        <v/>
      </c>
      <c r="O79" s="59" t="str">
        <f t="shared" si="22"/>
        <v/>
      </c>
      <c r="P79" t="str">
        <f t="shared" si="23"/>
        <v/>
      </c>
      <c r="Q79" t="str">
        <f t="shared" si="24"/>
        <v/>
      </c>
      <c r="R79" t="str">
        <f t="shared" si="25"/>
        <v/>
      </c>
      <c r="S79" t="str">
        <f t="shared" si="26"/>
        <v/>
      </c>
      <c r="T79" t="str">
        <f t="shared" si="27"/>
        <v/>
      </c>
      <c r="U79" t="str">
        <f t="shared" si="2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0"/>
        <v/>
      </c>
      <c r="N80" s="58" t="str">
        <f t="shared" si="21"/>
        <v/>
      </c>
      <c r="O80" s="59" t="str">
        <f t="shared" si="22"/>
        <v/>
      </c>
      <c r="P80" t="str">
        <f t="shared" si="23"/>
        <v/>
      </c>
      <c r="Q80" t="str">
        <f t="shared" si="24"/>
        <v/>
      </c>
      <c r="R80" t="str">
        <f t="shared" si="25"/>
        <v/>
      </c>
      <c r="S80" t="str">
        <f t="shared" si="26"/>
        <v/>
      </c>
      <c r="T80" t="str">
        <f t="shared" si="27"/>
        <v/>
      </c>
      <c r="U80" t="str">
        <f t="shared" si="2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0"/>
        <v/>
      </c>
      <c r="N81" s="58" t="str">
        <f t="shared" si="21"/>
        <v/>
      </c>
      <c r="O81" s="59" t="str">
        <f t="shared" si="22"/>
        <v/>
      </c>
      <c r="P81" t="str">
        <f t="shared" si="23"/>
        <v/>
      </c>
      <c r="Q81" t="str">
        <f t="shared" si="24"/>
        <v/>
      </c>
      <c r="R81" t="str">
        <f t="shared" si="25"/>
        <v/>
      </c>
      <c r="S81" t="str">
        <f t="shared" si="26"/>
        <v/>
      </c>
      <c r="T81" t="str">
        <f t="shared" si="27"/>
        <v/>
      </c>
      <c r="U81" t="str">
        <f t="shared" si="2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0"/>
        <v/>
      </c>
      <c r="N82" s="58" t="str">
        <f t="shared" si="21"/>
        <v/>
      </c>
      <c r="O82" s="59" t="str">
        <f t="shared" si="22"/>
        <v/>
      </c>
      <c r="P82" t="str">
        <f t="shared" si="23"/>
        <v/>
      </c>
      <c r="Q82" t="str">
        <f t="shared" si="24"/>
        <v/>
      </c>
      <c r="R82" t="str">
        <f t="shared" si="25"/>
        <v/>
      </c>
      <c r="S82" t="str">
        <f t="shared" si="26"/>
        <v/>
      </c>
      <c r="T82" t="str">
        <f t="shared" si="27"/>
        <v/>
      </c>
      <c r="U82" t="str">
        <f t="shared" si="2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0"/>
        <v/>
      </c>
      <c r="N83" s="58" t="str">
        <f t="shared" si="21"/>
        <v/>
      </c>
      <c r="O83" s="59" t="str">
        <f t="shared" si="22"/>
        <v/>
      </c>
      <c r="P83" t="str">
        <f t="shared" si="23"/>
        <v/>
      </c>
      <c r="Q83" t="str">
        <f t="shared" si="24"/>
        <v/>
      </c>
      <c r="R83" t="str">
        <f t="shared" si="25"/>
        <v/>
      </c>
      <c r="S83" t="str">
        <f t="shared" si="26"/>
        <v/>
      </c>
      <c r="T83" t="str">
        <f t="shared" si="27"/>
        <v/>
      </c>
      <c r="U83" t="str">
        <f t="shared" si="2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0"/>
        <v/>
      </c>
      <c r="N84" s="58" t="str">
        <f t="shared" si="21"/>
        <v/>
      </c>
      <c r="O84" s="59" t="str">
        <f t="shared" si="22"/>
        <v/>
      </c>
      <c r="P84" t="str">
        <f t="shared" si="23"/>
        <v/>
      </c>
      <c r="Q84" t="str">
        <f t="shared" si="24"/>
        <v/>
      </c>
      <c r="R84" t="str">
        <f t="shared" si="25"/>
        <v/>
      </c>
      <c r="S84" t="str">
        <f t="shared" si="26"/>
        <v/>
      </c>
      <c r="T84" t="str">
        <f t="shared" si="27"/>
        <v/>
      </c>
      <c r="U84" t="str">
        <f t="shared" si="2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0"/>
        <v/>
      </c>
      <c r="N85" s="58" t="str">
        <f t="shared" si="21"/>
        <v/>
      </c>
      <c r="O85" s="59" t="str">
        <f t="shared" si="22"/>
        <v/>
      </c>
      <c r="P85" t="str">
        <f t="shared" si="23"/>
        <v/>
      </c>
      <c r="Q85" t="str">
        <f t="shared" si="24"/>
        <v/>
      </c>
      <c r="R85" t="str">
        <f t="shared" si="25"/>
        <v/>
      </c>
      <c r="S85" t="str">
        <f t="shared" si="26"/>
        <v/>
      </c>
      <c r="T85" t="str">
        <f t="shared" si="27"/>
        <v/>
      </c>
      <c r="U85" t="str">
        <f t="shared" si="2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0"/>
        <v/>
      </c>
      <c r="N86" s="58" t="str">
        <f t="shared" si="21"/>
        <v/>
      </c>
      <c r="O86" s="59" t="str">
        <f t="shared" si="22"/>
        <v/>
      </c>
      <c r="P86" t="str">
        <f t="shared" si="23"/>
        <v/>
      </c>
      <c r="Q86" t="str">
        <f t="shared" si="24"/>
        <v/>
      </c>
      <c r="R86" t="str">
        <f t="shared" si="25"/>
        <v/>
      </c>
      <c r="S86" t="str">
        <f t="shared" si="26"/>
        <v/>
      </c>
      <c r="T86" t="str">
        <f t="shared" si="27"/>
        <v/>
      </c>
      <c r="U86" t="str">
        <f t="shared" si="2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0"/>
        <v/>
      </c>
      <c r="N87" s="58" t="str">
        <f t="shared" si="21"/>
        <v/>
      </c>
      <c r="O87" s="59" t="str">
        <f t="shared" si="22"/>
        <v/>
      </c>
      <c r="P87" t="str">
        <f t="shared" si="23"/>
        <v/>
      </c>
      <c r="Q87" t="str">
        <f t="shared" si="24"/>
        <v/>
      </c>
      <c r="R87" t="str">
        <f t="shared" si="25"/>
        <v/>
      </c>
      <c r="S87" t="str">
        <f t="shared" si="26"/>
        <v/>
      </c>
      <c r="T87" t="str">
        <f t="shared" si="27"/>
        <v/>
      </c>
      <c r="U87" t="str">
        <f t="shared" si="2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0"/>
        <v/>
      </c>
      <c r="N88" s="58" t="str">
        <f t="shared" si="21"/>
        <v/>
      </c>
      <c r="O88" s="59" t="str">
        <f t="shared" si="22"/>
        <v/>
      </c>
      <c r="P88" t="str">
        <f t="shared" si="23"/>
        <v/>
      </c>
      <c r="Q88" t="str">
        <f t="shared" si="24"/>
        <v/>
      </c>
      <c r="R88" t="str">
        <f t="shared" si="25"/>
        <v/>
      </c>
      <c r="S88" t="str">
        <f t="shared" si="26"/>
        <v/>
      </c>
      <c r="T88" t="str">
        <f t="shared" si="27"/>
        <v/>
      </c>
      <c r="U88" t="str">
        <f t="shared" si="2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0"/>
        <v/>
      </c>
      <c r="N89" s="58" t="str">
        <f t="shared" si="21"/>
        <v/>
      </c>
      <c r="O89" s="59" t="str">
        <f t="shared" si="22"/>
        <v/>
      </c>
      <c r="P89" t="str">
        <f t="shared" si="23"/>
        <v/>
      </c>
      <c r="Q89" t="str">
        <f t="shared" si="24"/>
        <v/>
      </c>
      <c r="R89" t="str">
        <f t="shared" si="25"/>
        <v/>
      </c>
      <c r="S89" t="str">
        <f t="shared" si="26"/>
        <v/>
      </c>
      <c r="T89" t="str">
        <f t="shared" si="27"/>
        <v/>
      </c>
      <c r="U89" t="str">
        <f t="shared" si="2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0"/>
        <v/>
      </c>
      <c r="N90" s="58" t="str">
        <f t="shared" si="21"/>
        <v/>
      </c>
      <c r="O90" s="59" t="str">
        <f t="shared" si="22"/>
        <v/>
      </c>
      <c r="P90" t="str">
        <f t="shared" si="23"/>
        <v/>
      </c>
      <c r="Q90" t="str">
        <f t="shared" si="24"/>
        <v/>
      </c>
      <c r="R90" t="str">
        <f t="shared" si="25"/>
        <v/>
      </c>
      <c r="S90" t="str">
        <f t="shared" si="26"/>
        <v/>
      </c>
      <c r="T90" t="str">
        <f t="shared" si="27"/>
        <v/>
      </c>
      <c r="U90" t="str">
        <f t="shared" si="2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0"/>
        <v/>
      </c>
      <c r="N91" s="58" t="str">
        <f t="shared" si="21"/>
        <v/>
      </c>
      <c r="O91" s="59" t="str">
        <f t="shared" si="22"/>
        <v/>
      </c>
      <c r="P91" t="str">
        <f t="shared" si="23"/>
        <v/>
      </c>
      <c r="Q91" t="str">
        <f t="shared" si="24"/>
        <v/>
      </c>
      <c r="R91" t="str">
        <f t="shared" si="25"/>
        <v/>
      </c>
      <c r="S91" t="str">
        <f t="shared" si="26"/>
        <v/>
      </c>
      <c r="T91" t="str">
        <f t="shared" si="27"/>
        <v/>
      </c>
      <c r="U91" t="str">
        <f t="shared" si="2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0"/>
        <v/>
      </c>
      <c r="N92" s="58" t="str">
        <f t="shared" si="21"/>
        <v/>
      </c>
      <c r="O92" s="59" t="str">
        <f t="shared" si="22"/>
        <v/>
      </c>
      <c r="P92" t="str">
        <f t="shared" si="23"/>
        <v/>
      </c>
      <c r="Q92" t="str">
        <f t="shared" si="24"/>
        <v/>
      </c>
      <c r="R92" t="str">
        <f t="shared" si="25"/>
        <v/>
      </c>
      <c r="S92" t="str">
        <f t="shared" si="26"/>
        <v/>
      </c>
      <c r="T92" t="str">
        <f t="shared" si="27"/>
        <v/>
      </c>
      <c r="U92" t="str">
        <f t="shared" si="2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0"/>
        <v/>
      </c>
      <c r="N93" s="58" t="str">
        <f t="shared" si="21"/>
        <v/>
      </c>
      <c r="O93" s="59" t="str">
        <f t="shared" si="22"/>
        <v/>
      </c>
      <c r="P93" t="str">
        <f t="shared" si="23"/>
        <v/>
      </c>
      <c r="Q93" t="str">
        <f t="shared" si="24"/>
        <v/>
      </c>
      <c r="R93" t="str">
        <f t="shared" si="25"/>
        <v/>
      </c>
      <c r="S93" t="str">
        <f t="shared" si="26"/>
        <v/>
      </c>
      <c r="T93" t="str">
        <f t="shared" si="27"/>
        <v/>
      </c>
      <c r="U93" t="str">
        <f t="shared" si="2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0"/>
        <v/>
      </c>
      <c r="N94" s="58" t="str">
        <f t="shared" si="21"/>
        <v/>
      </c>
      <c r="O94" s="59" t="str">
        <f t="shared" si="22"/>
        <v/>
      </c>
      <c r="P94" t="str">
        <f t="shared" si="23"/>
        <v/>
      </c>
      <c r="Q94" t="str">
        <f t="shared" si="24"/>
        <v/>
      </c>
      <c r="R94" t="str">
        <f t="shared" si="25"/>
        <v/>
      </c>
      <c r="S94" t="str">
        <f t="shared" si="26"/>
        <v/>
      </c>
      <c r="T94" t="str">
        <f t="shared" si="27"/>
        <v/>
      </c>
      <c r="U94" t="str">
        <f t="shared" si="2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0"/>
        <v/>
      </c>
      <c r="N95" s="58" t="str">
        <f t="shared" si="21"/>
        <v/>
      </c>
      <c r="O95" s="59" t="str">
        <f t="shared" si="22"/>
        <v/>
      </c>
      <c r="P95" t="str">
        <f t="shared" si="23"/>
        <v/>
      </c>
      <c r="Q95" t="str">
        <f t="shared" si="24"/>
        <v/>
      </c>
      <c r="R95" t="str">
        <f t="shared" si="25"/>
        <v/>
      </c>
      <c r="S95" t="str">
        <f t="shared" si="26"/>
        <v/>
      </c>
      <c r="T95" t="str">
        <f t="shared" si="27"/>
        <v/>
      </c>
      <c r="U95" t="str">
        <f t="shared" si="2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0"/>
        <v/>
      </c>
      <c r="N96" s="58" t="str">
        <f t="shared" si="21"/>
        <v/>
      </c>
      <c r="O96" s="59" t="str">
        <f t="shared" si="22"/>
        <v/>
      </c>
      <c r="P96" t="str">
        <f t="shared" si="23"/>
        <v/>
      </c>
      <c r="Q96" t="str">
        <f t="shared" si="24"/>
        <v/>
      </c>
      <c r="R96" t="str">
        <f t="shared" si="25"/>
        <v/>
      </c>
      <c r="S96" t="str">
        <f t="shared" si="26"/>
        <v/>
      </c>
      <c r="T96" t="str">
        <f t="shared" si="27"/>
        <v/>
      </c>
      <c r="U96" t="str">
        <f t="shared" si="2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0"/>
        <v/>
      </c>
      <c r="N97" s="58" t="str">
        <f t="shared" si="21"/>
        <v/>
      </c>
      <c r="O97" s="59" t="str">
        <f t="shared" si="22"/>
        <v/>
      </c>
      <c r="P97" t="str">
        <f t="shared" si="23"/>
        <v/>
      </c>
      <c r="Q97" t="str">
        <f t="shared" si="24"/>
        <v/>
      </c>
      <c r="R97" t="str">
        <f t="shared" si="25"/>
        <v/>
      </c>
      <c r="S97" t="str">
        <f t="shared" si="26"/>
        <v/>
      </c>
      <c r="T97" t="str">
        <f t="shared" si="27"/>
        <v/>
      </c>
      <c r="U97" t="str">
        <f t="shared" si="2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0"/>
        <v/>
      </c>
      <c r="N98" s="58" t="str">
        <f t="shared" si="21"/>
        <v/>
      </c>
      <c r="O98" s="59" t="str">
        <f t="shared" si="22"/>
        <v/>
      </c>
      <c r="P98" t="str">
        <f t="shared" si="23"/>
        <v/>
      </c>
      <c r="Q98" t="str">
        <f t="shared" si="24"/>
        <v/>
      </c>
      <c r="R98" t="str">
        <f t="shared" si="25"/>
        <v/>
      </c>
      <c r="S98" t="str">
        <f t="shared" si="26"/>
        <v/>
      </c>
      <c r="T98" t="str">
        <f t="shared" si="27"/>
        <v/>
      </c>
      <c r="U98" t="str">
        <f t="shared" si="2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0"/>
        <v/>
      </c>
      <c r="N99" s="58" t="str">
        <f t="shared" si="21"/>
        <v/>
      </c>
      <c r="O99" s="59" t="str">
        <f t="shared" si="22"/>
        <v/>
      </c>
      <c r="P99" t="str">
        <f t="shared" si="23"/>
        <v/>
      </c>
      <c r="Q99" t="str">
        <f t="shared" si="24"/>
        <v/>
      </c>
      <c r="R99" t="str">
        <f t="shared" si="25"/>
        <v/>
      </c>
      <c r="S99" t="str">
        <f t="shared" si="26"/>
        <v/>
      </c>
      <c r="T99" t="str">
        <f t="shared" si="27"/>
        <v/>
      </c>
      <c r="U99" t="str">
        <f t="shared" si="2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29">IF(ISBLANK(K100),"",IF(L100, "https://raw.githubusercontent.com/PatrickVibild/TellusAmazonPictures/master/pictures/"&amp;K100&amp;"/1.jpg","https://download.lenovo.com/Images/Parts/"&amp;K100&amp;"/"&amp;K100&amp;"_A.jpg"))</f>
        <v/>
      </c>
      <c r="N100" s="58" t="str">
        <f t="shared" si="21"/>
        <v/>
      </c>
      <c r="O100" s="59" t="str">
        <f t="shared" si="22"/>
        <v/>
      </c>
      <c r="P100" t="str">
        <f t="shared" si="23"/>
        <v/>
      </c>
      <c r="Q100" t="str">
        <f t="shared" si="24"/>
        <v/>
      </c>
      <c r="R100" t="str">
        <f t="shared" si="25"/>
        <v/>
      </c>
      <c r="S100" t="str">
        <f t="shared" si="26"/>
        <v/>
      </c>
      <c r="T100" t="str">
        <f t="shared" si="27"/>
        <v/>
      </c>
      <c r="U100" t="str">
        <f t="shared" si="2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29"/>
        <v/>
      </c>
      <c r="N101" s="58" t="str">
        <f t="shared" si="21"/>
        <v/>
      </c>
      <c r="O101" s="59" t="str">
        <f t="shared" si="22"/>
        <v/>
      </c>
      <c r="P101" t="str">
        <f t="shared" si="23"/>
        <v/>
      </c>
      <c r="Q101" t="str">
        <f t="shared" si="24"/>
        <v/>
      </c>
      <c r="R101" t="str">
        <f t="shared" si="25"/>
        <v/>
      </c>
      <c r="S101" t="str">
        <f t="shared" si="26"/>
        <v/>
      </c>
      <c r="T101" t="str">
        <f t="shared" si="27"/>
        <v/>
      </c>
      <c r="U101" t="str">
        <f t="shared" si="2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29"/>
        <v/>
      </c>
      <c r="N102" s="58" t="str">
        <f t="shared" si="21"/>
        <v/>
      </c>
      <c r="O102" s="59" t="str">
        <f t="shared" si="22"/>
        <v/>
      </c>
      <c r="P102" t="str">
        <f t="shared" si="23"/>
        <v/>
      </c>
      <c r="Q102" t="str">
        <f t="shared" si="24"/>
        <v/>
      </c>
      <c r="R102" t="str">
        <f t="shared" si="25"/>
        <v/>
      </c>
      <c r="S102" t="str">
        <f t="shared" si="26"/>
        <v/>
      </c>
      <c r="T102" t="str">
        <f t="shared" si="27"/>
        <v/>
      </c>
      <c r="U102" t="str">
        <f t="shared" si="2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29"/>
        <v/>
      </c>
      <c r="N103" s="58" t="str">
        <f t="shared" si="21"/>
        <v/>
      </c>
      <c r="O103" s="59" t="str">
        <f t="shared" si="22"/>
        <v/>
      </c>
      <c r="P103" t="str">
        <f t="shared" si="23"/>
        <v/>
      </c>
      <c r="Q103" t="str">
        <f t="shared" si="24"/>
        <v/>
      </c>
      <c r="R103" t="str">
        <f t="shared" si="25"/>
        <v/>
      </c>
      <c r="S103" t="str">
        <f t="shared" si="26"/>
        <v/>
      </c>
      <c r="T103" t="str">
        <f t="shared" si="27"/>
        <v/>
      </c>
      <c r="U103" t="str">
        <f t="shared" si="2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601</v>
      </c>
    </row>
    <row r="11" spans="1:2" x14ac:dyDescent="0.15">
      <c r="B11" t="s">
        <v>602</v>
      </c>
    </row>
    <row r="14" spans="1:2" x14ac:dyDescent="0.15">
      <c r="B14" s="73" t="s">
        <v>450</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71" t="s">
        <v>451</v>
      </c>
    </row>
    <row r="4" spans="1:2" ht="16" x14ac:dyDescent="0.2">
      <c r="B4" s="71" t="s">
        <v>452</v>
      </c>
    </row>
    <row r="5" spans="1:2" ht="16" x14ac:dyDescent="0.2">
      <c r="B5" s="71" t="s">
        <v>453</v>
      </c>
    </row>
    <row r="6" spans="1:2" ht="16" x14ac:dyDescent="0.2">
      <c r="B6" s="71" t="s">
        <v>454</v>
      </c>
    </row>
    <row r="7" spans="1:2" ht="16" x14ac:dyDescent="0.2">
      <c r="B7" s="71"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72"/>
    </row>
    <row r="2" spans="1:2" x14ac:dyDescent="0.15">
      <c r="B2" s="72" t="s">
        <v>379</v>
      </c>
    </row>
    <row r="3" spans="1:2" x14ac:dyDescent="0.15">
      <c r="B3" s="72" t="s">
        <v>479</v>
      </c>
    </row>
    <row r="4" spans="1:2" x14ac:dyDescent="0.15">
      <c r="B4" s="72" t="s">
        <v>480</v>
      </c>
    </row>
    <row r="5" spans="1:2" x14ac:dyDescent="0.15">
      <c r="B5" s="72" t="s">
        <v>481</v>
      </c>
    </row>
    <row r="6" spans="1:2" x14ac:dyDescent="0.15">
      <c r="B6" s="72" t="s">
        <v>482</v>
      </c>
    </row>
    <row r="7" spans="1:2" x14ac:dyDescent="0.15">
      <c r="B7" s="72" t="s">
        <v>483</v>
      </c>
    </row>
    <row r="8" spans="1:2" x14ac:dyDescent="0.15">
      <c r="A8" t="s">
        <v>456</v>
      </c>
      <c r="B8" s="72" t="s">
        <v>484</v>
      </c>
    </row>
    <row r="9" spans="1:2" x14ac:dyDescent="0.15">
      <c r="A9" t="s">
        <v>458</v>
      </c>
      <c r="B9" s="72" t="s">
        <v>485</v>
      </c>
    </row>
    <row r="10" spans="1:2" x14ac:dyDescent="0.15">
      <c r="B10" s="72" t="s">
        <v>605</v>
      </c>
    </row>
    <row r="11" spans="1:2" x14ac:dyDescent="0.15">
      <c r="B11" s="72" t="s">
        <v>606</v>
      </c>
    </row>
    <row r="12" spans="1:2" x14ac:dyDescent="0.15">
      <c r="B12" s="72"/>
    </row>
    <row r="13" spans="1:2" x14ac:dyDescent="0.15">
      <c r="B13" s="72"/>
    </row>
    <row r="14" spans="1:2" x14ac:dyDescent="0.15">
      <c r="B14" s="72" t="s">
        <v>486</v>
      </c>
    </row>
    <row r="15" spans="1:2" x14ac:dyDescent="0.15">
      <c r="B15" s="72"/>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1" t="s">
        <v>511</v>
      </c>
    </row>
    <row r="9" spans="2:2" x14ac:dyDescent="0.15">
      <c r="B9" t="s">
        <v>512</v>
      </c>
    </row>
    <row r="10" spans="2:2" x14ac:dyDescent="0.15">
      <c r="B10" s="73" t="s">
        <v>607</v>
      </c>
    </row>
    <row r="11" spans="2:2" x14ac:dyDescent="0.15">
      <c r="B11" s="73"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71" t="s">
        <v>532</v>
      </c>
    </row>
    <row r="4" spans="2:2" ht="16" x14ac:dyDescent="0.2">
      <c r="B4" s="71" t="s">
        <v>533</v>
      </c>
    </row>
    <row r="5" spans="2:2" x14ac:dyDescent="0.15">
      <c r="B5" t="s">
        <v>534</v>
      </c>
    </row>
    <row r="6" spans="2:2" ht="16" x14ac:dyDescent="0.2">
      <c r="B6" s="71" t="s">
        <v>535</v>
      </c>
    </row>
    <row r="7" spans="2:2" ht="16" x14ac:dyDescent="0.2">
      <c r="B7" s="71" t="s">
        <v>536</v>
      </c>
    </row>
    <row r="8" spans="2:2" x14ac:dyDescent="0.15">
      <c r="B8" t="s">
        <v>537</v>
      </c>
    </row>
    <row r="9" spans="2:2" x14ac:dyDescent="0.15">
      <c r="B9" s="74" t="s">
        <v>538</v>
      </c>
    </row>
    <row r="10" spans="2:2" x14ac:dyDescent="0.15">
      <c r="B10" t="s">
        <v>609</v>
      </c>
    </row>
    <row r="11" spans="2:2" x14ac:dyDescent="0.15">
      <c r="B11" t="s">
        <v>610</v>
      </c>
    </row>
    <row r="14" spans="2:2" ht="16" x14ac:dyDescent="0.2">
      <c r="B14" s="71"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2021-02-01T00:30:20Z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