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00/"/>
    </mc:Choice>
  </mc:AlternateContent>
  <xr:revisionPtr revIDLastSave="0" documentId="8_{5E7426E0-6DF8-CD4D-B686-BE783799601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2" i="2" l="1"/>
  <c r="D22" i="2"/>
  <c r="D21" i="2"/>
  <c r="J4" i="2"/>
  <c r="J5" i="2"/>
  <c r="J6" i="2"/>
  <c r="J7" i="2"/>
  <c r="J8" i="2"/>
  <c r="J9" i="2"/>
  <c r="J10" i="2"/>
  <c r="J11" i="2"/>
  <c r="J12" i="2"/>
  <c r="J13" i="2"/>
  <c r="J14" i="2"/>
  <c r="J15" i="2"/>
  <c r="J16" i="2"/>
  <c r="J17" i="2"/>
  <c r="J18" i="2"/>
  <c r="J19" i="2"/>
  <c r="J20" i="2"/>
  <c r="J21" i="2"/>
  <c r="J22" i="2"/>
  <c r="B11" i="1"/>
  <c r="B12" i="1"/>
  <c r="B13" i="1"/>
  <c r="B14" i="1"/>
  <c r="B15" i="1"/>
  <c r="B6" i="1"/>
  <c r="B7" i="1"/>
  <c r="B8" i="1"/>
  <c r="B9" i="1"/>
  <c r="B10" i="1"/>
  <c r="B16" i="1"/>
  <c r="B17" i="1"/>
  <c r="B18" i="1"/>
  <c r="B19" i="1"/>
  <c r="B20" i="1"/>
  <c r="B21" i="1"/>
  <c r="B22" i="1"/>
  <c r="B23" i="1"/>
  <c r="B24" i="1"/>
  <c r="B25" i="1"/>
  <c r="B26" i="1"/>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H95" i="2"/>
  <c r="V94" i="2"/>
  <c r="H94" i="2" s="1"/>
  <c r="U94" i="2"/>
  <c r="T94" i="2"/>
  <c r="S94" i="2"/>
  <c r="R94" i="2"/>
  <c r="Q94" i="2"/>
  <c r="P94" i="2"/>
  <c r="O94" i="2"/>
  <c r="N94" i="2"/>
  <c r="M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H83" i="2"/>
  <c r="V82" i="2"/>
  <c r="H82" i="2" s="1"/>
  <c r="U82" i="2"/>
  <c r="T82" i="2"/>
  <c r="S82" i="2"/>
  <c r="R82" i="2"/>
  <c r="Q82" i="2"/>
  <c r="P82" i="2"/>
  <c r="O82" i="2"/>
  <c r="N82" i="2"/>
  <c r="M82" i="2"/>
  <c r="V81" i="2"/>
  <c r="H81" i="2" s="1"/>
  <c r="U81" i="2"/>
  <c r="T81" i="2"/>
  <c r="S81" i="2"/>
  <c r="R81" i="2"/>
  <c r="Q81" i="2"/>
  <c r="P81" i="2"/>
  <c r="O81" i="2"/>
  <c r="N81" i="2"/>
  <c r="M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U74" i="2"/>
  <c r="T74" i="2"/>
  <c r="S74" i="2"/>
  <c r="R74" i="2"/>
  <c r="Q74" i="2"/>
  <c r="P74" i="2"/>
  <c r="O74" i="2"/>
  <c r="N74" i="2"/>
  <c r="M74" i="2"/>
  <c r="H74" i="2"/>
  <c r="V73" i="2"/>
  <c r="H73" i="2" s="1"/>
  <c r="U73" i="2"/>
  <c r="T73" i="2"/>
  <c r="S73" i="2"/>
  <c r="R73" i="2"/>
  <c r="Q73" i="2"/>
  <c r="P73" i="2"/>
  <c r="O73" i="2"/>
  <c r="N73" i="2"/>
  <c r="M73" i="2"/>
  <c r="V72" i="2"/>
  <c r="H72" i="2" s="1"/>
  <c r="U72" i="2"/>
  <c r="T72" i="2"/>
  <c r="S72" i="2"/>
  <c r="R72" i="2"/>
  <c r="Q72" i="2"/>
  <c r="P72" i="2"/>
  <c r="O72" i="2"/>
  <c r="N72" i="2"/>
  <c r="M72" i="2"/>
  <c r="V71" i="2"/>
  <c r="U71" i="2"/>
  <c r="T71" i="2"/>
  <c r="S71" i="2"/>
  <c r="R71" i="2"/>
  <c r="Q71" i="2"/>
  <c r="P71" i="2"/>
  <c r="O71" i="2"/>
  <c r="N71" i="2"/>
  <c r="M71" i="2"/>
  <c r="H71" i="2"/>
  <c r="V70" i="2"/>
  <c r="H70" i="2" s="1"/>
  <c r="U70" i="2"/>
  <c r="T70" i="2"/>
  <c r="S70" i="2"/>
  <c r="R70" i="2"/>
  <c r="Q70" i="2"/>
  <c r="P70" i="2"/>
  <c r="O70" i="2"/>
  <c r="N70" i="2"/>
  <c r="M70" i="2"/>
  <c r="V69" i="2"/>
  <c r="H69" i="2" s="1"/>
  <c r="U69" i="2"/>
  <c r="T69" i="2"/>
  <c r="S69" i="2"/>
  <c r="R69" i="2"/>
  <c r="Q69" i="2"/>
  <c r="P69" i="2"/>
  <c r="O69" i="2"/>
  <c r="N69" i="2"/>
  <c r="M69" i="2"/>
  <c r="V68" i="2"/>
  <c r="U68" i="2"/>
  <c r="T68" i="2"/>
  <c r="S68" i="2"/>
  <c r="R68" i="2"/>
  <c r="Q68" i="2"/>
  <c r="P68" i="2"/>
  <c r="O68" i="2"/>
  <c r="N68" i="2"/>
  <c r="M68" i="2"/>
  <c r="H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U60" i="2"/>
  <c r="T60" i="2"/>
  <c r="S60" i="2"/>
  <c r="R60" i="2"/>
  <c r="Q60" i="2"/>
  <c r="P60" i="2"/>
  <c r="O60" i="2"/>
  <c r="N60" i="2"/>
  <c r="M60" i="2"/>
  <c r="H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H49" i="2" s="1"/>
  <c r="U49" i="2"/>
  <c r="T49" i="2"/>
  <c r="S49" i="2"/>
  <c r="R49" i="2"/>
  <c r="Q49" i="2"/>
  <c r="P49" i="2"/>
  <c r="O49" i="2"/>
  <c r="N49" i="2"/>
  <c r="M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4"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AK21" i="1" s="1"/>
  <c r="V24" i="2"/>
  <c r="H24" i="2" s="1"/>
  <c r="U24" i="2"/>
  <c r="T24" i="2"/>
  <c r="T25" i="1" s="1"/>
  <c r="S24" i="2"/>
  <c r="S25" i="1" s="1"/>
  <c r="R24" i="2"/>
  <c r="Q24" i="2"/>
  <c r="P24" i="2"/>
  <c r="O24" i="2"/>
  <c r="N24" i="2"/>
  <c r="M24" i="2"/>
  <c r="L24" i="2"/>
  <c r="B24" i="2"/>
  <c r="V23" i="2"/>
  <c r="H23" i="2" s="1"/>
  <c r="U23" i="2"/>
  <c r="R23" i="2"/>
  <c r="P23" i="2"/>
  <c r="N23" i="2"/>
  <c r="N24" i="1" s="1"/>
  <c r="M23" i="2"/>
  <c r="M24" i="1" s="1"/>
  <c r="L23" i="2"/>
  <c r="T23" i="2" s="1"/>
  <c r="T24" i="1" s="1"/>
  <c r="B23" i="2"/>
  <c r="V22" i="2"/>
  <c r="H22" i="2" s="1"/>
  <c r="U22" i="2"/>
  <c r="T22" i="2"/>
  <c r="S22" i="2"/>
  <c r="R22" i="2"/>
  <c r="Q22" i="2"/>
  <c r="P22" i="2"/>
  <c r="O22" i="2"/>
  <c r="N22" i="2"/>
  <c r="M22" i="2"/>
  <c r="I22" i="2"/>
  <c r="V21" i="2"/>
  <c r="H21" i="2" s="1"/>
  <c r="S21" i="2"/>
  <c r="R21" i="2"/>
  <c r="O21" i="2"/>
  <c r="O22" i="1" s="1"/>
  <c r="N21" i="2"/>
  <c r="T21" i="2"/>
  <c r="T22" i="1" s="1"/>
  <c r="I21" i="2"/>
  <c r="C21" i="2"/>
  <c r="V20" i="2"/>
  <c r="H20" i="2" s="1"/>
  <c r="U20" i="2"/>
  <c r="T20" i="2"/>
  <c r="S20" i="2"/>
  <c r="S21" i="1" s="1"/>
  <c r="R20" i="2"/>
  <c r="Q20" i="2"/>
  <c r="P20" i="2"/>
  <c r="O20" i="2"/>
  <c r="N20" i="2"/>
  <c r="N21" i="1" s="1"/>
  <c r="M20" i="2"/>
  <c r="I20" i="2"/>
  <c r="D20" i="2"/>
  <c r="C20" i="2"/>
  <c r="V19" i="2"/>
  <c r="H19" i="2" s="1"/>
  <c r="U19" i="2"/>
  <c r="T19" i="2"/>
  <c r="S19" i="2"/>
  <c r="R19" i="2"/>
  <c r="Q19" i="2"/>
  <c r="Q20" i="1" s="1"/>
  <c r="P19" i="2"/>
  <c r="O19" i="2"/>
  <c r="N19" i="2"/>
  <c r="N20" i="1" s="1"/>
  <c r="M19" i="2"/>
  <c r="I19" i="2"/>
  <c r="D19" i="2"/>
  <c r="C19" i="2"/>
  <c r="V18" i="2"/>
  <c r="H18" i="2" s="1"/>
  <c r="U18" i="2"/>
  <c r="T18" i="2"/>
  <c r="S18" i="2"/>
  <c r="R18" i="2"/>
  <c r="Q18" i="2"/>
  <c r="P18" i="2"/>
  <c r="O18" i="2"/>
  <c r="O19" i="1" s="1"/>
  <c r="N18" i="2"/>
  <c r="N19" i="1" s="1"/>
  <c r="M18" i="2"/>
  <c r="I18" i="2"/>
  <c r="D18" i="2"/>
  <c r="C18" i="2"/>
  <c r="V17" i="2"/>
  <c r="H17" i="2" s="1"/>
  <c r="U17" i="2"/>
  <c r="U18" i="1" s="1"/>
  <c r="T17" i="2"/>
  <c r="S17" i="2"/>
  <c r="R17" i="2"/>
  <c r="Q17" i="2"/>
  <c r="P17" i="2"/>
  <c r="O17" i="2"/>
  <c r="N17" i="2"/>
  <c r="N18" i="1" s="1"/>
  <c r="M17" i="2"/>
  <c r="M18" i="1" s="1"/>
  <c r="I17" i="2"/>
  <c r="D17" i="2"/>
  <c r="C17" i="2"/>
  <c r="V16" i="2"/>
  <c r="H16" i="2" s="1"/>
  <c r="U16" i="2"/>
  <c r="T16" i="2"/>
  <c r="S16" i="2"/>
  <c r="S17" i="1" s="1"/>
  <c r="R16" i="2"/>
  <c r="Q16" i="2"/>
  <c r="P16" i="2"/>
  <c r="O16" i="2"/>
  <c r="N16" i="2"/>
  <c r="N17" i="1" s="1"/>
  <c r="M16" i="2"/>
  <c r="I16" i="2"/>
  <c r="D16" i="2"/>
  <c r="C16" i="2"/>
  <c r="V15" i="2"/>
  <c r="H15" i="2" s="1"/>
  <c r="U15" i="2"/>
  <c r="T15" i="2"/>
  <c r="S15" i="2"/>
  <c r="R15" i="2"/>
  <c r="Q15" i="2"/>
  <c r="Q16" i="1" s="1"/>
  <c r="P15" i="2"/>
  <c r="P16" i="1" s="1"/>
  <c r="O15" i="2"/>
  <c r="N15" i="2"/>
  <c r="N16" i="1" s="1"/>
  <c r="M15" i="2"/>
  <c r="I15" i="2"/>
  <c r="D15" i="2"/>
  <c r="C15" i="2"/>
  <c r="V14" i="2"/>
  <c r="H14" i="2" s="1"/>
  <c r="U14" i="2"/>
  <c r="T14" i="2"/>
  <c r="S14" i="2"/>
  <c r="R14" i="2"/>
  <c r="Q14" i="2"/>
  <c r="P14" i="2"/>
  <c r="O14" i="2"/>
  <c r="O15" i="1" s="1"/>
  <c r="N14" i="2"/>
  <c r="N15" i="1" s="1"/>
  <c r="M14" i="2"/>
  <c r="I14" i="2"/>
  <c r="D14" i="2"/>
  <c r="C14" i="2"/>
  <c r="V13" i="2"/>
  <c r="H13" i="2" s="1"/>
  <c r="U13" i="2"/>
  <c r="U14" i="1" s="1"/>
  <c r="T13" i="2"/>
  <c r="S13" i="2"/>
  <c r="R13" i="2"/>
  <c r="Q13" i="2"/>
  <c r="P13" i="2"/>
  <c r="O13" i="2"/>
  <c r="N13" i="2"/>
  <c r="N14" i="1" s="1"/>
  <c r="M13" i="2"/>
  <c r="M14" i="1" s="1"/>
  <c r="I13" i="2"/>
  <c r="D13" i="2"/>
  <c r="C13" i="2"/>
  <c r="V12" i="2"/>
  <c r="H12" i="2" s="1"/>
  <c r="U12" i="2"/>
  <c r="U13" i="1" s="1"/>
  <c r="T12" i="2"/>
  <c r="S12" i="2"/>
  <c r="R12" i="2"/>
  <c r="Q12" i="2"/>
  <c r="P12" i="2"/>
  <c r="O12" i="2"/>
  <c r="N12" i="2"/>
  <c r="N13" i="1" s="1"/>
  <c r="M12" i="2"/>
  <c r="M13" i="1" s="1"/>
  <c r="I12" i="2"/>
  <c r="D12" i="2"/>
  <c r="C12" i="2"/>
  <c r="V11" i="2"/>
  <c r="H11" i="2" s="1"/>
  <c r="U11" i="2"/>
  <c r="T11" i="2"/>
  <c r="S11" i="2"/>
  <c r="S12" i="1" s="1"/>
  <c r="R11" i="2"/>
  <c r="Q11" i="2"/>
  <c r="Q12" i="1" s="1"/>
  <c r="P11" i="2"/>
  <c r="O11" i="2"/>
  <c r="N11" i="2"/>
  <c r="N12" i="1" s="1"/>
  <c r="M11" i="2"/>
  <c r="I11" i="2"/>
  <c r="D11" i="2"/>
  <c r="C11" i="2"/>
  <c r="V10" i="2"/>
  <c r="H10" i="2" s="1"/>
  <c r="U10" i="2"/>
  <c r="T10" i="2"/>
  <c r="S10" i="2"/>
  <c r="S11" i="1" s="1"/>
  <c r="R10" i="2"/>
  <c r="Q10" i="2"/>
  <c r="P10" i="2"/>
  <c r="O10" i="2"/>
  <c r="O11" i="1" s="1"/>
  <c r="N10" i="2"/>
  <c r="N11" i="1" s="1"/>
  <c r="M10" i="2"/>
  <c r="F11" i="1"/>
  <c r="I10" i="2"/>
  <c r="D10" i="2"/>
  <c r="C10" i="2"/>
  <c r="V9" i="2"/>
  <c r="H9" i="2" s="1"/>
  <c r="P9" i="2"/>
  <c r="M9" i="2"/>
  <c r="T9" i="2"/>
  <c r="T10" i="1" s="1"/>
  <c r="I9" i="2"/>
  <c r="D9" i="2"/>
  <c r="C9" i="2"/>
  <c r="CO10" i="1" s="1"/>
  <c r="B9" i="2"/>
  <c r="CR24" i="1" s="1"/>
  <c r="V8" i="2"/>
  <c r="H8" i="2" s="1"/>
  <c r="Q8" i="2"/>
  <c r="Q9" i="1" s="1"/>
  <c r="I8" i="2"/>
  <c r="D8" i="2"/>
  <c r="C8" i="2"/>
  <c r="B8" i="2"/>
  <c r="V7" i="2"/>
  <c r="U7" i="2"/>
  <c r="R7" i="2"/>
  <c r="R8" i="1" s="1"/>
  <c r="Q7" i="2"/>
  <c r="P7" i="2"/>
  <c r="O7" i="2"/>
  <c r="M7" i="2"/>
  <c r="M8" i="1" s="1"/>
  <c r="N7" i="2"/>
  <c r="N8" i="1" s="1"/>
  <c r="I7" i="2"/>
  <c r="H7" i="2"/>
  <c r="D7" i="2"/>
  <c r="C7" i="2"/>
  <c r="B7" i="2"/>
  <c r="V6" i="2"/>
  <c r="H6" i="2" s="1"/>
  <c r="S6" i="2"/>
  <c r="R6" i="2"/>
  <c r="Q6" i="2"/>
  <c r="P6" i="2"/>
  <c r="O6" i="2"/>
  <c r="N6" i="2"/>
  <c r="N7" i="1" s="1"/>
  <c r="M6" i="2"/>
  <c r="T6" i="2"/>
  <c r="T7" i="1" s="1"/>
  <c r="I6" i="2"/>
  <c r="D6" i="2"/>
  <c r="C6" i="2"/>
  <c r="V5" i="2"/>
  <c r="H5" i="2" s="1"/>
  <c r="S5" i="2"/>
  <c r="S6" i="1" s="1"/>
  <c r="P5" i="2"/>
  <c r="O5" i="2"/>
  <c r="N5" i="2"/>
  <c r="N6" i="1" s="1"/>
  <c r="T5" i="2"/>
  <c r="T6" i="1" s="1"/>
  <c r="K6" i="1"/>
  <c r="I5" i="2"/>
  <c r="D5" i="2"/>
  <c r="C5" i="2"/>
  <c r="V4" i="2"/>
  <c r="H4" i="2" s="1"/>
  <c r="Q4" i="2"/>
  <c r="N4" i="2"/>
  <c r="N5" i="1" s="1"/>
  <c r="M4" i="2"/>
  <c r="T4" i="2"/>
  <c r="T5" i="1" s="1"/>
  <c r="I4" i="2"/>
  <c r="D4" i="2"/>
  <c r="C4" i="2"/>
  <c r="B2" i="2"/>
  <c r="F22" i="1" s="1"/>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I25" i="1"/>
  <c r="AB25" i="1"/>
  <c r="AA25" i="1"/>
  <c r="Z25" i="1"/>
  <c r="Y25" i="1"/>
  <c r="X25" i="1"/>
  <c r="W25" i="1"/>
  <c r="U25" i="1"/>
  <c r="R25" i="1"/>
  <c r="Q25" i="1"/>
  <c r="P25" i="1"/>
  <c r="O25" i="1"/>
  <c r="N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O24" i="1"/>
  <c r="DA24" i="1"/>
  <c r="CZ24" i="1"/>
  <c r="CV24" i="1"/>
  <c r="CU24" i="1"/>
  <c r="CT24" i="1"/>
  <c r="CS24" i="1"/>
  <c r="CQ24" i="1"/>
  <c r="CP24" i="1"/>
  <c r="CO24" i="1"/>
  <c r="CL24" i="1"/>
  <c r="CK24" i="1"/>
  <c r="CJ24" i="1"/>
  <c r="CI24" i="1"/>
  <c r="CH24" i="1"/>
  <c r="CG24" i="1"/>
  <c r="BH24" i="1"/>
  <c r="BG24" i="1"/>
  <c r="BF24" i="1"/>
  <c r="BE24" i="1"/>
  <c r="AV24" i="1"/>
  <c r="AM24" i="1"/>
  <c r="AJ24" i="1"/>
  <c r="AI24" i="1"/>
  <c r="AB24" i="1"/>
  <c r="AA24" i="1"/>
  <c r="Z24" i="1"/>
  <c r="Y24" i="1"/>
  <c r="X24" i="1"/>
  <c r="W24" i="1"/>
  <c r="U24" i="1"/>
  <c r="R24" i="1"/>
  <c r="P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S22" i="1"/>
  <c r="R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J21" i="1"/>
  <c r="CI21" i="1"/>
  <c r="CH21" i="1"/>
  <c r="CG21" i="1"/>
  <c r="BH21" i="1"/>
  <c r="BG21" i="1"/>
  <c r="BF21" i="1"/>
  <c r="BE21" i="1"/>
  <c r="AV21" i="1"/>
  <c r="AM21" i="1"/>
  <c r="AJ21" i="1"/>
  <c r="AI21" i="1"/>
  <c r="AB21" i="1"/>
  <c r="AA21" i="1"/>
  <c r="Z21" i="1"/>
  <c r="Y21" i="1"/>
  <c r="X21" i="1"/>
  <c r="W21" i="1"/>
  <c r="U21" i="1"/>
  <c r="T21" i="1"/>
  <c r="R21" i="1"/>
  <c r="Q21" i="1"/>
  <c r="P21" i="1"/>
  <c r="O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J20" i="1"/>
  <c r="CI20" i="1"/>
  <c r="CH20" i="1"/>
  <c r="CG20" i="1"/>
  <c r="BH20" i="1"/>
  <c r="BG20" i="1"/>
  <c r="BF20" i="1"/>
  <c r="BE20" i="1"/>
  <c r="AV20" i="1"/>
  <c r="AM20" i="1"/>
  <c r="AJ20" i="1"/>
  <c r="AI20" i="1"/>
  <c r="AB20" i="1"/>
  <c r="AA20" i="1"/>
  <c r="Z20" i="1"/>
  <c r="Y20" i="1"/>
  <c r="X20" i="1"/>
  <c r="W20" i="1"/>
  <c r="U20" i="1"/>
  <c r="T20" i="1"/>
  <c r="S20" i="1"/>
  <c r="R20" i="1"/>
  <c r="P20" i="1"/>
  <c r="O20" i="1"/>
  <c r="M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J19" i="1"/>
  <c r="CI19" i="1"/>
  <c r="CH19" i="1"/>
  <c r="CG19" i="1"/>
  <c r="BH19" i="1"/>
  <c r="BG19" i="1"/>
  <c r="BF19" i="1"/>
  <c r="BE19" i="1"/>
  <c r="AV19" i="1"/>
  <c r="AM19" i="1"/>
  <c r="AJ19" i="1"/>
  <c r="AI19" i="1"/>
  <c r="AB19" i="1"/>
  <c r="AA19" i="1"/>
  <c r="Z19" i="1"/>
  <c r="Y19" i="1"/>
  <c r="X19" i="1"/>
  <c r="W19" i="1"/>
  <c r="U19" i="1"/>
  <c r="T19" i="1"/>
  <c r="S19" i="1"/>
  <c r="R19" i="1"/>
  <c r="Q19" i="1"/>
  <c r="P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J18" i="1"/>
  <c r="CI18" i="1"/>
  <c r="CH18" i="1"/>
  <c r="CG18" i="1"/>
  <c r="BH18" i="1"/>
  <c r="BG18" i="1"/>
  <c r="BF18" i="1"/>
  <c r="BE18" i="1"/>
  <c r="AV18" i="1"/>
  <c r="AM18" i="1"/>
  <c r="AJ18" i="1"/>
  <c r="AI18" i="1"/>
  <c r="AB18" i="1"/>
  <c r="AA18" i="1"/>
  <c r="Z18" i="1"/>
  <c r="Y18" i="1"/>
  <c r="X18" i="1"/>
  <c r="W18" i="1"/>
  <c r="T18" i="1"/>
  <c r="S18" i="1"/>
  <c r="R18" i="1"/>
  <c r="Q18" i="1"/>
  <c r="P18" i="1"/>
  <c r="O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J17" i="1"/>
  <c r="CI17" i="1"/>
  <c r="CH17" i="1"/>
  <c r="CG17" i="1"/>
  <c r="BH17" i="1"/>
  <c r="BG17" i="1"/>
  <c r="BF17" i="1"/>
  <c r="BE17" i="1"/>
  <c r="AV17" i="1"/>
  <c r="AM17" i="1"/>
  <c r="AK17" i="1"/>
  <c r="AJ17" i="1"/>
  <c r="AI17" i="1"/>
  <c r="AB17" i="1"/>
  <c r="AA17" i="1"/>
  <c r="Z17" i="1"/>
  <c r="Y17" i="1"/>
  <c r="X17" i="1"/>
  <c r="W17" i="1"/>
  <c r="U17" i="1"/>
  <c r="T17" i="1"/>
  <c r="R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J16" i="1"/>
  <c r="CI16" i="1"/>
  <c r="CH16" i="1"/>
  <c r="CG16" i="1"/>
  <c r="BH16" i="1"/>
  <c r="BG16" i="1"/>
  <c r="BF16" i="1"/>
  <c r="BE16" i="1"/>
  <c r="AV16" i="1"/>
  <c r="AM16" i="1"/>
  <c r="AK16" i="1"/>
  <c r="AJ16" i="1"/>
  <c r="AI16" i="1"/>
  <c r="AB16" i="1"/>
  <c r="AA16" i="1"/>
  <c r="Z16" i="1"/>
  <c r="Y16" i="1"/>
  <c r="X16" i="1"/>
  <c r="W16" i="1"/>
  <c r="U16" i="1"/>
  <c r="T16" i="1"/>
  <c r="S16" i="1"/>
  <c r="R16" i="1"/>
  <c r="O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J15" i="1"/>
  <c r="CI15" i="1"/>
  <c r="CH15" i="1"/>
  <c r="CG15" i="1"/>
  <c r="BH15" i="1"/>
  <c r="BG15" i="1"/>
  <c r="BF15" i="1"/>
  <c r="BE15" i="1"/>
  <c r="AV15" i="1"/>
  <c r="AM15" i="1"/>
  <c r="AK15" i="1"/>
  <c r="AJ15" i="1"/>
  <c r="AI15" i="1"/>
  <c r="AB15" i="1"/>
  <c r="AA15" i="1"/>
  <c r="Z15" i="1"/>
  <c r="Y15" i="1"/>
  <c r="X15" i="1"/>
  <c r="W15" i="1"/>
  <c r="U15" i="1"/>
  <c r="T15" i="1"/>
  <c r="S15" i="1"/>
  <c r="R15" i="1"/>
  <c r="Q15" i="1"/>
  <c r="P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J14" i="1"/>
  <c r="CI14" i="1"/>
  <c r="CH14" i="1"/>
  <c r="CG14" i="1"/>
  <c r="BH14" i="1"/>
  <c r="BG14" i="1"/>
  <c r="BF14" i="1"/>
  <c r="BE14" i="1"/>
  <c r="AV14" i="1"/>
  <c r="AM14" i="1"/>
  <c r="AK14" i="1"/>
  <c r="AJ14" i="1"/>
  <c r="AI14" i="1"/>
  <c r="AB14" i="1"/>
  <c r="AA14" i="1"/>
  <c r="Z14" i="1"/>
  <c r="Y14" i="1"/>
  <c r="X14" i="1"/>
  <c r="W14" i="1"/>
  <c r="T14" i="1"/>
  <c r="S14" i="1"/>
  <c r="R14" i="1"/>
  <c r="Q14" i="1"/>
  <c r="P14" i="1"/>
  <c r="O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J13" i="1"/>
  <c r="CI13" i="1"/>
  <c r="CH13" i="1"/>
  <c r="CG13" i="1"/>
  <c r="BH13" i="1"/>
  <c r="BG13" i="1"/>
  <c r="BF13" i="1"/>
  <c r="BE13" i="1"/>
  <c r="AV13" i="1"/>
  <c r="AM13" i="1"/>
  <c r="AK13" i="1"/>
  <c r="AJ13" i="1"/>
  <c r="AI13" i="1"/>
  <c r="AB13" i="1"/>
  <c r="AA13" i="1"/>
  <c r="Z13" i="1"/>
  <c r="Y13" i="1"/>
  <c r="X13" i="1"/>
  <c r="W13" i="1"/>
  <c r="T13" i="1"/>
  <c r="S13" i="1"/>
  <c r="R13" i="1"/>
  <c r="Q13" i="1"/>
  <c r="P13" i="1"/>
  <c r="O13" i="1"/>
  <c r="L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J12" i="1"/>
  <c r="CI12" i="1"/>
  <c r="CH12" i="1"/>
  <c r="CG12" i="1"/>
  <c r="BH12" i="1"/>
  <c r="BG12" i="1"/>
  <c r="BF12" i="1"/>
  <c r="BE12" i="1"/>
  <c r="AV12" i="1"/>
  <c r="AM12" i="1"/>
  <c r="AK12" i="1"/>
  <c r="AJ12" i="1"/>
  <c r="AI12" i="1"/>
  <c r="AB12" i="1"/>
  <c r="AA12" i="1"/>
  <c r="Z12" i="1"/>
  <c r="Y12" i="1"/>
  <c r="X12" i="1"/>
  <c r="W12" i="1"/>
  <c r="U12" i="1"/>
  <c r="T12" i="1"/>
  <c r="R12" i="1"/>
  <c r="P12" i="1"/>
  <c r="O12" i="1"/>
  <c r="M12" i="1"/>
  <c r="L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J11" i="1"/>
  <c r="CI11" i="1"/>
  <c r="CH11" i="1"/>
  <c r="CG11" i="1"/>
  <c r="BH11" i="1"/>
  <c r="BG11" i="1"/>
  <c r="BF11" i="1"/>
  <c r="BE11" i="1"/>
  <c r="AV11" i="1"/>
  <c r="AM11" i="1"/>
  <c r="AK11" i="1"/>
  <c r="AJ11" i="1"/>
  <c r="AI11" i="1"/>
  <c r="AB11" i="1"/>
  <c r="AA11" i="1"/>
  <c r="Z11" i="1"/>
  <c r="Y11" i="1"/>
  <c r="X11" i="1"/>
  <c r="W11" i="1"/>
  <c r="U11" i="1"/>
  <c r="T11" i="1"/>
  <c r="R11" i="1"/>
  <c r="Q11" i="1"/>
  <c r="P11" i="1"/>
  <c r="M11" i="1"/>
  <c r="L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L10" i="1"/>
  <c r="CJ10" i="1"/>
  <c r="CI10" i="1"/>
  <c r="CH10" i="1"/>
  <c r="CG10" i="1"/>
  <c r="BH10" i="1"/>
  <c r="BG10" i="1"/>
  <c r="BF10" i="1"/>
  <c r="BE10" i="1"/>
  <c r="AV10" i="1"/>
  <c r="AM10" i="1"/>
  <c r="AK10" i="1"/>
  <c r="AJ10" i="1"/>
  <c r="AI10" i="1"/>
  <c r="AB10" i="1"/>
  <c r="AA10" i="1"/>
  <c r="Z10" i="1"/>
  <c r="Y10" i="1"/>
  <c r="X10" i="1"/>
  <c r="W10" i="1"/>
  <c r="P10" i="1"/>
  <c r="M10" i="1"/>
  <c r="L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J9" i="1"/>
  <c r="CI9" i="1"/>
  <c r="CH9" i="1"/>
  <c r="CG9" i="1"/>
  <c r="BH9" i="1"/>
  <c r="BG9" i="1"/>
  <c r="BF9" i="1"/>
  <c r="BE9" i="1"/>
  <c r="AV9" i="1"/>
  <c r="AM9" i="1"/>
  <c r="AK9" i="1"/>
  <c r="AJ9" i="1"/>
  <c r="AI9" i="1"/>
  <c r="AB9" i="1"/>
  <c r="AA9" i="1"/>
  <c r="Z9" i="1"/>
  <c r="Y9" i="1"/>
  <c r="X9" i="1"/>
  <c r="W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J8" i="1"/>
  <c r="CI8" i="1"/>
  <c r="CH8" i="1"/>
  <c r="CG8" i="1"/>
  <c r="BH8" i="1"/>
  <c r="BG8" i="1"/>
  <c r="BF8" i="1"/>
  <c r="BE8" i="1"/>
  <c r="AV8" i="1"/>
  <c r="AT8" i="1"/>
  <c r="AM8" i="1"/>
  <c r="AL8" i="1"/>
  <c r="AK8" i="1"/>
  <c r="AJ8" i="1"/>
  <c r="AI8" i="1"/>
  <c r="AB8" i="1"/>
  <c r="AA8" i="1"/>
  <c r="Z8" i="1"/>
  <c r="Y8" i="1"/>
  <c r="X8" i="1"/>
  <c r="W8" i="1"/>
  <c r="U8" i="1"/>
  <c r="Q8" i="1"/>
  <c r="P8" i="1"/>
  <c r="O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S7" i="1"/>
  <c r="R7" i="1"/>
  <c r="Q7" i="1"/>
  <c r="P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P6" i="1"/>
  <c r="O6" i="1"/>
  <c r="L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Q5" i="1"/>
  <c r="M5" i="1"/>
  <c r="L5" i="1"/>
  <c r="K5" i="1"/>
  <c r="J5" i="1"/>
  <c r="I5" i="1"/>
  <c r="H5" i="1"/>
  <c r="G5" i="1"/>
  <c r="E5" i="1"/>
  <c r="D5" i="1"/>
  <c r="C5" i="1"/>
  <c r="B5" i="1"/>
  <c r="A5" i="1"/>
  <c r="AA4" i="1"/>
  <c r="J4" i="1"/>
  <c r="I4" i="1"/>
  <c r="H4" i="1"/>
  <c r="F4" i="1"/>
  <c r="D4" i="1"/>
  <c r="B4" i="1"/>
  <c r="A4" i="1"/>
  <c r="AL25" i="1" l="1"/>
  <c r="F25" i="1"/>
  <c r="AT25" i="1"/>
  <c r="AT9" i="1"/>
  <c r="AL9" i="1"/>
  <c r="R4" i="2"/>
  <c r="R5" i="1" s="1"/>
  <c r="U5" i="2"/>
  <c r="U6" i="1" s="1"/>
  <c r="R9" i="2"/>
  <c r="R10" i="1" s="1"/>
  <c r="S4" i="2"/>
  <c r="S5" i="1" s="1"/>
  <c r="M5" i="2"/>
  <c r="M6" i="1" s="1"/>
  <c r="S9" i="2"/>
  <c r="S10" i="1" s="1"/>
  <c r="P21" i="2"/>
  <c r="P22" i="1" s="1"/>
  <c r="O23" i="2"/>
  <c r="O24" i="1" s="1"/>
  <c r="U4" i="2"/>
  <c r="U5" i="1" s="1"/>
  <c r="F10" i="1"/>
  <c r="U9" i="2"/>
  <c r="U10" i="1" s="1"/>
  <c r="U21" i="2"/>
  <c r="U22" i="1" s="1"/>
  <c r="S23" i="2"/>
  <c r="S24" i="1" s="1"/>
  <c r="O4" i="2"/>
  <c r="O5" i="1" s="1"/>
  <c r="Q5" i="2"/>
  <c r="Q6" i="1" s="1"/>
  <c r="N9" i="2"/>
  <c r="N10" i="1" s="1"/>
  <c r="P4" i="2"/>
  <c r="P5" i="1" s="1"/>
  <c r="R5" i="2"/>
  <c r="R6" i="1" s="1"/>
  <c r="U6" i="2"/>
  <c r="U7" i="1" s="1"/>
  <c r="O9" i="2"/>
  <c r="O10" i="1" s="1"/>
  <c r="M21" i="2"/>
  <c r="M22" i="1" s="1"/>
  <c r="AT14" i="1"/>
  <c r="AL14" i="1"/>
  <c r="AL13" i="1"/>
  <c r="AT13" i="1"/>
  <c r="AT21" i="1"/>
  <c r="AL21" i="1"/>
  <c r="AT6" i="1"/>
  <c r="AL6" i="1"/>
  <c r="AL12" i="1"/>
  <c r="AT12" i="1"/>
  <c r="AT20" i="1"/>
  <c r="AL20" i="1"/>
  <c r="AT24" i="1"/>
  <c r="AL24" i="1"/>
  <c r="F24" i="1"/>
  <c r="AL7" i="1"/>
  <c r="AT7" i="1"/>
  <c r="AT11" i="1"/>
  <c r="AL11" i="1"/>
  <c r="AL19" i="1"/>
  <c r="AT19" i="1"/>
  <c r="AL5" i="1"/>
  <c r="AT5" i="1"/>
  <c r="AL10" i="1"/>
  <c r="AT10" i="1"/>
  <c r="AL18" i="1"/>
  <c r="AT18" i="1"/>
  <c r="AT17" i="1"/>
  <c r="AL17" i="1"/>
  <c r="F23" i="1"/>
  <c r="AL23" i="1"/>
  <c r="AT23" i="1"/>
  <c r="F13" i="1"/>
  <c r="AT16" i="1"/>
  <c r="AL16" i="1"/>
  <c r="AT22" i="1"/>
  <c r="AL22" i="1"/>
  <c r="F12" i="1"/>
  <c r="AT15" i="1"/>
  <c r="AL15" i="1"/>
  <c r="CK8" i="1"/>
  <c r="CK9" i="1"/>
  <c r="K10" i="1"/>
  <c r="CK10" i="1"/>
  <c r="K11" i="1"/>
  <c r="CK11" i="1"/>
  <c r="K12" i="1"/>
  <c r="CK12" i="1"/>
  <c r="K13" i="1"/>
  <c r="CK13" i="1"/>
  <c r="CK14" i="1"/>
  <c r="CK15" i="1"/>
  <c r="CK16" i="1"/>
  <c r="CK17" i="1"/>
  <c r="CK18" i="1"/>
  <c r="CK19" i="1"/>
  <c r="CK20" i="1"/>
  <c r="CK21" i="1"/>
  <c r="S7" i="2"/>
  <c r="S8" i="1" s="1"/>
  <c r="R8" i="2"/>
  <c r="R9" i="1" s="1"/>
  <c r="Q9" i="2"/>
  <c r="Q10" i="1" s="1"/>
  <c r="Q21" i="2"/>
  <c r="Q22" i="1" s="1"/>
  <c r="Q23" i="2"/>
  <c r="Q24" i="1" s="1"/>
  <c r="AK24" i="1"/>
  <c r="T7" i="2"/>
  <c r="T8" i="1" s="1"/>
  <c r="S8" i="2"/>
  <c r="S9" i="1" s="1"/>
  <c r="T8" i="2"/>
  <c r="T9" i="1" s="1"/>
  <c r="F5" i="1"/>
  <c r="F6" i="1"/>
  <c r="F7" i="1"/>
  <c r="F8" i="1"/>
  <c r="F9" i="1"/>
  <c r="F14" i="1"/>
  <c r="F15" i="1"/>
  <c r="F16" i="1"/>
  <c r="F17" i="1"/>
  <c r="F18" i="1"/>
  <c r="AK18" i="1"/>
  <c r="F19" i="1"/>
  <c r="AK19" i="1"/>
  <c r="F20" i="1"/>
  <c r="AK20" i="1"/>
  <c r="F21" i="1"/>
  <c r="M8" i="2"/>
  <c r="M9" i="1" s="1"/>
  <c r="U8" i="2"/>
  <c r="U9" i="1" s="1"/>
  <c r="N8" i="2"/>
  <c r="N9" i="1" s="1"/>
  <c r="O8" i="2"/>
  <c r="O9" i="1" s="1"/>
  <c r="P8" i="2"/>
  <c r="P9" i="1" s="1"/>
</calcChain>
</file>

<file path=xl/sharedStrings.xml><?xml version="1.0" encoding="utf-8"?>
<sst xmlns="http://schemas.openxmlformats.org/spreadsheetml/2006/main" count="741" uniqueCount="612">
  <si>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</si>
  <si>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</si>
  <si>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</si>
  <si>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</si>
  <si>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</si>
  <si>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</si>
  <si>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</si>
  <si>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</si>
  <si>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</si>
  <si>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</si>
  <si>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</si>
  <si>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</si>
  <si>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</si>
  <si>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</si>
  <si>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</si>
  <si>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</si>
  <si>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</si>
  <si>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</si>
  <si>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</si>
  <si>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</si>
  <si>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</si>
  <si>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</si>
  <si>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</si>
  <si>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</si>
  <si>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</si>
  <si>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</si>
  <si>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</si>
  <si>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</si>
  <si>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</si>
  <si>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</si>
  <si>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</si>
  <si>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</si>
  <si>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</si>
  <si>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</si>
  <si>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</si>
  <si>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</si>
  <si>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</si>
  <si>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</si>
  <si>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</si>
  <si>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</si>
  <si>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</si>
  <si>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</si>
  <si>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</si>
  <si>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</si>
  <si>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</si>
  <si>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</si>
  <si>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</si>
  <si>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</si>
  <si>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</si>
  <si>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</si>
  <si>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</si>
  <si>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</si>
  <si>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</si>
  <si>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</si>
  <si>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</si>
  <si>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</si>
  <si>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</si>
  <si>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</si>
  <si>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</si>
  <si>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</si>
  <si>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</si>
  <si>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</si>
  <si>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</si>
  <si>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</si>
  <si>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</si>
  <si>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</si>
  <si>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</si>
  <si>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</si>
  <si>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</si>
  <si>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</si>
  <si>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</si>
  <si>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</si>
  <si>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</si>
  <si>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</si>
  <si>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</si>
  <si>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</si>
  <si>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</si>
  <si>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</si>
  <si>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</si>
  <si>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</si>
  <si>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</si>
  <si>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</si>
  <si>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</si>
  <si>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</si>
  <si>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</si>
  <si>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</si>
  <si>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</si>
  <si>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</si>
  <si>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</si>
  <si>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</si>
  <si>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</si>
  <si>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</si>
  <si>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</si>
  <si>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</si>
  <si>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</si>
  <si>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</si>
  <si>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</si>
  <si>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</si>
  <si>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</si>
  <si>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</si>
  <si>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</si>
  <si>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</si>
  <si>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</si>
  <si>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</si>
  <si>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</si>
  <si>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</si>
  <si>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</si>
  <si>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</si>
  <si>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</si>
  <si>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</si>
  <si>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</si>
  <si>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</si>
  <si>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</si>
  <si>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</si>
  <si>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</si>
  <si>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</si>
  <si>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</si>
  <si>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</si>
  <si>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</si>
  <si>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</si>
  <si>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</si>
  <si>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</si>
  <si>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</si>
  <si>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</si>
  <si>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</si>
  <si>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</si>
  <si>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</si>
  <si>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</si>
  <si>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</si>
  <si>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</si>
  <si>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</si>
  <si>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</si>
  <si>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</si>
  <si>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</si>
  <si>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</si>
  <si>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</si>
  <si>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</si>
  <si>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</si>
  <si>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</si>
  <si>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</si>
  <si>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</si>
  <si>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</si>
  <si>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</si>
  <si>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</si>
  <si>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</si>
  <si>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</si>
  <si>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</si>
  <si>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</si>
  <si>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</si>
  <si>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</si>
  <si>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</si>
  <si>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</si>
  <si>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</si>
  <si>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</si>
  <si>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</si>
  <si>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</si>
  <si>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</si>
  <si>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</si>
  <si>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</si>
  <si>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</si>
  <si>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</si>
  <si>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</si>
  <si>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</si>
  <si>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</si>
  <si>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</si>
  <si>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</si>
  <si>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</si>
  <si>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</si>
  <si>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</si>
  <si>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</si>
  <si>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</si>
  <si>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</si>
  <si>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</si>
  <si>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</si>
  <si>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</si>
  <si>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</si>
  <si>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</si>
  <si>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</si>
  <si>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</si>
  <si>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</si>
  <si>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</si>
  <si>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</si>
  <si>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</si>
  <si>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</si>
  <si>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</si>
  <si>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</si>
  <si>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</si>
  <si>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</si>
  <si>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</si>
  <si>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</si>
  <si>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</si>
  <si>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</si>
  <si>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</si>
  <si>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</si>
  <si>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</si>
  <si>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</si>
  <si>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</si>
  <si>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</si>
  <si>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</si>
  <si>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</si>
  <si>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</si>
  <si>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</si>
  <si>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</si>
  <si>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</si>
  <si>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</si>
  <si>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</si>
  <si>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</si>
  <si>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</si>
  <si>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</si>
  <si>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</si>
  <si>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</si>
  <si>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</si>
  <si>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</si>
  <si>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</si>
  <si>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</si>
  <si>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</si>
  <si>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</si>
  <si>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</si>
  <si>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</si>
  <si>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</si>
  <si>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</si>
  <si>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</si>
  <si>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</si>
  <si>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</si>
  <si>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</si>
  <si>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</si>
  <si>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</si>
  <si>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</si>
  <si>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</si>
  <si>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</si>
  <si>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</si>
  <si>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</si>
  <si>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</si>
  <si>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</si>
  <si>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</si>
  <si>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</si>
  <si>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</si>
  <si>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</si>
  <si>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</si>
  <si>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</si>
  <si>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</si>
  <si>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</si>
  <si>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</si>
  <si>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</si>
  <si>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</si>
  <si>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</si>
  <si>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</si>
  <si>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</si>
  <si>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</si>
  <si>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</si>
  <si>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</si>
  <si>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</si>
  <si>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</si>
  <si>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</si>
  <si>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</si>
  <si>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</si>
  <si>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</si>
  <si>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</si>
  <si>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</si>
  <si>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</si>
  <si>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</si>
  <si>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</si>
  <si>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</si>
  <si>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</si>
  <si>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</si>
  <si>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</si>
  <si>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</si>
  <si>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</si>
  <si>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</si>
  <si>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</si>
  <si>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</si>
  <si>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</si>
  <si>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</si>
  <si>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</si>
  <si>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</si>
  <si>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</si>
  <si>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</si>
  <si>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</si>
  <si>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</si>
  <si>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</si>
  <si>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</si>
  <si>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</si>
  <si>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</si>
  <si>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</si>
  <si>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</si>
  <si>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</si>
  <si>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</si>
  <si>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</si>
  <si>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</si>
  <si>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</si>
  <si>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</si>
  <si>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</si>
  <si>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</si>
  <si>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</si>
  <si>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</si>
  <si>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</si>
  <si>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</si>
  <si>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</si>
  <si>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</si>
  <si>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</si>
  <si>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</si>
  <si>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</si>
  <si>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</si>
  <si>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</si>
  <si>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</si>
  <si>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</si>
  <si>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</si>
  <si>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</si>
  <si>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</si>
  <si>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</si>
  <si>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</si>
  <si>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</si>
  <si>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</si>
  <si>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</si>
  <si>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</si>
  <si>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</si>
  <si>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</si>
  <si>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</si>
  <si>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</si>
  <si>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</si>
  <si>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</si>
  <si>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</si>
  <si>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</si>
  <si>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</si>
  <si>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</si>
  <si>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</si>
  <si>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</si>
  <si>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</si>
  <si>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</si>
  <si>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</si>
  <si>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</si>
  <si>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</si>
  <si>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</si>
  <si>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</si>
  <si>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</si>
  <si>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</si>
  <si>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</si>
  <si>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</si>
  <si>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</si>
  <si>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</si>
  <si>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</si>
  <si>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</si>
  <si>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</si>
  <si>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</si>
  <si>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</si>
  <si>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</si>
  <si>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</si>
  <si>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</si>
  <si>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</si>
  <si>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</si>
  <si>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</si>
  <si>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</si>
  <si>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</si>
  <si>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</si>
  <si>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</si>
  <si>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</si>
  <si>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</si>
  <si>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</si>
  <si>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</si>
  <si>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</si>
  <si>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</si>
  <si>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</si>
  <si>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</si>
  <si>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</si>
  <si>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</si>
  <si>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</si>
  <si>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</si>
  <si>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</si>
  <si>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</si>
  <si>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</si>
  <si>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</si>
  <si>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</si>
  <si>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</si>
  <si>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</si>
  <si>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</si>
  <si>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</si>
  <si>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</si>
  <si>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</si>
  <si>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</si>
  <si>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</si>
  <si>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</si>
  <si>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</si>
  <si>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</si>
  <si>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</si>
  <si>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</si>
  <si>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</si>
  <si>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</si>
  <si>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</si>
  <si>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</si>
  <si>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</si>
  <si>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</si>
  <si>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</si>
  <si>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</si>
  <si>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</si>
  <si>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</si>
  <si>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</si>
  <si>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</si>
  <si>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</si>
  <si>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</si>
  <si>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</si>
  <si>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</si>
  <si>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</si>
  <si>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</si>
  <si>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</si>
  <si>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</si>
  <si>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</si>
  <si>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</si>
  <si>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</si>
  <si>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</si>
  <si>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</si>
  <si>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</si>
  <si>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</si>
  <si>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</si>
  <si>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</si>
  <si>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</si>
  <si>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</si>
  <si>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</si>
  <si>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</si>
  <si>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</si>
  <si>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</si>
  <si>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</si>
  <si>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</si>
  <si>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</si>
  <si>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</si>
  <si>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</si>
  <si>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</si>
  <si>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</si>
  <si>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</si>
  <si>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</si>
  <si>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</si>
  <si>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</si>
  <si>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</si>
  <si>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</si>
  <si>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</si>
  <si>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</si>
  <si>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</si>
  <si>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</si>
  <si>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</si>
  <si>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</si>
  <si>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</si>
  <si>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</si>
  <si>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</si>
  <si>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</si>
  <si>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</si>
  <si>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</si>
  <si>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</si>
  <si>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</si>
  <si>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</si>
  <si>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</si>
  <si>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</si>
  <si>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</si>
  <si>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</si>
  <si>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</si>
  <si>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</si>
  <si>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</si>
  <si>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</si>
  <si>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</si>
  <si>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</si>
  <si>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</si>
  <si>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</si>
  <si>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</si>
  <si>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</si>
  <si>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</si>
  <si>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</si>
  <si>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</si>
  <si>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</si>
  <si>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</si>
  <si>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</si>
  <si>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</si>
  <si>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</si>
  <si>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</si>
  <si>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</si>
  <si>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</si>
  <si>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</si>
  <si>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</si>
  <si>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</si>
  <si>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</si>
  <si>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</si>
  <si>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</si>
  <si>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</si>
  <si>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</si>
  <si>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</si>
  <si>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</si>
  <si>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</si>
  <si>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</si>
  <si>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</si>
  <si>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</si>
  <si>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</si>
  <si>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</si>
  <si>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</si>
  <si>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</si>
  <si>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</si>
  <si>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</si>
  <si>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</si>
  <si>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</si>
  <si>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</si>
  <si>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</si>
  <si>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</si>
  <si>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</si>
  <si>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</si>
  <si>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</si>
  <si>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</si>
  <si>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</si>
  <si>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</si>
  <si>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</si>
  <si>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</si>
  <si>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</si>
  <si>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</si>
  <si>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</si>
  <si>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</si>
  <si>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</si>
  <si>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</si>
  <si>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</si>
  <si>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</si>
  <si>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</si>
  <si>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</si>
  <si>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</si>
  <si>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</si>
  <si>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</si>
  <si>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</si>
  <si>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</si>
  <si>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</si>
  <si>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</si>
  <si>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</si>
  <si>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</si>
  <si>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</si>
  <si>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</si>
  <si>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</si>
  <si>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</si>
  <si>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</si>
  <si>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</si>
  <si>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</si>
  <si>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</si>
  <si>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</si>
  <si>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</si>
  <si>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</si>
  <si>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</si>
  <si>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</si>
  <si>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</si>
  <si>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</si>
  <si>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</si>
  <si>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</si>
  <si>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</si>
  <si>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</si>
  <si>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</si>
  <si>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</si>
  <si>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</si>
  <si>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</si>
  <si>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</si>
  <si>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</si>
  <si>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</si>
  <si>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</si>
  <si>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</si>
  <si>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</si>
  <si>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</si>
  <si>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</si>
  <si>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</si>
  <si>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</si>
  <si>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</si>
  <si>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</si>
  <si>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</si>
  <si>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</si>
  <si>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</si>
  <si>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</si>
  <si>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</si>
  <si>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</si>
  <si>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</si>
  <si>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</si>
  <si>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</si>
  <si>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</si>
  <si>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</si>
  <si>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</si>
  <si>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</si>
  <si>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</si>
  <si>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</si>
  <si>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</si>
  <si>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</si>
  <si>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</si>
  <si>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</si>
  <si>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</si>
  <si>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</si>
  <si>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</si>
  <si>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</si>
  <si>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</si>
  <si>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</si>
  <si>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</si>
  <si>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</si>
  <si>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</si>
  <si>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</si>
  <si>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</si>
  <si>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</si>
  <si>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X200 parent</t>
  </si>
  <si>
    <t>Lenovo X200 - DE</t>
  </si>
  <si>
    <t>Lenovo X200 - FR</t>
  </si>
  <si>
    <t>Lenovo X200 - IT</t>
  </si>
  <si>
    <t>Lenovo X200 - ES</t>
  </si>
  <si>
    <t>Lenovo X200 - UK</t>
  </si>
  <si>
    <t>Lenovo X200 - NOR</t>
  </si>
  <si>
    <t>Lenovo X200 - BE</t>
  </si>
  <si>
    <t>Lenovo X200 - BG</t>
  </si>
  <si>
    <t>Lenovo X200 - CZ</t>
  </si>
  <si>
    <t>Lenovo X200 - DK</t>
  </si>
  <si>
    <t>Lenovo X200 - HU</t>
  </si>
  <si>
    <t>Lenovo X200 - NL</t>
  </si>
  <si>
    <t>Lenovo X200 - NO</t>
  </si>
  <si>
    <t>Lenovo X200 - PL</t>
  </si>
  <si>
    <t>Lenovo X200 - PT</t>
  </si>
  <si>
    <t>Lenovo X200 - SE/FI</t>
  </si>
  <si>
    <t>Lenovo X200 - CH</t>
  </si>
  <si>
    <t>Lenovo X200 - US</t>
  </si>
  <si>
    <t>X200 X200S X200SI X200T X201 X201I X201S X201T</t>
  </si>
  <si>
    <t>Lenovo X200 - US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</si>
</sst>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name val="Calibri"/>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1" fontId="8" fillId="0" borderId="0" xfId="0" applyNumberFormat="1" applyFont="1"/>
    <xf numFmtId="1" fontId="9" fillId="0" borderId="0" xfId="0" applyNumberFormat="1" applyFont="1"/>
    <xf numFmtId="1" fontId="0" fillId="0" borderId="0" xfId="0" applyNumberFormat="1" applyFont="1" applyAlignment="1">
      <alignmen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G24" sqref="G2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X200 parent</v>
      </c>
      <c r="C4" s="30" t="s">
        <v>345</v>
      </c>
      <c r="D4" s="31">
        <f>Values!B14</f>
        <v>5714401510222</v>
      </c>
      <c r="E4" s="32" t="s">
        <v>346</v>
      </c>
      <c r="F4" s="29" t="str">
        <f>SUBSTITUTE(Values!B1, "{language}", "") &amp; " " &amp; Values!B3</f>
        <v>replacement  backlit keyboard for Lenovo Thinkpad  X200 X200S X200SI X200T X201 X201I X201S X201T</v>
      </c>
      <c r="G4" s="30" t="s">
        <v>345</v>
      </c>
      <c r="H4" s="28" t="str">
        <f>Values!B16</f>
        <v>laptop-computer-replacement-parts</v>
      </c>
      <c r="I4" s="28" t="str">
        <f>IF(ISBLANK(Values!E3),"","4730574031")</f>
        <v>4730574031</v>
      </c>
      <c r="J4" s="33" t="str">
        <f>Values!B13</f>
        <v>Lenovo X200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v>
      </c>
      <c r="B5" s="38" t="str">
        <f>IF(ISBLANK(Values!E4),"",Values!F4)</f>
        <v>Lenovo X200 - DE</v>
      </c>
      <c r="C5" s="33" t="str">
        <f>IF(ISBLANK(Values!E4),"","TellusRem")</f>
        <v>TellusRem</v>
      </c>
      <c r="D5" s="31">
        <f>IF(ISBLANK(Values!E4),"",Values!E4)</f>
        <v>5714401200017</v>
      </c>
      <c r="E5" s="32" t="str">
        <f>IF(ISBLANK(Values!E4),"","EAN")</f>
        <v>EAN</v>
      </c>
      <c r="F5" s="29" t="str">
        <f>IF(ISBLANK(Values!E4),"",IF(Values!J4, SUBSTITUTE(Values!$B$1, "{language}", Values!H4) &amp; " " &amp;Values!$B$3, SUBSTITUTE(Values!$B$2, "{language}", Values!$H4) &amp; " " &amp;Values!$B$3))</f>
        <v>replacement German non-backlit keyboard for Lenovo Thinkpad  X200 X200S X200SI X200T X201 X201I X201S X201T</v>
      </c>
      <c r="G5" s="33" t="str">
        <f>IF(ISBLANK(Values!E4),"","TellusRem")</f>
        <v>TellusRem</v>
      </c>
      <c r="H5" s="28" t="str">
        <f>IF(ISBLANK(Values!E4),"",Values!$B$16)</f>
        <v>laptop-computer-replacement-parts</v>
      </c>
      <c r="I5" s="28" t="str">
        <f>IF(ISBLANK(Values!E4),"","4730574031")</f>
        <v>4730574031</v>
      </c>
      <c r="J5" s="39" t="str">
        <f>IF(ISBLANK(Values!E4),"",Values!F4 )</f>
        <v>Lenovo X200 - DE</v>
      </c>
      <c r="K5" s="29">
        <f>IF(ISBLANK(Values!E4),"",IF(Values!J4, Values!$B$4, Values!$B$5))</f>
        <v>54.99</v>
      </c>
      <c r="L5" s="40">
        <f>IF(ISBLANK(Values!E4),"",Values!$B$18)</f>
        <v>5</v>
      </c>
      <c r="M5" s="29" t="str">
        <f>IF(ISBLANK(Values!E4),"",Values!$M4)</f>
        <v/>
      </c>
      <c r="N5" s="29" t="str">
        <f>IF(ISBLANK(Values!$F4),"",Values!N4)</f>
        <v/>
      </c>
      <c r="O5" s="29" t="str">
        <f>IF(ISBLANK(Values!$F4),"",Values!O4)</f>
        <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X200 parent</v>
      </c>
      <c r="Y5" s="39"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8" t="str">
        <f>IF(ISBLANK(Values!E5),"",Values!F5)</f>
        <v>Lenovo X200 - FR</v>
      </c>
      <c r="C6" s="33" t="str">
        <f>IF(ISBLANK(Values!E5),"","TellusRem")</f>
        <v>TellusRem</v>
      </c>
      <c r="D6" s="31">
        <f>IF(ISBLANK(Values!E5),"",Values!E5)</f>
        <v>5714401200024</v>
      </c>
      <c r="E6" s="32" t="str">
        <f>IF(ISBLANK(Values!E5),"","EAN")</f>
        <v>EAN</v>
      </c>
      <c r="F6" s="29" t="str">
        <f>IF(ISBLANK(Values!E5),"",IF(Values!J5, SUBSTITUTE(Values!$B$1, "{language}", Values!H5) &amp; " " &amp;Values!$B$3, SUBSTITUTE(Values!$B$2, "{language}", Values!$H5) &amp; " " &amp;Values!$B$3))</f>
        <v>replacement French non-backlit keyboard for Lenovo Thinkpad  X200 X200S X200SI X200T X201 X201I X201S X201T</v>
      </c>
      <c r="G6" s="33" t="str">
        <f>IF(ISBLANK(Values!E5),"","TellusRem")</f>
        <v>TellusRem</v>
      </c>
      <c r="H6" s="28" t="str">
        <f>IF(ISBLANK(Values!E5),"",Values!$B$16)</f>
        <v>laptop-computer-replacement-parts</v>
      </c>
      <c r="I6" s="28" t="str">
        <f>IF(ISBLANK(Values!E5),"","4730574031")</f>
        <v>4730574031</v>
      </c>
      <c r="J6" s="39" t="str">
        <f>IF(ISBLANK(Values!E5),"",Values!F5 )</f>
        <v>Lenovo X200 - FR</v>
      </c>
      <c r="K6" s="29">
        <f>IF(ISBLANK(Values!E5),"",IF(Values!J5, Values!$B$4, Values!$B$5))</f>
        <v>54.99</v>
      </c>
      <c r="L6" s="40">
        <f>IF(ISBLANK(Values!E5),"",Values!$B$18)</f>
        <v>5</v>
      </c>
      <c r="M6" s="29" t="str">
        <f>IF(ISBLANK(Values!E5),"",Values!$M5)</f>
        <v/>
      </c>
      <c r="N6" s="29" t="str">
        <f>IF(ISBLANK(Values!$F5),"",Values!N5)</f>
        <v/>
      </c>
      <c r="O6" s="29" t="str">
        <f>IF(ISBLANK(Values!$F5),"",Values!O5)</f>
        <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X200 parent</v>
      </c>
      <c r="Y6" s="39"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8" t="str">
        <f>IF(ISBLANK(Values!E6),"",Values!F6)</f>
        <v>Lenovo X200 - IT</v>
      </c>
      <c r="C7" s="33" t="str">
        <f>IF(ISBLANK(Values!E6),"","TellusRem")</f>
        <v>TellusRem</v>
      </c>
      <c r="D7" s="31">
        <f>IF(ISBLANK(Values!E6),"",Values!E6)</f>
        <v>5714401200031</v>
      </c>
      <c r="E7" s="32" t="str">
        <f>IF(ISBLANK(Values!E6),"","EAN")</f>
        <v>EAN</v>
      </c>
      <c r="F7" s="29" t="str">
        <f>IF(ISBLANK(Values!E6),"",IF(Values!J6, SUBSTITUTE(Values!$B$1, "{language}", Values!H6) &amp; " " &amp;Values!$B$3, SUBSTITUTE(Values!$B$2, "{language}", Values!$H6) &amp; " " &amp;Values!$B$3))</f>
        <v>replacement Italian non-backlit keyboard for Lenovo Thinkpad  X200 X200S X200SI X200T X201 X201I X201S X201T</v>
      </c>
      <c r="G7" s="33" t="str">
        <f>IF(ISBLANK(Values!E6),"","TellusRem")</f>
        <v>TellusRem</v>
      </c>
      <c r="H7" s="28" t="str">
        <f>IF(ISBLANK(Values!E6),"",Values!$B$16)</f>
        <v>laptop-computer-replacement-parts</v>
      </c>
      <c r="I7" s="28" t="str">
        <f>IF(ISBLANK(Values!E6),"","4730574031")</f>
        <v>4730574031</v>
      </c>
      <c r="J7" s="39" t="str">
        <f>IF(ISBLANK(Values!E6),"",Values!F6 )</f>
        <v>Lenovo X200 - IT</v>
      </c>
      <c r="K7" s="29">
        <f>IF(ISBLANK(Values!E6),"",IF(Values!J6, Values!$B$4, Values!$B$5))</f>
        <v>54.99</v>
      </c>
      <c r="L7" s="40">
        <f>IF(ISBLANK(Values!E6),"",Values!$B$18)</f>
        <v>5</v>
      </c>
      <c r="M7" s="29" t="str">
        <f>IF(ISBLANK(Values!E6),"",Values!$M6)</f>
        <v/>
      </c>
      <c r="N7" s="29" t="str">
        <f>IF(ISBLANK(Values!$F6),"",Values!N6)</f>
        <v/>
      </c>
      <c r="O7" s="29" t="str">
        <f>IF(ISBLANK(Values!$F6),"",Values!O6)</f>
        <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X200 parent</v>
      </c>
      <c r="Y7" s="39"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8" t="str">
        <f>IF(ISBLANK(Values!E7),"",Values!F7)</f>
        <v>Lenovo X200 - ES</v>
      </c>
      <c r="C8" s="33" t="str">
        <f>IF(ISBLANK(Values!E7),"","TellusRem")</f>
        <v>TellusRem</v>
      </c>
      <c r="D8" s="31">
        <f>IF(ISBLANK(Values!E7),"",Values!E7)</f>
        <v>5714401200048</v>
      </c>
      <c r="E8" s="32" t="str">
        <f>IF(ISBLANK(Values!E7),"","EAN")</f>
        <v>EAN</v>
      </c>
      <c r="F8" s="29" t="str">
        <f>IF(ISBLANK(Values!E7),"",IF(Values!J7, SUBSTITUTE(Values!$B$1, "{language}", Values!H7) &amp; " " &amp;Values!$B$3, SUBSTITUTE(Values!$B$2, "{language}", Values!$H7) &amp; " " &amp;Values!$B$3))</f>
        <v>replacement Spanish non-backlit keyboard for Lenovo Thinkpad  X200 X200S X200SI X200T X201 X201I X201S X201T</v>
      </c>
      <c r="G8" s="33" t="str">
        <f>IF(ISBLANK(Values!E7),"","TellusRem")</f>
        <v>TellusRem</v>
      </c>
      <c r="H8" s="28" t="str">
        <f>IF(ISBLANK(Values!E7),"",Values!$B$16)</f>
        <v>laptop-computer-replacement-parts</v>
      </c>
      <c r="I8" s="28" t="str">
        <f>IF(ISBLANK(Values!E7),"","4730574031")</f>
        <v>4730574031</v>
      </c>
      <c r="J8" s="39" t="str">
        <f>IF(ISBLANK(Values!E7),"",Values!F7 )</f>
        <v>Lenovo X200 - ES</v>
      </c>
      <c r="K8" s="29">
        <f>IF(ISBLANK(Values!E7),"",IF(Values!J7, Values!$B$4, Values!$B$5))</f>
        <v>54.99</v>
      </c>
      <c r="L8" s="40">
        <f>IF(ISBLANK(Values!E7),"",Values!$B$18)</f>
        <v>5</v>
      </c>
      <c r="M8" s="29" t="str">
        <f>IF(ISBLANK(Values!E7),"",Values!$M7)</f>
        <v/>
      </c>
      <c r="N8" s="29" t="str">
        <f>IF(ISBLANK(Values!$F7),"",Values!N7)</f>
        <v/>
      </c>
      <c r="O8" s="29" t="str">
        <f>IF(ISBLANK(Values!$F7),"",Values!O7)</f>
        <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X200 parent</v>
      </c>
      <c r="Y8" s="39"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8" t="str">
        <f>IF(ISBLANK(Values!E8),"",Values!F8)</f>
        <v>Lenovo X200 - UK</v>
      </c>
      <c r="C9" s="33" t="str">
        <f>IF(ISBLANK(Values!E8),"","TellusRem")</f>
        <v>TellusRem</v>
      </c>
      <c r="D9" s="31">
        <f>IF(ISBLANK(Values!E8),"",Values!E8)</f>
        <v>5714401200055</v>
      </c>
      <c r="E9" s="32" t="str">
        <f>IF(ISBLANK(Values!E8),"","EAN")</f>
        <v>EAN</v>
      </c>
      <c r="F9" s="29" t="str">
        <f>IF(ISBLANK(Values!E8),"",IF(Values!J8, SUBSTITUTE(Values!$B$1, "{language}", Values!H8) &amp; " " &amp;Values!$B$3, SUBSTITUTE(Values!$B$2, "{language}", Values!$H8) &amp; " " &amp;Values!$B$3))</f>
        <v>replacement UK non-backlit keyboard for Lenovo Thinkpad  X200 X200S X200SI X200T X201 X201I X201S X201T</v>
      </c>
      <c r="G9" s="33" t="str">
        <f>IF(ISBLANK(Values!E8),"","TellusRem")</f>
        <v>TellusRem</v>
      </c>
      <c r="H9" s="28" t="str">
        <f>IF(ISBLANK(Values!E8),"",Values!$B$16)</f>
        <v>laptop-computer-replacement-parts</v>
      </c>
      <c r="I9" s="28" t="str">
        <f>IF(ISBLANK(Values!E8),"","4730574031")</f>
        <v>4730574031</v>
      </c>
      <c r="J9" s="39" t="str">
        <f>IF(ISBLANK(Values!E8),"",Values!F8 )</f>
        <v>Lenovo X200 - UK</v>
      </c>
      <c r="K9" s="29">
        <f>IF(ISBLANK(Values!E8),"",IF(Values!J8, Values!$B$4, Values!$B$5))</f>
        <v>54.99</v>
      </c>
      <c r="L9" s="40">
        <f>IF(ISBLANK(Values!E8),"",Values!$B$18)</f>
        <v>5</v>
      </c>
      <c r="M9" s="29" t="str">
        <f>IF(ISBLANK(Values!E8),"",Values!$M8)</f>
        <v/>
      </c>
      <c r="N9" s="29" t="str">
        <f>IF(ISBLANK(Values!$F8),"",Values!N8)</f>
        <v/>
      </c>
      <c r="O9" s="29" t="str">
        <f>IF(ISBLANK(Values!$F8),"",Values!O8)</f>
        <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X200 parent</v>
      </c>
      <c r="Y9" s="39"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8" t="str">
        <f>IF(ISBLANK(Values!E9),"",Values!F9)</f>
        <v>Lenovo X200 - NOR</v>
      </c>
      <c r="C10" s="33" t="str">
        <f>IF(ISBLANK(Values!E9),"","TellusRem")</f>
        <v>TellusRem</v>
      </c>
      <c r="D10" s="31">
        <f>IF(ISBLANK(Values!E9),"",Values!E9)</f>
        <v>5714401200062</v>
      </c>
      <c r="E10" s="32" t="str">
        <f>IF(ISBLANK(Values!E9),"","EAN")</f>
        <v>EAN</v>
      </c>
      <c r="F10" s="29" t="str">
        <f>IF(ISBLANK(Values!E9),"",IF(Values!J9, SUBSTITUTE(Values!$B$1, "{language}", Values!H9) &amp; " " &amp;Values!$B$3, SUBSTITUTE(Values!$B$2, "{language}", Values!$H9) &amp; " " &amp;Values!$B$3))</f>
        <v>replacement Scandinavian – Nordic non-backlit keyboard for Lenovo Thinkpad  X200 X200S X200SI X200T X201 X201I X201S X201T</v>
      </c>
      <c r="G10" s="33" t="str">
        <f>IF(ISBLANK(Values!E9),"","TellusRem")</f>
        <v>TellusRem</v>
      </c>
      <c r="H10" s="28" t="str">
        <f>IF(ISBLANK(Values!E9),"",Values!$B$16)</f>
        <v>laptop-computer-replacement-parts</v>
      </c>
      <c r="I10" s="28" t="str">
        <f>IF(ISBLANK(Values!E9),"","4730574031")</f>
        <v>4730574031</v>
      </c>
      <c r="J10" s="39" t="str">
        <f>IF(ISBLANK(Values!E9),"",Values!F9 )</f>
        <v>Lenovo X200 - NOR</v>
      </c>
      <c r="K10" s="29">
        <f>IF(ISBLANK(Values!E9),"",IF(Values!J9, Values!$B$4, Values!$B$5))</f>
        <v>54.99</v>
      </c>
      <c r="L10" s="40">
        <f>IF(ISBLANK(Values!E9),"",Values!$B$18)</f>
        <v>5</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X200 parent</v>
      </c>
      <c r="Y10" s="39"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8" t="str">
        <f>IF(ISBLANK(Values!E10),"",Values!F10)</f>
        <v>Lenovo X200 - BE</v>
      </c>
      <c r="C11" s="33" t="str">
        <f>IF(ISBLANK(Values!E10),"","TellusRem")</f>
        <v>TellusRem</v>
      </c>
      <c r="D11" s="31">
        <f>IF(ISBLANK(Values!E10),"",Values!E10)</f>
        <v>5714401200079</v>
      </c>
      <c r="E11" s="32" t="str">
        <f>IF(ISBLANK(Values!E10),"","EAN")</f>
        <v>EAN</v>
      </c>
      <c r="F11" s="29" t="str">
        <f>IF(ISBLANK(Values!E10),"",IF(Values!J10, SUBSTITUTE(Values!$B$1, "{language}", Values!H10) &amp; " " &amp;Values!$B$3, SUBSTITUTE(Values!$B$2, "{language}", Values!$H10) &amp; " " &amp;Values!$B$3))</f>
        <v>replacement Belgian non-backlit keyboard for Lenovo Thinkpad  X200 X200S X200SI X200T X201 X201I X201S X201T</v>
      </c>
      <c r="G11" s="33" t="str">
        <f>IF(ISBLANK(Values!E10),"","TellusRem")</f>
        <v>TellusRem</v>
      </c>
      <c r="H11" s="28" t="str">
        <f>IF(ISBLANK(Values!E10),"",Values!$B$16)</f>
        <v>laptop-computer-replacement-parts</v>
      </c>
      <c r="I11" s="28" t="str">
        <f>IF(ISBLANK(Values!E10),"","4730574031")</f>
        <v>4730574031</v>
      </c>
      <c r="J11" s="39" t="str">
        <f>IF(ISBLANK(Values!E10),"",Values!F10 )</f>
        <v>Lenovo X200 - BE</v>
      </c>
      <c r="K11" s="29">
        <f>IF(ISBLANK(Values!E10),"",IF(Values!J10, Values!$B$4, Values!$B$5))</f>
        <v>54.99</v>
      </c>
      <c r="L11" s="40">
        <f>IF(ISBLANK(Values!E10),"",Values!$B$18)</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X200 parent</v>
      </c>
      <c r="Y11" s="39"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8" t="str">
        <f>IF(ISBLANK(Values!E11),"",Values!F11)</f>
        <v>Lenovo X200 - BG</v>
      </c>
      <c r="C12" s="33" t="str">
        <f>IF(ISBLANK(Values!E11),"","TellusRem")</f>
        <v>TellusRem</v>
      </c>
      <c r="D12" s="31">
        <f>IF(ISBLANK(Values!E11),"",Values!E11)</f>
        <v>5714401200086</v>
      </c>
      <c r="E12" s="32" t="str">
        <f>IF(ISBLANK(Values!E11),"","EAN")</f>
        <v>EAN</v>
      </c>
      <c r="F12" s="29" t="str">
        <f>IF(ISBLANK(Values!E11),"",IF(Values!J11, SUBSTITUTE(Values!$B$1, "{language}", Values!H11) &amp; " " &amp;Values!$B$3, SUBSTITUTE(Values!$B$2, "{language}", Values!$H11) &amp; " " &amp;Values!$B$3))</f>
        <v>replacement Bulgarian non-backlit keyboard for Lenovo Thinkpad  X200 X200S X200SI X200T X201 X201I X201S X201T</v>
      </c>
      <c r="G12" s="33" t="str">
        <f>IF(ISBLANK(Values!E11),"","TellusRem")</f>
        <v>TellusRem</v>
      </c>
      <c r="H12" s="28" t="str">
        <f>IF(ISBLANK(Values!E11),"",Values!$B$16)</f>
        <v>laptop-computer-replacement-parts</v>
      </c>
      <c r="I12" s="28" t="str">
        <f>IF(ISBLANK(Values!E11),"","4730574031")</f>
        <v>4730574031</v>
      </c>
      <c r="J12" s="39" t="str">
        <f>IF(ISBLANK(Values!E11),"",Values!F11 )</f>
        <v>Lenovo X200 - BG</v>
      </c>
      <c r="K12" s="29">
        <f>IF(ISBLANK(Values!E11),"",IF(Values!J11, Values!$B$4, Values!$B$5))</f>
        <v>54.99</v>
      </c>
      <c r="L12" s="40">
        <f>IF(ISBLANK(Values!E11),"",Values!$B$18)</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X200 parent</v>
      </c>
      <c r="Y12" s="39"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8" t="str">
        <f>IF(ISBLANK(Values!E12),"",Values!F12)</f>
        <v>Lenovo X200 - CZ</v>
      </c>
      <c r="C13" s="33" t="str">
        <f>IF(ISBLANK(Values!E12),"","TellusRem")</f>
        <v>TellusRem</v>
      </c>
      <c r="D13" s="31">
        <f>IF(ISBLANK(Values!E12),"",Values!E12)</f>
        <v>5714401200093</v>
      </c>
      <c r="E13" s="32" t="str">
        <f>IF(ISBLANK(Values!E12),"","EAN")</f>
        <v>EAN</v>
      </c>
      <c r="F13" s="29" t="str">
        <f>IF(ISBLANK(Values!E12),"",IF(Values!J12, SUBSTITUTE(Values!$B$1, "{language}", Values!H12) &amp; " " &amp;Values!$B$3, SUBSTITUTE(Values!$B$2, "{language}", Values!$H12) &amp; " " &amp;Values!$B$3))</f>
        <v>replacement Czech non-backlit keyboard for Lenovo Thinkpad  X200 X200S X200SI X200T X201 X201I X201S X201T</v>
      </c>
      <c r="G13" s="33" t="str">
        <f>IF(ISBLANK(Values!E12),"","TellusRem")</f>
        <v>TellusRem</v>
      </c>
      <c r="H13" s="28" t="str">
        <f>IF(ISBLANK(Values!E12),"",Values!$B$16)</f>
        <v>laptop-computer-replacement-parts</v>
      </c>
      <c r="I13" s="28" t="str">
        <f>IF(ISBLANK(Values!E12),"","4730574031")</f>
        <v>4730574031</v>
      </c>
      <c r="J13" s="39" t="str">
        <f>IF(ISBLANK(Values!E12),"",Values!F12 )</f>
        <v>Lenovo X200 - CZ</v>
      </c>
      <c r="K13" s="29">
        <f>IF(ISBLANK(Values!E12),"",IF(Values!J12, Values!$B$4, Values!$B$5))</f>
        <v>54.99</v>
      </c>
      <c r="L13" s="40">
        <f>IF(ISBLANK(Values!E12),"",Values!$B$18)</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X200 parent</v>
      </c>
      <c r="Y13" s="39"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8" t="str">
        <f>IF(ISBLANK(Values!E13),"",Values!F13)</f>
        <v>Lenovo X200 - DK</v>
      </c>
      <c r="C14" s="33" t="str">
        <f>IF(ISBLANK(Values!E13),"","TellusRem")</f>
        <v>TellusRem</v>
      </c>
      <c r="D14" s="31">
        <f>IF(ISBLANK(Values!E13),"",Values!E13)</f>
        <v>5714401200109</v>
      </c>
      <c r="E14" s="32" t="str">
        <f>IF(ISBLANK(Values!E13),"","EAN")</f>
        <v>EAN</v>
      </c>
      <c r="F14" s="29" t="str">
        <f>IF(ISBLANK(Values!E13),"",IF(Values!J13, SUBSTITUTE(Values!$B$1, "{language}", Values!H13) &amp; " " &amp;Values!$B$3, SUBSTITUTE(Values!$B$2, "{language}", Values!$H13) &amp; " " &amp;Values!$B$3))</f>
        <v>replacement Danish non-backlit keyboard for Lenovo Thinkpad  X200 X200S X200SI X200T X201 X201I X201S X201T</v>
      </c>
      <c r="G14" s="33" t="str">
        <f>IF(ISBLANK(Values!E13),"","TellusRem")</f>
        <v>TellusRem</v>
      </c>
      <c r="H14" s="28" t="str">
        <f>IF(ISBLANK(Values!E13),"",Values!$B$16)</f>
        <v>laptop-computer-replacement-parts</v>
      </c>
      <c r="I14" s="28" t="str">
        <f>IF(ISBLANK(Values!E13),"","4730574031")</f>
        <v>4730574031</v>
      </c>
      <c r="J14" s="39" t="str">
        <f>IF(ISBLANK(Values!E13),"",Values!F13 )</f>
        <v>Lenovo X200 - DK</v>
      </c>
      <c r="K14" s="29">
        <f>IF(ISBLANK(Values!E13),"",IF(Values!J13, Values!$B$4, Values!$B$5))</f>
        <v>54.99</v>
      </c>
      <c r="L14" s="40">
        <f>IF(ISBLANK(Values!E13),"",Values!$B$18)</f>
        <v>5</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X200 parent</v>
      </c>
      <c r="Y14" s="39"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8" t="str">
        <f>IF(ISBLANK(Values!E14),"",Values!F14)</f>
        <v>Lenovo X200 - HU</v>
      </c>
      <c r="C15" s="33" t="str">
        <f>IF(ISBLANK(Values!E14),"","TellusRem")</f>
        <v>TellusRem</v>
      </c>
      <c r="D15" s="31">
        <f>IF(ISBLANK(Values!E14),"",Values!E14)</f>
        <v>5714401200116</v>
      </c>
      <c r="E15" s="32" t="str">
        <f>IF(ISBLANK(Values!E14),"","EAN")</f>
        <v>EAN</v>
      </c>
      <c r="F15" s="29" t="str">
        <f>IF(ISBLANK(Values!E14),"",IF(Values!J14, SUBSTITUTE(Values!$B$1, "{language}", Values!H14) &amp; " " &amp;Values!$B$3, SUBSTITUTE(Values!$B$2, "{language}", Values!$H14) &amp; " " &amp;Values!$B$3))</f>
        <v>replacement Hungarian non-backlit keyboard for Lenovo Thinkpad  X200 X200S X200SI X200T X201 X201I X201S X201T</v>
      </c>
      <c r="G15" s="33" t="str">
        <f>IF(ISBLANK(Values!E14),"","TellusRem")</f>
        <v>TellusRem</v>
      </c>
      <c r="H15" s="28" t="str">
        <f>IF(ISBLANK(Values!E14),"",Values!$B$16)</f>
        <v>laptop-computer-replacement-parts</v>
      </c>
      <c r="I15" s="28" t="str">
        <f>IF(ISBLANK(Values!E14),"","4730574031")</f>
        <v>4730574031</v>
      </c>
      <c r="J15" s="39" t="str">
        <f>IF(ISBLANK(Values!E14),"",Values!F14 )</f>
        <v>Lenovo X200 - HU</v>
      </c>
      <c r="K15" s="29">
        <f>IF(ISBLANK(Values!E14),"",IF(Values!J14, Values!$B$4, Values!$B$5))</f>
        <v>54.99</v>
      </c>
      <c r="L15" s="40">
        <f>IF(ISBLANK(Values!E14),"",Values!$B$18)</f>
        <v>5</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X200 parent</v>
      </c>
      <c r="Y15" s="39"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8" t="str">
        <f>IF(ISBLANK(Values!E15),"",Values!F15)</f>
        <v>Lenovo X200 - NL</v>
      </c>
      <c r="C16" s="33" t="str">
        <f>IF(ISBLANK(Values!E15),"","TellusRem")</f>
        <v>TellusRem</v>
      </c>
      <c r="D16" s="31">
        <f>IF(ISBLANK(Values!E15),"",Values!E15)</f>
        <v>5714401200123</v>
      </c>
      <c r="E16" s="32" t="str">
        <f>IF(ISBLANK(Values!E15),"","EAN")</f>
        <v>EAN</v>
      </c>
      <c r="F16" s="29" t="str">
        <f>IF(ISBLANK(Values!E15),"",IF(Values!J15, SUBSTITUTE(Values!$B$1, "{language}", Values!H15) &amp; " " &amp;Values!$B$3, SUBSTITUTE(Values!$B$2, "{language}", Values!$H15) &amp; " " &amp;Values!$B$3))</f>
        <v>replacement Dutch non-backlit keyboard for Lenovo Thinkpad  X200 X200S X200SI X200T X201 X201I X201S X201T</v>
      </c>
      <c r="G16" s="33" t="str">
        <f>IF(ISBLANK(Values!E15),"","TellusRem")</f>
        <v>TellusRem</v>
      </c>
      <c r="H16" s="28" t="str">
        <f>IF(ISBLANK(Values!E15),"",Values!$B$16)</f>
        <v>laptop-computer-replacement-parts</v>
      </c>
      <c r="I16" s="28" t="str">
        <f>IF(ISBLANK(Values!E15),"","4730574031")</f>
        <v>4730574031</v>
      </c>
      <c r="J16" s="39" t="str">
        <f>IF(ISBLANK(Values!E15),"",Values!F15 )</f>
        <v>Lenovo X200 - NL</v>
      </c>
      <c r="K16" s="29">
        <f>IF(ISBLANK(Values!E15),"",IF(Values!J15, Values!$B$4, Values!$B$5))</f>
        <v>54.99</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X200 parent</v>
      </c>
      <c r="Y16" s="39"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8" t="str">
        <f>IF(ISBLANK(Values!E16),"",Values!F16)</f>
        <v>Lenovo X200 - NO</v>
      </c>
      <c r="C17" s="33" t="str">
        <f>IF(ISBLANK(Values!E16),"","TellusRem")</f>
        <v>TellusRem</v>
      </c>
      <c r="D17" s="31">
        <f>IF(ISBLANK(Values!E16),"",Values!E16)</f>
        <v>5714401200130</v>
      </c>
      <c r="E17" s="32" t="str">
        <f>IF(ISBLANK(Values!E16),"","EAN")</f>
        <v>EAN</v>
      </c>
      <c r="F17" s="29" t="str">
        <f>IF(ISBLANK(Values!E16),"",IF(Values!J16, SUBSTITUTE(Values!$B$1, "{language}", Values!H16) &amp; " " &amp;Values!$B$3, SUBSTITUTE(Values!$B$2, "{language}", Values!$H16) &amp; " " &amp;Values!$B$3))</f>
        <v>replacement Norwegian non-backlit keyboard for Lenovo Thinkpad  X200 X200S X200SI X200T X201 X201I X201S X201T</v>
      </c>
      <c r="G17" s="33" t="str">
        <f>IF(ISBLANK(Values!E16),"","TellusRem")</f>
        <v>TellusRem</v>
      </c>
      <c r="H17" s="28" t="str">
        <f>IF(ISBLANK(Values!E16),"",Values!$B$16)</f>
        <v>laptop-computer-replacement-parts</v>
      </c>
      <c r="I17" s="28" t="str">
        <f>IF(ISBLANK(Values!E16),"","4730574031")</f>
        <v>4730574031</v>
      </c>
      <c r="J17" s="39" t="str">
        <f>IF(ISBLANK(Values!E16),"",Values!F16 )</f>
        <v>Lenovo X200 - NO</v>
      </c>
      <c r="K17" s="29">
        <f>IF(ISBLANK(Values!E16),"",IF(Values!J16, Values!$B$4, Values!$B$5))</f>
        <v>54.99</v>
      </c>
      <c r="L17" s="40">
        <f>IF(ISBLANK(Values!E16),"",Values!$B$18)</f>
        <v>5</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X200 parent</v>
      </c>
      <c r="Y17" s="39"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8" t="str">
        <f>IF(ISBLANK(Values!E17),"",Values!F17)</f>
        <v>Lenovo X200 - PL</v>
      </c>
      <c r="C18" s="33" t="str">
        <f>IF(ISBLANK(Values!E17),"","TellusRem")</f>
        <v>TellusRem</v>
      </c>
      <c r="D18" s="31">
        <f>IF(ISBLANK(Values!E17),"",Values!E17)</f>
        <v>5714401200147</v>
      </c>
      <c r="E18" s="32" t="str">
        <f>IF(ISBLANK(Values!E17),"","EAN")</f>
        <v>EAN</v>
      </c>
      <c r="F18" s="29" t="str">
        <f>IF(ISBLANK(Values!E17),"",IF(Values!J17, SUBSTITUTE(Values!$B$1, "{language}", Values!H17) &amp; " " &amp;Values!$B$3, SUBSTITUTE(Values!$B$2, "{language}", Values!$H17) &amp; " " &amp;Values!$B$3))</f>
        <v>replacement Polish non-backlit keyboard for Lenovo Thinkpad  X200 X200S X200SI X200T X201 X201I X201S X201T</v>
      </c>
      <c r="G18" s="33" t="str">
        <f>IF(ISBLANK(Values!E17),"","TellusRem")</f>
        <v>TellusRem</v>
      </c>
      <c r="H18" s="28" t="str">
        <f>IF(ISBLANK(Values!E17),"",Values!$B$16)</f>
        <v>laptop-computer-replacement-parts</v>
      </c>
      <c r="I18" s="28" t="str">
        <f>IF(ISBLANK(Values!E17),"","4730574031")</f>
        <v>4730574031</v>
      </c>
      <c r="J18" s="39" t="str">
        <f>IF(ISBLANK(Values!E17),"",Values!F17 )</f>
        <v>Lenovo X200 - PL</v>
      </c>
      <c r="K18" s="29">
        <f>IF(ISBLANK(Values!E17),"",IF(Values!J17, Values!$B$4, Values!$B$5))</f>
        <v>54.99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X200 parent</v>
      </c>
      <c r="Y18" s="39"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8" t="str">
        <f>IF(ISBLANK(Values!E18),"",Values!F18)</f>
        <v>Lenovo X200 - PT</v>
      </c>
      <c r="C19" s="33" t="str">
        <f>IF(ISBLANK(Values!E18),"","TellusRem")</f>
        <v>TellusRem</v>
      </c>
      <c r="D19" s="31">
        <f>IF(ISBLANK(Values!E18),"",Values!E18)</f>
        <v>5714401200154</v>
      </c>
      <c r="E19" s="32" t="str">
        <f>IF(ISBLANK(Values!E18),"","EAN")</f>
        <v>EAN</v>
      </c>
      <c r="F19" s="29" t="str">
        <f>IF(ISBLANK(Values!E18),"",IF(Values!J18, SUBSTITUTE(Values!$B$1, "{language}", Values!H18) &amp; " " &amp;Values!$B$3, SUBSTITUTE(Values!$B$2, "{language}", Values!$H18) &amp; " " &amp;Values!$B$3))</f>
        <v>replacement Portuguese non-backlit keyboard for Lenovo Thinkpad  X200 X200S X200SI X200T X201 X201I X201S X201T</v>
      </c>
      <c r="G19" s="33" t="str">
        <f>IF(ISBLANK(Values!E18),"","TellusRem")</f>
        <v>TellusRem</v>
      </c>
      <c r="H19" s="28" t="str">
        <f>IF(ISBLANK(Values!E18),"",Values!$B$16)</f>
        <v>laptop-computer-replacement-parts</v>
      </c>
      <c r="I19" s="28" t="str">
        <f>IF(ISBLANK(Values!E18),"","4730574031")</f>
        <v>4730574031</v>
      </c>
      <c r="J19" s="39" t="str">
        <f>IF(ISBLANK(Values!E18),"",Values!F18 )</f>
        <v>Lenovo X200 - PT</v>
      </c>
      <c r="K19" s="29">
        <f>IF(ISBLANK(Values!E18),"",IF(Values!J18, Values!$B$4, Values!$B$5))</f>
        <v>54.99</v>
      </c>
      <c r="L19" s="40">
        <f>IF(ISBLANK(Values!E18),"",Values!$B$18)</f>
        <v>5</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X200 parent</v>
      </c>
      <c r="Y19" s="39"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8" t="str">
        <f>IF(ISBLANK(Values!E19),"",Values!F19)</f>
        <v>Lenovo X200 - SE/FI</v>
      </c>
      <c r="C20" s="33" t="str">
        <f>IF(ISBLANK(Values!E19),"","TellusRem")</f>
        <v>TellusRem</v>
      </c>
      <c r="D20" s="31">
        <f>IF(ISBLANK(Values!E19),"",Values!E19)</f>
        <v>5714401200161</v>
      </c>
      <c r="E20" s="32" t="str">
        <f>IF(ISBLANK(Values!E19),"","EAN")</f>
        <v>EAN</v>
      </c>
      <c r="F20" s="29" t="str">
        <f>IF(ISBLANK(Values!E19),"",IF(Values!J19, SUBSTITUTE(Values!$B$1, "{language}", Values!H19) &amp; " " &amp;Values!$B$3, SUBSTITUTE(Values!$B$2, "{language}", Values!$H19) &amp; " " &amp;Values!$B$3))</f>
        <v>replacement Swedish – Finnish non-backlit keyboard for Lenovo Thinkpad  X200 X200S X200SI X200T X201 X201I X201S X201T</v>
      </c>
      <c r="G20" s="33" t="str">
        <f>IF(ISBLANK(Values!E19),"","TellusRem")</f>
        <v>TellusRem</v>
      </c>
      <c r="H20" s="28" t="str">
        <f>IF(ISBLANK(Values!E19),"",Values!$B$16)</f>
        <v>laptop-computer-replacement-parts</v>
      </c>
      <c r="I20" s="28" t="str">
        <f>IF(ISBLANK(Values!E19),"","4730574031")</f>
        <v>4730574031</v>
      </c>
      <c r="J20" s="39" t="str">
        <f>IF(ISBLANK(Values!E19),"",Values!F19 )</f>
        <v>Lenovo X200 - SE/FI</v>
      </c>
      <c r="K20" s="29">
        <f>IF(ISBLANK(Values!E19),"",IF(Values!J19, Values!$B$4, Values!$B$5))</f>
        <v>54.99</v>
      </c>
      <c r="L20" s="40">
        <f>IF(ISBLANK(Values!E19),"",Values!$B$18)</f>
        <v>5</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X200 parent</v>
      </c>
      <c r="Y20" s="39"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8" t="str">
        <f>IF(ISBLANK(Values!E20),"",Values!F20)</f>
        <v>Lenovo X200 - CH</v>
      </c>
      <c r="C21" s="33" t="str">
        <f>IF(ISBLANK(Values!E20),"","TellusRem")</f>
        <v>TellusRem</v>
      </c>
      <c r="D21" s="31">
        <f>IF(ISBLANK(Values!E20),"",Values!E20)</f>
        <v>5714401200178</v>
      </c>
      <c r="E21" s="32" t="str">
        <f>IF(ISBLANK(Values!E20),"","EAN")</f>
        <v>EAN</v>
      </c>
      <c r="F21" s="29" t="str">
        <f>IF(ISBLANK(Values!E20),"",IF(Values!J20, SUBSTITUTE(Values!$B$1, "{language}", Values!H20) &amp; " " &amp;Values!$B$3, SUBSTITUTE(Values!$B$2, "{language}", Values!$H20) &amp; " " &amp;Values!$B$3))</f>
        <v>replacement Swiss non-backlit keyboard for Lenovo Thinkpad  X200 X200S X200SI X200T X201 X201I X201S X201T</v>
      </c>
      <c r="G21" s="33" t="str">
        <f>IF(ISBLANK(Values!E20),"","TellusRem")</f>
        <v>TellusRem</v>
      </c>
      <c r="H21" s="28" t="str">
        <f>IF(ISBLANK(Values!E20),"",Values!$B$16)</f>
        <v>laptop-computer-replacement-parts</v>
      </c>
      <c r="I21" s="28" t="str">
        <f>IF(ISBLANK(Values!E20),"","4730574031")</f>
        <v>4730574031</v>
      </c>
      <c r="J21" s="39" t="str">
        <f>IF(ISBLANK(Values!E20),"",Values!F20 )</f>
        <v>Lenovo X200 - CH</v>
      </c>
      <c r="K21" s="29">
        <f>IF(ISBLANK(Values!E20),"",IF(Values!J20, Values!$B$4, Values!$B$5))</f>
        <v>54.99</v>
      </c>
      <c r="L21" s="40">
        <f>IF(ISBLANK(Values!E20),"",Values!$B$18)</f>
        <v>5</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X200 parent</v>
      </c>
      <c r="Y21" s="39"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8" t="str">
        <f>IF(ISBLANK(Values!E21),"",Values!F21)</f>
        <v>Lenovo X200 - US INT</v>
      </c>
      <c r="C22" s="33" t="str">
        <f>IF(ISBLANK(Values!E21),"","TellusRem")</f>
        <v>TellusRem</v>
      </c>
      <c r="D22" s="31">
        <f>IF(ISBLANK(Values!E21),"",Values!E21)</f>
        <v>5714401200185</v>
      </c>
      <c r="E22" s="32" t="str">
        <f>IF(ISBLANK(Values!E21),"","EAN")</f>
        <v>EAN</v>
      </c>
      <c r="F22" s="29" t="str">
        <f>IF(ISBLANK(Values!E21),"",IF(Values!J21, SUBSTITUTE(Values!$B$1, "{language}", Values!H21) &amp; " " &amp;Values!$B$3, SUBSTITUTE(Values!$B$2, "{language}", Values!$H21) &amp; " " &amp;Values!$B$3))</f>
        <v>replacement US International non-backlit keyboard for Lenovo Thinkpad  X200 X200S X200SI X200T X201 X201I X201S X201T</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54.99</v>
      </c>
      <c r="L22" s="40">
        <f>IF(ISBLANK(Values!E21),"",Values!$B$18)</f>
        <v>5</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X200 parent</v>
      </c>
      <c r="Y22" s="39"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v>
      </c>
      <c r="B23" s="38" t="str">
        <f>IF(ISBLANK(Values!E22),"",Values!F22)</f>
        <v>Lenovo X200 - US</v>
      </c>
      <c r="C23" s="33" t="str">
        <f>IF(ISBLANK(Values!E22),"","TellusRem")</f>
        <v>TellusRem</v>
      </c>
      <c r="D23" s="31">
        <f>IF(ISBLANK(Values!E22),"",Values!E22)</f>
        <v>5714401200192</v>
      </c>
      <c r="E23" s="32" t="str">
        <f>IF(ISBLANK(Values!E22),"","EAN")</f>
        <v>EAN</v>
      </c>
      <c r="F23" s="29" t="str">
        <f>IF(ISBLANK(Values!E22),"",IF(Values!J22, SUBSTITUTE(Values!$B$1, "{language}", Values!H22) &amp; " " &amp;Values!$B$3, SUBSTITUTE(Values!$B$2, "{language}", Values!$H22) &amp; " " &amp;Values!$B$3))</f>
        <v>replacement US non-backlit keyboard for Lenovo Thinkpad  X200 X200S X200SI X200T X201 X201I X201S X201T</v>
      </c>
      <c r="G23" s="33" t="str">
        <f>IF(ISBLANK(Values!E22),"","TellusRem")</f>
        <v>TellusRem</v>
      </c>
      <c r="H23" s="28" t="str">
        <f>IF(ISBLANK(Values!E22),"",Values!$B$16)</f>
        <v>laptop-computer-replacement-parts</v>
      </c>
      <c r="I23" s="28" t="str">
        <f>IF(ISBLANK(Values!E22),"","4730574031")</f>
        <v>4730574031</v>
      </c>
      <c r="J23" s="39" t="str">
        <f>IF(ISBLANK(Values!E22),"",Values!F22 )</f>
        <v>Lenovo X200 - US</v>
      </c>
      <c r="K23" s="29">
        <f>IF(ISBLANK(Values!E22),"",IF(Values!J22, Values!$B$4, Values!$B$5))</f>
        <v>54.99</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X200 parent</v>
      </c>
      <c r="Y23" s="39"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NO backlit.</v>
      </c>
      <c r="AM23" s="2" t="str">
        <f>SUBSTITUTE(IF(ISBLANK(Values!E22),"",Values!$B$27),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US</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AMAZON_NA</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17" x14ac:dyDescent="0.2">
      <c r="A24" s="28" t="str">
        <f>IF(ISBLANK(Values!E23),"",IF(Values!$B$37="EU","computercomponent","computer"))</f>
        <v/>
      </c>
      <c r="B24" s="38"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45"/>
      <c r="H24" s="28" t="str">
        <f>IF(ISBLANK(Values!E23),"",Values!$B$16)</f>
        <v/>
      </c>
      <c r="I24" s="28" t="str">
        <f>IF(ISBLANK(Values!E23),"","4730574031")</f>
        <v/>
      </c>
      <c r="J24" s="39" t="str">
        <f>IF(ISBLANK(Values!E23),"",Values!F23 )</f>
        <v/>
      </c>
      <c r="K24" s="29" t="str">
        <f>IF(ISBLANK(Values!E23),"",IF(Values!J23, Values!$B$4, Values!$B$5))</f>
        <v/>
      </c>
      <c r="L24" s="40" t="str">
        <f>IF(ISBLANK(Values!E23),"",Values!$B$18)</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39" t="str">
        <f>IF(ISBLANK(Values!E23),"","Size-Color")</f>
        <v/>
      </c>
      <c r="Z24" s="33" t="str">
        <f>IF(ISBLANK(Values!E23),"","variation")</f>
        <v/>
      </c>
      <c r="AA24" s="37" t="str">
        <f>IF(ISBLANK(Values!E23),"",Values!$B$20)</f>
        <v/>
      </c>
      <c r="AB24" s="37" t="str">
        <f>IF(ISBLANK(Values!E23),"",Values!$B$29)</f>
        <v/>
      </c>
      <c r="AC24" s="2"/>
      <c r="AD24" s="2"/>
      <c r="AE24" s="2"/>
      <c r="AF24" s="2"/>
      <c r="AG24" s="2"/>
      <c r="AH24" s="2"/>
      <c r="AI24" s="41" t="str">
        <f>IF(ISBLANK(Values!E23),"",IF(Values!I23,Values!$B$23,Values!$B$33))</f>
        <v/>
      </c>
      <c r="AJ24" s="42"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43" t="str">
        <f>IF(AND(Values!$B$37=options!$G$2, Values!$C23), "AMAZON_NA", IF(AND(Values!$B$37=options!$G$1, Values!$D23), "AMAZON_EU", "DEFAULT"))</f>
        <v>AMAZON_NA</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32"/>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E23" sqref="E23"/>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7" t="s">
        <v>355</v>
      </c>
      <c r="B3" s="48" t="s">
        <v>610</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V3" t="s">
        <v>369</v>
      </c>
    </row>
    <row r="4" spans="1:22" ht="15" x14ac:dyDescent="0.2">
      <c r="A4" s="47" t="s">
        <v>370</v>
      </c>
      <c r="B4" s="50">
        <v>54.99</v>
      </c>
      <c r="C4" s="51" t="b">
        <f>FALSE()</f>
        <v>0</v>
      </c>
      <c r="D4" s="52" t="b">
        <f>TRUE()</f>
        <v>1</v>
      </c>
      <c r="E4" s="76">
        <v>5714401200017</v>
      </c>
      <c r="F4" s="75" t="s">
        <v>592</v>
      </c>
      <c r="G4" s="54"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f>FALSE()</f>
        <v>0</v>
      </c>
      <c r="K4" s="53"/>
      <c r="L4" s="57" t="b">
        <v>0</v>
      </c>
      <c r="M4" s="58" t="str">
        <f t="shared" ref="M4:M35" si="0">IF(ISBLANK(K4),"",IF(L4, "https://raw.githubusercontent.com/PatrickVibild/TellusAmazonPictures/master/pictures/"&amp;K4&amp;"/1.jpg","https://download.lenovo.com/Images/Parts/"&amp;K4&amp;"/"&amp;K4&amp;"_A.jpg"))</f>
        <v/>
      </c>
      <c r="N4" s="58" t="str">
        <f t="shared" ref="N4:N35" si="1">IF(ISBLANK(K4),"",IF(L4, "https://raw.githubusercontent.com/PatrickVibild/TellusAmazonPictures/master/pictures/"&amp;K4&amp;"/2.jpg","https://download.lenovo.com/Images/Parts/"&amp;K4&amp;"/"&amp;K4&amp;"_B.jpg"))</f>
        <v/>
      </c>
      <c r="O4" s="59"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5" x14ac:dyDescent="0.2">
      <c r="A5" s="47" t="s">
        <v>372</v>
      </c>
      <c r="B5" s="50">
        <v>54.99</v>
      </c>
      <c r="C5" s="51" t="b">
        <f>FALSE()</f>
        <v>0</v>
      </c>
      <c r="D5" s="51" t="b">
        <f>TRUE()</f>
        <v>1</v>
      </c>
      <c r="E5" s="77">
        <v>5714401200024</v>
      </c>
      <c r="F5" s="75" t="s">
        <v>593</v>
      </c>
      <c r="G5" s="54"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f>FALSE()</f>
        <v>0</v>
      </c>
      <c r="K5" s="53"/>
      <c r="L5" s="57" t="b">
        <v>0</v>
      </c>
      <c r="M5" s="58" t="str">
        <f t="shared" si="0"/>
        <v/>
      </c>
      <c r="N5" s="58" t="str">
        <f t="shared" si="1"/>
        <v/>
      </c>
      <c r="O5" s="59" t="str">
        <f t="shared" si="2"/>
        <v/>
      </c>
      <c r="P5" t="str">
        <f t="shared" si="3"/>
        <v/>
      </c>
      <c r="Q5" t="str">
        <f t="shared" si="4"/>
        <v/>
      </c>
      <c r="R5" t="str">
        <f t="shared" si="5"/>
        <v/>
      </c>
      <c r="S5" t="str">
        <f t="shared" si="6"/>
        <v/>
      </c>
      <c r="T5" t="str">
        <f t="shared" si="7"/>
        <v/>
      </c>
      <c r="U5" t="str">
        <f t="shared" si="8"/>
        <v/>
      </c>
      <c r="V5" s="60">
        <f>MATCH(G5,options!$D$1:$D$20,0)</f>
        <v>2</v>
      </c>
    </row>
    <row r="6" spans="1:22" ht="15" x14ac:dyDescent="0.2">
      <c r="A6" s="47" t="s">
        <v>374</v>
      </c>
      <c r="B6" s="61" t="s">
        <v>375</v>
      </c>
      <c r="C6" s="51" t="b">
        <f>FALSE()</f>
        <v>0</v>
      </c>
      <c r="D6" s="51" t="b">
        <f>TRUE()</f>
        <v>1</v>
      </c>
      <c r="E6" s="77">
        <v>5714401200031</v>
      </c>
      <c r="F6" s="75" t="s">
        <v>594</v>
      </c>
      <c r="G6" s="54"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f>FALSE()</f>
        <v>0</v>
      </c>
      <c r="K6" s="53"/>
      <c r="L6" s="57" t="b">
        <v>0</v>
      </c>
      <c r="M6" s="58" t="str">
        <f t="shared" si="0"/>
        <v/>
      </c>
      <c r="N6" s="58" t="str">
        <f t="shared" si="1"/>
        <v/>
      </c>
      <c r="O6" s="59" t="str">
        <f t="shared" si="2"/>
        <v/>
      </c>
      <c r="P6" t="str">
        <f t="shared" si="3"/>
        <v/>
      </c>
      <c r="Q6" t="str">
        <f t="shared" si="4"/>
        <v/>
      </c>
      <c r="R6" t="str">
        <f t="shared" si="5"/>
        <v/>
      </c>
      <c r="S6" t="str">
        <f t="shared" si="6"/>
        <v/>
      </c>
      <c r="T6" t="str">
        <f t="shared" si="7"/>
        <v/>
      </c>
      <c r="U6" t="str">
        <f t="shared" si="8"/>
        <v/>
      </c>
      <c r="V6" s="60">
        <f>MATCH(G6,options!$D$1:$D$20,0)</f>
        <v>3</v>
      </c>
    </row>
    <row r="7" spans="1:22" ht="15" x14ac:dyDescent="0.2">
      <c r="A7" s="47" t="s">
        <v>377</v>
      </c>
      <c r="B7" s="62" t="str">
        <f>IF(B6=options!C1,"41","41")</f>
        <v>41</v>
      </c>
      <c r="C7" s="51" t="b">
        <f>FALSE()</f>
        <v>0</v>
      </c>
      <c r="D7" s="51" t="b">
        <f>TRUE()</f>
        <v>1</v>
      </c>
      <c r="E7" s="77">
        <v>5714401200048</v>
      </c>
      <c r="F7" s="75" t="s">
        <v>595</v>
      </c>
      <c r="G7" s="54"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f>FALSE()</f>
        <v>0</v>
      </c>
      <c r="K7" s="53"/>
      <c r="L7" s="57" t="b">
        <v>0</v>
      </c>
      <c r="M7" s="58" t="str">
        <f t="shared" si="0"/>
        <v/>
      </c>
      <c r="N7" s="58" t="str">
        <f t="shared" si="1"/>
        <v/>
      </c>
      <c r="O7" s="59" t="str">
        <f t="shared" si="2"/>
        <v/>
      </c>
      <c r="P7" t="str">
        <f t="shared" si="3"/>
        <v/>
      </c>
      <c r="Q7" t="str">
        <f t="shared" si="4"/>
        <v/>
      </c>
      <c r="R7" t="str">
        <f t="shared" si="5"/>
        <v/>
      </c>
      <c r="S7" t="str">
        <f t="shared" si="6"/>
        <v/>
      </c>
      <c r="T7" t="str">
        <f t="shared" si="7"/>
        <v/>
      </c>
      <c r="U7" t="str">
        <f t="shared" si="8"/>
        <v/>
      </c>
      <c r="V7" s="60">
        <f>MATCH(G7,options!$D$1:$D$20,0)</f>
        <v>4</v>
      </c>
    </row>
    <row r="8" spans="1:22" ht="15" x14ac:dyDescent="0.2">
      <c r="A8" s="47" t="s">
        <v>379</v>
      </c>
      <c r="B8" s="62" t="str">
        <f>IF(B6=options!C1,"17","17")</f>
        <v>17</v>
      </c>
      <c r="C8" s="51" t="b">
        <f>FALSE()</f>
        <v>0</v>
      </c>
      <c r="D8" s="51" t="b">
        <f>TRUE()</f>
        <v>1</v>
      </c>
      <c r="E8" s="77">
        <v>5714401200055</v>
      </c>
      <c r="F8" s="75" t="s">
        <v>596</v>
      </c>
      <c r="G8" s="54"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f>FALSE()</f>
        <v>0</v>
      </c>
      <c r="K8" s="53"/>
      <c r="L8" s="57" t="b">
        <v>0</v>
      </c>
      <c r="M8" s="58" t="str">
        <f t="shared" si="0"/>
        <v/>
      </c>
      <c r="N8" s="58" t="str">
        <f t="shared" si="1"/>
        <v/>
      </c>
      <c r="O8" s="59" t="str">
        <f t="shared" si="2"/>
        <v/>
      </c>
      <c r="P8" t="str">
        <f t="shared" si="3"/>
        <v/>
      </c>
      <c r="Q8" t="str">
        <f t="shared" si="4"/>
        <v/>
      </c>
      <c r="R8" t="str">
        <f t="shared" si="5"/>
        <v/>
      </c>
      <c r="S8" t="str">
        <f t="shared" si="6"/>
        <v/>
      </c>
      <c r="T8" t="str">
        <f t="shared" si="7"/>
        <v/>
      </c>
      <c r="U8" t="str">
        <f t="shared" si="8"/>
        <v/>
      </c>
      <c r="V8" s="60">
        <f>MATCH(G8,options!$D$1:$D$20,0)</f>
        <v>5</v>
      </c>
    </row>
    <row r="9" spans="1:22" ht="15" x14ac:dyDescent="0.2">
      <c r="A9" s="47" t="s">
        <v>381</v>
      </c>
      <c r="B9" s="62" t="str">
        <f>IF(B6=options!C1,"5","5")</f>
        <v>5</v>
      </c>
      <c r="C9" s="52" t="b">
        <f>FALSE()</f>
        <v>0</v>
      </c>
      <c r="D9" s="52" t="b">
        <f>FALSE()</f>
        <v>0</v>
      </c>
      <c r="E9" s="77">
        <v>5714401200062</v>
      </c>
      <c r="F9" s="75" t="s">
        <v>597</v>
      </c>
      <c r="G9" s="54"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f>TRUE()</f>
        <v>1</v>
      </c>
      <c r="J9" s="56" t="b">
        <f>FALSE()</f>
        <v>0</v>
      </c>
      <c r="K9" s="53"/>
      <c r="L9" s="57" t="b">
        <v>0</v>
      </c>
      <c r="M9" s="58" t="str">
        <f t="shared" si="0"/>
        <v/>
      </c>
      <c r="N9" s="58" t="str">
        <f t="shared" si="1"/>
        <v/>
      </c>
      <c r="O9" s="59" t="str">
        <f t="shared" si="2"/>
        <v/>
      </c>
      <c r="P9" t="str">
        <f t="shared" si="3"/>
        <v/>
      </c>
      <c r="Q9" t="str">
        <f t="shared" si="4"/>
        <v/>
      </c>
      <c r="R9" t="str">
        <f t="shared" si="5"/>
        <v/>
      </c>
      <c r="S9" t="str">
        <f t="shared" si="6"/>
        <v/>
      </c>
      <c r="T9" t="str">
        <f t="shared" si="7"/>
        <v/>
      </c>
      <c r="U9" t="str">
        <f t="shared" si="8"/>
        <v/>
      </c>
      <c r="V9" s="60">
        <f>MATCH(G9,options!$D$1:$D$20,0)</f>
        <v>6</v>
      </c>
    </row>
    <row r="10" spans="1:22" ht="15" x14ac:dyDescent="0.2">
      <c r="A10" t="s">
        <v>383</v>
      </c>
      <c r="B10" s="63"/>
      <c r="C10" s="51" t="b">
        <f>FALSE()</f>
        <v>0</v>
      </c>
      <c r="D10" s="51" t="b">
        <f>FALSE()</f>
        <v>0</v>
      </c>
      <c r="E10" s="77">
        <v>5714401200079</v>
      </c>
      <c r="F10" s="75" t="s">
        <v>598</v>
      </c>
      <c r="G10" s="54"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f>TRUE()</f>
        <v>1</v>
      </c>
      <c r="J10" s="56" t="b">
        <f>FALSE()</f>
        <v>0</v>
      </c>
      <c r="K10" s="53"/>
      <c r="L10" s="57" t="b">
        <v>0</v>
      </c>
      <c r="M10" s="58" t="str">
        <f t="shared" si="0"/>
        <v/>
      </c>
      <c r="N10" s="58" t="str">
        <f t="shared" si="1"/>
        <v/>
      </c>
      <c r="O10" s="59" t="str">
        <f t="shared" si="2"/>
        <v/>
      </c>
      <c r="P10" t="str">
        <f t="shared" si="3"/>
        <v/>
      </c>
      <c r="Q10" t="str">
        <f t="shared" si="4"/>
        <v/>
      </c>
      <c r="R10" t="str">
        <f t="shared" si="5"/>
        <v/>
      </c>
      <c r="S10" t="str">
        <f t="shared" si="6"/>
        <v/>
      </c>
      <c r="T10" t="str">
        <f t="shared" si="7"/>
        <v/>
      </c>
      <c r="U10" t="str">
        <f t="shared" si="8"/>
        <v/>
      </c>
      <c r="V10" s="60">
        <f>MATCH(G10,options!$D$1:$D$20,0)</f>
        <v>7</v>
      </c>
    </row>
    <row r="11" spans="1:22" ht="15" x14ac:dyDescent="0.2">
      <c r="A11" s="47" t="s">
        <v>385</v>
      </c>
      <c r="B11" s="64">
        <v>150</v>
      </c>
      <c r="C11" s="51" t="b">
        <f>FALSE()</f>
        <v>0</v>
      </c>
      <c r="D11" s="51" t="b">
        <f>FALSE()</f>
        <v>0</v>
      </c>
      <c r="E11" s="77">
        <v>5714401200086</v>
      </c>
      <c r="F11" s="75" t="s">
        <v>599</v>
      </c>
      <c r="G11" s="54"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b">
        <f>TRUE()</f>
        <v>1</v>
      </c>
      <c r="J11" s="56" t="b">
        <f>FALSE()</f>
        <v>0</v>
      </c>
      <c r="K11" s="53"/>
      <c r="L11" s="57" t="b">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ht="15" x14ac:dyDescent="0.2">
      <c r="B12" s="63"/>
      <c r="C12" s="51" t="b">
        <f>FALSE()</f>
        <v>0</v>
      </c>
      <c r="D12" s="51" t="b">
        <f>FALSE()</f>
        <v>0</v>
      </c>
      <c r="E12" s="77">
        <v>5714401200093</v>
      </c>
      <c r="F12" s="75" t="s">
        <v>600</v>
      </c>
      <c r="G12" s="54"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b">
        <f>TRUE()</f>
        <v>1</v>
      </c>
      <c r="J12" s="56" t="b">
        <f>FALSE()</f>
        <v>0</v>
      </c>
      <c r="K12" s="53"/>
      <c r="L12" s="57" t="b">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5" x14ac:dyDescent="0.2">
      <c r="A13" s="47" t="s">
        <v>388</v>
      </c>
      <c r="B13" s="53" t="s">
        <v>591</v>
      </c>
      <c r="C13" s="51" t="b">
        <f>FALSE()</f>
        <v>0</v>
      </c>
      <c r="D13" s="51" t="b">
        <f>FALSE()</f>
        <v>0</v>
      </c>
      <c r="E13" s="77">
        <v>5714401200109</v>
      </c>
      <c r="F13" s="75" t="s">
        <v>601</v>
      </c>
      <c r="G13" s="54"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b">
        <f>TRUE()</f>
        <v>1</v>
      </c>
      <c r="J13" s="56" t="b">
        <f>FALSE()</f>
        <v>0</v>
      </c>
      <c r="K13" s="53"/>
      <c r="L13" s="57" t="b">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ht="15" x14ac:dyDescent="0.2">
      <c r="A14" s="47" t="s">
        <v>390</v>
      </c>
      <c r="B14" s="77">
        <v>5714401510222</v>
      </c>
      <c r="C14" s="51" t="b">
        <f>FALSE()</f>
        <v>0</v>
      </c>
      <c r="D14" s="51" t="b">
        <f>FALSE()</f>
        <v>0</v>
      </c>
      <c r="E14" s="77">
        <v>5714401200116</v>
      </c>
      <c r="F14" s="75" t="s">
        <v>602</v>
      </c>
      <c r="G14" s="54"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f>FALSE()</f>
        <v>0</v>
      </c>
      <c r="K14" s="53"/>
      <c r="L14" s="57" t="b">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7">
        <v>5714401200123</v>
      </c>
      <c r="F15" s="75" t="s">
        <v>603</v>
      </c>
      <c r="G15" s="54"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f>FALSE()</f>
        <v>0</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5" x14ac:dyDescent="0.2">
      <c r="A16" s="47" t="s">
        <v>393</v>
      </c>
      <c r="B16" s="48" t="s">
        <v>394</v>
      </c>
      <c r="C16" s="51" t="b">
        <f>FALSE()</f>
        <v>0</v>
      </c>
      <c r="D16" s="51" t="b">
        <f>FALSE()</f>
        <v>0</v>
      </c>
      <c r="E16" s="77">
        <v>5714401200130</v>
      </c>
      <c r="F16" s="75" t="s">
        <v>604</v>
      </c>
      <c r="G16" s="54" t="s">
        <v>395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f>FALSE()</f>
        <v>0</v>
      </c>
      <c r="K16" s="53"/>
      <c r="L16" s="57" t="b">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7">
        <v>5714401200147</v>
      </c>
      <c r="F17" s="75" t="s">
        <v>605</v>
      </c>
      <c r="G17" s="54" t="s">
        <v>396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f>FALSE()</f>
        <v>0</v>
      </c>
      <c r="K17" s="53"/>
      <c r="L17" s="57" t="b">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ht="15" x14ac:dyDescent="0.2">
      <c r="A18" s="47" t="s">
        <v>397</v>
      </c>
      <c r="B18" s="64">
        <v>5</v>
      </c>
      <c r="C18" s="51" t="b">
        <f>FALSE()</f>
        <v>0</v>
      </c>
      <c r="D18" s="51" t="b">
        <f>FALSE()</f>
        <v>0</v>
      </c>
      <c r="E18" s="77">
        <v>5714401200154</v>
      </c>
      <c r="F18" s="75" t="s">
        <v>606</v>
      </c>
      <c r="G18" s="54" t="s">
        <v>398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f>FALSE()</f>
        <v>0</v>
      </c>
      <c r="K18" s="53"/>
      <c r="L18" s="57" t="b">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ht="15" x14ac:dyDescent="0.2">
      <c r="B19" s="63"/>
      <c r="C19" s="51" t="b">
        <f>FALSE()</f>
        <v>0</v>
      </c>
      <c r="D19" s="51" t="b">
        <f>FALSE()</f>
        <v>0</v>
      </c>
      <c r="E19" s="77">
        <v>5714401200161</v>
      </c>
      <c r="F19" s="75" t="s">
        <v>607</v>
      </c>
      <c r="G19" s="54" t="s">
        <v>399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f>FALSE()</f>
        <v>0</v>
      </c>
      <c r="K19" s="53"/>
      <c r="L19" s="57" t="b">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5" x14ac:dyDescent="0.2">
      <c r="A20" s="47" t="s">
        <v>400</v>
      </c>
      <c r="B20" s="65" t="s">
        <v>416</v>
      </c>
      <c r="C20" s="51" t="b">
        <f>FALSE()</f>
        <v>0</v>
      </c>
      <c r="D20" s="51" t="b">
        <f>FALSE()</f>
        <v>0</v>
      </c>
      <c r="E20" s="77">
        <v>5714401200178</v>
      </c>
      <c r="F20" s="75" t="s">
        <v>608</v>
      </c>
      <c r="G20" s="5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f>FALSE()</f>
        <v>0</v>
      </c>
      <c r="K20" s="53"/>
      <c r="L20" s="57" t="b">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ht="15" x14ac:dyDescent="0.2">
      <c r="B21" s="63"/>
      <c r="C21" s="51" t="b">
        <f>FALSE()</f>
        <v>0</v>
      </c>
      <c r="D21" s="51" t="b">
        <f>FALSE()</f>
        <v>0</v>
      </c>
      <c r="E21" s="77">
        <v>5714401200185</v>
      </c>
      <c r="F21" s="75" t="s">
        <v>611</v>
      </c>
      <c r="G21" s="54"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f>FALSE()</f>
        <v>0</v>
      </c>
      <c r="K21" s="53"/>
      <c r="L21" s="57" t="b">
        <v>0</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TRUE()</f>
        <v>1</v>
      </c>
      <c r="D22" s="51" t="b">
        <f>FALSE()</f>
        <v>0</v>
      </c>
      <c r="E22" s="77">
        <v>5714401200192</v>
      </c>
      <c r="F22" s="75" t="s">
        <v>609</v>
      </c>
      <c r="G22" s="54" t="s">
        <v>406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b">
        <f>TRUE()</f>
        <v>1</v>
      </c>
      <c r="J22" s="56" t="b">
        <f>FALSE()</f>
        <v>0</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7" x14ac:dyDescent="0.2">
      <c r="A23" s="47" t="s">
        <v>405</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c r="D23" s="51"/>
      <c r="E23" s="77"/>
      <c r="F23" s="53"/>
      <c r="G23" s="54"/>
      <c r="H23" t="e">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#N/A</v>
      </c>
      <c r="I23" s="55"/>
      <c r="J23" s="56"/>
      <c r="K23" s="53"/>
      <c r="L23" s="57" t="b">
        <f>TRUE()</f>
        <v>1</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t="e">
        <f>MATCH(G23,options!$D$1:$D$20,0)</f>
        <v>#N/A</v>
      </c>
    </row>
    <row r="24" spans="1:22" ht="56" x14ac:dyDescent="0.15">
      <c r="A24" s="47" t="s">
        <v>407</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8"/>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2" x14ac:dyDescent="0.15">
      <c r="A25" s="47" t="s">
        <v>408</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8"/>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4" x14ac:dyDescent="0.15">
      <c r="A26" s="47" t="s">
        <v>409</v>
      </c>
      <c r="B26" s="48" t="str">
        <f>IF(Values!$B$36=English!$B$2,English!B6, IF(Values!$B$36=German!$B$2,German!B6, IF(Values!$B$36=Italian!$B$2,Italian!B6, IF(Values!$B$36=Spanish!$B$2, Spanish!B6, IF(Values!$B$36=French!$B$2, French!B6, IF(Values!$B$36=Dutch!$B$2,Dutch!B6, IF(Values!$B$36=English!$D$32, English!D36, 0)))))))</f>
        <v>👉 LAYOUT – {flag} {language} backlit.</v>
      </c>
      <c r="E26" s="78"/>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2" x14ac:dyDescent="0.15">
      <c r="A27" s="47" t="s">
        <v>408</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8"/>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x14ac:dyDescent="0.15">
      <c r="B28" s="66"/>
      <c r="E28" s="78"/>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6" x14ac:dyDescent="0.15">
      <c r="A29" s="47" t="s">
        <v>410</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8"/>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x14ac:dyDescent="0.15">
      <c r="B30" s="66"/>
      <c r="E30" s="78"/>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2" x14ac:dyDescent="0.15">
      <c r="A31" s="47" t="s">
        <v>411</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8"/>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x14ac:dyDescent="0.15">
      <c r="E32" s="78"/>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4" x14ac:dyDescent="0.15">
      <c r="A33" s="47" t="s">
        <v>412</v>
      </c>
      <c r="B33" s="48" t="str">
        <f>IF(Values!$B$36=English!$B$2,English!B14, IF(Values!$B$36=German!$B$2,German!B14, IF(Values!$B$36=Italian!$B$2,Italian!B14, IF(Values!$B$36=Spanish!$B$2, Spanish!B14, IF(Values!$B$36=French!$B$2, French!B14, IF(Values!$B$36=Dutch!$B$2,Dutch!B14, IF(Values!$B$36=English!$D$32, English!B14, 0)))))))</f>
        <v>👉 LAYOUT -  {flag} {language} NO backlit.</v>
      </c>
      <c r="E33" s="78"/>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x14ac:dyDescent="0.15">
      <c r="E34" s="53"/>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x14ac:dyDescent="0.15">
      <c r="E35" s="53"/>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413</v>
      </c>
      <c r="B36" s="65" t="s">
        <v>414</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9">IF(ISBLANK(K36),"",IF(L36, "https://raw.githubusercontent.com/PatrickVibild/TellusAmazonPictures/master/pictures/"&amp;K36&amp;"/1.jpg","https://download.lenovo.com/Images/Parts/"&amp;K36&amp;"/"&amp;K36&amp;"_A.jpg"))</f>
        <v/>
      </c>
      <c r="N36" s="58" t="str">
        <f t="shared" ref="N36:N67" si="10">IF(ISBLANK(K36),"",IF(L36, "https://raw.githubusercontent.com/PatrickVibild/TellusAmazonPictures/master/pictures/"&amp;K36&amp;"/2.jpg","https://download.lenovo.com/Images/Parts/"&amp;K36&amp;"/"&amp;K36&amp;"_B.jpg"))</f>
        <v/>
      </c>
      <c r="O36" s="5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t="e">
        <f>MATCH(G36,options!$D$1:$D$20,0)</f>
        <v>#N/A</v>
      </c>
    </row>
    <row r="37" spans="1:22" ht="14" x14ac:dyDescent="0.15">
      <c r="A37" t="s">
        <v>415</v>
      </c>
      <c r="B37" s="65" t="s">
        <v>406</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18">IF(ISBLANK(K68),"",IF(L68, "https://raw.githubusercontent.com/PatrickVibild/TellusAmazonPictures/master/pictures/"&amp;K68&amp;"/1.jpg","https://download.lenovo.com/Images/Parts/"&amp;K68&amp;"/"&amp;K68&amp;"_A.jpg"))</f>
        <v/>
      </c>
      <c r="N68" s="58" t="str">
        <f t="shared" ref="N68:N103" si="19">IF(ISBLANK(K68),"",IF(L68, "https://raw.githubusercontent.com/PatrickVibild/TellusAmazonPictures/master/pictures/"&amp;K68&amp;"/2.jpg","https://download.lenovo.com/Images/Parts/"&amp;K68&amp;"/"&amp;K68&amp;"_B.jpg"))</f>
        <v/>
      </c>
      <c r="O68" s="5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7">IF(ISBLANK(K100),"",IF(L100, "https://raw.githubusercontent.com/PatrickVibild/TellusAmazonPictures/master/pictures/"&amp;K100&amp;"/1.jpg","https://download.lenovo.com/Images/Parts/"&amp;K100&amp;"/"&amp;K100&amp;"_A.jpg"))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1" t="b">
        <f>TRUE()</f>
        <v>1</v>
      </c>
      <c r="C1" t="s">
        <v>417</v>
      </c>
      <c r="D1" s="54" t="s">
        <v>371</v>
      </c>
      <c r="E1" t="s">
        <v>418</v>
      </c>
      <c r="F1" t="s">
        <v>414</v>
      </c>
      <c r="G1" t="s">
        <v>419</v>
      </c>
    </row>
    <row r="2" spans="1:7" x14ac:dyDescent="0.15">
      <c r="A2" t="s">
        <v>401</v>
      </c>
      <c r="B2" s="51" t="b">
        <f>FALSE()</f>
        <v>0</v>
      </c>
      <c r="C2" t="s">
        <v>375</v>
      </c>
      <c r="D2" s="54" t="s">
        <v>373</v>
      </c>
      <c r="E2" t="s">
        <v>420</v>
      </c>
      <c r="F2" t="s">
        <v>373</v>
      </c>
      <c r="G2" t="s">
        <v>406</v>
      </c>
    </row>
    <row r="3" spans="1:7" x14ac:dyDescent="0.15">
      <c r="A3" t="s">
        <v>421</v>
      </c>
      <c r="D3" s="54" t="s">
        <v>376</v>
      </c>
      <c r="E3" t="s">
        <v>422</v>
      </c>
      <c r="F3" t="s">
        <v>371</v>
      </c>
    </row>
    <row r="4" spans="1:7" x14ac:dyDescent="0.15">
      <c r="D4" s="54" t="s">
        <v>378</v>
      </c>
      <c r="E4" t="s">
        <v>423</v>
      </c>
      <c r="F4" t="s">
        <v>376</v>
      </c>
    </row>
    <row r="5" spans="1:7" x14ac:dyDescent="0.15">
      <c r="D5" s="54" t="s">
        <v>380</v>
      </c>
      <c r="E5" t="s">
        <v>424</v>
      </c>
      <c r="F5" t="s">
        <v>378</v>
      </c>
    </row>
    <row r="6" spans="1:7" x14ac:dyDescent="0.15">
      <c r="D6" s="54" t="s">
        <v>382</v>
      </c>
      <c r="E6" t="s">
        <v>425</v>
      </c>
      <c r="F6" t="s">
        <v>392</v>
      </c>
    </row>
    <row r="7" spans="1:7" x14ac:dyDescent="0.15">
      <c r="D7" s="54" t="s">
        <v>384</v>
      </c>
      <c r="E7" t="s">
        <v>426</v>
      </c>
    </row>
    <row r="8" spans="1:7" x14ac:dyDescent="0.15">
      <c r="D8" s="54" t="s">
        <v>386</v>
      </c>
      <c r="E8" t="s">
        <v>427</v>
      </c>
    </row>
    <row r="9" spans="1:7" x14ac:dyDescent="0.15">
      <c r="D9" s="54" t="s">
        <v>389</v>
      </c>
      <c r="E9" t="s">
        <v>428</v>
      </c>
    </row>
    <row r="10" spans="1:7" x14ac:dyDescent="0.15">
      <c r="D10" s="54" t="s">
        <v>392</v>
      </c>
      <c r="E10" t="s">
        <v>429</v>
      </c>
    </row>
    <row r="11" spans="1:7" x14ac:dyDescent="0.15">
      <c r="D11" s="54" t="s">
        <v>395</v>
      </c>
      <c r="E11" t="s">
        <v>430</v>
      </c>
    </row>
    <row r="12" spans="1:7" x14ac:dyDescent="0.15">
      <c r="D12" s="54" t="s">
        <v>396</v>
      </c>
      <c r="E12" t="s">
        <v>431</v>
      </c>
    </row>
    <row r="13" spans="1:7" x14ac:dyDescent="0.15">
      <c r="D13" s="54" t="s">
        <v>398</v>
      </c>
      <c r="E13" t="s">
        <v>432</v>
      </c>
    </row>
    <row r="14" spans="1:7" x14ac:dyDescent="0.15">
      <c r="D14" s="54" t="s">
        <v>399</v>
      </c>
      <c r="E14" t="s">
        <v>433</v>
      </c>
    </row>
    <row r="15" spans="1:7" x14ac:dyDescent="0.15">
      <c r="D15" s="54" t="s">
        <v>402</v>
      </c>
      <c r="E15" t="s">
        <v>434</v>
      </c>
    </row>
    <row r="16" spans="1:7" x14ac:dyDescent="0.15">
      <c r="D16" s="54" t="s">
        <v>403</v>
      </c>
      <c r="E16" s="70" t="s">
        <v>435</v>
      </c>
    </row>
    <row r="17" spans="4:5" x14ac:dyDescent="0.15">
      <c r="D17" s="54" t="s">
        <v>404</v>
      </c>
      <c r="E17" t="s">
        <v>436</v>
      </c>
    </row>
    <row r="18" spans="4:5" x14ac:dyDescent="0.15">
      <c r="D18" s="54" t="s">
        <v>406</v>
      </c>
      <c r="E18" t="s">
        <v>437</v>
      </c>
    </row>
    <row r="19" spans="4:5" x14ac:dyDescent="0.15">
      <c r="D19" s="54" t="s">
        <v>391</v>
      </c>
      <c r="E19" t="s">
        <v>438</v>
      </c>
    </row>
    <row r="20" spans="4:5" x14ac:dyDescent="0.15">
      <c r="D20" s="54" t="s">
        <v>387</v>
      </c>
      <c r="E20" t="s">
        <v>439</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414</v>
      </c>
    </row>
    <row r="3" spans="1:2" x14ac:dyDescent="0.15">
      <c r="B3" s="72" t="s">
        <v>440</v>
      </c>
    </row>
    <row r="4" spans="1:2" x14ac:dyDescent="0.15">
      <c r="B4" s="72" t="s">
        <v>441</v>
      </c>
    </row>
    <row r="5" spans="1:2" x14ac:dyDescent="0.15">
      <c r="B5" s="72" t="s">
        <v>442</v>
      </c>
    </row>
    <row r="6" spans="1:2" x14ac:dyDescent="0.15">
      <c r="A6" t="s">
        <v>443</v>
      </c>
      <c r="B6" s="72" t="s">
        <v>444</v>
      </c>
    </row>
    <row r="7" spans="1:2" x14ac:dyDescent="0.15">
      <c r="B7" s="72" t="s">
        <v>445</v>
      </c>
    </row>
    <row r="8" spans="1:2" x14ac:dyDescent="0.15">
      <c r="A8" t="s">
        <v>40</v>
      </c>
      <c r="B8" s="73" t="s">
        <v>446</v>
      </c>
    </row>
    <row r="9" spans="1:2" x14ac:dyDescent="0.15">
      <c r="A9" t="s">
        <v>447</v>
      </c>
      <c r="B9" s="73" t="s">
        <v>448</v>
      </c>
    </row>
    <row r="10" spans="1:2" x14ac:dyDescent="0.15">
      <c r="B10" t="s">
        <v>449</v>
      </c>
    </row>
    <row r="11" spans="1:2" x14ac:dyDescent="0.15">
      <c r="B11" t="s">
        <v>450</v>
      </c>
    </row>
    <row r="14" spans="1:2" x14ac:dyDescent="0.15">
      <c r="B14" s="73" t="s">
        <v>451</v>
      </c>
    </row>
    <row r="20" spans="2:2" x14ac:dyDescent="0.15">
      <c r="B20" s="54" t="s">
        <v>371</v>
      </c>
    </row>
    <row r="21" spans="2:2" x14ac:dyDescent="0.15">
      <c r="B21" s="54" t="s">
        <v>373</v>
      </c>
    </row>
    <row r="22" spans="2:2" x14ac:dyDescent="0.15">
      <c r="B22" s="54" t="s">
        <v>376</v>
      </c>
    </row>
    <row r="23" spans="2:2" x14ac:dyDescent="0.15">
      <c r="B23" s="54" t="s">
        <v>378</v>
      </c>
    </row>
    <row r="24" spans="2:2" x14ac:dyDescent="0.15">
      <c r="B24" s="54" t="s">
        <v>380</v>
      </c>
    </row>
    <row r="25" spans="2:2" x14ac:dyDescent="0.15">
      <c r="B25" s="54" t="s">
        <v>382</v>
      </c>
    </row>
    <row r="26" spans="2:2" x14ac:dyDescent="0.15">
      <c r="B26" s="54" t="s">
        <v>384</v>
      </c>
    </row>
    <row r="27" spans="2:2" x14ac:dyDescent="0.15">
      <c r="B27" s="54" t="s">
        <v>386</v>
      </c>
    </row>
    <row r="28" spans="2:2" x14ac:dyDescent="0.15">
      <c r="B28" s="54" t="s">
        <v>389</v>
      </c>
    </row>
    <row r="29" spans="2:2" x14ac:dyDescent="0.15">
      <c r="B29" s="54" t="s">
        <v>392</v>
      </c>
    </row>
    <row r="30" spans="2:2" x14ac:dyDescent="0.15">
      <c r="B30" s="54" t="s">
        <v>395</v>
      </c>
    </row>
    <row r="31" spans="2:2" x14ac:dyDescent="0.15">
      <c r="B31" s="54" t="s">
        <v>396</v>
      </c>
    </row>
    <row r="32" spans="2:2" x14ac:dyDescent="0.15">
      <c r="B32" s="54" t="s">
        <v>398</v>
      </c>
    </row>
    <row r="33" spans="2:4" x14ac:dyDescent="0.15">
      <c r="B33" s="54" t="s">
        <v>399</v>
      </c>
    </row>
    <row r="34" spans="2:4" x14ac:dyDescent="0.15">
      <c r="B34" s="54" t="s">
        <v>402</v>
      </c>
      <c r="D34" s="73"/>
    </row>
    <row r="35" spans="2:4" x14ac:dyDescent="0.15">
      <c r="B35" s="54" t="s">
        <v>403</v>
      </c>
      <c r="D35" s="73"/>
    </row>
    <row r="36" spans="2:4" x14ac:dyDescent="0.15">
      <c r="B36" s="54" t="s">
        <v>404</v>
      </c>
      <c r="D36" s="73"/>
    </row>
    <row r="37" spans="2:4" x14ac:dyDescent="0.15">
      <c r="B37" s="54" t="s">
        <v>406</v>
      </c>
      <c r="D37" s="73"/>
    </row>
    <row r="38" spans="2:4" x14ac:dyDescent="0.15">
      <c r="B38" s="54" t="s">
        <v>391</v>
      </c>
      <c r="D38" s="73"/>
    </row>
    <row r="39" spans="2:4" x14ac:dyDescent="0.15">
      <c r="B39" s="54" t="s">
        <v>387</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371</v>
      </c>
    </row>
    <row r="3" spans="1:2" ht="16" x14ac:dyDescent="0.2">
      <c r="B3" s="71" t="s">
        <v>452</v>
      </c>
    </row>
    <row r="4" spans="1:2" ht="16" x14ac:dyDescent="0.2">
      <c r="B4" s="71" t="s">
        <v>453</v>
      </c>
    </row>
    <row r="5" spans="1:2" ht="16" x14ac:dyDescent="0.2">
      <c r="B5" s="71" t="s">
        <v>454</v>
      </c>
    </row>
    <row r="6" spans="1:2" ht="16" x14ac:dyDescent="0.2">
      <c r="B6" s="71" t="s">
        <v>455</v>
      </c>
    </row>
    <row r="7" spans="1:2" ht="16" x14ac:dyDescent="0.2">
      <c r="B7" s="71" t="s">
        <v>456</v>
      </c>
    </row>
    <row r="8" spans="1:2" x14ac:dyDescent="0.15">
      <c r="A8" t="s">
        <v>457</v>
      </c>
      <c r="B8" t="s">
        <v>458</v>
      </c>
    </row>
    <row r="9" spans="1:2" x14ac:dyDescent="0.15">
      <c r="A9" t="s">
        <v>459</v>
      </c>
      <c r="B9" t="s">
        <v>460</v>
      </c>
    </row>
    <row r="10" spans="1:2" x14ac:dyDescent="0.15">
      <c r="B10" t="s">
        <v>461</v>
      </c>
    </row>
    <row r="11" spans="1:2" x14ac:dyDescent="0.15">
      <c r="B11" t="s">
        <v>462</v>
      </c>
    </row>
    <row r="14" spans="1:2" x14ac:dyDescent="0.15">
      <c r="B14" t="s">
        <v>463</v>
      </c>
    </row>
    <row r="20" spans="2:2" x14ac:dyDescent="0.15">
      <c r="B20" t="s">
        <v>464</v>
      </c>
    </row>
    <row r="21" spans="2:2" x14ac:dyDescent="0.15">
      <c r="B21" t="s">
        <v>465</v>
      </c>
    </row>
    <row r="22" spans="2:2" x14ac:dyDescent="0.15">
      <c r="B22" t="s">
        <v>466</v>
      </c>
    </row>
    <row r="23" spans="2:2" x14ac:dyDescent="0.15">
      <c r="B23" t="s">
        <v>467</v>
      </c>
    </row>
    <row r="24" spans="2:2" x14ac:dyDescent="0.15">
      <c r="B24" t="s">
        <v>380</v>
      </c>
    </row>
    <row r="25" spans="2:2" x14ac:dyDescent="0.15">
      <c r="B25" t="s">
        <v>468</v>
      </c>
    </row>
    <row r="26" spans="2:2" x14ac:dyDescent="0.15">
      <c r="B26" t="s">
        <v>469</v>
      </c>
    </row>
    <row r="27" spans="2:2" x14ac:dyDescent="0.15">
      <c r="B27" t="s">
        <v>470</v>
      </c>
    </row>
    <row r="28" spans="2:2" x14ac:dyDescent="0.15">
      <c r="B28" t="s">
        <v>471</v>
      </c>
    </row>
    <row r="29" spans="2:2" x14ac:dyDescent="0.15">
      <c r="B29" t="s">
        <v>472</v>
      </c>
    </row>
    <row r="30" spans="2:2" x14ac:dyDescent="0.15">
      <c r="B30" t="s">
        <v>473</v>
      </c>
    </row>
    <row r="31" spans="2:2" x14ac:dyDescent="0.15">
      <c r="B31" t="s">
        <v>474</v>
      </c>
    </row>
    <row r="32" spans="2:2" x14ac:dyDescent="0.15">
      <c r="B32" t="s">
        <v>475</v>
      </c>
    </row>
    <row r="33" spans="2:2" x14ac:dyDescent="0.15">
      <c r="B33" t="s">
        <v>476</v>
      </c>
    </row>
    <row r="34" spans="2:2" x14ac:dyDescent="0.15">
      <c r="B34" t="s">
        <v>477</v>
      </c>
    </row>
    <row r="35" spans="2:2" x14ac:dyDescent="0.15">
      <c r="B35" t="s">
        <v>403</v>
      </c>
    </row>
    <row r="36" spans="2:2" x14ac:dyDescent="0.15">
      <c r="B36" t="s">
        <v>478</v>
      </c>
    </row>
    <row r="37" spans="2:2" x14ac:dyDescent="0.15">
      <c r="B37" t="s">
        <v>479</v>
      </c>
    </row>
    <row r="38" spans="2:2" x14ac:dyDescent="0.15">
      <c r="B38" t="s">
        <v>480</v>
      </c>
    </row>
    <row r="39" spans="2:2" x14ac:dyDescent="0.15">
      <c r="B39" t="s">
        <v>481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378</v>
      </c>
    </row>
    <row r="3" spans="1:2" x14ac:dyDescent="0.15">
      <c r="B3" s="72" t="s">
        <v>482</v>
      </c>
    </row>
    <row r="4" spans="1:2" x14ac:dyDescent="0.15">
      <c r="B4" s="72" t="s">
        <v>483</v>
      </c>
    </row>
    <row r="5" spans="1:2" x14ac:dyDescent="0.15">
      <c r="B5" s="72" t="s">
        <v>484</v>
      </c>
    </row>
    <row r="6" spans="1:2" x14ac:dyDescent="0.15">
      <c r="B6" s="72" t="s">
        <v>485</v>
      </c>
    </row>
    <row r="7" spans="1:2" x14ac:dyDescent="0.15">
      <c r="B7" s="72" t="s">
        <v>486</v>
      </c>
    </row>
    <row r="8" spans="1:2" x14ac:dyDescent="0.15">
      <c r="A8" t="s">
        <v>457</v>
      </c>
      <c r="B8" s="72" t="s">
        <v>487</v>
      </c>
    </row>
    <row r="9" spans="1:2" x14ac:dyDescent="0.15">
      <c r="A9" t="s">
        <v>459</v>
      </c>
      <c r="B9" s="72" t="s">
        <v>488</v>
      </c>
    </row>
    <row r="10" spans="1:2" x14ac:dyDescent="0.15">
      <c r="B10" s="72" t="s">
        <v>489</v>
      </c>
    </row>
    <row r="11" spans="1:2" x14ac:dyDescent="0.15">
      <c r="B11" s="72" t="s">
        <v>490</v>
      </c>
    </row>
    <row r="12" spans="1:2" x14ac:dyDescent="0.15">
      <c r="B12" s="72"/>
    </row>
    <row r="13" spans="1:2" x14ac:dyDescent="0.15">
      <c r="B13" s="72"/>
    </row>
    <row r="14" spans="1:2" x14ac:dyDescent="0.15">
      <c r="B14" s="72" t="s">
        <v>491</v>
      </c>
    </row>
    <row r="15" spans="1:2" x14ac:dyDescent="0.15">
      <c r="B15" s="72"/>
    </row>
    <row r="20" spans="2:2" x14ac:dyDescent="0.15">
      <c r="B20" t="s">
        <v>492</v>
      </c>
    </row>
    <row r="21" spans="2:2" x14ac:dyDescent="0.15">
      <c r="B21" t="s">
        <v>493</v>
      </c>
    </row>
    <row r="22" spans="2:2" x14ac:dyDescent="0.15">
      <c r="B22" t="s">
        <v>494</v>
      </c>
    </row>
    <row r="23" spans="2:2" x14ac:dyDescent="0.15">
      <c r="B23" t="s">
        <v>495</v>
      </c>
    </row>
    <row r="24" spans="2:2" x14ac:dyDescent="0.15">
      <c r="B24" t="s">
        <v>496</v>
      </c>
    </row>
    <row r="25" spans="2:2" x14ac:dyDescent="0.15">
      <c r="B25" t="s">
        <v>497</v>
      </c>
    </row>
    <row r="26" spans="2:2" x14ac:dyDescent="0.15">
      <c r="B26" t="s">
        <v>498</v>
      </c>
    </row>
    <row r="27" spans="2:2" x14ac:dyDescent="0.15">
      <c r="B27" t="s">
        <v>499</v>
      </c>
    </row>
    <row r="28" spans="2:2" x14ac:dyDescent="0.15">
      <c r="B28" t="s">
        <v>500</v>
      </c>
    </row>
    <row r="29" spans="2:2" x14ac:dyDescent="0.15">
      <c r="B29" t="s">
        <v>501</v>
      </c>
    </row>
    <row r="30" spans="2:2" x14ac:dyDescent="0.15">
      <c r="B30" t="s">
        <v>502</v>
      </c>
    </row>
    <row r="31" spans="2:2" x14ac:dyDescent="0.15">
      <c r="B31" t="s">
        <v>503</v>
      </c>
    </row>
    <row r="32" spans="2:2" x14ac:dyDescent="0.15">
      <c r="B32" t="s">
        <v>504</v>
      </c>
    </row>
    <row r="33" spans="2:2" x14ac:dyDescent="0.15">
      <c r="B33" t="s">
        <v>505</v>
      </c>
    </row>
    <row r="34" spans="2:2" x14ac:dyDescent="0.15">
      <c r="B34" t="s">
        <v>506</v>
      </c>
    </row>
    <row r="35" spans="2:2" x14ac:dyDescent="0.15">
      <c r="B35" t="s">
        <v>507</v>
      </c>
    </row>
    <row r="36" spans="2:2" x14ac:dyDescent="0.15">
      <c r="B36" t="s">
        <v>508</v>
      </c>
    </row>
    <row r="37" spans="2:2" x14ac:dyDescent="0.15">
      <c r="B37" t="s">
        <v>406</v>
      </c>
    </row>
    <row r="38" spans="2:2" x14ac:dyDescent="0.15">
      <c r="B38" t="s">
        <v>509</v>
      </c>
    </row>
    <row r="39" spans="2:2" x14ac:dyDescent="0.15">
      <c r="B39" t="s">
        <v>510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373</v>
      </c>
    </row>
    <row r="3" spans="2:2" x14ac:dyDescent="0.15">
      <c r="B3" t="s">
        <v>511</v>
      </c>
    </row>
    <row r="4" spans="2:2" x14ac:dyDescent="0.15">
      <c r="B4" t="s">
        <v>512</v>
      </c>
    </row>
    <row r="5" spans="2:2" x14ac:dyDescent="0.15">
      <c r="B5" t="s">
        <v>513</v>
      </c>
    </row>
    <row r="6" spans="2:2" x14ac:dyDescent="0.15">
      <c r="B6" t="s">
        <v>514</v>
      </c>
    </row>
    <row r="7" spans="2:2" x14ac:dyDescent="0.15">
      <c r="B7" t="s">
        <v>515</v>
      </c>
    </row>
    <row r="8" spans="2:2" ht="16" x14ac:dyDescent="0.2">
      <c r="B8" s="71" t="s">
        <v>516</v>
      </c>
    </row>
    <row r="9" spans="2:2" x14ac:dyDescent="0.15">
      <c r="B9" t="s">
        <v>517</v>
      </c>
    </row>
    <row r="10" spans="2:2" x14ac:dyDescent="0.15">
      <c r="B10" s="73" t="s">
        <v>518</v>
      </c>
    </row>
    <row r="11" spans="2:2" x14ac:dyDescent="0.15">
      <c r="B11" s="73" t="s">
        <v>519</v>
      </c>
    </row>
    <row r="14" spans="2: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380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535</v>
      </c>
    </row>
    <row r="36" spans="2:2" x14ac:dyDescent="0.15">
      <c r="B36" t="s">
        <v>536</v>
      </c>
    </row>
    <row r="37" spans="2:2" x14ac:dyDescent="0.15">
      <c r="B37" t="s">
        <v>406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376</v>
      </c>
    </row>
    <row r="3" spans="2:2" ht="16" x14ac:dyDescent="0.2">
      <c r="B3" s="71" t="s">
        <v>539</v>
      </c>
    </row>
    <row r="4" spans="2:2" ht="16" x14ac:dyDescent="0.2">
      <c r="B4" s="71" t="s">
        <v>540</v>
      </c>
    </row>
    <row r="5" spans="2:2" x14ac:dyDescent="0.15">
      <c r="B5" t="s">
        <v>541</v>
      </c>
    </row>
    <row r="6" spans="2:2" ht="16" x14ac:dyDescent="0.2">
      <c r="B6" s="71" t="s">
        <v>542</v>
      </c>
    </row>
    <row r="7" spans="2:2" ht="16" x14ac:dyDescent="0.2">
      <c r="B7" s="71" t="s">
        <v>543</v>
      </c>
    </row>
    <row r="8" spans="2:2" x14ac:dyDescent="0.15">
      <c r="B8" t="s">
        <v>544</v>
      </c>
    </row>
    <row r="9" spans="2:2" x14ac:dyDescent="0.15">
      <c r="B9" s="74" t="s">
        <v>545</v>
      </c>
    </row>
    <row r="10" spans="2:2" x14ac:dyDescent="0.15">
      <c r="B10" t="s">
        <v>546</v>
      </c>
    </row>
    <row r="11" spans="2:2" x14ac:dyDescent="0.15">
      <c r="B11" t="s">
        <v>547</v>
      </c>
    </row>
    <row r="14" spans="2:2" ht="16" x14ac:dyDescent="0.2">
      <c r="B14" s="71" t="s">
        <v>548</v>
      </c>
    </row>
    <row r="20" spans="2:2" x14ac:dyDescent="0.15">
      <c r="B20" t="s">
        <v>549</v>
      </c>
    </row>
    <row r="21" spans="2:2" x14ac:dyDescent="0.15">
      <c r="B21" t="s">
        <v>550</v>
      </c>
    </row>
    <row r="22" spans="2:2" x14ac:dyDescent="0.15">
      <c r="B22" t="s">
        <v>494</v>
      </c>
    </row>
    <row r="23" spans="2:2" x14ac:dyDescent="0.15">
      <c r="B23" t="s">
        <v>551</v>
      </c>
    </row>
    <row r="24" spans="2:2" x14ac:dyDescent="0.15">
      <c r="B24" t="s">
        <v>380</v>
      </c>
    </row>
    <row r="25" spans="2:2" x14ac:dyDescent="0.15">
      <c r="B25" t="s">
        <v>552</v>
      </c>
    </row>
    <row r="26" spans="2:2" x14ac:dyDescent="0.15">
      <c r="B26" t="s">
        <v>498</v>
      </c>
    </row>
    <row r="27" spans="2:2" x14ac:dyDescent="0.15">
      <c r="B27" t="s">
        <v>553</v>
      </c>
    </row>
    <row r="28" spans="2:2" x14ac:dyDescent="0.15">
      <c r="B28" t="s">
        <v>554</v>
      </c>
    </row>
    <row r="29" spans="2:2" x14ac:dyDescent="0.15">
      <c r="B29" t="s">
        <v>555</v>
      </c>
    </row>
    <row r="30" spans="2:2" x14ac:dyDescent="0.15">
      <c r="B30" t="s">
        <v>556</v>
      </c>
    </row>
    <row r="31" spans="2:2" x14ac:dyDescent="0.15">
      <c r="B31" t="s">
        <v>557</v>
      </c>
    </row>
    <row r="32" spans="2:2" x14ac:dyDescent="0.15">
      <c r="B32" t="s">
        <v>558</v>
      </c>
    </row>
    <row r="33" spans="2:2" x14ac:dyDescent="0.15">
      <c r="B33" t="s">
        <v>559</v>
      </c>
    </row>
    <row r="34" spans="2:2" x14ac:dyDescent="0.15">
      <c r="B34" t="s">
        <v>560</v>
      </c>
    </row>
    <row r="35" spans="2:2" x14ac:dyDescent="0.15">
      <c r="B35" t="s">
        <v>535</v>
      </c>
    </row>
    <row r="36" spans="2:2" x14ac:dyDescent="0.15">
      <c r="B36" t="s">
        <v>561</v>
      </c>
    </row>
    <row r="37" spans="2:2" x14ac:dyDescent="0.15">
      <c r="B37" t="s">
        <v>479</v>
      </c>
    </row>
    <row r="38" spans="2:2" x14ac:dyDescent="0.15">
      <c r="B38" t="s">
        <v>562</v>
      </c>
    </row>
    <row r="39" spans="2:2" x14ac:dyDescent="0.15">
      <c r="B39" t="s">
        <v>563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392</v>
      </c>
    </row>
    <row r="3" spans="2:2" x14ac:dyDescent="0.15">
      <c r="B3" t="s">
        <v>564</v>
      </c>
    </row>
    <row r="4" spans="2:2" x14ac:dyDescent="0.15">
      <c r="B4" t="s">
        <v>565</v>
      </c>
    </row>
    <row r="5" spans="2:2" x14ac:dyDescent="0.15">
      <c r="B5" t="s">
        <v>566</v>
      </c>
    </row>
    <row r="6" spans="2:2" x14ac:dyDescent="0.15">
      <c r="B6" t="s">
        <v>567</v>
      </c>
    </row>
    <row r="7" spans="2:2" x14ac:dyDescent="0.15">
      <c r="B7" t="s">
        <v>568</v>
      </c>
    </row>
    <row r="8" spans="2:2" x14ac:dyDescent="0.15">
      <c r="B8" t="s">
        <v>569</v>
      </c>
    </row>
    <row r="9" spans="2:2" x14ac:dyDescent="0.15">
      <c r="B9" t="s">
        <v>570</v>
      </c>
    </row>
    <row r="10" spans="2:2" x14ac:dyDescent="0.15">
      <c r="B10" t="s">
        <v>571</v>
      </c>
    </row>
    <row r="11" spans="2:2" x14ac:dyDescent="0.15">
      <c r="B11" t="s">
        <v>572</v>
      </c>
    </row>
    <row r="14" spans="2:2" x14ac:dyDescent="0.15">
      <c r="B14" t="s">
        <v>573</v>
      </c>
    </row>
    <row r="20" spans="2:2" x14ac:dyDescent="0.15">
      <c r="B20" t="s">
        <v>574</v>
      </c>
    </row>
    <row r="21" spans="2:2" x14ac:dyDescent="0.15">
      <c r="B21" t="s">
        <v>575</v>
      </c>
    </row>
    <row r="22" spans="2:2" x14ac:dyDescent="0.15">
      <c r="B22" t="s">
        <v>576</v>
      </c>
    </row>
    <row r="23" spans="2:2" x14ac:dyDescent="0.15">
      <c r="B23" t="s">
        <v>577</v>
      </c>
    </row>
    <row r="24" spans="2:2" x14ac:dyDescent="0.15">
      <c r="B24" t="s">
        <v>380</v>
      </c>
    </row>
    <row r="25" spans="2:2" x14ac:dyDescent="0.15">
      <c r="B25" t="s">
        <v>578</v>
      </c>
    </row>
    <row r="26" spans="2:2" x14ac:dyDescent="0.15">
      <c r="B26" t="s">
        <v>579</v>
      </c>
    </row>
    <row r="27" spans="2:2" x14ac:dyDescent="0.15">
      <c r="B27" t="s">
        <v>580</v>
      </c>
    </row>
    <row r="28" spans="2:2" x14ac:dyDescent="0.15">
      <c r="B28" t="s">
        <v>581</v>
      </c>
    </row>
    <row r="29" spans="2:2" x14ac:dyDescent="0.15">
      <c r="B29" t="s">
        <v>582</v>
      </c>
    </row>
    <row r="30" spans="2:2" x14ac:dyDescent="0.15">
      <c r="B30" t="s">
        <v>583</v>
      </c>
    </row>
    <row r="31" spans="2:2" x14ac:dyDescent="0.15">
      <c r="B31" t="s">
        <v>584</v>
      </c>
    </row>
    <row r="32" spans="2:2" x14ac:dyDescent="0.15">
      <c r="B32" t="s">
        <v>585</v>
      </c>
    </row>
    <row r="33" spans="2:2" x14ac:dyDescent="0.15">
      <c r="B33" t="s">
        <v>586</v>
      </c>
    </row>
    <row r="34" spans="2:2" x14ac:dyDescent="0.15">
      <c r="B34" t="s">
        <v>587</v>
      </c>
    </row>
    <row r="35" spans="2:2" x14ac:dyDescent="0.15">
      <c r="B35" t="s">
        <v>588</v>
      </c>
    </row>
    <row r="36" spans="2:2" x14ac:dyDescent="0.15">
      <c r="B36" t="s">
        <v>478</v>
      </c>
    </row>
    <row r="37" spans="2:2" x14ac:dyDescent="0.15">
      <c r="B37" t="s">
        <v>406</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2021-01-30T22:11:25Z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