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DA94AD49-B065-8849-A7AB-863B7897C87C}"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 r:id="rId11"/>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41" i="2" l="1"/>
  <c r="C22" i="2"/>
  <c r="D10" i="2"/>
  <c r="D20" i="2"/>
  <c r="D5" i="2"/>
  <c r="D6" i="2"/>
  <c r="D7" i="2"/>
  <c r="D8" i="2"/>
  <c r="D4"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2" i="2"/>
  <c r="L21" i="2"/>
  <c r="J21" i="2"/>
  <c r="L20" i="2"/>
  <c r="J20"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I42" i="2"/>
  <c r="M42" i="2"/>
  <c r="I43" i="2"/>
  <c r="M43" i="2"/>
  <c r="N43" i="2"/>
  <c r="N42" i="2" l="1"/>
  <c r="N43" i="1" s="1"/>
  <c r="D29" i="2"/>
  <c r="D41" i="2"/>
  <c r="D30" i="2"/>
  <c r="D40" i="2"/>
  <c r="D25" i="2"/>
  <c r="D26" i="2"/>
  <c r="D27" i="2"/>
  <c r="D28" i="2"/>
  <c r="D24" i="2"/>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5"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C23" i="2"/>
  <c r="C24" i="2"/>
  <c r="C25" i="2"/>
  <c r="C26" i="2"/>
  <c r="C27" i="2"/>
  <c r="C28" i="2"/>
  <c r="C29" i="2"/>
  <c r="C30" i="2"/>
  <c r="C31" i="2"/>
  <c r="C32" i="2"/>
  <c r="C33" i="2"/>
  <c r="C34" i="2"/>
  <c r="C35" i="2"/>
  <c r="C36" i="2"/>
  <c r="C37" i="2"/>
  <c r="C38" i="2"/>
  <c r="C39" i="2"/>
  <c r="C40" i="2"/>
  <c r="S21" i="2"/>
  <c r="R23" i="2"/>
  <c r="R24" i="1" s="1"/>
  <c r="U23" i="2"/>
  <c r="T23" i="2"/>
  <c r="S23" i="2"/>
  <c r="R9" i="2"/>
  <c r="R10" i="2"/>
  <c r="R11" i="2"/>
  <c r="R12" i="2"/>
  <c r="R13" i="2"/>
  <c r="R14" i="2"/>
  <c r="R15" i="1" s="1"/>
  <c r="R15" i="2"/>
  <c r="R16" i="1" s="1"/>
  <c r="R16" i="2"/>
  <c r="R17" i="1" s="1"/>
  <c r="R17" i="2"/>
  <c r="R18" i="2"/>
  <c r="R19" i="2"/>
  <c r="R20" i="2"/>
  <c r="R21" i="2"/>
  <c r="R22" i="1" s="1"/>
  <c r="R22" i="2"/>
  <c r="R24" i="2"/>
  <c r="R25" i="1" s="1"/>
  <c r="R25" i="2"/>
  <c r="R26" i="2"/>
  <c r="R27" i="2"/>
  <c r="R28" i="2"/>
  <c r="R29" i="1" s="1"/>
  <c r="R29" i="2"/>
  <c r="R30" i="2"/>
  <c r="R31" i="2"/>
  <c r="R32" i="2"/>
  <c r="R33" i="1" s="1"/>
  <c r="R33" i="2"/>
  <c r="R34" i="2"/>
  <c r="R35" i="2"/>
  <c r="R36" i="2"/>
  <c r="R37" i="2"/>
  <c r="Q10" i="2"/>
  <c r="Q11" i="2"/>
  <c r="Q12" i="2"/>
  <c r="Q13" i="2"/>
  <c r="Q14" i="2"/>
  <c r="Q15" i="2"/>
  <c r="Q16" i="2"/>
  <c r="Q17" i="2"/>
  <c r="Q18" i="1" s="1"/>
  <c r="Q18" i="2"/>
  <c r="Q19" i="2"/>
  <c r="Q20" i="2"/>
  <c r="Q21" i="2"/>
  <c r="Q22" i="2"/>
  <c r="Q23" i="2"/>
  <c r="Q24" i="2"/>
  <c r="Q25" i="2"/>
  <c r="Q26" i="1" s="1"/>
  <c r="Q26" i="2"/>
  <c r="Q27" i="2"/>
  <c r="Q28" i="2"/>
  <c r="Q29" i="2"/>
  <c r="Q30" i="2"/>
  <c r="Q31" i="2"/>
  <c r="Q32" i="2"/>
  <c r="Q33" i="2"/>
  <c r="Q34" i="1" s="1"/>
  <c r="Q34" i="2"/>
  <c r="Q35" i="2"/>
  <c r="Q36" i="2"/>
  <c r="Q37" i="2"/>
  <c r="Q38" i="2"/>
  <c r="Q39" i="2"/>
  <c r="Q40" i="2"/>
  <c r="P10" i="2"/>
  <c r="P11" i="2"/>
  <c r="P12" i="2"/>
  <c r="P13" i="2"/>
  <c r="P14" i="2"/>
  <c r="P15" i="2"/>
  <c r="P16" i="2"/>
  <c r="P17" i="2"/>
  <c r="P18" i="2"/>
  <c r="P19" i="2"/>
  <c r="P20" i="2"/>
  <c r="P21" i="2"/>
  <c r="P22" i="2"/>
  <c r="P23" i="2"/>
  <c r="P24" i="2"/>
  <c r="P25" i="2"/>
  <c r="P26" i="2"/>
  <c r="P27" i="1" s="1"/>
  <c r="P27" i="2"/>
  <c r="P28" i="2"/>
  <c r="P29" i="2"/>
  <c r="P30" i="2"/>
  <c r="P31" i="2"/>
  <c r="P32" i="2"/>
  <c r="P33" i="2"/>
  <c r="P34" i="2"/>
  <c r="P35" i="2"/>
  <c r="P36" i="2"/>
  <c r="P37" i="2"/>
  <c r="P38" i="2"/>
  <c r="P39" i="2"/>
  <c r="P40" i="2"/>
  <c r="P41" i="2"/>
  <c r="M6" i="2"/>
  <c r="N6" i="2"/>
  <c r="O6" i="2"/>
  <c r="M7" i="2"/>
  <c r="N7" i="2"/>
  <c r="O7" i="2"/>
  <c r="M8" i="2"/>
  <c r="N8" i="2"/>
  <c r="O8" i="2"/>
  <c r="M9" i="2"/>
  <c r="N9" i="2"/>
  <c r="O9" i="2"/>
  <c r="M10" i="2"/>
  <c r="N10" i="2"/>
  <c r="O10" i="2"/>
  <c r="M11" i="2"/>
  <c r="M12" i="1" s="1"/>
  <c r="N11" i="2"/>
  <c r="O11" i="2"/>
  <c r="M12" i="2"/>
  <c r="N12" i="2"/>
  <c r="O12" i="2"/>
  <c r="M13" i="2"/>
  <c r="N13" i="2"/>
  <c r="O13" i="2"/>
  <c r="O14" i="1" s="1"/>
  <c r="M14" i="2"/>
  <c r="N14" i="2"/>
  <c r="O14" i="2"/>
  <c r="M15" i="2"/>
  <c r="N15" i="2"/>
  <c r="O15" i="2"/>
  <c r="M16" i="2"/>
  <c r="N16" i="2"/>
  <c r="N17" i="1" s="1"/>
  <c r="O16" i="2"/>
  <c r="M17" i="2"/>
  <c r="N17" i="2"/>
  <c r="O17" i="2"/>
  <c r="M18" i="2"/>
  <c r="N18" i="2"/>
  <c r="O18" i="2"/>
  <c r="M19" i="2"/>
  <c r="M20" i="1" s="1"/>
  <c r="N19" i="2"/>
  <c r="O19" i="2"/>
  <c r="M20" i="2"/>
  <c r="N20" i="2"/>
  <c r="O20" i="2"/>
  <c r="M21" i="2"/>
  <c r="N21" i="2"/>
  <c r="O21" i="2"/>
  <c r="O22" i="1" s="1"/>
  <c r="M22" i="2"/>
  <c r="N22" i="2"/>
  <c r="O22" i="2"/>
  <c r="M23" i="2"/>
  <c r="N23" i="2"/>
  <c r="O23" i="2"/>
  <c r="M24" i="2"/>
  <c r="N24" i="2"/>
  <c r="N25" i="1" s="1"/>
  <c r="O24" i="2"/>
  <c r="O25" i="1" s="1"/>
  <c r="M25" i="2"/>
  <c r="N25" i="2"/>
  <c r="O25" i="2"/>
  <c r="M26" i="2"/>
  <c r="N26" i="2"/>
  <c r="O26" i="2"/>
  <c r="M27" i="2"/>
  <c r="M28" i="1" s="1"/>
  <c r="N27" i="2"/>
  <c r="N28" i="1" s="1"/>
  <c r="O27" i="2"/>
  <c r="M28" i="2"/>
  <c r="N28" i="2"/>
  <c r="O28" i="2"/>
  <c r="M29" i="2"/>
  <c r="N29" i="2"/>
  <c r="O29" i="2"/>
  <c r="O30" i="1" s="1"/>
  <c r="M30" i="2"/>
  <c r="N30" i="2"/>
  <c r="O30" i="2"/>
  <c r="M31" i="2"/>
  <c r="N31" i="2"/>
  <c r="O31" i="2"/>
  <c r="M5" i="2"/>
  <c r="D31" i="2"/>
  <c r="D32" i="2"/>
  <c r="D33" i="2"/>
  <c r="D34" i="2"/>
  <c r="D35" i="2"/>
  <c r="D36" i="2"/>
  <c r="D37" i="2"/>
  <c r="D38" i="2"/>
  <c r="D39"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U97" i="2"/>
  <c r="T97" i="2"/>
  <c r="S97" i="2"/>
  <c r="R97" i="2"/>
  <c r="Q97" i="2"/>
  <c r="P97" i="2"/>
  <c r="O97" i="2"/>
  <c r="N97" i="2"/>
  <c r="M97" i="2"/>
  <c r="H97" i="2"/>
  <c r="V96" i="2"/>
  <c r="U96" i="2"/>
  <c r="T96" i="2"/>
  <c r="S96" i="2"/>
  <c r="R96" i="2"/>
  <c r="Q96" i="2"/>
  <c r="P96" i="2"/>
  <c r="O96" i="2"/>
  <c r="N96" i="2"/>
  <c r="M96" i="2"/>
  <c r="H96" i="2"/>
  <c r="V95" i="2"/>
  <c r="H95" i="2" s="1"/>
  <c r="U95" i="2"/>
  <c r="T95" i="2"/>
  <c r="S95" i="2"/>
  <c r="R95" i="2"/>
  <c r="Q95" i="2"/>
  <c r="P95" i="2"/>
  <c r="O95" i="2"/>
  <c r="N95" i="2"/>
  <c r="M95" i="2"/>
  <c r="V94" i="2"/>
  <c r="H94" i="2" s="1"/>
  <c r="U94" i="2"/>
  <c r="T94" i="2"/>
  <c r="S94" i="2"/>
  <c r="R94" i="2"/>
  <c r="Q94" i="2"/>
  <c r="P94" i="2"/>
  <c r="O94" i="2"/>
  <c r="N94" i="2"/>
  <c r="M94" i="2"/>
  <c r="V93" i="2"/>
  <c r="U93" i="2"/>
  <c r="T93" i="2"/>
  <c r="S93" i="2"/>
  <c r="R93" i="2"/>
  <c r="Q93" i="2"/>
  <c r="P93" i="2"/>
  <c r="O93" i="2"/>
  <c r="N93" i="2"/>
  <c r="M93" i="2"/>
  <c r="H93" i="2"/>
  <c r="V92" i="2"/>
  <c r="U92" i="2"/>
  <c r="T92" i="2"/>
  <c r="S92" i="2"/>
  <c r="R92" i="2"/>
  <c r="Q92" i="2"/>
  <c r="P92" i="2"/>
  <c r="O92" i="2"/>
  <c r="N92" i="2"/>
  <c r="M92" i="2"/>
  <c r="H92" i="2"/>
  <c r="V91" i="2"/>
  <c r="U91" i="2"/>
  <c r="T91" i="2"/>
  <c r="S91" i="2"/>
  <c r="R91" i="2"/>
  <c r="Q91" i="2"/>
  <c r="P91" i="2"/>
  <c r="O91" i="2"/>
  <c r="N91" i="2"/>
  <c r="M91" i="2"/>
  <c r="H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H86" i="2" s="1"/>
  <c r="U86" i="2"/>
  <c r="T86" i="2"/>
  <c r="S86" i="2"/>
  <c r="R86" i="2"/>
  <c r="Q86" i="2"/>
  <c r="P86" i="2"/>
  <c r="O86" i="2"/>
  <c r="N86" i="2"/>
  <c r="M86" i="2"/>
  <c r="V85" i="2"/>
  <c r="U85" i="2"/>
  <c r="T85" i="2"/>
  <c r="S85" i="2"/>
  <c r="R85" i="2"/>
  <c r="Q85" i="2"/>
  <c r="P85" i="2"/>
  <c r="O85" i="2"/>
  <c r="N85" i="2"/>
  <c r="M85" i="2"/>
  <c r="H85" i="2"/>
  <c r="V84" i="2"/>
  <c r="U84" i="2"/>
  <c r="T84" i="2"/>
  <c r="S84" i="2"/>
  <c r="R84" i="2"/>
  <c r="Q84" i="2"/>
  <c r="P84" i="2"/>
  <c r="O84" i="2"/>
  <c r="N84" i="2"/>
  <c r="M84" i="2"/>
  <c r="H84" i="2"/>
  <c r="V83" i="2"/>
  <c r="U83" i="2"/>
  <c r="T83" i="2"/>
  <c r="S83" i="2"/>
  <c r="R83" i="2"/>
  <c r="Q83" i="2"/>
  <c r="P83" i="2"/>
  <c r="O83" i="2"/>
  <c r="N83" i="2"/>
  <c r="M83" i="2"/>
  <c r="H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H78" i="2" s="1"/>
  <c r="U78" i="2"/>
  <c r="T78" i="2"/>
  <c r="S78" i="2"/>
  <c r="R78" i="2"/>
  <c r="Q78" i="2"/>
  <c r="P78" i="2"/>
  <c r="O78" i="2"/>
  <c r="N78" i="2"/>
  <c r="M78" i="2"/>
  <c r="V77" i="2"/>
  <c r="U77" i="2"/>
  <c r="T77" i="2"/>
  <c r="S77" i="2"/>
  <c r="R77" i="2"/>
  <c r="Q77" i="2"/>
  <c r="P77" i="2"/>
  <c r="O77" i="2"/>
  <c r="N77" i="2"/>
  <c r="M77" i="2"/>
  <c r="H77" i="2"/>
  <c r="V76" i="2"/>
  <c r="U76" i="2"/>
  <c r="T76" i="2"/>
  <c r="S76" i="2"/>
  <c r="R76" i="2"/>
  <c r="Q76" i="2"/>
  <c r="P76" i="2"/>
  <c r="O76" i="2"/>
  <c r="N76" i="2"/>
  <c r="M76" i="2"/>
  <c r="H76" i="2"/>
  <c r="V75" i="2"/>
  <c r="U75" i="2"/>
  <c r="T75" i="2"/>
  <c r="S75" i="2"/>
  <c r="R75" i="2"/>
  <c r="Q75" i="2"/>
  <c r="P75" i="2"/>
  <c r="O75" i="2"/>
  <c r="N75" i="2"/>
  <c r="M75" i="2"/>
  <c r="H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H70" i="2" s="1"/>
  <c r="U70" i="2"/>
  <c r="T70" i="2"/>
  <c r="S70" i="2"/>
  <c r="R70" i="2"/>
  <c r="Q70" i="2"/>
  <c r="P70" i="2"/>
  <c r="O70" i="2"/>
  <c r="N70" i="2"/>
  <c r="M70" i="2"/>
  <c r="V69" i="2"/>
  <c r="U69" i="2"/>
  <c r="T69" i="2"/>
  <c r="S69" i="2"/>
  <c r="R69" i="2"/>
  <c r="Q69" i="2"/>
  <c r="P69" i="2"/>
  <c r="O69" i="2"/>
  <c r="N69" i="2"/>
  <c r="M69" i="2"/>
  <c r="H69" i="2"/>
  <c r="V68" i="2"/>
  <c r="U68" i="2"/>
  <c r="T68" i="2"/>
  <c r="S68" i="2"/>
  <c r="R68" i="2"/>
  <c r="Q68" i="2"/>
  <c r="P68" i="2"/>
  <c r="O68" i="2"/>
  <c r="N68" i="2"/>
  <c r="M68" i="2"/>
  <c r="H68" i="2"/>
  <c r="V67" i="2"/>
  <c r="U67" i="2"/>
  <c r="T67" i="2"/>
  <c r="S67" i="2"/>
  <c r="R67" i="2"/>
  <c r="Q67" i="2"/>
  <c r="P67" i="2"/>
  <c r="O67" i="2"/>
  <c r="N67" i="2"/>
  <c r="M67" i="2"/>
  <c r="H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U60" i="2"/>
  <c r="T60" i="2"/>
  <c r="S60" i="2"/>
  <c r="R60" i="2"/>
  <c r="Q60" i="2"/>
  <c r="P60" i="2"/>
  <c r="O60" i="2"/>
  <c r="N60" i="2"/>
  <c r="M60" i="2"/>
  <c r="H60" i="2"/>
  <c r="V59" i="2"/>
  <c r="U59" i="2"/>
  <c r="T59" i="2"/>
  <c r="S59" i="2"/>
  <c r="R59" i="2"/>
  <c r="Q59" i="2"/>
  <c r="P59" i="2"/>
  <c r="O59" i="2"/>
  <c r="N59" i="2"/>
  <c r="M59" i="2"/>
  <c r="H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H54" i="2" s="1"/>
  <c r="U54" i="2"/>
  <c r="T54" i="2"/>
  <c r="S54" i="2"/>
  <c r="R54" i="2"/>
  <c r="Q54" i="2"/>
  <c r="P54" i="2"/>
  <c r="O54" i="2"/>
  <c r="N54" i="2"/>
  <c r="M54" i="2"/>
  <c r="V53" i="2"/>
  <c r="U53" i="2"/>
  <c r="T53" i="2"/>
  <c r="S53" i="2"/>
  <c r="R53" i="2"/>
  <c r="Q53" i="2"/>
  <c r="P53" i="2"/>
  <c r="O53" i="2"/>
  <c r="N53" i="2"/>
  <c r="M53" i="2"/>
  <c r="H53" i="2"/>
  <c r="V52" i="2"/>
  <c r="U52" i="2"/>
  <c r="T52" i="2"/>
  <c r="S52" i="2"/>
  <c r="R52" i="2"/>
  <c r="Q52" i="2"/>
  <c r="P52" i="2"/>
  <c r="O52" i="2"/>
  <c r="N52" i="2"/>
  <c r="M52" i="2"/>
  <c r="H52" i="2"/>
  <c r="V51" i="2"/>
  <c r="U51" i="2"/>
  <c r="T51" i="2"/>
  <c r="S51" i="2"/>
  <c r="R51" i="2"/>
  <c r="Q51" i="2"/>
  <c r="P51" i="2"/>
  <c r="O51" i="2"/>
  <c r="N51" i="2"/>
  <c r="M51" i="2"/>
  <c r="H51" i="2"/>
  <c r="V50" i="2"/>
  <c r="H50" i="2" s="1"/>
  <c r="U50" i="2"/>
  <c r="T50" i="2"/>
  <c r="S50" i="2"/>
  <c r="R50" i="2"/>
  <c r="Q50" i="2"/>
  <c r="P50" i="2"/>
  <c r="O50" i="2"/>
  <c r="N50" i="2"/>
  <c r="M50" i="2"/>
  <c r="V49" i="2"/>
  <c r="U49" i="2"/>
  <c r="T49" i="2"/>
  <c r="S49" i="2"/>
  <c r="R49" i="2"/>
  <c r="Q49" i="2"/>
  <c r="P49" i="2"/>
  <c r="O49" i="2"/>
  <c r="N49" i="2"/>
  <c r="M49" i="2"/>
  <c r="H49" i="2"/>
  <c r="V48" i="2"/>
  <c r="U48" i="2"/>
  <c r="T48" i="2"/>
  <c r="S48" i="2"/>
  <c r="R48" i="2"/>
  <c r="Q48" i="2"/>
  <c r="P48" i="2"/>
  <c r="O48" i="2"/>
  <c r="N48" i="2"/>
  <c r="M48" i="2"/>
  <c r="H48" i="2"/>
  <c r="V47" i="2"/>
  <c r="H47" i="2" s="1"/>
  <c r="U47" i="2"/>
  <c r="T47" i="2"/>
  <c r="S47" i="2"/>
  <c r="R47" i="2"/>
  <c r="Q47" i="2"/>
  <c r="P47" i="2"/>
  <c r="O47" i="2"/>
  <c r="N47" i="2"/>
  <c r="M47" i="2"/>
  <c r="V46" i="2"/>
  <c r="H46" i="2" s="1"/>
  <c r="U46" i="2"/>
  <c r="T46" i="2"/>
  <c r="S46" i="2"/>
  <c r="R46" i="2"/>
  <c r="Q46" i="2"/>
  <c r="P46" i="2"/>
  <c r="O46" i="2"/>
  <c r="N46" i="2"/>
  <c r="M46" i="2"/>
  <c r="V45" i="2"/>
  <c r="U45" i="2"/>
  <c r="T45" i="2"/>
  <c r="S45" i="2"/>
  <c r="R45" i="2"/>
  <c r="Q45" i="2"/>
  <c r="P45" i="2"/>
  <c r="O45" i="2"/>
  <c r="N45" i="2"/>
  <c r="M45" i="2"/>
  <c r="H45" i="2"/>
  <c r="V44" i="2"/>
  <c r="U44" i="2"/>
  <c r="T44" i="2"/>
  <c r="S44" i="2"/>
  <c r="R44" i="2"/>
  <c r="Q44" i="2"/>
  <c r="P44" i="2"/>
  <c r="O44" i="2"/>
  <c r="N44" i="2"/>
  <c r="M44" i="2"/>
  <c r="H44" i="2"/>
  <c r="V43" i="2"/>
  <c r="H43" i="2" s="1"/>
  <c r="U43" i="2"/>
  <c r="T43" i="2"/>
  <c r="T44" i="1" s="1"/>
  <c r="S43" i="2"/>
  <c r="S44" i="1" s="1"/>
  <c r="R43" i="2"/>
  <c r="Q43" i="2"/>
  <c r="P43" i="2"/>
  <c r="P44" i="1" s="1"/>
  <c r="O43" i="2"/>
  <c r="O44" i="1" s="1"/>
  <c r="V42" i="2"/>
  <c r="H42" i="2" s="1"/>
  <c r="U42" i="2"/>
  <c r="T42" i="2"/>
  <c r="T43" i="1" s="1"/>
  <c r="S42" i="2"/>
  <c r="R42" i="2"/>
  <c r="Q42" i="2"/>
  <c r="P42" i="2"/>
  <c r="O42" i="2"/>
  <c r="V41" i="2"/>
  <c r="H41" i="2" s="1"/>
  <c r="U41" i="2"/>
  <c r="T41" i="2"/>
  <c r="S41" i="2"/>
  <c r="R41" i="2"/>
  <c r="Q41" i="2"/>
  <c r="Q42" i="1" s="1"/>
  <c r="O41" i="2"/>
  <c r="N41" i="2"/>
  <c r="M41" i="2"/>
  <c r="I41" i="2"/>
  <c r="V40" i="2"/>
  <c r="H40" i="2" s="1"/>
  <c r="U40" i="2"/>
  <c r="T40" i="2"/>
  <c r="S40" i="2"/>
  <c r="R40" i="2"/>
  <c r="O40" i="2"/>
  <c r="N40" i="2"/>
  <c r="M40" i="2"/>
  <c r="I40" i="2"/>
  <c r="V39" i="2"/>
  <c r="H39" i="2" s="1"/>
  <c r="U39" i="2"/>
  <c r="T39" i="2"/>
  <c r="S39" i="2"/>
  <c r="R39" i="2"/>
  <c r="O39" i="2"/>
  <c r="N39" i="2"/>
  <c r="M39" i="2"/>
  <c r="I39" i="2"/>
  <c r="V38" i="2"/>
  <c r="H38" i="2" s="1"/>
  <c r="U38" i="2"/>
  <c r="T38" i="2"/>
  <c r="S38" i="2"/>
  <c r="R38" i="2"/>
  <c r="O38" i="2"/>
  <c r="N38" i="2"/>
  <c r="M38" i="2"/>
  <c r="I38" i="2"/>
  <c r="V37" i="2"/>
  <c r="H37" i="2" s="1"/>
  <c r="U37" i="2"/>
  <c r="T37" i="2"/>
  <c r="S37" i="2"/>
  <c r="O37" i="2"/>
  <c r="N37" i="2"/>
  <c r="M37" i="2"/>
  <c r="I37" i="2"/>
  <c r="V36" i="2"/>
  <c r="H36" i="2" s="1"/>
  <c r="U36" i="2"/>
  <c r="T36" i="2"/>
  <c r="S36" i="2"/>
  <c r="O36" i="2"/>
  <c r="N36" i="2"/>
  <c r="M36" i="2"/>
  <c r="I36" i="2"/>
  <c r="V35" i="2"/>
  <c r="H35" i="2" s="1"/>
  <c r="U35" i="2"/>
  <c r="T35" i="2"/>
  <c r="S35" i="2"/>
  <c r="O35" i="2"/>
  <c r="N35" i="2"/>
  <c r="M35" i="2"/>
  <c r="I35" i="2"/>
  <c r="V34" i="2"/>
  <c r="H34" i="2" s="1"/>
  <c r="U34" i="2"/>
  <c r="T34" i="2"/>
  <c r="S34" i="2"/>
  <c r="O34" i="2"/>
  <c r="N34" i="2"/>
  <c r="M34" i="2"/>
  <c r="I34" i="2"/>
  <c r="V33" i="2"/>
  <c r="H33" i="2" s="1"/>
  <c r="U33" i="2"/>
  <c r="T33" i="2"/>
  <c r="S33" i="2"/>
  <c r="O33" i="2"/>
  <c r="N33" i="2"/>
  <c r="M33" i="2"/>
  <c r="I33" i="2"/>
  <c r="B33" i="2"/>
  <c r="V32" i="2"/>
  <c r="H32" i="2" s="1"/>
  <c r="U32" i="2"/>
  <c r="T32" i="2"/>
  <c r="S32" i="2"/>
  <c r="O32" i="2"/>
  <c r="N32" i="2"/>
  <c r="M32" i="2"/>
  <c r="I32" i="2"/>
  <c r="V31" i="2"/>
  <c r="H31" i="2" s="1"/>
  <c r="U31" i="2"/>
  <c r="T31" i="2"/>
  <c r="S31" i="2"/>
  <c r="I31" i="2"/>
  <c r="B31" i="2"/>
  <c r="V30" i="2"/>
  <c r="H30" i="2" s="1"/>
  <c r="U30" i="2"/>
  <c r="T30" i="2"/>
  <c r="S30" i="2"/>
  <c r="I30" i="2"/>
  <c r="V29" i="2"/>
  <c r="H29" i="2" s="1"/>
  <c r="U29" i="2"/>
  <c r="T29" i="2"/>
  <c r="S29" i="2"/>
  <c r="I29" i="2"/>
  <c r="B29" i="2"/>
  <c r="V28" i="2"/>
  <c r="H28" i="2" s="1"/>
  <c r="U28" i="2"/>
  <c r="T28" i="2"/>
  <c r="T29" i="1" s="1"/>
  <c r="S28" i="2"/>
  <c r="S29" i="1" s="1"/>
  <c r="I28" i="2"/>
  <c r="V27" i="2"/>
  <c r="H27" i="2" s="1"/>
  <c r="U27" i="2"/>
  <c r="T27" i="2"/>
  <c r="S27" i="2"/>
  <c r="I27" i="2"/>
  <c r="B27" i="2"/>
  <c r="AM39" i="1" s="1"/>
  <c r="V26" i="2"/>
  <c r="H26" i="2" s="1"/>
  <c r="U26" i="2"/>
  <c r="U27" i="1" s="1"/>
  <c r="T26" i="2"/>
  <c r="S26" i="2"/>
  <c r="I26" i="2"/>
  <c r="B26" i="2"/>
  <c r="V25" i="2"/>
  <c r="H25" i="2" s="1"/>
  <c r="U25" i="2"/>
  <c r="T25" i="2"/>
  <c r="T26" i="1" s="1"/>
  <c r="S25" i="2"/>
  <c r="I25" i="2"/>
  <c r="B25" i="2"/>
  <c r="AK41" i="1" s="1"/>
  <c r="V24" i="2"/>
  <c r="H24" i="2" s="1"/>
  <c r="U24" i="2"/>
  <c r="T24" i="2"/>
  <c r="S24" i="2"/>
  <c r="S25" i="1" s="1"/>
  <c r="I24" i="2"/>
  <c r="B24" i="2"/>
  <c r="V23" i="2"/>
  <c r="H23" i="2" s="1"/>
  <c r="I23" i="2"/>
  <c r="D23" i="2"/>
  <c r="B23" i="2"/>
  <c r="AI36" i="1" s="1"/>
  <c r="V22" i="2"/>
  <c r="H22" i="2" s="1"/>
  <c r="U22" i="2"/>
  <c r="T22" i="2"/>
  <c r="S22" i="2"/>
  <c r="N23" i="1"/>
  <c r="I22" i="2"/>
  <c r="D22" i="2"/>
  <c r="V21" i="2"/>
  <c r="H21" i="2" s="1"/>
  <c r="Q22" i="1"/>
  <c r="P22" i="1"/>
  <c r="I21" i="2"/>
  <c r="D21" i="2"/>
  <c r="C21" i="2"/>
  <c r="V20" i="2"/>
  <c r="H20" i="2" s="1"/>
  <c r="U20" i="2"/>
  <c r="U21" i="1" s="1"/>
  <c r="T20" i="2"/>
  <c r="S20" i="2"/>
  <c r="I20" i="2"/>
  <c r="C20" i="2"/>
  <c r="V19" i="2"/>
  <c r="H19" i="2" s="1"/>
  <c r="U19" i="2"/>
  <c r="T19" i="2"/>
  <c r="T20" i="1" s="1"/>
  <c r="S19" i="2"/>
  <c r="I19" i="2"/>
  <c r="D19" i="2"/>
  <c r="C19" i="2"/>
  <c r="V18" i="2"/>
  <c r="H18" i="2" s="1"/>
  <c r="U18" i="2"/>
  <c r="T18" i="2"/>
  <c r="S18" i="2"/>
  <c r="S19" i="1" s="1"/>
  <c r="R19" i="1"/>
  <c r="I18" i="2"/>
  <c r="D18" i="2"/>
  <c r="C18" i="2"/>
  <c r="V17" i="2"/>
  <c r="H17" i="2" s="1"/>
  <c r="U17" i="2"/>
  <c r="T17" i="2"/>
  <c r="S17" i="2"/>
  <c r="S18" i="1" s="1"/>
  <c r="P18" i="1"/>
  <c r="I17" i="2"/>
  <c r="D17" i="2"/>
  <c r="C17" i="2"/>
  <c r="V16" i="2"/>
  <c r="H16" i="2" s="1"/>
  <c r="U16" i="2"/>
  <c r="T16" i="2"/>
  <c r="T17" i="1" s="1"/>
  <c r="S16" i="2"/>
  <c r="S17" i="1" s="1"/>
  <c r="I16" i="2"/>
  <c r="D16" i="2"/>
  <c r="C16" i="2"/>
  <c r="V15" i="2"/>
  <c r="H15" i="2" s="1"/>
  <c r="U15" i="2"/>
  <c r="T15" i="2"/>
  <c r="T16" i="1" s="1"/>
  <c r="S15" i="2"/>
  <c r="S16" i="1" s="1"/>
  <c r="I15" i="2"/>
  <c r="D15" i="2"/>
  <c r="C15" i="2"/>
  <c r="V14" i="2"/>
  <c r="H14" i="2" s="1"/>
  <c r="U14" i="2"/>
  <c r="T14" i="2"/>
  <c r="S14" i="2"/>
  <c r="I14" i="2"/>
  <c r="D14" i="2"/>
  <c r="C14" i="2"/>
  <c r="V13" i="2"/>
  <c r="H13" i="2" s="1"/>
  <c r="U13" i="2"/>
  <c r="T13" i="2"/>
  <c r="S13" i="2"/>
  <c r="P14" i="1"/>
  <c r="I13" i="2"/>
  <c r="D13" i="2"/>
  <c r="C13" i="2"/>
  <c r="V12" i="2"/>
  <c r="H12" i="2" s="1"/>
  <c r="U12" i="2"/>
  <c r="T12" i="2"/>
  <c r="S12" i="2"/>
  <c r="N13" i="1"/>
  <c r="I12" i="2"/>
  <c r="D12" i="2"/>
  <c r="C12" i="2"/>
  <c r="V11" i="2"/>
  <c r="H11" i="2" s="1"/>
  <c r="U11" i="2"/>
  <c r="T11" i="2"/>
  <c r="S11" i="2"/>
  <c r="I11" i="2"/>
  <c r="D11" i="2"/>
  <c r="C11" i="2"/>
  <c r="V10" i="2"/>
  <c r="H10" i="2" s="1"/>
  <c r="U10" i="2"/>
  <c r="T10" i="2"/>
  <c r="S10" i="2"/>
  <c r="I10" i="2"/>
  <c r="C10" i="2"/>
  <c r="V9" i="2"/>
  <c r="H9" i="2" s="1"/>
  <c r="S9" i="2"/>
  <c r="Q9" i="2"/>
  <c r="P9" i="2"/>
  <c r="U9" i="2"/>
  <c r="U10" i="1" s="1"/>
  <c r="I9" i="2"/>
  <c r="D9" i="2"/>
  <c r="C9" i="2"/>
  <c r="B9" i="2"/>
  <c r="V8" i="2"/>
  <c r="H8" i="2" s="1"/>
  <c r="Q8" i="2"/>
  <c r="P8" i="2"/>
  <c r="P9" i="1" s="1"/>
  <c r="I8" i="2"/>
  <c r="C8" i="2"/>
  <c r="B8" i="2"/>
  <c r="V7" i="2"/>
  <c r="H7" i="2" s="1"/>
  <c r="U7" i="2"/>
  <c r="U8" i="1" s="1"/>
  <c r="S7" i="2"/>
  <c r="R7" i="2"/>
  <c r="P7" i="2"/>
  <c r="Q7" i="2"/>
  <c r="Q8" i="1" s="1"/>
  <c r="I7" i="2"/>
  <c r="C7" i="2"/>
  <c r="B7" i="2"/>
  <c r="V6" i="2"/>
  <c r="H6" i="2" s="1"/>
  <c r="S6" i="2"/>
  <c r="R6" i="2"/>
  <c r="R7" i="1" s="1"/>
  <c r="I6" i="2"/>
  <c r="C6" i="2"/>
  <c r="V5" i="2"/>
  <c r="H5" i="2" s="1"/>
  <c r="S5" i="2"/>
  <c r="N5" i="2"/>
  <c r="N6" i="1" s="1"/>
  <c r="R5" i="2"/>
  <c r="R6" i="1" s="1"/>
  <c r="I5" i="2"/>
  <c r="C5" i="2"/>
  <c r="V4" i="2"/>
  <c r="H4" i="2" s="1"/>
  <c r="S4" i="2"/>
  <c r="S5" i="1" s="1"/>
  <c r="N4" i="2"/>
  <c r="R4" i="2"/>
  <c r="R5" i="1" s="1"/>
  <c r="I4" i="2"/>
  <c r="C4" i="2"/>
  <c r="B2" i="2"/>
  <c r="B1" i="2"/>
  <c r="F4"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J44" i="1"/>
  <c r="AI44" i="1"/>
  <c r="AB44" i="1"/>
  <c r="AA44" i="1"/>
  <c r="Z44" i="1"/>
  <c r="Y44" i="1"/>
  <c r="X44" i="1"/>
  <c r="W44" i="1"/>
  <c r="U44" i="1"/>
  <c r="R44" i="1"/>
  <c r="Q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J43" i="1"/>
  <c r="AI43" i="1"/>
  <c r="AB43" i="1"/>
  <c r="AA43" i="1"/>
  <c r="Z43" i="1"/>
  <c r="Y43" i="1"/>
  <c r="X43" i="1"/>
  <c r="W43" i="1"/>
  <c r="U43" i="1"/>
  <c r="S43" i="1"/>
  <c r="R43" i="1"/>
  <c r="Q43" i="1"/>
  <c r="P43" i="1"/>
  <c r="O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J42" i="1"/>
  <c r="AB42" i="1"/>
  <c r="AA42" i="1"/>
  <c r="Z42" i="1"/>
  <c r="Y42" i="1"/>
  <c r="X42" i="1"/>
  <c r="W42" i="1"/>
  <c r="U42" i="1"/>
  <c r="T42" i="1"/>
  <c r="S42" i="1"/>
  <c r="R42" i="1"/>
  <c r="P42" i="1"/>
  <c r="O42" i="1"/>
  <c r="N42" i="1"/>
  <c r="M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J41" i="1"/>
  <c r="AB41" i="1"/>
  <c r="AA41" i="1"/>
  <c r="Z41" i="1"/>
  <c r="Y41" i="1"/>
  <c r="X41" i="1"/>
  <c r="W41" i="1"/>
  <c r="U41" i="1"/>
  <c r="T41" i="1"/>
  <c r="S41" i="1"/>
  <c r="R41" i="1"/>
  <c r="Q41" i="1"/>
  <c r="P41" i="1"/>
  <c r="O41" i="1"/>
  <c r="N41" i="1"/>
  <c r="M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J40" i="1"/>
  <c r="AB40" i="1"/>
  <c r="AA40" i="1"/>
  <c r="Z40" i="1"/>
  <c r="Y40" i="1"/>
  <c r="X40" i="1"/>
  <c r="W40" i="1"/>
  <c r="U40" i="1"/>
  <c r="T40" i="1"/>
  <c r="S40" i="1"/>
  <c r="R40" i="1"/>
  <c r="Q40" i="1"/>
  <c r="P40" i="1"/>
  <c r="O40" i="1"/>
  <c r="N40" i="1"/>
  <c r="M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J39" i="1"/>
  <c r="AI39" i="1"/>
  <c r="AB39" i="1"/>
  <c r="AA39" i="1"/>
  <c r="Z39" i="1"/>
  <c r="Y39" i="1"/>
  <c r="X39" i="1"/>
  <c r="W39" i="1"/>
  <c r="U39" i="1"/>
  <c r="T39" i="1"/>
  <c r="S39" i="1"/>
  <c r="R39" i="1"/>
  <c r="Q39" i="1"/>
  <c r="P39" i="1"/>
  <c r="O39" i="1"/>
  <c r="N39" i="1"/>
  <c r="M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J38" i="1"/>
  <c r="AI38" i="1"/>
  <c r="AB38" i="1"/>
  <c r="AA38" i="1"/>
  <c r="Z38" i="1"/>
  <c r="Y38" i="1"/>
  <c r="X38" i="1"/>
  <c r="W38" i="1"/>
  <c r="U38" i="1"/>
  <c r="T38" i="1"/>
  <c r="S38" i="1"/>
  <c r="R38" i="1"/>
  <c r="Q38" i="1"/>
  <c r="P38" i="1"/>
  <c r="O38" i="1"/>
  <c r="N38" i="1"/>
  <c r="M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J37" i="1"/>
  <c r="AI37" i="1"/>
  <c r="AB37" i="1"/>
  <c r="AA37" i="1"/>
  <c r="Z37" i="1"/>
  <c r="Y37" i="1"/>
  <c r="X37" i="1"/>
  <c r="W37" i="1"/>
  <c r="U37" i="1"/>
  <c r="T37" i="1"/>
  <c r="S37" i="1"/>
  <c r="R37" i="1"/>
  <c r="Q37" i="1"/>
  <c r="P37" i="1"/>
  <c r="O37" i="1"/>
  <c r="N37" i="1"/>
  <c r="M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J36" i="1"/>
  <c r="AB36" i="1"/>
  <c r="AA36" i="1"/>
  <c r="Z36" i="1"/>
  <c r="Y36" i="1"/>
  <c r="X36" i="1"/>
  <c r="W36" i="1"/>
  <c r="U36" i="1"/>
  <c r="T36" i="1"/>
  <c r="S36" i="1"/>
  <c r="R36" i="1"/>
  <c r="Q36" i="1"/>
  <c r="P36" i="1"/>
  <c r="O36" i="1"/>
  <c r="N36" i="1"/>
  <c r="M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J35" i="1"/>
  <c r="AB35" i="1"/>
  <c r="AA35" i="1"/>
  <c r="Z35" i="1"/>
  <c r="Y35" i="1"/>
  <c r="X35" i="1"/>
  <c r="W35" i="1"/>
  <c r="U35" i="1"/>
  <c r="T35" i="1"/>
  <c r="S35" i="1"/>
  <c r="R35" i="1"/>
  <c r="Q35" i="1"/>
  <c r="P35" i="1"/>
  <c r="O35" i="1"/>
  <c r="N35" i="1"/>
  <c r="M35" i="1"/>
  <c r="L35" i="1"/>
  <c r="K35" i="1"/>
  <c r="J35" i="1"/>
  <c r="I35" i="1"/>
  <c r="H35" i="1"/>
  <c r="G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J34" i="1"/>
  <c r="AB34" i="1"/>
  <c r="AA34" i="1"/>
  <c r="Z34" i="1"/>
  <c r="Y34" i="1"/>
  <c r="X34" i="1"/>
  <c r="W34" i="1"/>
  <c r="U34" i="1"/>
  <c r="T34" i="1"/>
  <c r="S34" i="1"/>
  <c r="R34" i="1"/>
  <c r="P34" i="1"/>
  <c r="O34" i="1"/>
  <c r="N34" i="1"/>
  <c r="M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J33" i="1"/>
  <c r="AB33" i="1"/>
  <c r="AA33" i="1"/>
  <c r="Z33" i="1"/>
  <c r="Y33" i="1"/>
  <c r="X33" i="1"/>
  <c r="W33" i="1"/>
  <c r="U33" i="1"/>
  <c r="T33" i="1"/>
  <c r="S33" i="1"/>
  <c r="Q33" i="1"/>
  <c r="P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J32" i="1"/>
  <c r="AB32" i="1"/>
  <c r="AA32" i="1"/>
  <c r="Z32" i="1"/>
  <c r="Y32" i="1"/>
  <c r="X32" i="1"/>
  <c r="W32" i="1"/>
  <c r="U32" i="1"/>
  <c r="T32" i="1"/>
  <c r="S32" i="1"/>
  <c r="R32" i="1"/>
  <c r="Q32" i="1"/>
  <c r="P32" i="1"/>
  <c r="O32" i="1"/>
  <c r="N32" i="1"/>
  <c r="M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J31" i="1"/>
  <c r="AB31" i="1"/>
  <c r="AA31" i="1"/>
  <c r="Z31" i="1"/>
  <c r="Y31" i="1"/>
  <c r="X31" i="1"/>
  <c r="W31" i="1"/>
  <c r="U31" i="1"/>
  <c r="T31" i="1"/>
  <c r="S31" i="1"/>
  <c r="R31" i="1"/>
  <c r="Q31" i="1"/>
  <c r="P31" i="1"/>
  <c r="O31" i="1"/>
  <c r="N31" i="1"/>
  <c r="M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J30" i="1"/>
  <c r="AB30" i="1"/>
  <c r="AA30" i="1"/>
  <c r="Z30" i="1"/>
  <c r="Y30" i="1"/>
  <c r="X30" i="1"/>
  <c r="W30" i="1"/>
  <c r="U30" i="1"/>
  <c r="T30" i="1"/>
  <c r="S30" i="1"/>
  <c r="R30" i="1"/>
  <c r="Q30" i="1"/>
  <c r="P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J29" i="1"/>
  <c r="AB29" i="1"/>
  <c r="AA29" i="1"/>
  <c r="Z29" i="1"/>
  <c r="Y29" i="1"/>
  <c r="X29" i="1"/>
  <c r="W29" i="1"/>
  <c r="U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J28" i="1"/>
  <c r="AB28" i="1"/>
  <c r="AA28" i="1"/>
  <c r="Z28" i="1"/>
  <c r="Y28" i="1"/>
  <c r="X28" i="1"/>
  <c r="W28" i="1"/>
  <c r="U28" i="1"/>
  <c r="T28" i="1"/>
  <c r="S28" i="1"/>
  <c r="R28" i="1"/>
  <c r="Q28" i="1"/>
  <c r="P28" i="1"/>
  <c r="O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J27" i="1"/>
  <c r="AB27" i="1"/>
  <c r="AA27" i="1"/>
  <c r="Z27" i="1"/>
  <c r="Y27" i="1"/>
  <c r="X27" i="1"/>
  <c r="W27" i="1"/>
  <c r="T27" i="1"/>
  <c r="S27" i="1"/>
  <c r="R27" i="1"/>
  <c r="Q27" i="1"/>
  <c r="O27" i="1"/>
  <c r="N27" i="1"/>
  <c r="M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J26" i="1"/>
  <c r="AB26" i="1"/>
  <c r="AA26" i="1"/>
  <c r="Z26" i="1"/>
  <c r="Y26" i="1"/>
  <c r="X26" i="1"/>
  <c r="W26" i="1"/>
  <c r="U26" i="1"/>
  <c r="S26" i="1"/>
  <c r="R26" i="1"/>
  <c r="P26" i="1"/>
  <c r="O26" i="1"/>
  <c r="N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J25" i="1"/>
  <c r="AI25" i="1"/>
  <c r="AB25" i="1"/>
  <c r="AA25" i="1"/>
  <c r="Z25" i="1"/>
  <c r="Y25" i="1"/>
  <c r="X25" i="1"/>
  <c r="W25" i="1"/>
  <c r="U25" i="1"/>
  <c r="T25" i="1"/>
  <c r="Q25" i="1"/>
  <c r="P25" i="1"/>
  <c r="M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J24" i="1"/>
  <c r="AI24" i="1"/>
  <c r="AB24" i="1"/>
  <c r="AA24" i="1"/>
  <c r="Z24" i="1"/>
  <c r="Y24" i="1"/>
  <c r="X24" i="1"/>
  <c r="W24" i="1"/>
  <c r="Q24" i="1"/>
  <c r="O24" i="1"/>
  <c r="N24" i="1"/>
  <c r="L24" i="1"/>
  <c r="K24" i="1"/>
  <c r="J24" i="1"/>
  <c r="I24" i="1"/>
  <c r="H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J23" i="1"/>
  <c r="AB23" i="1"/>
  <c r="AA23" i="1"/>
  <c r="Z23" i="1"/>
  <c r="Y23" i="1"/>
  <c r="X23" i="1"/>
  <c r="W23" i="1"/>
  <c r="U23" i="1"/>
  <c r="T23" i="1"/>
  <c r="S23" i="1"/>
  <c r="R23" i="1"/>
  <c r="Q23" i="1"/>
  <c r="P23" i="1"/>
  <c r="O23" i="1"/>
  <c r="M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J22" i="1"/>
  <c r="AB22" i="1"/>
  <c r="AA22" i="1"/>
  <c r="Z22" i="1"/>
  <c r="Y22" i="1"/>
  <c r="X22" i="1"/>
  <c r="W22" i="1"/>
  <c r="N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J21" i="1"/>
  <c r="AB21" i="1"/>
  <c r="AA21" i="1"/>
  <c r="Z21" i="1"/>
  <c r="Y21" i="1"/>
  <c r="X21" i="1"/>
  <c r="W21" i="1"/>
  <c r="T21" i="1"/>
  <c r="S21" i="1"/>
  <c r="R21" i="1"/>
  <c r="Q21" i="1"/>
  <c r="P21" i="1"/>
  <c r="O21" i="1"/>
  <c r="N21" i="1"/>
  <c r="M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B20" i="1"/>
  <c r="AA20" i="1"/>
  <c r="Z20" i="1"/>
  <c r="Y20" i="1"/>
  <c r="X20" i="1"/>
  <c r="W20" i="1"/>
  <c r="U20" i="1"/>
  <c r="S20" i="1"/>
  <c r="R20" i="1"/>
  <c r="Q20" i="1"/>
  <c r="P20" i="1"/>
  <c r="O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J19" i="1"/>
  <c r="AB19" i="1"/>
  <c r="AA19" i="1"/>
  <c r="Z19" i="1"/>
  <c r="Y19" i="1"/>
  <c r="X19" i="1"/>
  <c r="W19" i="1"/>
  <c r="U19" i="1"/>
  <c r="T19" i="1"/>
  <c r="Q19" i="1"/>
  <c r="P19" i="1"/>
  <c r="O19" i="1"/>
  <c r="N19" i="1"/>
  <c r="M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J18" i="1"/>
  <c r="AB18" i="1"/>
  <c r="AA18" i="1"/>
  <c r="Z18" i="1"/>
  <c r="Y18" i="1"/>
  <c r="X18" i="1"/>
  <c r="W18" i="1"/>
  <c r="U18" i="1"/>
  <c r="T18" i="1"/>
  <c r="R18" i="1"/>
  <c r="O18" i="1"/>
  <c r="N18" i="1"/>
  <c r="M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J17" i="1"/>
  <c r="AB17" i="1"/>
  <c r="AA17" i="1"/>
  <c r="Z17" i="1"/>
  <c r="Y17" i="1"/>
  <c r="X17" i="1"/>
  <c r="W17" i="1"/>
  <c r="U17" i="1"/>
  <c r="Q17" i="1"/>
  <c r="P17" i="1"/>
  <c r="O17" i="1"/>
  <c r="M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J16" i="1"/>
  <c r="AB16" i="1"/>
  <c r="AA16" i="1"/>
  <c r="Z16" i="1"/>
  <c r="Y16" i="1"/>
  <c r="X16" i="1"/>
  <c r="W16" i="1"/>
  <c r="U16" i="1"/>
  <c r="Q16" i="1"/>
  <c r="P16" i="1"/>
  <c r="O16" i="1"/>
  <c r="N16" i="1"/>
  <c r="M16" i="1"/>
  <c r="L16" i="1"/>
  <c r="K16" i="1"/>
  <c r="J16" i="1"/>
  <c r="I16" i="1"/>
  <c r="H16" i="1"/>
  <c r="G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J15" i="1"/>
  <c r="AB15" i="1"/>
  <c r="AA15" i="1"/>
  <c r="Z15" i="1"/>
  <c r="Y15" i="1"/>
  <c r="X15" i="1"/>
  <c r="W15" i="1"/>
  <c r="U15" i="1"/>
  <c r="T15" i="1"/>
  <c r="S15" i="1"/>
  <c r="Q15" i="1"/>
  <c r="P15" i="1"/>
  <c r="O15" i="1"/>
  <c r="N15" i="1"/>
  <c r="M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J14" i="1"/>
  <c r="AB14" i="1"/>
  <c r="AA14" i="1"/>
  <c r="Z14" i="1"/>
  <c r="Y14" i="1"/>
  <c r="X14" i="1"/>
  <c r="W14" i="1"/>
  <c r="U14" i="1"/>
  <c r="T14" i="1"/>
  <c r="S14" i="1"/>
  <c r="R14" i="1"/>
  <c r="Q14" i="1"/>
  <c r="N14" i="1"/>
  <c r="M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J13" i="1"/>
  <c r="AB13" i="1"/>
  <c r="AA13" i="1"/>
  <c r="Z13" i="1"/>
  <c r="Y13" i="1"/>
  <c r="X13" i="1"/>
  <c r="W13" i="1"/>
  <c r="U13" i="1"/>
  <c r="T13" i="1"/>
  <c r="S13" i="1"/>
  <c r="R13" i="1"/>
  <c r="Q13" i="1"/>
  <c r="P13" i="1"/>
  <c r="O13" i="1"/>
  <c r="M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J12" i="1"/>
  <c r="AB12" i="1"/>
  <c r="AA12" i="1"/>
  <c r="Z12" i="1"/>
  <c r="Y12" i="1"/>
  <c r="X12" i="1"/>
  <c r="W12" i="1"/>
  <c r="U12" i="1"/>
  <c r="T12" i="1"/>
  <c r="S12" i="1"/>
  <c r="R12" i="1"/>
  <c r="Q12" i="1"/>
  <c r="P12" i="1"/>
  <c r="O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J11" i="1"/>
  <c r="AB11" i="1"/>
  <c r="AA11" i="1"/>
  <c r="Z11" i="1"/>
  <c r="Y11" i="1"/>
  <c r="X11" i="1"/>
  <c r="W11" i="1"/>
  <c r="U11" i="1"/>
  <c r="T11" i="1"/>
  <c r="S11" i="1"/>
  <c r="R11" i="1"/>
  <c r="Q11" i="1"/>
  <c r="P11" i="1"/>
  <c r="O11" i="1"/>
  <c r="N11" i="1"/>
  <c r="M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J10" i="1"/>
  <c r="AI10" i="1"/>
  <c r="AB10" i="1"/>
  <c r="AA10" i="1"/>
  <c r="Z10" i="1"/>
  <c r="Y10" i="1"/>
  <c r="X10" i="1"/>
  <c r="W10" i="1"/>
  <c r="S10" i="1"/>
  <c r="R10" i="1"/>
  <c r="Q10" i="1"/>
  <c r="P10" i="1"/>
  <c r="O10" i="1"/>
  <c r="N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J9" i="1"/>
  <c r="AI9" i="1"/>
  <c r="AB9" i="1"/>
  <c r="AA9" i="1"/>
  <c r="Z9" i="1"/>
  <c r="Y9" i="1"/>
  <c r="X9" i="1"/>
  <c r="W9" i="1"/>
  <c r="Q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J8" i="1"/>
  <c r="AI8" i="1"/>
  <c r="AB8" i="1"/>
  <c r="AA8" i="1"/>
  <c r="Z8" i="1"/>
  <c r="Y8" i="1"/>
  <c r="X8" i="1"/>
  <c r="W8" i="1"/>
  <c r="S8" i="1"/>
  <c r="R8" i="1"/>
  <c r="P8" i="1"/>
  <c r="M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J7" i="1"/>
  <c r="AB7" i="1"/>
  <c r="AA7" i="1"/>
  <c r="Z7" i="1"/>
  <c r="Y7" i="1"/>
  <c r="X7" i="1"/>
  <c r="W7" i="1"/>
  <c r="S7" i="1"/>
  <c r="N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J6" i="1"/>
  <c r="AI6" i="1"/>
  <c r="AB6" i="1"/>
  <c r="AA6" i="1"/>
  <c r="Z6" i="1"/>
  <c r="Y6" i="1"/>
  <c r="X6" i="1"/>
  <c r="W6" i="1"/>
  <c r="S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J5" i="1"/>
  <c r="AB5" i="1"/>
  <c r="AA5" i="1"/>
  <c r="Z5" i="1"/>
  <c r="Y5" i="1"/>
  <c r="X5" i="1"/>
  <c r="W5" i="1"/>
  <c r="N5" i="1"/>
  <c r="L5" i="1"/>
  <c r="K5" i="1"/>
  <c r="J5" i="1"/>
  <c r="I5" i="1"/>
  <c r="H5" i="1"/>
  <c r="G5" i="1"/>
  <c r="E5" i="1"/>
  <c r="D5" i="1"/>
  <c r="C5" i="1"/>
  <c r="A5" i="1"/>
  <c r="AA4" i="1"/>
  <c r="J4" i="1"/>
  <c r="I4" i="1"/>
  <c r="H4" i="1"/>
  <c r="D4" i="1"/>
  <c r="B4" i="1"/>
  <c r="A4" i="1"/>
  <c r="AI7" i="1" l="1"/>
  <c r="AI11" i="1"/>
  <c r="AI18" i="1"/>
  <c r="AI19" i="1"/>
  <c r="AI20" i="1"/>
  <c r="AI29" i="1"/>
  <c r="AI30" i="1"/>
  <c r="AI40" i="1"/>
  <c r="AI12" i="1"/>
  <c r="AI17" i="1"/>
  <c r="AI31" i="1"/>
  <c r="AI41" i="1"/>
  <c r="AI42" i="1"/>
  <c r="AI13" i="1"/>
  <c r="AI14" i="1"/>
  <c r="AI21" i="1"/>
  <c r="AI28" i="1"/>
  <c r="AI32" i="1"/>
  <c r="AI33" i="1"/>
  <c r="AI34" i="1"/>
  <c r="AI5" i="1"/>
  <c r="AI16" i="1"/>
  <c r="AI22" i="1"/>
  <c r="AI27" i="1"/>
  <c r="AI35" i="1"/>
  <c r="AM14" i="1"/>
  <c r="AI15" i="1"/>
  <c r="AI23" i="1"/>
  <c r="AI26" i="1"/>
  <c r="AM21" i="1"/>
  <c r="AM25" i="1"/>
  <c r="AM26" i="1"/>
  <c r="AM27" i="1"/>
  <c r="AM28" i="1"/>
  <c r="AM19" i="1"/>
  <c r="AM33" i="1"/>
  <c r="AL21" i="1"/>
  <c r="AT21" i="1"/>
  <c r="AT29" i="1"/>
  <c r="AL29" i="1"/>
  <c r="AT37" i="1"/>
  <c r="AL37" i="1"/>
  <c r="F37" i="1"/>
  <c r="F21" i="1"/>
  <c r="AM5" i="1"/>
  <c r="AK7" i="1"/>
  <c r="AK8" i="1"/>
  <c r="AM16" i="1"/>
  <c r="AM20" i="1"/>
  <c r="AM22" i="1"/>
  <c r="F29" i="1"/>
  <c r="AM30" i="1"/>
  <c r="AK35" i="1"/>
  <c r="AM41" i="1"/>
  <c r="AM40" i="1"/>
  <c r="AM7" i="1"/>
  <c r="AM8" i="1"/>
  <c r="AM12" i="1"/>
  <c r="AK17" i="1"/>
  <c r="AM35" i="1"/>
  <c r="AM42" i="1"/>
  <c r="AM24" i="1"/>
  <c r="AM15" i="1"/>
  <c r="AM17" i="1"/>
  <c r="AM23" i="1"/>
  <c r="AM31" i="1"/>
  <c r="AM38" i="1"/>
  <c r="AM34" i="1"/>
  <c r="AM11" i="1"/>
  <c r="AM37" i="1"/>
  <c r="AK13" i="1"/>
  <c r="AM18" i="1"/>
  <c r="AM36" i="1"/>
  <c r="AM43" i="1"/>
  <c r="AM44" i="1"/>
  <c r="AM29" i="1"/>
  <c r="AM6" i="1"/>
  <c r="AM9" i="1"/>
  <c r="AM10" i="1"/>
  <c r="AM13" i="1"/>
  <c r="AM32" i="1"/>
  <c r="AK10" i="1"/>
  <c r="AK19" i="1"/>
  <c r="AK21" i="1"/>
  <c r="AK23" i="1"/>
  <c r="AK28" i="1"/>
  <c r="AK31" i="1"/>
  <c r="AK5" i="1"/>
  <c r="AK16" i="1"/>
  <c r="AK29" i="1"/>
  <c r="AK37" i="1"/>
  <c r="AK39" i="1"/>
  <c r="AK42" i="1"/>
  <c r="AK32" i="1"/>
  <c r="AK11" i="1"/>
  <c r="AK14" i="1"/>
  <c r="AK40" i="1"/>
  <c r="AK43" i="1"/>
  <c r="AK18" i="1"/>
  <c r="AK22" i="1"/>
  <c r="AK24" i="1"/>
  <c r="AK25" i="1"/>
  <c r="AK30" i="1"/>
  <c r="AK33" i="1"/>
  <c r="AK36" i="1"/>
  <c r="AK44" i="1"/>
  <c r="AK6" i="1"/>
  <c r="AK26" i="1"/>
  <c r="AK38" i="1"/>
  <c r="AK9" i="1"/>
  <c r="AK12" i="1"/>
  <c r="AK15" i="1"/>
  <c r="AK27" i="1"/>
  <c r="AK34" i="1"/>
  <c r="P24" i="1"/>
  <c r="AT16" i="1"/>
  <c r="AL16" i="1"/>
  <c r="F16" i="1"/>
  <c r="AL27" i="1"/>
  <c r="F27" i="1"/>
  <c r="AT27" i="1"/>
  <c r="AT39" i="1"/>
  <c r="AL39" i="1"/>
  <c r="F39" i="1"/>
  <c r="AL8" i="1"/>
  <c r="F8" i="1"/>
  <c r="AT8" i="1"/>
  <c r="AL9" i="1"/>
  <c r="F9" i="1"/>
  <c r="AT9" i="1"/>
  <c r="AT15" i="1"/>
  <c r="AL15" i="1"/>
  <c r="F15" i="1"/>
  <c r="AT30" i="1"/>
  <c r="AL30" i="1"/>
  <c r="F30" i="1"/>
  <c r="F33" i="1"/>
  <c r="AT33" i="1"/>
  <c r="AL33" i="1"/>
  <c r="AT36" i="1"/>
  <c r="AL36" i="1"/>
  <c r="F36" i="1"/>
  <c r="AT44" i="1"/>
  <c r="AL44" i="1"/>
  <c r="F44" i="1"/>
  <c r="AT14" i="1"/>
  <c r="AL14" i="1"/>
  <c r="F14" i="1"/>
  <c r="AL26" i="1"/>
  <c r="F26" i="1"/>
  <c r="AT26" i="1"/>
  <c r="F41" i="1"/>
  <c r="AT41" i="1"/>
  <c r="AL41" i="1"/>
  <c r="AT13" i="1"/>
  <c r="AL13" i="1"/>
  <c r="F13" i="1"/>
  <c r="AT38" i="1"/>
  <c r="AL38" i="1"/>
  <c r="F38" i="1"/>
  <c r="AT12" i="1"/>
  <c r="AL12" i="1"/>
  <c r="F12" i="1"/>
  <c r="AT20" i="1"/>
  <c r="AL20" i="1"/>
  <c r="F20" i="1"/>
  <c r="AL23" i="1"/>
  <c r="F23" i="1"/>
  <c r="AT23" i="1"/>
  <c r="F25" i="1"/>
  <c r="AT25" i="1"/>
  <c r="AL25" i="1"/>
  <c r="AT32" i="1"/>
  <c r="AL32" i="1"/>
  <c r="F32" i="1"/>
  <c r="AL35" i="1"/>
  <c r="F35" i="1"/>
  <c r="AT35" i="1"/>
  <c r="AL43" i="1"/>
  <c r="F43" i="1"/>
  <c r="AT43" i="1"/>
  <c r="AL11" i="1"/>
  <c r="F11" i="1"/>
  <c r="AT11" i="1"/>
  <c r="AT19" i="1"/>
  <c r="AL19" i="1"/>
  <c r="F19" i="1"/>
  <c r="AL22" i="1"/>
  <c r="F22" i="1"/>
  <c r="AT22" i="1"/>
  <c r="AT40" i="1"/>
  <c r="AL40" i="1"/>
  <c r="F40" i="1"/>
  <c r="AT10" i="1"/>
  <c r="AL10" i="1"/>
  <c r="F10" i="1"/>
  <c r="AT18" i="1"/>
  <c r="AL18" i="1"/>
  <c r="F18" i="1"/>
  <c r="F24" i="1"/>
  <c r="AT24" i="1"/>
  <c r="AL24" i="1"/>
  <c r="AT28" i="1"/>
  <c r="AL28" i="1"/>
  <c r="F28" i="1"/>
  <c r="AT31" i="1"/>
  <c r="AL31" i="1"/>
  <c r="F31" i="1"/>
  <c r="AT17" i="1"/>
  <c r="AL17" i="1"/>
  <c r="F17" i="1"/>
  <c r="AL34" i="1"/>
  <c r="F34" i="1"/>
  <c r="AT34" i="1"/>
  <c r="AL42" i="1"/>
  <c r="F42" i="1"/>
  <c r="AT42" i="1"/>
  <c r="AL5" i="1"/>
  <c r="F5" i="1"/>
  <c r="AT5" i="1"/>
  <c r="AL6" i="1"/>
  <c r="F6" i="1"/>
  <c r="AT6" i="1"/>
  <c r="AL7" i="1"/>
  <c r="F7" i="1"/>
  <c r="AT7" i="1"/>
  <c r="T4" i="2"/>
  <c r="T5" i="1" s="1"/>
  <c r="T5" i="2"/>
  <c r="T6" i="1" s="1"/>
  <c r="T6" i="2"/>
  <c r="T7" i="1" s="1"/>
  <c r="R8" i="2"/>
  <c r="R9" i="1" s="1"/>
  <c r="M4" i="2"/>
  <c r="M5" i="1" s="1"/>
  <c r="U4" i="2"/>
  <c r="U5" i="1" s="1"/>
  <c r="M6" i="1"/>
  <c r="U5" i="2"/>
  <c r="U6" i="1" s="1"/>
  <c r="M7" i="1"/>
  <c r="U6" i="2"/>
  <c r="U7" i="1" s="1"/>
  <c r="T7" i="2"/>
  <c r="T8" i="1" s="1"/>
  <c r="S8" i="2"/>
  <c r="S9" i="1" s="1"/>
  <c r="T8" i="2"/>
  <c r="T9" i="1" s="1"/>
  <c r="S22" i="1"/>
  <c r="S24" i="1"/>
  <c r="O4" i="2"/>
  <c r="O5" i="1" s="1"/>
  <c r="O5" i="2"/>
  <c r="O6" i="1" s="1"/>
  <c r="O7" i="1"/>
  <c r="N8" i="1"/>
  <c r="M9" i="1"/>
  <c r="U8" i="2"/>
  <c r="U9" i="1" s="1"/>
  <c r="T9" i="2"/>
  <c r="T10" i="1" s="1"/>
  <c r="T21" i="2"/>
  <c r="T22" i="1" s="1"/>
  <c r="T24" i="1"/>
  <c r="P4" i="2"/>
  <c r="P5" i="1" s="1"/>
  <c r="P5" i="2"/>
  <c r="P6" i="1" s="1"/>
  <c r="P6" i="2"/>
  <c r="P7" i="1" s="1"/>
  <c r="O8" i="1"/>
  <c r="N9" i="1"/>
  <c r="M10" i="1"/>
  <c r="M22" i="1"/>
  <c r="U21" i="2"/>
  <c r="U22" i="1" s="1"/>
  <c r="M24" i="1"/>
  <c r="U24" i="1"/>
  <c r="Q4" i="2"/>
  <c r="Q5" i="1" s="1"/>
  <c r="Q5" i="2"/>
  <c r="Q6" i="1" s="1"/>
  <c r="Q6" i="2"/>
  <c r="Q7" i="1" s="1"/>
  <c r="O9" i="1"/>
</calcChain>
</file>

<file path=xl/sharedStrings.xml><?xml version="1.0" encoding="utf-8"?>
<sst xmlns="http://schemas.openxmlformats.org/spreadsheetml/2006/main" count="818" uniqueCount="666">
  <si>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</si>
  <si>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</si>
  <si>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</si>
  <si>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</si>
  <si>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</si>
  <si>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</si>
  <si>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</si>
  <si>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</si>
  <si>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</si>
  <si>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</si>
  <si>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</si>
  <si>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</si>
  <si>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</si>
  <si>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</si>
  <si>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</si>
  <si>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</si>
  <si>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</si>
  <si>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</si>
  <si>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</si>
  <si>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</si>
  <si>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</si>
  <si>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</si>
  <si>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</si>
  <si>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</si>
  <si>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</si>
  <si>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</si>
  <si>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</si>
  <si>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</si>
  <si>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</si>
  <si>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</si>
  <si>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</si>
  <si>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</si>
  <si>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</si>
  <si>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</si>
  <si>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</si>
  <si>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</si>
  <si>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</si>
  <si>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</si>
  <si>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</si>
  <si>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</si>
  <si>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</si>
  <si>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</si>
  <si>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</si>
  <si>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</si>
  <si>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</si>
  <si>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</si>
  <si>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</si>
  <si>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</si>
  <si>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</si>
  <si>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</si>
  <si>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</si>
  <si>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</si>
  <si>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</si>
  <si>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</si>
  <si>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</si>
  <si>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</si>
  <si>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</si>
  <si>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</si>
  <si>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</si>
  <si>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</si>
  <si>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</si>
  <si>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</si>
  <si>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</si>
  <si>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</si>
  <si>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</si>
  <si>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</si>
  <si>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</si>
  <si>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</si>
  <si>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</si>
  <si>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</si>
  <si>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</si>
  <si>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</si>
  <si>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</si>
  <si>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</si>
  <si>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</si>
  <si>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</si>
  <si>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</si>
  <si>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</si>
  <si>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</si>
  <si>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</si>
  <si>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</si>
  <si>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</si>
  <si>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</si>
  <si>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</si>
  <si>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</si>
  <si>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</si>
  <si>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</si>
  <si>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</si>
  <si>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</si>
  <si>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</si>
  <si>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</si>
  <si>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</si>
  <si>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</si>
  <si>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</si>
  <si>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</si>
  <si>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</si>
  <si>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</si>
  <si>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</si>
  <si>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</si>
  <si>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</si>
  <si>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</si>
  <si>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</si>
  <si>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</si>
  <si>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</si>
  <si>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</si>
  <si>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</si>
  <si>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</si>
  <si>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</si>
  <si>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</si>
  <si>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</si>
  <si>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</si>
  <si>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</si>
  <si>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</si>
  <si>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</si>
  <si>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</si>
  <si>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</si>
  <si>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</si>
  <si>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</si>
  <si>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</si>
  <si>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</si>
  <si>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</si>
  <si>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</si>
  <si>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</si>
  <si>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</si>
  <si>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</si>
  <si>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</si>
  <si>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</si>
  <si>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</si>
  <si>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</si>
  <si>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</si>
  <si>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</si>
  <si>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</si>
  <si>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</si>
  <si>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</si>
  <si>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</si>
  <si>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</si>
  <si>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</si>
  <si>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</si>
  <si>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</si>
  <si>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</si>
  <si>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</si>
  <si>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</si>
  <si>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</si>
  <si>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</si>
  <si>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</si>
  <si>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</si>
  <si>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</si>
  <si>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</si>
  <si>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</si>
  <si>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</si>
  <si>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</si>
  <si>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</si>
  <si>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</si>
  <si>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</si>
  <si>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</si>
  <si>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</si>
  <si>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</si>
  <si>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</si>
  <si>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</si>
  <si>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</si>
  <si>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</si>
  <si>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</si>
  <si>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</si>
  <si>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</si>
  <si>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</si>
  <si>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</si>
  <si>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</si>
  <si>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</si>
  <si>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</si>
  <si>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</si>
  <si>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</si>
  <si>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</si>
  <si>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</si>
  <si>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</si>
  <si>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</si>
  <si>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</si>
  <si>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</si>
  <si>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</si>
  <si>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</si>
  <si>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</si>
  <si>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</si>
  <si>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</si>
  <si>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</si>
  <si>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</si>
  <si>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</si>
  <si>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</si>
  <si>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</si>
  <si>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</si>
  <si>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</si>
  <si>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</si>
  <si>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</si>
  <si>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</si>
  <si>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</si>
  <si>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</si>
  <si>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</si>
  <si>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</si>
  <si>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</si>
  <si>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</si>
  <si>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</si>
  <si>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</si>
  <si>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</si>
  <si>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</si>
  <si>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</si>
  <si>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</si>
  <si>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</si>
  <si>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</si>
  <si>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</si>
  <si>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</si>
  <si>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</si>
  <si>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</si>
  <si>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</si>
  <si>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</si>
  <si>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</si>
  <si>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</si>
  <si>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</si>
  <si>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</si>
  <si>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</si>
  <si>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</si>
  <si>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</si>
  <si>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</si>
  <si>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</si>
  <si>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</si>
  <si>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</si>
  <si>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</si>
  <si>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</si>
  <si>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</si>
  <si>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</si>
  <si>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</si>
  <si>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</si>
  <si>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</si>
  <si>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</si>
  <si>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</si>
  <si>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</si>
  <si>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</si>
  <si>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</si>
  <si>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</si>
  <si>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</si>
  <si>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</si>
  <si>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</si>
  <si>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</si>
  <si>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</si>
  <si>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</si>
  <si>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</si>
  <si>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</si>
  <si>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</si>
  <si>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</si>
  <si>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</si>
  <si>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</si>
  <si>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</si>
  <si>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</si>
  <si>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</si>
  <si>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</si>
  <si>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</si>
  <si>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</si>
  <si>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</si>
  <si>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</si>
  <si>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</si>
  <si>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</si>
  <si>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</si>
  <si>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</si>
  <si>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</si>
  <si>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</si>
  <si>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</si>
  <si>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</si>
  <si>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</si>
  <si>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</si>
  <si>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</si>
  <si>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</si>
  <si>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</si>
  <si>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</si>
  <si>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</si>
  <si>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</si>
  <si>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</si>
  <si>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</si>
  <si>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</si>
  <si>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</si>
  <si>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</si>
  <si>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</si>
  <si>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</si>
  <si>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</si>
  <si>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</si>
  <si>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</si>
  <si>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</si>
  <si>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</si>
  <si>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</si>
  <si>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</si>
  <si>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</si>
  <si>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</si>
  <si>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</si>
  <si>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</si>
  <si>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</si>
  <si>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</si>
  <si>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</si>
  <si>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</si>
  <si>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</si>
  <si>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</si>
  <si>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</si>
  <si>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</si>
  <si>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</si>
  <si>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</si>
  <si>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</si>
  <si>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</si>
  <si>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</si>
  <si>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</si>
  <si>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</si>
  <si>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</si>
  <si>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</si>
  <si>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</si>
  <si>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</si>
  <si>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</si>
  <si>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</si>
  <si>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</si>
  <si>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</si>
  <si>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</si>
  <si>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</si>
  <si>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</si>
  <si>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</si>
  <si>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</si>
  <si>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</si>
  <si>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</si>
  <si>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</si>
  <si>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</si>
  <si>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</si>
  <si>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</si>
  <si>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</si>
  <si>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</si>
  <si>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</si>
  <si>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</si>
  <si>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</si>
  <si>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</si>
  <si>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</si>
  <si>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</si>
  <si>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</si>
  <si>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</si>
  <si>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</si>
  <si>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</si>
  <si>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</si>
  <si>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</si>
  <si>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</si>
  <si>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</si>
  <si>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</si>
  <si>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</si>
  <si>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</si>
  <si>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</si>
  <si>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</si>
  <si>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</si>
  <si>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</si>
  <si>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</si>
  <si>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</si>
  <si>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</si>
  <si>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</si>
  <si>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</si>
  <si>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</si>
  <si>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</si>
  <si>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</si>
  <si>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</si>
  <si>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</si>
  <si>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</si>
  <si>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</si>
  <si>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</si>
  <si>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</si>
  <si>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</si>
  <si>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</si>
  <si>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</si>
  <si>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</si>
  <si>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</si>
  <si>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</si>
  <si>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</si>
  <si>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</si>
  <si>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</si>
  <si>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</si>
  <si>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</si>
  <si>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</si>
  <si>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</si>
  <si>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</si>
  <si>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</si>
  <si>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</si>
  <si>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</si>
  <si>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</si>
  <si>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</si>
  <si>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</si>
  <si>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</si>
  <si>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</si>
  <si>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</si>
  <si>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</si>
  <si>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</si>
  <si>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</si>
  <si>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</si>
  <si>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</si>
  <si>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</si>
  <si>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</si>
  <si>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</si>
  <si>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</si>
  <si>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</si>
  <si>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</si>
  <si>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</si>
  <si>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</si>
  <si>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</si>
  <si>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</si>
  <si>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</si>
  <si>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</si>
  <si>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</si>
  <si>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</si>
  <si>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</si>
  <si>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</si>
  <si>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</si>
  <si>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</si>
  <si>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</si>
  <si>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</si>
  <si>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</si>
  <si>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</si>
  <si>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</si>
  <si>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</si>
  <si>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</si>
  <si>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</si>
  <si>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</si>
  <si>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</si>
  <si>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</si>
  <si>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</si>
  <si>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</si>
  <si>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</si>
  <si>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</si>
  <si>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</si>
  <si>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</si>
  <si>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</si>
  <si>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</si>
  <si>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</si>
  <si>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</si>
  <si>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</si>
  <si>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</si>
  <si>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</si>
  <si>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</si>
  <si>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</si>
  <si>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</si>
  <si>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</si>
  <si>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</si>
  <si>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</si>
  <si>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</si>
  <si>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</si>
  <si>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</si>
  <si>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</si>
  <si>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</si>
  <si>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</si>
  <si>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</si>
  <si>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</si>
  <si>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</si>
  <si>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</si>
  <si>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</si>
  <si>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</si>
  <si>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</si>
  <si>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</si>
  <si>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</si>
  <si>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</si>
  <si>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</si>
  <si>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</si>
  <si>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</si>
  <si>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</si>
  <si>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</si>
  <si>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</si>
  <si>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</si>
  <si>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</si>
  <si>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</si>
  <si>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</si>
  <si>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</si>
  <si>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</si>
  <si>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</si>
  <si>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</si>
  <si>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</si>
  <si>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</si>
  <si>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</si>
  <si>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</si>
  <si>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</si>
  <si>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</si>
  <si>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</si>
  <si>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</si>
  <si>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</si>
  <si>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</si>
  <si>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</si>
  <si>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</si>
  <si>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</si>
  <si>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</si>
  <si>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</si>
  <si>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</si>
  <si>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</si>
  <si>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</si>
  <si>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</si>
  <si>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</si>
  <si>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</si>
  <si>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</si>
  <si>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</si>
  <si>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</si>
  <si>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</si>
  <si>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</si>
  <si>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</si>
  <si>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</si>
  <si>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</si>
  <si>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</si>
  <si>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</si>
  <si>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</si>
  <si>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</si>
  <si>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</si>
  <si>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</si>
  <si>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</si>
  <si>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</si>
  <si>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</si>
  <si>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</si>
  <si>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</si>
  <si>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</si>
  <si>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</si>
  <si>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</si>
  <si>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</si>
  <si>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</si>
  <si>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</si>
  <si>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</si>
  <si>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</si>
  <si>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</si>
  <si>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</si>
  <si>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</si>
  <si>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</si>
  <si>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</si>
  <si>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</si>
  <si>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</si>
  <si>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</si>
  <si>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</si>
  <si>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</si>
  <si>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</si>
  <si>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</si>
  <si>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</si>
  <si>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</si>
  <si>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</si>
  <si>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</si>
  <si>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</si>
  <si>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</si>
  <si>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</si>
  <si>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</si>
  <si>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</si>
  <si>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</si>
  <si>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</si>
  <si>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</si>
  <si>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</si>
  <si>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</si>
  <si>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</si>
  <si>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</si>
  <si>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</si>
  <si>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</si>
  <si>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</si>
  <si>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</si>
  <si>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</si>
  <si>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</si>
  <si>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</si>
  <si>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</si>
  <si>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</si>
  <si>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</si>
  <si>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</si>
  <si>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</si>
  <si>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</si>
  <si>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</si>
  <si>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</si>
  <si>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</si>
  <si>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</si>
  <si>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</si>
  <si>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</si>
  <si>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</si>
  <si>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</si>
  <si>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</si>
  <si>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</si>
  <si>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</si>
  <si>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</si>
  <si>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</si>
  <si>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</si>
  <si>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</si>
  <si>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</si>
  <si>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</si>
  <si>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</si>
  <si>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</si>
  <si>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</si>
  <si>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</si>
  <si>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</si>
  <si>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</si>
  <si>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</si>
  <si>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</si>
  <si>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</si>
  <si>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</si>
  <si>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</si>
  <si>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</si>
  <si>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</si>
  <si>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</si>
  <si>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</si>
  <si>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</si>
  <si>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</si>
  <si>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</si>
  <si>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</si>
  <si>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ES</t>
  </si>
  <si>
    <t>Lenovo X240 - UK FBA</t>
  </si>
  <si>
    <t>Lenovo X240 BL - NOR</t>
  </si>
  <si>
    <t>Lenovo X240 - BE</t>
  </si>
  <si>
    <t>Lenovo X240 BL - BG</t>
  </si>
  <si>
    <t>Lenovo X240 BL - CZ</t>
  </si>
  <si>
    <t>Lenovo X240 BL - DK</t>
  </si>
  <si>
    <t>Lenovo X240 BL - HU</t>
  </si>
  <si>
    <t>Lenovo X240 BL - NL</t>
  </si>
  <si>
    <t>Lenovo X240 BL - NO</t>
  </si>
  <si>
    <t>Lenovo X240 BL - PL</t>
  </si>
  <si>
    <t>Lenovo X240 BL - PT</t>
  </si>
  <si>
    <t>Lenovo X240 BL - SE/FI</t>
  </si>
  <si>
    <t>Lenovo X240 - CH</t>
  </si>
  <si>
    <t>Lenovo X240 BL - US INT</t>
  </si>
  <si>
    <t>Lenovo X240 - US</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</si>
  <si>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</si>
  <si>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</si>
  <si>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</si>
  <si>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</si>
  <si>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</si>
  <si>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</si>
  <si>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</si>
  <si>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</si>
  <si>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</si>
  <si>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</si>
  <si>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</si>
  <si>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</si>
  <si>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</si>
  <si>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</si>
  <si>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</si>
  <si>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</si>
  <si>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</si>
  <si>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</si>
  <si>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Lenovo X240 - US regular</t>
  </si>
  <si>
    <t>Lenovo/X240/BL/DE</t>
  </si>
  <si>
    <t>Lenovo/X240/BL/FR</t>
  </si>
  <si>
    <t>Lenovo/X240/BL/IT</t>
  </si>
  <si>
    <t>Lenovo/X240/BL/ES</t>
  </si>
  <si>
    <t>Lenovo/X240/BL/UK</t>
  </si>
  <si>
    <t>01AX355</t>
  </si>
  <si>
    <t>04Y0906</t>
  </si>
  <si>
    <t>04X0222</t>
  </si>
  <si>
    <t>01AV508</t>
  </si>
  <si>
    <t>04X0224</t>
  </si>
  <si>
    <t>04X0230</t>
  </si>
  <si>
    <t>04X0196</t>
  </si>
  <si>
    <t>04Y0920</t>
  </si>
  <si>
    <t>04X0236</t>
  </si>
  <si>
    <t>04X0237</t>
  </si>
  <si>
    <t>04Y0964</t>
  </si>
  <si>
    <t>04X0242</t>
  </si>
  <si>
    <t>Lenovo/X240/BL/USI</t>
  </si>
  <si>
    <t>Lenovo/X240/BL/US</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</si>
  <si>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</si>
  <si>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</si>
  <si>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</si>
  <si>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</si>
  <si>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</si>
  <si>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</si>
  <si>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</si>
  <si>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</si>
  <si>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</si>
  <si>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</si>
  <si>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</si>
  <si>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</si>
  <si>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</si>
  <si>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</si>
  <si>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</si>
  <si>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</si>
  <si>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parent</t>
  </si>
  <si>
    <t>X240 - DE</t>
  </si>
  <si>
    <t>Lenovo X240 - IT FBA</t>
  </si>
  <si>
    <t xml:space="preserve">Lenovo X240 - FR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</si>
</sst>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
      <left/>
      <right/>
      <top/>
      <bottom style="thin">
        <color rgb="FF5983B0"/>
      </bottom>
      <diagonal/>
    </border>
  </borders>
  <cellStyleXfs count="3">
    <xf numFmtId="0" fontId="0" fillId="0" borderId="0"/>
    <xf numFmtId="0" fontId="1" fillId="0" borderId="0"/>
    <xf numFmtId="0" fontId="1" fillId="0" borderId="0"/>
  </cellStyleXfs>
  <cellXfs count="79">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0" fontId="0" fillId="14" borderId="3" xfId="0" applyFill="1" applyBorder="1" applyAlignment="1">
      <alignment horizontal="left"/>
    </xf>
    <xf numFmtId="1" fontId="0" fillId="0" borderId="0" xfId="0" applyNumberFormat="1" applyAlignment="1">
      <alignment wrapText="1"/>
    </xf>
    <xf numFmtId="0" fontId="0" fillId="14" borderId="0" xfId="0" applyFill="1" applyAlignment="1">
      <alignment horizontal="left"/>
    </xf>
    <xf numFmtId="0" fontId="0" fillId="14" borderId="6"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demiradimitrova/Desktop/Amazon/TellusAmazonPictures/old-flat-files/Lenovo/T470/T47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row r="36">
          <cell r="B36" t="str">
            <v>English</v>
          </cell>
        </row>
      </sheetData>
      <sheetData sheetId="2"/>
      <sheetData sheetId="3">
        <row r="2">
          <cell r="B2" t="str">
            <v>English</v>
          </cell>
        </row>
        <row r="20">
          <cell r="B20" t="str">
            <v>German</v>
          </cell>
        </row>
        <row r="21">
          <cell r="B21" t="str">
            <v>French</v>
          </cell>
        </row>
        <row r="22">
          <cell r="B22" t="str">
            <v>Italian</v>
          </cell>
        </row>
        <row r="23">
          <cell r="B23" t="str">
            <v>Spanish</v>
          </cell>
        </row>
        <row r="24">
          <cell r="B24" t="str">
            <v>UK</v>
          </cell>
        </row>
        <row r="25">
          <cell r="B25" t="str">
            <v>Scandinavian – Nordic</v>
          </cell>
        </row>
        <row r="26">
          <cell r="B26" t="str">
            <v>Belgian</v>
          </cell>
        </row>
        <row r="27">
          <cell r="B27" t="str">
            <v>Bulgarian</v>
          </cell>
        </row>
        <row r="28">
          <cell r="B28" t="str">
            <v>Danish</v>
          </cell>
        </row>
        <row r="29">
          <cell r="B29" t="str">
            <v>Dutch</v>
          </cell>
        </row>
        <row r="30">
          <cell r="B30" t="str">
            <v>Norwegian</v>
          </cell>
        </row>
        <row r="31">
          <cell r="B31" t="str">
            <v>Polish</v>
          </cell>
        </row>
        <row r="32">
          <cell r="B32" t="str">
            <v>Portuguese</v>
          </cell>
        </row>
        <row r="33">
          <cell r="B33" t="str">
            <v>Swedish – Finnish</v>
          </cell>
        </row>
        <row r="34">
          <cell r="B34" t="str">
            <v>Swiss</v>
          </cell>
        </row>
        <row r="35">
          <cell r="B35" t="str">
            <v>US International</v>
          </cell>
        </row>
        <row r="36">
          <cell r="B36" t="str">
            <v>Russian</v>
          </cell>
        </row>
        <row r="37">
          <cell r="B37" t="str">
            <v>US</v>
          </cell>
        </row>
        <row r="38">
          <cell r="B38" t="str">
            <v>Hungarian</v>
          </cell>
        </row>
        <row r="39">
          <cell r="B39" t="str">
            <v>Czech</v>
          </cell>
        </row>
      </sheetData>
      <sheetData sheetId="4">
        <row r="2">
          <cell r="B2" t="str">
            <v>German</v>
          </cell>
        </row>
        <row r="20">
          <cell r="B20" t="str">
            <v>Deutsche</v>
          </cell>
        </row>
        <row r="21">
          <cell r="B21" t="str">
            <v>Französisch</v>
          </cell>
        </row>
        <row r="22">
          <cell r="B22" t="str">
            <v>Italienisch</v>
          </cell>
        </row>
        <row r="23">
          <cell r="B23" t="str">
            <v>Spanisch</v>
          </cell>
        </row>
        <row r="24">
          <cell r="B24" t="str">
            <v>UK</v>
          </cell>
        </row>
        <row r="25">
          <cell r="B25" t="str">
            <v>Skandinavisch – Nordisch</v>
          </cell>
        </row>
        <row r="26">
          <cell r="B26" t="str">
            <v>Belgier</v>
          </cell>
        </row>
        <row r="27">
          <cell r="B27" t="str">
            <v>Bulgarisch</v>
          </cell>
        </row>
        <row r="28">
          <cell r="B28" t="str">
            <v>Dänisch</v>
          </cell>
        </row>
        <row r="29">
          <cell r="B29" t="str">
            <v>Niederländisch</v>
          </cell>
        </row>
        <row r="30">
          <cell r="B30" t="str">
            <v>norwegisch</v>
          </cell>
        </row>
        <row r="31">
          <cell r="B31" t="str">
            <v>Polieren</v>
          </cell>
        </row>
        <row r="32">
          <cell r="B32" t="str">
            <v>Portugiesisch</v>
          </cell>
        </row>
        <row r="33">
          <cell r="B33" t="str">
            <v>Schwedisch -  finnisch</v>
          </cell>
        </row>
        <row r="34">
          <cell r="B34" t="str">
            <v>Schweizerisch</v>
          </cell>
        </row>
        <row r="35">
          <cell r="B35" t="str">
            <v>US International</v>
          </cell>
        </row>
        <row r="36">
          <cell r="B36" t="str">
            <v>Russisch</v>
          </cell>
        </row>
        <row r="37">
          <cell r="B37" t="str">
            <v xml:space="preserve">US </v>
          </cell>
        </row>
        <row r="38">
          <cell r="B38" t="str">
            <v>Hungarisch</v>
          </cell>
        </row>
        <row r="39">
          <cell r="B39" t="str">
            <v>Tschechisch</v>
          </cell>
        </row>
      </sheetData>
      <sheetData sheetId="5">
        <row r="2">
          <cell r="B2" t="str">
            <v>Spanish</v>
          </cell>
        </row>
        <row r="20">
          <cell r="B20" t="str">
            <v>alemán</v>
          </cell>
        </row>
        <row r="21">
          <cell r="B21" t="str">
            <v>francés</v>
          </cell>
        </row>
        <row r="22">
          <cell r="B22" t="str">
            <v>italiano</v>
          </cell>
        </row>
        <row r="23">
          <cell r="B23" t="str">
            <v>Español</v>
          </cell>
        </row>
        <row r="24">
          <cell r="B24" t="str">
            <v>Ingles</v>
          </cell>
        </row>
        <row r="25">
          <cell r="B25" t="str">
            <v>Escandinavo - nórdico</v>
          </cell>
        </row>
        <row r="26">
          <cell r="B26" t="str">
            <v>Belga</v>
          </cell>
        </row>
        <row r="27">
          <cell r="B27" t="str">
            <v>búlgaro</v>
          </cell>
        </row>
        <row r="28">
          <cell r="B28" t="str">
            <v>danés</v>
          </cell>
        </row>
        <row r="29">
          <cell r="B29" t="str">
            <v>holandés</v>
          </cell>
        </row>
        <row r="30">
          <cell r="B30" t="str">
            <v>noruego</v>
          </cell>
        </row>
        <row r="31">
          <cell r="B31" t="str">
            <v>polaco</v>
          </cell>
        </row>
        <row r="32">
          <cell r="B32" t="str">
            <v>portugués</v>
          </cell>
        </row>
        <row r="33">
          <cell r="B33" t="str">
            <v>Sueco – Finlandes</v>
          </cell>
        </row>
        <row r="34">
          <cell r="B34" t="str">
            <v>suizo</v>
          </cell>
        </row>
        <row r="35">
          <cell r="B35" t="str">
            <v>US internacional</v>
          </cell>
        </row>
        <row r="36">
          <cell r="B36" t="str">
            <v>ruso</v>
          </cell>
        </row>
        <row r="37">
          <cell r="B37" t="str">
            <v>US</v>
          </cell>
        </row>
        <row r="38">
          <cell r="B38" t="str">
            <v>húngaro</v>
          </cell>
        </row>
        <row r="39">
          <cell r="B39" t="str">
            <v>checo</v>
          </cell>
        </row>
      </sheetData>
      <sheetData sheetId="6">
        <row r="2">
          <cell r="B2" t="str">
            <v>French</v>
          </cell>
        </row>
        <row r="20">
          <cell r="B20" t="str">
            <v>allemand</v>
          </cell>
        </row>
        <row r="21">
          <cell r="B21" t="str">
            <v>français</v>
          </cell>
        </row>
        <row r="22">
          <cell r="B22" t="str">
            <v>italien</v>
          </cell>
        </row>
        <row r="23">
          <cell r="B23" t="str">
            <v>Espagnol</v>
          </cell>
        </row>
        <row r="24">
          <cell r="B24" t="str">
            <v>UK</v>
          </cell>
        </row>
        <row r="25">
          <cell r="B25" t="str">
            <v>Scandinave - nordique</v>
          </cell>
        </row>
        <row r="26">
          <cell r="B26" t="str">
            <v>Belge</v>
          </cell>
        </row>
        <row r="27">
          <cell r="B27" t="str">
            <v>bulgare</v>
          </cell>
        </row>
        <row r="28">
          <cell r="B28" t="str">
            <v>danois</v>
          </cell>
        </row>
        <row r="29">
          <cell r="B29" t="str">
            <v>néerlandais</v>
          </cell>
        </row>
        <row r="30">
          <cell r="B30" t="str">
            <v>Norvégienne</v>
          </cell>
        </row>
        <row r="31">
          <cell r="B31" t="str">
            <v>polonais</v>
          </cell>
        </row>
        <row r="32">
          <cell r="B32" t="str">
            <v>Portugais</v>
          </cell>
        </row>
        <row r="33">
          <cell r="B33" t="str">
            <v>Suédois – Finlandais</v>
          </cell>
        </row>
        <row r="34">
          <cell r="B34" t="str">
            <v>Suisse</v>
          </cell>
        </row>
        <row r="35">
          <cell r="B35" t="str">
            <v>US international</v>
          </cell>
        </row>
        <row r="36">
          <cell r="B36" t="str">
            <v>russe</v>
          </cell>
        </row>
        <row r="37">
          <cell r="B37" t="str">
            <v>US</v>
          </cell>
        </row>
        <row r="38">
          <cell r="B38" t="str">
            <v>hongrois</v>
          </cell>
        </row>
        <row r="39">
          <cell r="B39" t="str">
            <v>tchèque</v>
          </cell>
        </row>
      </sheetData>
      <sheetData sheetId="7">
        <row r="2">
          <cell r="B2" t="str">
            <v>Italian</v>
          </cell>
        </row>
        <row r="20">
          <cell r="B20" t="str">
            <v>Tedesco</v>
          </cell>
        </row>
        <row r="21">
          <cell r="B21" t="str">
            <v>francese</v>
          </cell>
        </row>
        <row r="22">
          <cell r="B22" t="str">
            <v>italiano</v>
          </cell>
        </row>
        <row r="23">
          <cell r="B23" t="str">
            <v>spagnolo</v>
          </cell>
        </row>
        <row r="24">
          <cell r="B24" t="str">
            <v>UK</v>
          </cell>
        </row>
        <row r="25">
          <cell r="B25" t="str">
            <v>Scandinavo - Nordico</v>
          </cell>
        </row>
        <row r="26">
          <cell r="B26" t="str">
            <v>belga</v>
          </cell>
        </row>
        <row r="27">
          <cell r="B27" t="str">
            <v>bulgaro</v>
          </cell>
        </row>
        <row r="28">
          <cell r="B28" t="str">
            <v>danese</v>
          </cell>
        </row>
        <row r="29">
          <cell r="B29" t="str">
            <v>olandese</v>
          </cell>
        </row>
        <row r="30">
          <cell r="B30" t="str">
            <v>norvegese</v>
          </cell>
        </row>
        <row r="31">
          <cell r="B31" t="str">
            <v>polacco</v>
          </cell>
        </row>
        <row r="32">
          <cell r="B32" t="str">
            <v>portoghese</v>
          </cell>
        </row>
        <row r="33">
          <cell r="B33" t="str">
            <v>Svedese – finlandese</v>
          </cell>
        </row>
        <row r="34">
          <cell r="B34" t="str">
            <v>svizzero</v>
          </cell>
        </row>
        <row r="35">
          <cell r="B35" t="str">
            <v>US international</v>
          </cell>
        </row>
        <row r="36">
          <cell r="B36" t="str">
            <v>russo</v>
          </cell>
        </row>
        <row r="37">
          <cell r="B37" t="str">
            <v xml:space="preserve">US </v>
          </cell>
        </row>
        <row r="38">
          <cell r="B38" t="str">
            <v>ungherese</v>
          </cell>
        </row>
        <row r="39">
          <cell r="B39" t="str">
            <v>ceco</v>
          </cell>
        </row>
      </sheetData>
      <sheetData sheetId="8">
        <row r="2">
          <cell r="B2" t="str">
            <v>Dutch</v>
          </cell>
        </row>
        <row r="20">
          <cell r="B20" t="str">
            <v>Duitse</v>
          </cell>
        </row>
        <row r="21">
          <cell r="B21" t="str">
            <v>Frans</v>
          </cell>
        </row>
        <row r="22">
          <cell r="B22" t="str">
            <v>Italiaans</v>
          </cell>
        </row>
        <row r="23">
          <cell r="B23" t="str">
            <v>Spaans</v>
          </cell>
        </row>
        <row r="24">
          <cell r="B24" t="str">
            <v>UK</v>
          </cell>
        </row>
        <row r="25">
          <cell r="B25" t="str">
            <v>Scandinavisch - Scandinavisch</v>
          </cell>
        </row>
        <row r="26">
          <cell r="B26" t="str">
            <v>Belgisch</v>
          </cell>
        </row>
        <row r="27">
          <cell r="B27" t="str">
            <v>Bulgaars</v>
          </cell>
        </row>
        <row r="28">
          <cell r="B28" t="str">
            <v>Deens</v>
          </cell>
        </row>
        <row r="29">
          <cell r="B29" t="str">
            <v>Nederlands</v>
          </cell>
        </row>
        <row r="30">
          <cell r="B30" t="str">
            <v>Noors</v>
          </cell>
        </row>
        <row r="31">
          <cell r="B31" t="str">
            <v>Pools</v>
          </cell>
        </row>
        <row r="32">
          <cell r="B32" t="str">
            <v>Portugees</v>
          </cell>
        </row>
        <row r="33">
          <cell r="B33" t="str">
            <v>Zweeds – Finsh</v>
          </cell>
        </row>
        <row r="34">
          <cell r="B34" t="str">
            <v>Zwitsers</v>
          </cell>
        </row>
        <row r="35">
          <cell r="B35" t="str">
            <v>US Internationaal</v>
          </cell>
        </row>
        <row r="36">
          <cell r="B36" t="str">
            <v>Russisch</v>
          </cell>
        </row>
        <row r="37">
          <cell r="B37" t="str">
            <v>US</v>
          </cell>
        </row>
        <row r="38">
          <cell r="B38" t="str">
            <v>Hongaars</v>
          </cell>
        </row>
        <row r="39">
          <cell r="B39" t="str">
            <v>Tsjechisch</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BK32" zoomScaleNormal="100" workbookViewId="0">
      <selection activeCell="D4" sqref="D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vervangend  toetsenbord met achtergrondverlichting voor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X240 -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vervangend German toetsenbord met achtergrondverlichting voor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X240 - DE</v>
      </c>
      <c r="K5" s="29">
        <f>IF(ISBLANK(Values!E4),"",IF(Values!J4, Values!$B$4, Values!$B$5))</f>
        <v>58.99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5" s="41" t="str">
        <f>IF(ISBLANK(Values!E4),"",IF(Values!I4,Values!$B$23,Values!$B$33))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5" s="42" t="str">
        <f>IF(ISBLANK(Values!E4),"",Values!$B$24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5" s="2" t="str">
        <f>IF(ISBLANK(Values!E4),"",Values!$B$25)</f>
        <v xml:space="preserve">♻️ ECOFRIENDLY PRODUCT - Koop gerenoveerd, KOOP GROEN! Verminder meer dan 80% koolstofdioxide door onze refurbished toetsenborden te kopen, in vergelijking met het aanschaffen van een nieuw toetsenbord! </v>
      </c>
      <c r="AL5" s="2" t="str">
        <f>IF(ISBLANK(Values!E4),"",SUBSTITUTE(SUBSTITUTE(IF(Values!$J4, Values!$B$26, Values!$B$33), "{language}", Values!$H4), "{flag}", INDEX(options!$E$1:$E$20, Values!$V4)))</f>
        <v xml:space="preserve">👉 LAYOUT - 🇩🇪 German GEEN achtergrondverlichting. </v>
      </c>
      <c r="AM5" s="2" t="str">
        <f>SUBSTITUTE(IF(ISBLANK(Values!E4),"",Values!$B$27),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5" s="29" t="str">
        <f>IF(ISBLANK(Values!E4),"",Values!H4)</f>
        <v>German</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AMAZON_EU</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Denemarken</v>
      </c>
      <c r="CZ5" s="2" t="str">
        <f>IF(ISBLANK(Values!E4),"","No")</f>
        <v>No</v>
      </c>
      <c r="DA5" s="2" t="str">
        <f>IF(ISBLANK(Values!E4),"","No")</f>
        <v>No</v>
      </c>
      <c r="DO5" s="28" t="str">
        <f>IF(ISBLANK(Values!E4),"","Parts")</f>
        <v>Parts</v>
      </c>
      <c r="DP5" s="28"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DS5" s="32"/>
      <c r="DY5" s="32"/>
      <c r="DZ5" s="32"/>
      <c r="EA5" s="32"/>
      <c r="EB5" s="32"/>
      <c r="EC5" s="32"/>
      <c r="EI5" s="2" t="str">
        <f>IF(ISBLANK(Values!E4),"",Values!$B$31)</f>
        <v>6 maanden garantie na leverdatum. In geval van een storing in het toetsenbord wordt een nieuwe eenheid of een reserveonderdeel voor het toetsenbord van het product verzonden. In geval van sortering van voorraad wordt een volledige terugbetaling verleend.</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58.99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 xml:space="preserve">Lenovo X240 - FR </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vervangend French toetsenbord met achtergrondverlichting voor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 xml:space="preserve">Lenovo X240 - FR </v>
      </c>
      <c r="K6" s="29">
        <f>IF(ISBLANK(Values!E5),"",IF(Values!J5, Values!$B$4, Values!$B$5))</f>
        <v>58.99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6" s="41" t="str">
        <f>IF(ISBLANK(Values!E5),"",IF(Values!I5,Values!$B$23,Values!$B$33))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6" s="42" t="str">
        <f>IF(ISBLANK(Values!E5),"",Values!$B$24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6" s="2" t="str">
        <f>IF(ISBLANK(Values!E5),"",Values!$B$25)</f>
        <v xml:space="preserve">♻️ ECOFRIENDLY PRODUCT - Koop gerenoveerd, KOOP GROEN! Verminder meer dan 80% koolstofdioxide door onze refurbished toetsenborden te kopen, in vergelijking met het aanschaffen van een nieuw toetsenbord! </v>
      </c>
      <c r="AL6" s="2" t="str">
        <f>IF(ISBLANK(Values!E5),"",SUBSTITUTE(SUBSTITUTE(IF(Values!$J5, Values!$B$26, Values!$B$33), "{language}", Values!$H5), "{flag}", INDEX(options!$E$1:$E$20, Values!$V5)))</f>
        <v xml:space="preserve">👉 LAYOUT - 🇫🇷 French GEEN achtergrondverlichting. </v>
      </c>
      <c r="AM6" s="2" t="str">
        <f>SUBSTITUTE(IF(ISBLANK(Values!E5),"",Values!$B$27),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6" s="29" t="str">
        <f>IF(ISBLANK(Values!E5),"",Values!H5)</f>
        <v>French</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AMAZON_EU</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Denemarken</v>
      </c>
      <c r="CZ6" s="2" t="str">
        <f>IF(ISBLANK(Values!E5),"","No")</f>
        <v>No</v>
      </c>
      <c r="DA6" s="2" t="str">
        <f>IF(ISBLANK(Values!E5),"","No")</f>
        <v>No</v>
      </c>
      <c r="DO6" s="28" t="str">
        <f>IF(ISBLANK(Values!E5),"","Parts")</f>
        <v>Parts</v>
      </c>
      <c r="DP6" s="28"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DS6" s="32"/>
      <c r="DY6" s="32"/>
      <c r="DZ6" s="32"/>
      <c r="EA6" s="32"/>
      <c r="EB6" s="32"/>
      <c r="EC6" s="32"/>
      <c r="EI6" s="2" t="str">
        <f>IF(ISBLANK(Values!E5),"",Values!$B$31)</f>
        <v>6 maanden garantie na leverdatum. In geval van een storing in het toetsenbord wordt een nieuwe eenheid of een reserveonderdeel voor het toetsenbord van het product verzonden. In geval van sortering van voorraad wordt een volledige terugbetaling verleend.</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58.99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vervangend Italian toetsenbord met achtergrondverlichting voor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58.99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7" s="41" t="str">
        <f>IF(ISBLANK(Values!E6),"",IF(Values!I6,Values!$B$23,Values!$B$33))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7" s="42" t="str">
        <f>IF(ISBLANK(Values!E6),"",Values!$B$24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7" s="2" t="str">
        <f>IF(ISBLANK(Values!E6),"",Values!$B$25)</f>
        <v xml:space="preserve">♻️ ECOFRIENDLY PRODUCT - Koop gerenoveerd, KOOP GROEN! Verminder meer dan 80% koolstofdioxide door onze refurbished toetsenborden te kopen, in vergelijking met het aanschaffen van een nieuw toetsenbord! </v>
      </c>
      <c r="AL7" s="2" t="str">
        <f>IF(ISBLANK(Values!E6),"",SUBSTITUTE(SUBSTITUTE(IF(Values!$J6, Values!$B$26, Values!$B$33), "{language}", Values!$H6), "{flag}", INDEX(options!$E$1:$E$20, Values!$V6)))</f>
        <v xml:space="preserve">👉 LAYOUT - 🇮🇹 Italian GEEN achtergrondverlichting. </v>
      </c>
      <c r="AM7" s="2" t="str">
        <f>SUBSTITUTE(IF(ISBLANK(Values!E6),"",Values!$B$27),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7" s="29" t="str">
        <f>IF(ISBLANK(Values!E6),"",Values!H6)</f>
        <v>Italian</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AMAZON_EU</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Denemarken</v>
      </c>
      <c r="CZ7" s="2" t="str">
        <f>IF(ISBLANK(Values!E6),"","No")</f>
        <v>No</v>
      </c>
      <c r="DA7" s="2" t="str">
        <f>IF(ISBLANK(Values!E6),"","No")</f>
        <v>No</v>
      </c>
      <c r="DO7" s="28" t="str">
        <f>IF(ISBLANK(Values!E6),"","Parts")</f>
        <v>Parts</v>
      </c>
      <c r="DP7" s="28"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DS7" s="32"/>
      <c r="DY7" s="32"/>
      <c r="DZ7" s="32"/>
      <c r="EA7" s="32"/>
      <c r="EB7" s="32"/>
      <c r="EC7" s="32"/>
      <c r="EI7" s="2" t="str">
        <f>IF(ISBLANK(Values!E6),"",Values!$B$31)</f>
        <v>6 maanden garantie na leverdatum. In geval van een storing in het toetsenbord wordt een nieuwe eenheid of een reserveonderdeel voor het toetsenbord van het product verzonden. In geval van sortering van voorraad wordt een volledige terugbetaling verleend.</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58.99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vervangend Spanish toetsenbord met achtergrondverlichting voor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58.99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8" s="41" t="str">
        <f>IF(ISBLANK(Values!E7),"",IF(Values!I7,Values!$B$23,Values!$B$33))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8" s="42" t="str">
        <f>IF(ISBLANK(Values!E7),"",Values!$B$24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8" s="2" t="str">
        <f>IF(ISBLANK(Values!E7),"",Values!$B$25)</f>
        <v xml:space="preserve">♻️ ECOFRIENDLY PRODUCT - Koop gerenoveerd, KOOP GROEN! Verminder meer dan 80% koolstofdioxide door onze refurbished toetsenborden te kopen, in vergelijking met het aanschaffen van een nieuw toetsenbord! </v>
      </c>
      <c r="AL8" s="2" t="str">
        <f>IF(ISBLANK(Values!E7),"",SUBSTITUTE(SUBSTITUTE(IF(Values!$J7, Values!$B$26, Values!$B$33), "{language}", Values!$H7), "{flag}", INDEX(options!$E$1:$E$20, Values!$V7)))</f>
        <v xml:space="preserve">👉 LAYOUT - 🇪🇸 Spanish GEEN achtergrondverlichting. </v>
      </c>
      <c r="AM8" s="2" t="str">
        <f>SUBSTITUTE(IF(ISBLANK(Values!E7),"",Values!$B$27),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8" s="29" t="str">
        <f>IF(ISBLANK(Values!E7),"",Values!H7)</f>
        <v>Spanish</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AMAZON_EU</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Denemarken</v>
      </c>
      <c r="CZ8" s="2" t="str">
        <f>IF(ISBLANK(Values!E7),"","No")</f>
        <v>No</v>
      </c>
      <c r="DA8" s="2" t="str">
        <f>IF(ISBLANK(Values!E7),"","No")</f>
        <v>No</v>
      </c>
      <c r="DO8" s="28" t="str">
        <f>IF(ISBLANK(Values!E7),"","Parts")</f>
        <v>Parts</v>
      </c>
      <c r="DP8" s="28"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DS8" s="32"/>
      <c r="DY8" s="32"/>
      <c r="DZ8" s="32"/>
      <c r="EA8" s="32"/>
      <c r="EB8" s="32"/>
      <c r="EC8" s="32"/>
      <c r="EI8" s="2" t="str">
        <f>IF(ISBLANK(Values!E7),"",Values!$B$31)</f>
        <v>6 maanden garantie na leverdatum. In geval van een storing in het toetsenbord wordt een nieuwe eenheid of een reserveonderdeel voor het toetsenbord van het product verzonden. In geval van sortering van voorraad wordt een volledige terugbetaling verleend.</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58.99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vervangend UK toetsenbord met achtergrondverlichting voor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58.99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9" s="41" t="str">
        <f>IF(ISBLANK(Values!E8),"",IF(Values!I8,Values!$B$23,Values!$B$33))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9" s="42" t="str">
        <f>IF(ISBLANK(Values!E8),"",Values!$B$24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9" s="2" t="str">
        <f>IF(ISBLANK(Values!E8),"",Values!$B$25)</f>
        <v xml:space="preserve">♻️ ECOFRIENDLY PRODUCT - Koop gerenoveerd, KOOP GROEN! Verminder meer dan 80% koolstofdioxide door onze refurbished toetsenborden te kopen, in vergelijking met het aanschaffen van een nieuw toetsenbord! </v>
      </c>
      <c r="AL9" s="2" t="str">
        <f>IF(ISBLANK(Values!E8),"",SUBSTITUTE(SUBSTITUTE(IF(Values!$J8, Values!$B$26, Values!$B$33), "{language}", Values!$H8), "{flag}", INDEX(options!$E$1:$E$20, Values!$V8)))</f>
        <v xml:space="preserve">👉 LAYOUT - 🇬🇧 UK GEEN achtergrondverlichting. </v>
      </c>
      <c r="AM9" s="2" t="str">
        <f>SUBSTITUTE(IF(ISBLANK(Values!E8),"",Values!$B$27),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AMAZON_EU</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Denemarken</v>
      </c>
      <c r="CZ9" s="2" t="str">
        <f>IF(ISBLANK(Values!E8),"","No")</f>
        <v>No</v>
      </c>
      <c r="DA9" s="2" t="str">
        <f>IF(ISBLANK(Values!E8),"","No")</f>
        <v>No</v>
      </c>
      <c r="DO9" s="28" t="str">
        <f>IF(ISBLANK(Values!E8),"","Parts")</f>
        <v>Parts</v>
      </c>
      <c r="DP9" s="28"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DS9" s="32"/>
      <c r="DY9" s="32"/>
      <c r="DZ9" s="32"/>
      <c r="EA9" s="32"/>
      <c r="EB9" s="32"/>
      <c r="EC9" s="32"/>
      <c r="EI9" s="2" t="str">
        <f>IF(ISBLANK(Values!E8),"",Values!$B$31)</f>
        <v>6 maanden garantie na leverdatum. In geval van een storing in het toetsenbord wordt een nieuwe eenheid of een reserveonderdeel voor het toetsenbord van het product verzonden. In geval van sortering van voorraad wordt een volledige terugbetaling verleend.</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58.99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vervangend Scandinavian – Nordic toetsenbord met achtergrondverlichting voor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58.99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0" s="41" t="str">
        <f>IF(ISBLANK(Values!E9),"",IF(Values!I9,Values!$B$23,Values!$B$33))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0" s="42" t="str">
        <f>IF(ISBLANK(Values!E9),"",Values!$B$24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0" s="2" t="str">
        <f>IF(ISBLANK(Values!E9),"",Values!$B$25)</f>
        <v xml:space="preserve">♻️ ECOFRIENDLY PRODUCT - Koop gerenoveerd, KOOP GROEN! Verminder meer dan 80% koolstofdioxide door onze refurbished toetsenborden te kopen, in vergelijking met het aanschaffen van een nieuw toetsenbord! </v>
      </c>
      <c r="AL10" s="2" t="str">
        <f>IF(ISBLANK(Values!E9),"",SUBSTITUTE(SUBSTITUTE(IF(Values!$J9, Values!$B$26, Values!$B$33), "{language}", Values!$H9), "{flag}", INDEX(options!$E$1:$E$20, Values!$V9)))</f>
        <v xml:space="preserve">👉 LAYOUT - 🇸🇪 🇫🇮 🇳🇴 🇩🇰 Scandinavian – Nordic GEEN achtergrondverlichting. </v>
      </c>
      <c r="AM10" s="2" t="str">
        <f>SUBSTITUTE(IF(ISBLANK(Values!E9),"",Values!$B$27),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0" s="29" t="str">
        <f>IF(ISBLANK(Values!E9),"",Values!H9)</f>
        <v>Scandinavian – Nordic</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Denemarken</v>
      </c>
      <c r="CZ10" s="2" t="str">
        <f>IF(ISBLANK(Values!E9),"","No")</f>
        <v>No</v>
      </c>
      <c r="DA10" s="2" t="str">
        <f>IF(ISBLANK(Values!E9),"","No")</f>
        <v>No</v>
      </c>
      <c r="DO10" s="28" t="str">
        <f>IF(ISBLANK(Values!E9),"","Parts")</f>
        <v>Parts</v>
      </c>
      <c r="DP10" s="28"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DS10" s="32"/>
      <c r="DY10" s="32"/>
      <c r="DZ10" s="32"/>
      <c r="EA10" s="32"/>
      <c r="EB10" s="32"/>
      <c r="EC10" s="32"/>
      <c r="EI10" s="2" t="str">
        <f>IF(ISBLANK(Values!E9),"",Values!$B$31)</f>
        <v>6 maanden garantie na leverdatum. In geval van een storing in het toetsenbord wordt een nieuwe eenheid of een reserveonderdeel voor het toetsenbord van het product verzonden. In geval van sortering van voorraad wordt een volledige terugbetaling verleend.</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58.99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vervangend Belgian toetsenbord met achtergrondverlichting voor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58.99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1" s="41" t="str">
        <f>IF(ISBLANK(Values!E10),"",IF(Values!I10,Values!$B$23,Values!$B$33))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1" s="42" t="str">
        <f>IF(ISBLANK(Values!E10),"",Values!$B$24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1" s="2" t="str">
        <f>IF(ISBLANK(Values!E10),"",Values!$B$25)</f>
        <v xml:space="preserve">♻️ ECOFRIENDLY PRODUCT - Koop gerenoveerd, KOOP GROEN! Verminder meer dan 80% koolstofdioxide door onze refurbished toetsenborden te kopen, in vergelijking met het aanschaffen van een nieuw toetsenbord! </v>
      </c>
      <c r="AL11" s="2" t="str">
        <f>IF(ISBLANK(Values!E10),"",SUBSTITUTE(SUBSTITUTE(IF(Values!$J10, Values!$B$26, Values!$B$33), "{language}", Values!$H10), "{flag}", INDEX(options!$E$1:$E$20, Values!$V10)))</f>
        <v xml:space="preserve">👉 LAYOUT - 🇧🇪 Belgian GEEN achtergrondverlichting. </v>
      </c>
      <c r="AM11" s="2" t="str">
        <f>SUBSTITUTE(IF(ISBLANK(Values!E10),"",Values!$B$27),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1" s="29" t="str">
        <f>IF(ISBLANK(Values!E10),"",Values!H10)</f>
        <v>Belgian</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AMAZON_EU</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Denemarken</v>
      </c>
      <c r="CZ11" s="2" t="str">
        <f>IF(ISBLANK(Values!E10),"","No")</f>
        <v>No</v>
      </c>
      <c r="DA11" s="2" t="str">
        <f>IF(ISBLANK(Values!E10),"","No")</f>
        <v>No</v>
      </c>
      <c r="DO11" s="28" t="str">
        <f>IF(ISBLANK(Values!E10),"","Parts")</f>
        <v>Parts</v>
      </c>
      <c r="DP11" s="28"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DS11" s="32"/>
      <c r="DY11" s="32"/>
      <c r="DZ11" s="32"/>
      <c r="EA11" s="32"/>
      <c r="EB11" s="32"/>
      <c r="EC11" s="32"/>
      <c r="EI11" s="2" t="str">
        <f>IF(ISBLANK(Values!E10),"",Values!$B$31)</f>
        <v>6 maanden garantie na leverdatum. In geval van een storing in het toetsenbord wordt een nieuwe eenheid of een reserveonderdeel voor het toetsenbord van het product verzonden. In geval van sortering van voorraad wordt een volledige terugbetaling verleend.</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58.99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vervangend Bulgarian toetsenbord met achtergrondverlichting voor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58.99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2" s="41" t="str">
        <f>IF(ISBLANK(Values!E11),"",IF(Values!I11,Values!$B$23,Values!$B$33))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2" s="42" t="str">
        <f>IF(ISBLANK(Values!E11),"",Values!$B$24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2" s="2" t="str">
        <f>IF(ISBLANK(Values!E11),"",Values!$B$25)</f>
        <v xml:space="preserve">♻️ ECOFRIENDLY PRODUCT - Koop gerenoveerd, KOOP GROEN! Verminder meer dan 80% koolstofdioxide door onze refurbished toetsenborden te kopen, in vergelijking met het aanschaffen van een nieuw toetsenbord! </v>
      </c>
      <c r="AL12" s="2" t="str">
        <f>IF(ISBLANK(Values!E11),"",SUBSTITUTE(SUBSTITUTE(IF(Values!$J11, Values!$B$26, Values!$B$33), "{language}", Values!$H11), "{flag}", INDEX(options!$E$1:$E$20, Values!$V11)))</f>
        <v xml:space="preserve">👉 LAYOUT - 🇧🇬 Bulgarian GEEN achtergrondverlichting. </v>
      </c>
      <c r="AM12" s="2" t="str">
        <f>SUBSTITUTE(IF(ISBLANK(Values!E11),"",Values!$B$27),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2" s="29" t="str">
        <f>IF(ISBLANK(Values!E11),"",Values!H11)</f>
        <v>Bulgarian</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Denemarken</v>
      </c>
      <c r="CZ12" s="2" t="str">
        <f>IF(ISBLANK(Values!E11),"","No")</f>
        <v>No</v>
      </c>
      <c r="DA12" s="2" t="str">
        <f>IF(ISBLANK(Values!E11),"","No")</f>
        <v>No</v>
      </c>
      <c r="DO12" s="28" t="str">
        <f>IF(ISBLANK(Values!E11),"","Parts")</f>
        <v>Parts</v>
      </c>
      <c r="DP12" s="28"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DS12" s="32"/>
      <c r="DY12" s="32"/>
      <c r="DZ12" s="32"/>
      <c r="EA12" s="32"/>
      <c r="EB12" s="32"/>
      <c r="EC12" s="32"/>
      <c r="EI12" s="2" t="str">
        <f>IF(ISBLANK(Values!E11),"",Values!$B$31)</f>
        <v>6 maanden garantie na leverdatum. In geval van een storing in het toetsenbord wordt een nieuwe eenheid of een reserveonderdeel voor het toetsenbord van het product verzonden. In geval van sortering van voorraad wordt een volledige terugbetaling verleend.</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58.99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vervangend Czech toetsenbord met achtergrondverlichting voor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58.99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3" s="41" t="str">
        <f>IF(ISBLANK(Values!E12),"",IF(Values!I12,Values!$B$23,Values!$B$33))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3" s="42" t="str">
        <f>IF(ISBLANK(Values!E12),"",Values!$B$24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3" s="2" t="str">
        <f>IF(ISBLANK(Values!E12),"",Values!$B$25)</f>
        <v xml:space="preserve">♻️ ECOFRIENDLY PRODUCT - Koop gerenoveerd, KOOP GROEN! Verminder meer dan 80% koolstofdioxide door onze refurbished toetsenborden te kopen, in vergelijking met het aanschaffen van een nieuw toetsenbord! </v>
      </c>
      <c r="AL13" s="2" t="str">
        <f>IF(ISBLANK(Values!E12),"",SUBSTITUTE(SUBSTITUTE(IF(Values!$J12, Values!$B$26, Values!$B$33), "{language}", Values!$H12), "{flag}", INDEX(options!$E$1:$E$20, Values!$V12)))</f>
        <v xml:space="preserve">👉 LAYOUT - 🇨🇿 Czech GEEN achtergrondverlichting. </v>
      </c>
      <c r="AM13" s="2" t="str">
        <f>SUBSTITUTE(IF(ISBLANK(Values!E12),"",Values!$B$27),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3" s="29" t="str">
        <f>IF(ISBLANK(Values!E12),"",Values!H12)</f>
        <v>Czech</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Denemarken</v>
      </c>
      <c r="CZ13" s="2" t="str">
        <f>IF(ISBLANK(Values!E12),"","No")</f>
        <v>No</v>
      </c>
      <c r="DA13" s="2" t="str">
        <f>IF(ISBLANK(Values!E12),"","No")</f>
        <v>No</v>
      </c>
      <c r="DO13" s="28" t="str">
        <f>IF(ISBLANK(Values!E12),"","Parts")</f>
        <v>Parts</v>
      </c>
      <c r="DP13" s="28"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DS13" s="32"/>
      <c r="DY13" s="32"/>
      <c r="DZ13" s="32"/>
      <c r="EA13" s="32"/>
      <c r="EB13" s="32"/>
      <c r="EC13" s="32"/>
      <c r="EI13" s="2" t="str">
        <f>IF(ISBLANK(Values!E12),"",Values!$B$31)</f>
        <v>6 maanden garantie na leverdatum. In geval van een storing in het toetsenbord wordt een nieuwe eenheid of een reserveonderdeel voor het toetsenbord van het product verzonden. In geval van sortering van voorraad wordt een volledige terugbetaling verleend.</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58.99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vervangend Danish toetsenbord met achtergrondverlichting voor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58.99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4" s="41" t="str">
        <f>IF(ISBLANK(Values!E13),"",IF(Values!I13,Values!$B$23,Values!$B$33))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4" s="42" t="str">
        <f>IF(ISBLANK(Values!E13),"",Values!$B$24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4" s="2" t="str">
        <f>IF(ISBLANK(Values!E13),"",Values!$B$25)</f>
        <v xml:space="preserve">♻️ ECOFRIENDLY PRODUCT - Koop gerenoveerd, KOOP GROEN! Verminder meer dan 80% koolstofdioxide door onze refurbished toetsenborden te kopen, in vergelijking met het aanschaffen van een nieuw toetsenbord! </v>
      </c>
      <c r="AL14" s="2" t="str">
        <f>IF(ISBLANK(Values!E13),"",SUBSTITUTE(SUBSTITUTE(IF(Values!$J13, Values!$B$26, Values!$B$33), "{language}", Values!$H13), "{flag}", INDEX(options!$E$1:$E$20, Values!$V13)))</f>
        <v xml:space="preserve">👉 LAYOUT - 🇩🇰 Danish GEEN achtergrondverlichting. </v>
      </c>
      <c r="AM14" s="2" t="str">
        <f>SUBSTITUTE(IF(ISBLANK(Values!E13),"",Values!$B$27),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4" s="29" t="str">
        <f>IF(ISBLANK(Values!E13),"",Values!H13)</f>
        <v>Danish</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Denemarken</v>
      </c>
      <c r="CZ14" s="2" t="str">
        <f>IF(ISBLANK(Values!E13),"","No")</f>
        <v>No</v>
      </c>
      <c r="DA14" s="2" t="str">
        <f>IF(ISBLANK(Values!E13),"","No")</f>
        <v>No</v>
      </c>
      <c r="DO14" s="28" t="str">
        <f>IF(ISBLANK(Values!E13),"","Parts")</f>
        <v>Parts</v>
      </c>
      <c r="DP14" s="28"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DS14" s="32"/>
      <c r="DY14" s="32"/>
      <c r="DZ14" s="32"/>
      <c r="EA14" s="32"/>
      <c r="EB14" s="32"/>
      <c r="EC14" s="32"/>
      <c r="EI14" s="2" t="str">
        <f>IF(ISBLANK(Values!E13),"",Values!$B$31)</f>
        <v>6 maanden garantie na leverdatum. In geval van een storing in het toetsenbord wordt een nieuwe eenheid of een reserveonderdeel voor het toetsenbord van het product verzonden. In geval van sortering van voorraad wordt een volledige terugbetaling verleend.</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58.99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vervangend Hungarian toetsenbord met achtergrondverlichting voor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58.99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5" s="41" t="str">
        <f>IF(ISBLANK(Values!E14),"",IF(Values!I14,Values!$B$23,Values!$B$33))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5" s="42" t="str">
        <f>IF(ISBLANK(Values!E14),"",Values!$B$24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5" s="2" t="str">
        <f>IF(ISBLANK(Values!E14),"",Values!$B$25)</f>
        <v xml:space="preserve">♻️ ECOFRIENDLY PRODUCT - Koop gerenoveerd, KOOP GROEN! Verminder meer dan 80% koolstofdioxide door onze refurbished toetsenborden te kopen, in vergelijking met het aanschaffen van een nieuw toetsenbord! </v>
      </c>
      <c r="AL15" s="2" t="str">
        <f>IF(ISBLANK(Values!E14),"",SUBSTITUTE(SUBSTITUTE(IF(Values!$J14, Values!$B$26, Values!$B$33), "{language}", Values!$H14), "{flag}", INDEX(options!$E$1:$E$20, Values!$V14)))</f>
        <v xml:space="preserve">👉 LAYOUT - 🇭🇺 Hungarian GEEN achtergrondverlichting. </v>
      </c>
      <c r="AM15" s="2" t="str">
        <f>SUBSTITUTE(IF(ISBLANK(Values!E14),"",Values!$B$27),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5" s="29" t="str">
        <f>IF(ISBLANK(Values!E14),"",Values!H14)</f>
        <v>Hungarian</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Denemarken</v>
      </c>
      <c r="CZ15" s="2" t="str">
        <f>IF(ISBLANK(Values!E14),"","No")</f>
        <v>No</v>
      </c>
      <c r="DA15" s="2" t="str">
        <f>IF(ISBLANK(Values!E14),"","No")</f>
        <v>No</v>
      </c>
      <c r="DO15" s="28" t="str">
        <f>IF(ISBLANK(Values!E14),"","Parts")</f>
        <v>Parts</v>
      </c>
      <c r="DP15" s="28"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DS15" s="32"/>
      <c r="DY15" s="32"/>
      <c r="DZ15" s="32"/>
      <c r="EA15" s="32"/>
      <c r="EB15" s="32"/>
      <c r="EC15" s="32"/>
      <c r="EI15" s="2" t="str">
        <f>IF(ISBLANK(Values!E14),"",Values!$B$31)</f>
        <v>6 maanden garantie na leverdatum. In geval van een storing in het toetsenbord wordt een nieuwe eenheid of een reserveonderdeel voor het toetsenbord van het product verzonden. In geval van sortering van voorraad wordt een volledige terugbetaling verleend.</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58.99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vervangend Dutch toetsenbord met achtergrondverlichting voor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58.99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6" s="41" t="str">
        <f>IF(ISBLANK(Values!E15),"",IF(Values!I15,Values!$B$23,Values!$B$33))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6" s="42" t="str">
        <f>IF(ISBLANK(Values!E15),"",Values!$B$24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6" s="2" t="str">
        <f>IF(ISBLANK(Values!E15),"",Values!$B$25)</f>
        <v xml:space="preserve">♻️ ECOFRIENDLY PRODUCT - Koop gerenoveerd, KOOP GROEN! Verminder meer dan 80% koolstofdioxide door onze refurbished toetsenborden te kopen, in vergelijking met het aanschaffen van een nieuw toetsenbord! </v>
      </c>
      <c r="AL16" s="2" t="str">
        <f>IF(ISBLANK(Values!E15),"",SUBSTITUTE(SUBSTITUTE(IF(Values!$J15, Values!$B$26, Values!$B$33), "{language}", Values!$H15), "{flag}", INDEX(options!$E$1:$E$20, Values!$V15)))</f>
        <v xml:space="preserve">👉 LAYOUT - 🇳🇱 Dutch GEEN achtergrondverlichting. </v>
      </c>
      <c r="AM16" s="2" t="str">
        <f>SUBSTITUTE(IF(ISBLANK(Values!E15),"",Values!$B$27),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6" s="29" t="str">
        <f>IF(ISBLANK(Values!E15),"",Values!H15)</f>
        <v>Dutch</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Denemarken</v>
      </c>
      <c r="CZ16" s="2" t="str">
        <f>IF(ISBLANK(Values!E15),"","No")</f>
        <v>No</v>
      </c>
      <c r="DA16" s="2" t="str">
        <f>IF(ISBLANK(Values!E15),"","No")</f>
        <v>No</v>
      </c>
      <c r="DO16" s="28" t="str">
        <f>IF(ISBLANK(Values!E15),"","Parts")</f>
        <v>Parts</v>
      </c>
      <c r="DP16" s="28"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DS16" s="32"/>
      <c r="DY16" s="32"/>
      <c r="DZ16" s="32"/>
      <c r="EA16" s="32"/>
      <c r="EB16" s="32"/>
      <c r="EC16" s="32"/>
      <c r="EI16" s="2" t="str">
        <f>IF(ISBLANK(Values!E15),"",Values!$B$31)</f>
        <v>6 maanden garantie na leverdatum. In geval van een storing in het toetsenbord wordt een nieuwe eenheid of een reserveonderdeel voor het toetsenbord van het product verzonden. In geval van sortering van voorraad wordt een volledige terugbetaling verleend.</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58.99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vervangend Norwegian toetsenbord met achtergrondverlichting voor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58.99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7" s="41" t="str">
        <f>IF(ISBLANK(Values!E16),"",IF(Values!I16,Values!$B$23,Values!$B$33))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7" s="42" t="str">
        <f>IF(ISBLANK(Values!E16),"",Values!$B$24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7" s="2" t="str">
        <f>IF(ISBLANK(Values!E16),"",Values!$B$25)</f>
        <v xml:space="preserve">♻️ ECOFRIENDLY PRODUCT - Koop gerenoveerd, KOOP GROEN! Verminder meer dan 80% koolstofdioxide door onze refurbished toetsenborden te kopen, in vergelijking met het aanschaffen van een nieuw toetsenbord! </v>
      </c>
      <c r="AL17" s="2" t="str">
        <f>IF(ISBLANK(Values!E16),"",SUBSTITUTE(SUBSTITUTE(IF(Values!$J16, Values!$B$26, Values!$B$33), "{language}", Values!$H16), "{flag}", INDEX(options!$E$1:$E$20, Values!$V16)))</f>
        <v xml:space="preserve">👉 LAYOUT - 🇳🇴 Norwegian GEEN achtergrondverlichting. </v>
      </c>
      <c r="AM17" s="2" t="str">
        <f>SUBSTITUTE(IF(ISBLANK(Values!E16),"",Values!$B$27),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7" s="29" t="str">
        <f>IF(ISBLANK(Values!E16),"",Values!H16)</f>
        <v>Norwegian</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Denemarken</v>
      </c>
      <c r="CZ17" s="2" t="str">
        <f>IF(ISBLANK(Values!E16),"","No")</f>
        <v>No</v>
      </c>
      <c r="DA17" s="2" t="str">
        <f>IF(ISBLANK(Values!E16),"","No")</f>
        <v>No</v>
      </c>
      <c r="DO17" s="28" t="str">
        <f>IF(ISBLANK(Values!E16),"","Parts")</f>
        <v>Parts</v>
      </c>
      <c r="DP17" s="28"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DS17" s="32"/>
      <c r="DY17" s="32"/>
      <c r="DZ17" s="32"/>
      <c r="EA17" s="32"/>
      <c r="EB17" s="32"/>
      <c r="EC17" s="32"/>
      <c r="EI17" s="2" t="str">
        <f>IF(ISBLANK(Values!E16),"",Values!$B$31)</f>
        <v>6 maanden garantie na leverdatum. In geval van een storing in het toetsenbord wordt een nieuwe eenheid of een reserveonderdeel voor het toetsenbord van het product verzonden. In geval van sortering van voorraad wordt een volledige terugbetaling verleend.</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58.99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vervangend Polish toetsenbord met achtergrondverlichting voor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58.99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8" s="41" t="str">
        <f>IF(ISBLANK(Values!E17),"",IF(Values!I17,Values!$B$23,Values!$B$33))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8" s="42" t="str">
        <f>IF(ISBLANK(Values!E17),"",Values!$B$24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8" s="2" t="str">
        <f>IF(ISBLANK(Values!E17),"",Values!$B$25)</f>
        <v xml:space="preserve">♻️ ECOFRIENDLY PRODUCT - Koop gerenoveerd, KOOP GROEN! Verminder meer dan 80% koolstofdioxide door onze refurbished toetsenborden te kopen, in vergelijking met het aanschaffen van een nieuw toetsenbord! </v>
      </c>
      <c r="AL18" s="2" t="str">
        <f>IF(ISBLANK(Values!E17),"",SUBSTITUTE(SUBSTITUTE(IF(Values!$J17, Values!$B$26, Values!$B$33), "{language}", Values!$H17), "{flag}", INDEX(options!$E$1:$E$20, Values!$V17)))</f>
        <v xml:space="preserve">👉 LAYOUT - 🇵🇱 Polish GEEN achtergrondverlichting. </v>
      </c>
      <c r="AM18" s="2" t="str">
        <f>SUBSTITUTE(IF(ISBLANK(Values!E17),"",Values!$B$27),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8" s="29" t="str">
        <f>IF(ISBLANK(Values!E17),"",Values!H17)</f>
        <v>Polish</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Denemarken</v>
      </c>
      <c r="CZ18" s="2" t="str">
        <f>IF(ISBLANK(Values!E17),"","No")</f>
        <v>No</v>
      </c>
      <c r="DA18" s="2" t="str">
        <f>IF(ISBLANK(Values!E17),"","No")</f>
        <v>No</v>
      </c>
      <c r="DO18" s="28" t="str">
        <f>IF(ISBLANK(Values!E17),"","Parts")</f>
        <v>Parts</v>
      </c>
      <c r="DP18" s="28"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DS18" s="32"/>
      <c r="DY18" s="32"/>
      <c r="DZ18" s="32"/>
      <c r="EA18" s="32"/>
      <c r="EB18" s="32"/>
      <c r="EC18" s="32"/>
      <c r="EI18" s="2" t="str">
        <f>IF(ISBLANK(Values!E17),"",Values!$B$31)</f>
        <v>6 maanden garantie na leverdatum. In geval van een storing in het toetsenbord wordt een nieuwe eenheid of een reserveonderdeel voor het toetsenbord van het product verzonden. In geval van sortering van voorraad wordt een volledige terugbetaling verleend.</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58.99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vervangend Portuguese toetsenbord met achtergrondverlichting voor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58.99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19" s="41" t="str">
        <f>IF(ISBLANK(Values!E18),"",IF(Values!I18,Values!$B$23,Values!$B$33))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19" s="42" t="str">
        <f>IF(ISBLANK(Values!E18),"",Values!$B$24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19" s="2" t="str">
        <f>IF(ISBLANK(Values!E18),"",Values!$B$25)</f>
        <v xml:space="preserve">♻️ ECOFRIENDLY PRODUCT - Koop gerenoveerd, KOOP GROEN! Verminder meer dan 80% koolstofdioxide door onze refurbished toetsenborden te kopen, in vergelijking met het aanschaffen van een nieuw toetsenbord! </v>
      </c>
      <c r="AL19" s="2" t="str">
        <f>IF(ISBLANK(Values!E18),"",SUBSTITUTE(SUBSTITUTE(IF(Values!$J18, Values!$B$26, Values!$B$33), "{language}", Values!$H18), "{flag}", INDEX(options!$E$1:$E$20, Values!$V18)))</f>
        <v xml:space="preserve">👉 LAYOUT - 🇵🇹 Portuguese GEEN achtergrondverlichting. </v>
      </c>
      <c r="AM19" s="2" t="str">
        <f>SUBSTITUTE(IF(ISBLANK(Values!E18),"",Values!$B$27),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19" s="29" t="str">
        <f>IF(ISBLANK(Values!E18),"",Values!H18)</f>
        <v>Portuguese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Denemarken</v>
      </c>
      <c r="CZ19" s="2" t="str">
        <f>IF(ISBLANK(Values!E18),"","No")</f>
        <v>No</v>
      </c>
      <c r="DA19" s="2" t="str">
        <f>IF(ISBLANK(Values!E18),"","No")</f>
        <v>No</v>
      </c>
      <c r="DO19" s="28" t="str">
        <f>IF(ISBLANK(Values!E18),"","Parts")</f>
        <v>Parts</v>
      </c>
      <c r="DP19" s="28"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DS19" s="32"/>
      <c r="DY19" s="32"/>
      <c r="DZ19" s="32"/>
      <c r="EA19" s="32"/>
      <c r="EB19" s="32"/>
      <c r="EC19" s="32"/>
      <c r="EI19" s="2" t="str">
        <f>IF(ISBLANK(Values!E18),"",Values!$B$31)</f>
        <v>6 maanden garantie na leverdatum. In geval van een storing in het toetsenbord wordt een nieuwe eenheid of een reserveonderdeel voor het toetsenbord van het product verzonden. In geval van sortering van voorraad wordt een volledige terugbetaling verleend.</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58.99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vervangend Swedish – Finnish toetsenbord met achtergrondverlichting voor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58.99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0" s="41" t="str">
        <f>IF(ISBLANK(Values!E19),"",IF(Values!I19,Values!$B$23,Values!$B$33))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0" s="42" t="str">
        <f>IF(ISBLANK(Values!E19),"",Values!$B$24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0" s="2" t="str">
        <f>IF(ISBLANK(Values!E19),"",Values!$B$25)</f>
        <v xml:space="preserve">♻️ ECOFRIENDLY PRODUCT - Koop gerenoveerd, KOOP GROEN! Verminder meer dan 80% koolstofdioxide door onze refurbished toetsenborden te kopen, in vergelijking met het aanschaffen van een nieuw toetsenbord! </v>
      </c>
      <c r="AL20" s="2" t="str">
        <f>IF(ISBLANK(Values!E19),"",SUBSTITUTE(SUBSTITUTE(IF(Values!$J19, Values!$B$26, Values!$B$33), "{language}", Values!$H19), "{flag}", INDEX(options!$E$1:$E$20, Values!$V19)))</f>
        <v xml:space="preserve">👉 LAYOUT - 🇸🇪 🇫🇮 Swedish – Finnish GEEN achtergrondverlichting. </v>
      </c>
      <c r="AM20" s="2" t="str">
        <f>SUBSTITUTE(IF(ISBLANK(Values!E19),"",Values!$B$27),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0" s="29" t="str">
        <f>IF(ISBLANK(Values!E19),"",Values!H19)</f>
        <v>Swedish – Finnish</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Denemarken</v>
      </c>
      <c r="CZ20" s="2" t="str">
        <f>IF(ISBLANK(Values!E19),"","No")</f>
        <v>No</v>
      </c>
      <c r="DA20" s="2" t="str">
        <f>IF(ISBLANK(Values!E19),"","No")</f>
        <v>No</v>
      </c>
      <c r="DO20" s="28" t="str">
        <f>IF(ISBLANK(Values!E19),"","Parts")</f>
        <v>Parts</v>
      </c>
      <c r="DP20" s="28"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DS20" s="32"/>
      <c r="DY20" s="32"/>
      <c r="DZ20" s="32"/>
      <c r="EA20" s="32"/>
      <c r="EB20" s="32"/>
      <c r="EC20" s="32"/>
      <c r="EI20" s="2" t="str">
        <f>IF(ISBLANK(Values!E19),"",Values!$B$31)</f>
        <v>6 maanden garantie na leverdatum. In geval van een storing in het toetsenbord wordt een nieuwe eenheid of een reserveonderdeel voor het toetsenbord van het product verzonden. In geval van sortering van voorraad wordt een volledige terugbetaling verleend.</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58.99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vervangend Swiss toetsenbord met achtergrondverlichting voor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58.99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1" s="41" t="str">
        <f>IF(ISBLANK(Values!E20),"",IF(Values!I20,Values!$B$23,Values!$B$33))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1" s="42" t="str">
        <f>IF(ISBLANK(Values!E20),"",Values!$B$24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1" s="2" t="str">
        <f>IF(ISBLANK(Values!E20),"",Values!$B$25)</f>
        <v xml:space="preserve">♻️ ECOFRIENDLY PRODUCT - Koop gerenoveerd, KOOP GROEN! Verminder meer dan 80% koolstofdioxide door onze refurbished toetsenborden te kopen, in vergelijking met het aanschaffen van een nieuw toetsenbord! </v>
      </c>
      <c r="AL21" s="2" t="str">
        <f>IF(ISBLANK(Values!E20),"",SUBSTITUTE(SUBSTITUTE(IF(Values!$J20, Values!$B$26, Values!$B$33), "{language}", Values!$H20), "{flag}", INDEX(options!$E$1:$E$20, Values!$V20)))</f>
        <v xml:space="preserve">👉 LAYOUT - 🇨🇭 Swiss GEEN achtergrondverlichting. </v>
      </c>
      <c r="AM21" s="2" t="str">
        <f>SUBSTITUTE(IF(ISBLANK(Values!E20),"",Values!$B$27),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1" s="29" t="str">
        <f>IF(ISBLANK(Values!E20),"",Values!H20)</f>
        <v>Swiss</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AMAZON_EU</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Denemarken</v>
      </c>
      <c r="CZ21" s="2" t="str">
        <f>IF(ISBLANK(Values!E20),"","No")</f>
        <v>No</v>
      </c>
      <c r="DA21" s="2" t="str">
        <f>IF(ISBLANK(Values!E20),"","No")</f>
        <v>No</v>
      </c>
      <c r="DO21" s="28" t="str">
        <f>IF(ISBLANK(Values!E20),"","Parts")</f>
        <v>Parts</v>
      </c>
      <c r="DP21" s="28"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DS21" s="32"/>
      <c r="DY21" s="32"/>
      <c r="DZ21" s="32"/>
      <c r="EA21" s="32"/>
      <c r="EB21" s="32"/>
      <c r="EC21" s="32"/>
      <c r="EI21" s="2" t="str">
        <f>IF(ISBLANK(Values!E20),"",Values!$B$31)</f>
        <v>6 maanden garantie na leverdatum. In geval van een storing in het toetsenbord wordt een nieuwe eenheid of een reserveonderdeel voor het toetsenbord van het product verzonden. In geval van sortering van voorraad wordt een volledige terugbetaling verleend.</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58.99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vervangend US International toetsenbord met achtergrondverlichting voor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58.99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https://raw.githubusercontent.com/PatrickVibild/TellusAmazonPictures/master/pictures/04Y0950/8.jpg</v>
      </c>
      <c r="U22" s="29" t="str">
        <f>IF(ISBLANK(Values!$F21),"",Values!U21)</f>
        <v>https://raw.githubusercontent.com/PatrickVibild/TellusAmazonPictures/master/pictures/04Y0950/9.jpg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22" s="41" t="str">
        <f>IF(ISBLANK(Values!E21),"",IF(Values!I21,Values!$B$23,Values!$B$33))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2" s="42" t="str">
        <f>IF(ISBLANK(Values!E21),"",Values!$B$24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2" s="2" t="str">
        <f>IF(ISBLANK(Values!E21),"",Values!$B$25)</f>
        <v xml:space="preserve">♻️ ECOFRIENDLY PRODUCT - Koop gerenoveerd, KOOP GROEN! Verminder meer dan 80% koolstofdioxide door onze refurbished toetsenborden te kopen, in vergelijking met het aanschaffen van een nieuw toetsenbord! </v>
      </c>
      <c r="AL22" s="2" t="str">
        <f>IF(ISBLANK(Values!E21),"",SUBSTITUTE(SUBSTITUTE(IF(Values!$J21, Values!$B$26, Values!$B$33), "{language}", Values!$H21), "{flag}", INDEX(options!$E$1:$E$20, Values!$V21)))</f>
        <v xml:space="preserve">👉 LAYOUT - 🇺🇸 with € symbol US International GEEN achtergrondverlichting. </v>
      </c>
      <c r="AM22" s="2" t="str">
        <f>SUBSTITUTE(IF(ISBLANK(Values!E21),"",Values!$B$27),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Denemarken</v>
      </c>
      <c r="CZ22" s="2" t="str">
        <f>IF(ISBLANK(Values!E21),"","No")</f>
        <v>No</v>
      </c>
      <c r="DA22" s="2" t="str">
        <f>IF(ISBLANK(Values!E21),"","No")</f>
        <v>No</v>
      </c>
      <c r="DO22" s="28" t="str">
        <f>IF(ISBLANK(Values!E21),"","Parts")</f>
        <v>Parts</v>
      </c>
      <c r="DP22" s="28"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DS22" s="32"/>
      <c r="DY22" s="32"/>
      <c r="DZ22" s="32"/>
      <c r="EA22" s="32"/>
      <c r="EB22" s="32"/>
      <c r="EC22" s="32"/>
      <c r="EI22" s="2" t="str">
        <f>IF(ISBLANK(Values!E21),"",Values!$B$31)</f>
        <v>6 maanden garantie na leverdatum. In geval van een storing in het toetsenbord wordt een nieuwe eenheid of een reserveonderdeel voor het toetsenbord van het product verzonden. In geval van sortering van voorraad wordt een volledige terugbetaling verleend.</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58.99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vervangend US toetsenbord met achtergrondverlichting voor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58.99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3" s="2"/>
      <c r="AD23" s="2"/>
      <c r="AE23" s="2"/>
      <c r="AF23" s="2"/>
      <c r="AG23" s="2"/>
      <c r="AH23" s="2"/>
      <c r="AI23" s="41" t="str">
        <f>IF(ISBLANK(Values!E22),"",IF(Values!I22,Values!$B$23,Values!$B$33))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3" s="42" t="str">
        <f>IF(ISBLANK(Values!E22),"",Values!$B$24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3" s="2" t="str">
        <f>IF(ISBLANK(Values!E22),"",Values!$B$25)</f>
        <v xml:space="preserve">♻️ ECOFRIENDLY PRODUCT - Koop gerenoveerd, KOOP GROEN! Verminder meer dan 80% koolstofdioxide door onze refurbished toetsenborden te kopen, in vergelijking met het aanschaffen van een nieuw toetsenbord! </v>
      </c>
      <c r="AL23" s="2" t="str">
        <f>IF(ISBLANK(Values!E22),"",SUBSTITUTE(SUBSTITUTE(IF(Values!$J22, Values!$B$26, Values!$B$33), "{language}", Values!$H22), "{flag}", INDEX(options!$E$1:$E$20, Values!$V22)))</f>
        <v xml:space="preserve">👉 LAYOUT - 🇺🇸 US GEEN achtergrondverlichting. </v>
      </c>
      <c r="AM23" s="2" t="str">
        <f>SUBSTITUTE(IF(ISBLANK(Values!E22),"",Values!$B$27),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3" s="2"/>
      <c r="AO23" s="2"/>
      <c r="AP23" s="2"/>
      <c r="AQ23" s="2"/>
      <c r="AR23" s="2"/>
      <c r="AS23" s="2"/>
      <c r="AT23" s="29" t="str">
        <f>IF(ISBLANK(Values!E22),"",Values!H22)</f>
        <v>US</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Denemarken</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DQ23" s="2"/>
      <c r="DR23" s="2"/>
      <c r="DS23" s="32"/>
      <c r="DT23" s="2"/>
      <c r="DU23" s="2"/>
      <c r="DV23" s="2"/>
      <c r="DW23" s="2"/>
      <c r="DX23" s="2"/>
      <c r="DY23" s="32"/>
      <c r="DZ23" s="32"/>
      <c r="EA23" s="32"/>
      <c r="EB23" s="32"/>
      <c r="EC23" s="32"/>
      <c r="ED23" s="2"/>
      <c r="EE23" s="2"/>
      <c r="EF23" s="2"/>
      <c r="EG23" s="2"/>
      <c r="EH23" s="2"/>
      <c r="EI23" s="2" t="str">
        <f>IF(ISBLANK(Values!E22),"",Values!$B$31)</f>
        <v>6 maanden garantie na leverdatum. In geval van een storing in het toetsenbord wordt een nieuwe eenheid of een reserveonderdeel voor het toetsenbord van het product verzonden. In geval van sortering van voorraad wordt een volledige terugbetaling verleend.</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58.99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vervangend German toetsenbord zonder achtergrondverlichting voor Lenovo Thinkpad X230s X240 X240S X240I X250 X260 X270</v>
      </c>
      <c r="G24" s="45" t="s">
        <v>352</v>
      </c>
      <c r="H24" s="28" t="str">
        <f>IF(ISBLANK(Values!E23),"",Values!$B$16)</f>
        <v>laptop-computer-replacement-parts</v>
      </c>
      <c r="I24" s="28" t="str">
        <f>IF(ISBLANK(Values!E23),"","4730574031")</f>
        <v>4730574031</v>
      </c>
      <c r="J24" s="39" t="str">
        <f>IF(ISBLANK(Values!E23),"",Values!F23 )</f>
        <v>Lenovo X240 RG - DE</v>
      </c>
      <c r="K24" s="29">
        <f>IF(ISBLANK(Values!E23),"",IF(Values!J23, Values!$B$4, Values!$B$5))</f>
        <v>51.99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4" s="2"/>
      <c r="AD24" s="2"/>
      <c r="AE24" s="2"/>
      <c r="AF24" s="2"/>
      <c r="AG24" s="2"/>
      <c r="AH24" s="2"/>
      <c r="AI24" s="41" t="str">
        <f>IF(ISBLANK(Values!E23),"",IF(Values!I23,Values!$B$23,Values!$B$33))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4" s="42" t="str">
        <f>IF(ISBLANK(Values!E23),"",Values!$B$24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4" s="2" t="str">
        <f>IF(ISBLANK(Values!E23),"",Values!$B$25)</f>
        <v xml:space="preserve">♻️ ECOFRIENDLY PRODUCT - Koop gerenoveerd, KOOP GROEN! Verminder meer dan 80% koolstofdioxide door onze refurbished toetsenborden te kopen, in vergelijking met het aanschaffen van een nieuw toetsenbord! </v>
      </c>
      <c r="AL24" s="2" t="str">
        <f>IF(ISBLANK(Values!E23),"",SUBSTITUTE(SUBSTITUTE(IF(Values!$J23, Values!$B$26, Values!$B$33), "{language}", Values!$H23), "{flag}", INDEX(options!$E$1:$E$20, Values!$V23)))</f>
        <v>👉 LAYOUT - 🇩🇪 German zonder achtergrondverlichting.</v>
      </c>
      <c r="AM24" s="2" t="str">
        <f>SUBSTITUTE(IF(ISBLANK(Values!E23),"",Values!$B$27),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4" s="2"/>
      <c r="AO24" s="2"/>
      <c r="AP24" s="2"/>
      <c r="AQ24" s="2"/>
      <c r="AR24" s="2"/>
      <c r="AS24" s="2"/>
      <c r="AT24" s="29" t="str">
        <f>IF(ISBLANK(Values!E23),"",Values!H23)</f>
        <v>German</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Denemarken</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DQ24" s="2"/>
      <c r="DR24" s="2"/>
      <c r="DS24" s="32"/>
      <c r="DT24" s="2"/>
      <c r="DU24" s="2"/>
      <c r="DV24" s="2"/>
      <c r="DW24" s="2"/>
      <c r="DX24" s="2"/>
      <c r="DY24" s="32"/>
      <c r="DZ24" s="32"/>
      <c r="EA24" s="32"/>
      <c r="EB24" s="32"/>
      <c r="EC24" s="32"/>
      <c r="ED24" s="2"/>
      <c r="EE24" s="2"/>
      <c r="EF24" s="2"/>
      <c r="EG24" s="2"/>
      <c r="EH24" s="2"/>
      <c r="EI24" s="2" t="str">
        <f>IF(ISBLANK(Values!E23),"",Values!$B$31)</f>
        <v>6 maanden garantie na leverdatum. In geval van een storing in het toetsenbord wordt een nieuwe eenheid of een reserveonderdeel voor het toetsenbord van het product verzonden. In geval van sortering van voorraad wordt een volledige terugbetaling verleend.</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51.99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vervangend French toetsenbord zonder achtergrondverlichting voor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51.99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5" s="2"/>
      <c r="AD25" s="2"/>
      <c r="AE25" s="2"/>
      <c r="AF25" s="2"/>
      <c r="AG25" s="2"/>
      <c r="AH25" s="2"/>
      <c r="AI25" s="41" t="str">
        <f>IF(ISBLANK(Values!E24),"",IF(Values!I24,Values!$B$23,Values!$B$33))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5" s="42" t="str">
        <f>IF(ISBLANK(Values!E24),"",Values!$B$24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5" s="2" t="str">
        <f>IF(ISBLANK(Values!E24),"",Values!$B$25)</f>
        <v xml:space="preserve">♻️ ECOFRIENDLY PRODUCT - Koop gerenoveerd, KOOP GROEN! Verminder meer dan 80% koolstofdioxide door onze refurbished toetsenborden te kopen, in vergelijking met het aanschaffen van een nieuw toetsenbord! </v>
      </c>
      <c r="AL25" s="2" t="str">
        <f>IF(ISBLANK(Values!E24),"",SUBSTITUTE(SUBSTITUTE(IF(Values!$J24, Values!$B$26, Values!$B$33), "{language}", Values!$H24), "{flag}", INDEX(options!$E$1:$E$20, Values!$V24)))</f>
        <v>👉 LAYOUT - 🇫🇷 French zonder achtergrondverlichting.</v>
      </c>
      <c r="AM25" s="2" t="str">
        <f>SUBSTITUTE(IF(ISBLANK(Values!E24),"",Values!$B$27),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5" s="2"/>
      <c r="AO25" s="2"/>
      <c r="AP25" s="2"/>
      <c r="AQ25" s="2"/>
      <c r="AR25" s="2"/>
      <c r="AS25" s="2"/>
      <c r="AT25" s="29" t="str">
        <f>IF(ISBLANK(Values!E24),"",Values!H24)</f>
        <v>French</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Denemarken</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DQ25" s="2"/>
      <c r="DR25" s="2"/>
      <c r="DS25" s="32"/>
      <c r="DT25" s="2"/>
      <c r="DU25" s="2"/>
      <c r="DV25" s="2"/>
      <c r="DW25" s="2"/>
      <c r="DX25" s="2"/>
      <c r="DY25" s="32"/>
      <c r="DZ25" s="32"/>
      <c r="EA25" s="32"/>
      <c r="EB25" s="32"/>
      <c r="EC25" s="32"/>
      <c r="ED25" s="2"/>
      <c r="EE25" s="2"/>
      <c r="EF25" s="2"/>
      <c r="EG25" s="2"/>
      <c r="EH25" s="2"/>
      <c r="EI25" s="2" t="str">
        <f>IF(ISBLANK(Values!E24),"",Values!$B$31)</f>
        <v>6 maanden garantie na leverdatum. In geval van een storing in het toetsenbord wordt een nieuwe eenheid of een reserveonderdeel voor het toetsenbord van het product verzonden. In geval van sortering van voorraad wordt een volledige terugbetaling verleend.</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51.99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vervangend Italian toetsenbord zonder achtergrondverlichting voor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51.99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6" s="2"/>
      <c r="AD26" s="2"/>
      <c r="AE26" s="2"/>
      <c r="AF26" s="2"/>
      <c r="AG26" s="2"/>
      <c r="AH26" s="2"/>
      <c r="AI26" s="41" t="str">
        <f>IF(ISBLANK(Values!E25),"",IF(Values!I25,Values!$B$23,Values!$B$33))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6" s="42" t="str">
        <f>IF(ISBLANK(Values!E25),"",Values!$B$24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6" s="2" t="str">
        <f>IF(ISBLANK(Values!E25),"",Values!$B$25)</f>
        <v xml:space="preserve">♻️ ECOFRIENDLY PRODUCT - Koop gerenoveerd, KOOP GROEN! Verminder meer dan 80% koolstofdioxide door onze refurbished toetsenborden te kopen, in vergelijking met het aanschaffen van een nieuw toetsenbord! </v>
      </c>
      <c r="AL26" s="2" t="str">
        <f>IF(ISBLANK(Values!E25),"",SUBSTITUTE(SUBSTITUTE(IF(Values!$J25, Values!$B$26, Values!$B$33), "{language}", Values!$H25), "{flag}", INDEX(options!$E$1:$E$20, Values!$V25)))</f>
        <v>👉 LAYOUT - 🇮🇹 Italian zonder achtergrondverlichting.</v>
      </c>
      <c r="AM26" s="2" t="str">
        <f>SUBSTITUTE(IF(ISBLANK(Values!E25),"",Values!$B$27),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6" s="2"/>
      <c r="AO26" s="2"/>
      <c r="AP26" s="2"/>
      <c r="AQ26" s="2"/>
      <c r="AR26" s="2"/>
      <c r="AS26" s="2"/>
      <c r="AT26" s="29" t="str">
        <f>IF(ISBLANK(Values!E25),"",Values!H25)</f>
        <v>Italian</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Denemarken</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DQ26" s="2"/>
      <c r="DR26" s="2"/>
      <c r="DS26" s="32"/>
      <c r="DT26" s="2"/>
      <c r="DU26" s="2"/>
      <c r="DV26" s="2"/>
      <c r="DW26" s="2"/>
      <c r="DX26" s="2"/>
      <c r="DY26" s="32"/>
      <c r="DZ26" s="32"/>
      <c r="EA26" s="32"/>
      <c r="EB26" s="32"/>
      <c r="EC26" s="32"/>
      <c r="ED26" s="2"/>
      <c r="EE26" s="2"/>
      <c r="EF26" s="2"/>
      <c r="EG26" s="2"/>
      <c r="EH26" s="2"/>
      <c r="EI26" s="2" t="str">
        <f>IF(ISBLANK(Values!E25),"",Values!$B$31)</f>
        <v>6 maanden garantie na leverdatum. In geval van een storing in het toetsenbord wordt een nieuwe eenheid of een reserveonderdeel voor het toetsenbord van het product verzonden. In geval van sortering van voorraad wordt een volledige terugbetaling verleend.</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51.99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vervangend Spanish toetsenbord zonder achtergrondverlichting voor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51.99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7" s="2"/>
      <c r="AD27" s="2"/>
      <c r="AE27" s="2"/>
      <c r="AF27" s="2"/>
      <c r="AG27" s="2"/>
      <c r="AH27" s="2"/>
      <c r="AI27" s="41" t="str">
        <f>IF(ISBLANK(Values!E26),"",IF(Values!I26,Values!$B$23,Values!$B$33))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7" s="42" t="str">
        <f>IF(ISBLANK(Values!E26),"",Values!$B$24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7" s="2" t="str">
        <f>IF(ISBLANK(Values!E26),"",Values!$B$25)</f>
        <v xml:space="preserve">♻️ ECOFRIENDLY PRODUCT - Koop gerenoveerd, KOOP GROEN! Verminder meer dan 80% koolstofdioxide door onze refurbished toetsenborden te kopen, in vergelijking met het aanschaffen van een nieuw toetsenbord! </v>
      </c>
      <c r="AL27" s="2" t="str">
        <f>IF(ISBLANK(Values!E26),"",SUBSTITUTE(SUBSTITUTE(IF(Values!$J26, Values!$B$26, Values!$B$33), "{language}", Values!$H26), "{flag}", INDEX(options!$E$1:$E$20, Values!$V26)))</f>
        <v>👉 LAYOUT - 🇪🇸 Spanish zonder achtergrondverlichting.</v>
      </c>
      <c r="AM27" s="2" t="str">
        <f>SUBSTITUTE(IF(ISBLANK(Values!E26),"",Values!$B$27),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7" s="2"/>
      <c r="AO27" s="2"/>
      <c r="AP27" s="2"/>
      <c r="AQ27" s="2"/>
      <c r="AR27" s="2"/>
      <c r="AS27" s="2"/>
      <c r="AT27" s="29" t="str">
        <f>IF(ISBLANK(Values!E26),"",Values!H26)</f>
        <v>Spanish</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Denemarken</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DQ27" s="2"/>
      <c r="DR27" s="2"/>
      <c r="DS27" s="32"/>
      <c r="DT27" s="2"/>
      <c r="DU27" s="2"/>
      <c r="DV27" s="2"/>
      <c r="DW27" s="2"/>
      <c r="DX27" s="2"/>
      <c r="DY27" s="32"/>
      <c r="DZ27" s="32"/>
      <c r="EA27" s="32"/>
      <c r="EB27" s="32"/>
      <c r="EC27" s="32"/>
      <c r="ED27" s="2"/>
      <c r="EE27" s="2"/>
      <c r="EF27" s="2"/>
      <c r="EG27" s="2"/>
      <c r="EH27" s="2"/>
      <c r="EI27" s="2" t="str">
        <f>IF(ISBLANK(Values!E26),"",Values!$B$31)</f>
        <v>6 maanden garantie na leverdatum. In geval van een storing in het toetsenbord wordt een nieuwe eenheid of een reserveonderdeel voor het toetsenbord van het product verzonden. In geval van sortering van voorraad wordt een volledige terugbetaling verleend.</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51.99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vervangend UK toetsenbord zonder achtergrondverlichting voor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51.99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8" s="2"/>
      <c r="AD28" s="2"/>
      <c r="AE28" s="2"/>
      <c r="AF28" s="2"/>
      <c r="AG28" s="2"/>
      <c r="AH28" s="2"/>
      <c r="AI28" s="41" t="str">
        <f>IF(ISBLANK(Values!E27),"",IF(Values!I27,Values!$B$23,Values!$B$33))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8" s="42" t="str">
        <f>IF(ISBLANK(Values!E27),"",Values!$B$24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8" s="2" t="str">
        <f>IF(ISBLANK(Values!E27),"",Values!$B$25)</f>
        <v xml:space="preserve">♻️ ECOFRIENDLY PRODUCT - Koop gerenoveerd, KOOP GROEN! Verminder meer dan 80% koolstofdioxide door onze refurbished toetsenborden te kopen, in vergelijking met het aanschaffen van een nieuw toetsenbord! </v>
      </c>
      <c r="AL28" s="2" t="str">
        <f>IF(ISBLANK(Values!E27),"",SUBSTITUTE(SUBSTITUTE(IF(Values!$J27, Values!$B$26, Values!$B$33), "{language}", Values!$H27), "{flag}", INDEX(options!$E$1:$E$20, Values!$V27)))</f>
        <v>👉 LAYOUT - 🇬🇧 UK zonder achtergrondverlichting.</v>
      </c>
      <c r="AM28" s="2" t="str">
        <f>SUBSTITUTE(IF(ISBLANK(Values!E27),"",Values!$B$27),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Denemarken</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DQ28" s="2"/>
      <c r="DR28" s="2"/>
      <c r="DS28" s="32"/>
      <c r="DT28" s="2"/>
      <c r="DU28" s="2"/>
      <c r="DV28" s="2"/>
      <c r="DW28" s="2"/>
      <c r="DX28" s="2"/>
      <c r="DY28" s="32"/>
      <c r="DZ28" s="32"/>
      <c r="EA28" s="32"/>
      <c r="EB28" s="32"/>
      <c r="EC28" s="32"/>
      <c r="ED28" s="2"/>
      <c r="EE28" s="2"/>
      <c r="EF28" s="2"/>
      <c r="EG28" s="2"/>
      <c r="EH28" s="2"/>
      <c r="EI28" s="2" t="str">
        <f>IF(ISBLANK(Values!E27),"",Values!$B$31)</f>
        <v>6 maanden garantie na leverdatum. In geval van een storing in het toetsenbord wordt een nieuwe eenheid of een reserveonderdeel voor het toetsenbord van het product verzonden. In geval van sortering van voorraad wordt een volledige terugbetaling verleend.</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51.99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vervangend Scandinavian – Nordic toetsenbord zonder achtergrondverlichting voor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51.99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29" s="2"/>
      <c r="AD29" s="2"/>
      <c r="AE29" s="2"/>
      <c r="AF29" s="2"/>
      <c r="AG29" s="2"/>
      <c r="AH29" s="2"/>
      <c r="AI29" s="41" t="str">
        <f>IF(ISBLANK(Values!E28),"",IF(Values!I28,Values!$B$23,Values!$B$33))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29" s="42" t="str">
        <f>IF(ISBLANK(Values!E28),"",Values!$B$24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29" s="2" t="str">
        <f>IF(ISBLANK(Values!E28),"",Values!$B$25)</f>
        <v xml:space="preserve">♻️ ECOFRIENDLY PRODUCT - Koop gerenoveerd, KOOP GROEN! Verminder meer dan 80% koolstofdioxide door onze refurbished toetsenborden te kopen, in vergelijking met het aanschaffen van een nieuw toetsenbord! </v>
      </c>
      <c r="AL29" s="2" t="str">
        <f>IF(ISBLANK(Values!E28),"",SUBSTITUTE(SUBSTITUTE(IF(Values!$J28, Values!$B$26, Values!$B$33), "{language}", Values!$H28), "{flag}", INDEX(options!$E$1:$E$20, Values!$V28)))</f>
        <v>👉 LAYOUT - 🇸🇪 🇫🇮 🇳🇴 🇩🇰 Scandinavian – Nordic zonder achtergrondverlichting.</v>
      </c>
      <c r="AM29" s="2" t="str">
        <f>SUBSTITUTE(IF(ISBLANK(Values!E28),"",Values!$B$27),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29" s="2"/>
      <c r="AO29" s="2"/>
      <c r="AP29" s="2"/>
      <c r="AQ29" s="2"/>
      <c r="AR29" s="2"/>
      <c r="AS29" s="2"/>
      <c r="AT29" s="29" t="str">
        <f>IF(ISBLANK(Values!E28),"",Values!H28)</f>
        <v>Scandinavian – Nordic</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Denemarken</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DQ29" s="2"/>
      <c r="DR29" s="2"/>
      <c r="DS29" s="32"/>
      <c r="DT29" s="2"/>
      <c r="DU29" s="2"/>
      <c r="DV29" s="2"/>
      <c r="DW29" s="2"/>
      <c r="DX29" s="2"/>
      <c r="DY29" s="32"/>
      <c r="DZ29" s="32"/>
      <c r="EA29" s="32"/>
      <c r="EB29" s="32"/>
      <c r="EC29" s="32"/>
      <c r="ED29" s="2"/>
      <c r="EE29" s="2"/>
      <c r="EF29" s="2"/>
      <c r="EG29" s="2"/>
      <c r="EH29" s="2"/>
      <c r="EI29" s="2" t="str">
        <f>IF(ISBLANK(Values!E28),"",Values!$B$31)</f>
        <v>6 maanden garantie na leverdatum. In geval van een storing in het toetsenbord wordt een nieuwe eenheid of een reserveonderdeel voor het toetsenbord van het product verzonden. In geval van sortering van voorraad wordt een volledige terugbetaling verleend.</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51.99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vervangend Belgian toetsenbord zonder achtergrondverlichting voor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51.99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0" s="2"/>
      <c r="AD30" s="2"/>
      <c r="AE30" s="2"/>
      <c r="AF30" s="2"/>
      <c r="AG30" s="2"/>
      <c r="AH30" s="2"/>
      <c r="AI30" s="41" t="str">
        <f>IF(ISBLANK(Values!E29),"",IF(Values!I29,Values!$B$23,Values!$B$33))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0" s="42" t="str">
        <f>IF(ISBLANK(Values!E29),"",Values!$B$24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0" s="2" t="str">
        <f>IF(ISBLANK(Values!E29),"",Values!$B$25)</f>
        <v xml:space="preserve">♻️ ECOFRIENDLY PRODUCT - Koop gerenoveerd, KOOP GROEN! Verminder meer dan 80% koolstofdioxide door onze refurbished toetsenborden te kopen, in vergelijking met het aanschaffen van een nieuw toetsenbord! </v>
      </c>
      <c r="AL30" s="2" t="str">
        <f>IF(ISBLANK(Values!E29),"",SUBSTITUTE(SUBSTITUTE(IF(Values!$J29, Values!$B$26, Values!$B$33), "{language}", Values!$H29), "{flag}", INDEX(options!$E$1:$E$20, Values!$V29)))</f>
        <v>👉 LAYOUT - 🇧🇪 Belgian zonder achtergrondverlichting.</v>
      </c>
      <c r="AM30" s="2" t="str">
        <f>SUBSTITUTE(IF(ISBLANK(Values!E29),"",Values!$B$27),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0" s="2"/>
      <c r="AO30" s="2"/>
      <c r="AP30" s="2"/>
      <c r="AQ30" s="2"/>
      <c r="AR30" s="2"/>
      <c r="AS30" s="2"/>
      <c r="AT30" s="29" t="str">
        <f>IF(ISBLANK(Values!E29),"",Values!H29)</f>
        <v>Belgian</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Denemarken</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DQ30" s="2"/>
      <c r="DR30" s="2"/>
      <c r="DS30" s="32"/>
      <c r="DT30" s="2"/>
      <c r="DU30" s="2"/>
      <c r="DV30" s="2"/>
      <c r="DW30" s="2"/>
      <c r="DX30" s="2"/>
      <c r="DY30" s="32"/>
      <c r="DZ30" s="32"/>
      <c r="EA30" s="32"/>
      <c r="EB30" s="32"/>
      <c r="EC30" s="32"/>
      <c r="ED30" s="2"/>
      <c r="EE30" s="2"/>
      <c r="EF30" s="2"/>
      <c r="EG30" s="2"/>
      <c r="EH30" s="2"/>
      <c r="EI30" s="2" t="str">
        <f>IF(ISBLANK(Values!E29),"",Values!$B$31)</f>
        <v>6 maanden garantie na leverdatum. In geval van een storing in het toetsenbord wordt een nieuwe eenheid of een reserveonderdeel voor het toetsenbord van het product verzonden. In geval van sortering van voorraad wordt een volledige terugbetaling verleend.</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51.99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vervangend Bulgarian toetsenbord zonder achtergrondverlichting voor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51.99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1" s="2"/>
      <c r="AD31" s="2"/>
      <c r="AE31" s="2"/>
      <c r="AF31" s="2"/>
      <c r="AG31" s="2"/>
      <c r="AH31" s="2"/>
      <c r="AI31" s="41" t="str">
        <f>IF(ISBLANK(Values!E30),"",IF(Values!I30,Values!$B$23,Values!$B$33))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1" s="42" t="str">
        <f>IF(ISBLANK(Values!E30),"",Values!$B$24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1" s="2" t="str">
        <f>IF(ISBLANK(Values!E30),"",Values!$B$25)</f>
        <v xml:space="preserve">♻️ ECOFRIENDLY PRODUCT - Koop gerenoveerd, KOOP GROEN! Verminder meer dan 80% koolstofdioxide door onze refurbished toetsenborden te kopen, in vergelijking met het aanschaffen van een nieuw toetsenbord! </v>
      </c>
      <c r="AL31" s="2" t="str">
        <f>IF(ISBLANK(Values!E30),"",SUBSTITUTE(SUBSTITUTE(IF(Values!$J30, Values!$B$26, Values!$B$33), "{language}", Values!$H30), "{flag}", INDEX(options!$E$1:$E$20, Values!$V30)))</f>
        <v>👉 LAYOUT - 🇧🇬 Bulgarian zonder achtergrondverlichting.</v>
      </c>
      <c r="AM31" s="2" t="str">
        <f>SUBSTITUTE(IF(ISBLANK(Values!E30),"",Values!$B$27),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1" s="2"/>
      <c r="AO31" s="2"/>
      <c r="AP31" s="2"/>
      <c r="AQ31" s="2"/>
      <c r="AR31" s="2"/>
      <c r="AS31" s="2"/>
      <c r="AT31" s="29" t="str">
        <f>IF(ISBLANK(Values!E30),"",Values!H30)</f>
        <v>Bulgarian</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Denemarken</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DQ31" s="2"/>
      <c r="DR31" s="2"/>
      <c r="DS31" s="32"/>
      <c r="DT31" s="2"/>
      <c r="DU31" s="2"/>
      <c r="DV31" s="2"/>
      <c r="DW31" s="2"/>
      <c r="DX31" s="2"/>
      <c r="DY31" s="32"/>
      <c r="DZ31" s="32"/>
      <c r="EA31" s="32"/>
      <c r="EB31" s="32"/>
      <c r="EC31" s="32"/>
      <c r="ED31" s="2"/>
      <c r="EE31" s="2"/>
      <c r="EF31" s="2"/>
      <c r="EG31" s="2"/>
      <c r="EH31" s="2"/>
      <c r="EI31" s="2" t="str">
        <f>IF(ISBLANK(Values!E30),"",Values!$B$31)</f>
        <v>6 maanden garantie na leverdatum. In geval van een storing in het toetsenbord wordt een nieuwe eenheid of een reserveonderdeel voor het toetsenbord van het product verzonden. In geval van sortering van voorraad wordt een volledige terugbetaling verleend.</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51.99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vervangend Czech toetsenbord zonder achtergrondverlichting voor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51.99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2" s="2"/>
      <c r="AD32" s="2"/>
      <c r="AE32" s="2"/>
      <c r="AF32" s="2"/>
      <c r="AG32" s="2"/>
      <c r="AH32" s="2"/>
      <c r="AI32" s="41" t="str">
        <f>IF(ISBLANK(Values!E31),"",IF(Values!I31,Values!$B$23,Values!$B$33))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2" s="42" t="str">
        <f>IF(ISBLANK(Values!E31),"",Values!$B$24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2" s="2" t="str">
        <f>IF(ISBLANK(Values!E31),"",Values!$B$25)</f>
        <v xml:space="preserve">♻️ ECOFRIENDLY PRODUCT - Koop gerenoveerd, KOOP GROEN! Verminder meer dan 80% koolstofdioxide door onze refurbished toetsenborden te kopen, in vergelijking met het aanschaffen van een nieuw toetsenbord! </v>
      </c>
      <c r="AL32" s="2" t="str">
        <f>IF(ISBLANK(Values!E31),"",SUBSTITUTE(SUBSTITUTE(IF(Values!$J31, Values!$B$26, Values!$B$33), "{language}", Values!$H31), "{flag}", INDEX(options!$E$1:$E$20, Values!$V31)))</f>
        <v>👉 LAYOUT - 🇨🇿 Czech zonder achtergrondverlichting.</v>
      </c>
      <c r="AM32" s="2" t="str">
        <f>SUBSTITUTE(IF(ISBLANK(Values!E31),"",Values!$B$27),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2" s="2"/>
      <c r="AO32" s="2"/>
      <c r="AP32" s="2"/>
      <c r="AQ32" s="2"/>
      <c r="AR32" s="2"/>
      <c r="AS32" s="2"/>
      <c r="AT32" s="29" t="str">
        <f>IF(ISBLANK(Values!E31),"",Values!H31)</f>
        <v>Czech</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Denemarken</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DQ32" s="2"/>
      <c r="DR32" s="2"/>
      <c r="DS32" s="32"/>
      <c r="DT32" s="2"/>
      <c r="DU32" s="2"/>
      <c r="DV32" s="2"/>
      <c r="DW32" s="2"/>
      <c r="DX32" s="2"/>
      <c r="DY32" s="32"/>
      <c r="DZ32" s="32"/>
      <c r="EA32" s="32"/>
      <c r="EB32" s="32"/>
      <c r="EC32" s="32"/>
      <c r="ED32" s="2"/>
      <c r="EE32" s="2"/>
      <c r="EF32" s="2"/>
      <c r="EG32" s="2"/>
      <c r="EH32" s="2"/>
      <c r="EI32" s="2" t="str">
        <f>IF(ISBLANK(Values!E31),"",Values!$B$31)</f>
        <v>6 maanden garantie na leverdatum. In geval van een storing in het toetsenbord wordt een nieuwe eenheid of een reserveonderdeel voor het toetsenbord van het product verzonden. In geval van sortering van voorraad wordt een volledige terugbetaling verleend.</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51.99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vervangend Danish toetsenbord zonder achtergrondverlichting voor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51.99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3" s="2"/>
      <c r="AD33" s="2"/>
      <c r="AE33" s="2"/>
      <c r="AF33" s="2"/>
      <c r="AG33" s="2"/>
      <c r="AH33" s="2"/>
      <c r="AI33" s="41" t="str">
        <f>IF(ISBLANK(Values!E32),"",IF(Values!I32,Values!$B$23,Values!$B$33))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3" s="42" t="str">
        <f>IF(ISBLANK(Values!E32),"",Values!$B$24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3" s="2" t="str">
        <f>IF(ISBLANK(Values!E32),"",Values!$B$25)</f>
        <v xml:space="preserve">♻️ ECOFRIENDLY PRODUCT - Koop gerenoveerd, KOOP GROEN! Verminder meer dan 80% koolstofdioxide door onze refurbished toetsenborden te kopen, in vergelijking met het aanschaffen van een nieuw toetsenbord! </v>
      </c>
      <c r="AL33" s="2" t="str">
        <f>IF(ISBLANK(Values!E32),"",SUBSTITUTE(SUBSTITUTE(IF(Values!$J32, Values!$B$26, Values!$B$33), "{language}", Values!$H32), "{flag}", INDEX(options!$E$1:$E$20, Values!$V32)))</f>
        <v>👉 LAYOUT - 🇩🇰 Danish zonder achtergrondverlichting.</v>
      </c>
      <c r="AM33" s="2" t="str">
        <f>SUBSTITUTE(IF(ISBLANK(Values!E32),"",Values!$B$27),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3" s="2"/>
      <c r="AO33" s="2"/>
      <c r="AP33" s="2"/>
      <c r="AQ33" s="2"/>
      <c r="AR33" s="2"/>
      <c r="AS33" s="2"/>
      <c r="AT33" s="29" t="str">
        <f>IF(ISBLANK(Values!E32),"",Values!H32)</f>
        <v>Danish</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Denemarken</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DQ33" s="2"/>
      <c r="DR33" s="2"/>
      <c r="DS33" s="32"/>
      <c r="DT33" s="2"/>
      <c r="DU33" s="2"/>
      <c r="DV33" s="2"/>
      <c r="DW33" s="2"/>
      <c r="DX33" s="2"/>
      <c r="DY33" s="32"/>
      <c r="DZ33" s="32"/>
      <c r="EA33" s="32"/>
      <c r="EB33" s="32"/>
      <c r="EC33" s="32"/>
      <c r="ED33" s="2"/>
      <c r="EE33" s="2"/>
      <c r="EF33" s="2"/>
      <c r="EG33" s="2"/>
      <c r="EH33" s="2"/>
      <c r="EI33" s="2" t="str">
        <f>IF(ISBLANK(Values!E32),"",Values!$B$31)</f>
        <v>6 maanden garantie na leverdatum. In geval van een storing in het toetsenbord wordt een nieuwe eenheid of een reserveonderdeel voor het toetsenbord van het product verzonden. In geval van sortering van voorraad wordt een volledige terugbetaling verleend.</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51.99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vervangend Hungarian toetsenbord zonder achtergrondverlichting voor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51.99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4" s="2"/>
      <c r="AD34" s="2"/>
      <c r="AE34" s="2"/>
      <c r="AF34" s="2"/>
      <c r="AG34" s="2"/>
      <c r="AH34" s="2"/>
      <c r="AI34" s="41" t="str">
        <f>IF(ISBLANK(Values!E33),"",IF(Values!I33,Values!$B$23,Values!$B$33))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4" s="42" t="str">
        <f>IF(ISBLANK(Values!E33),"",Values!$B$24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4" s="2" t="str">
        <f>IF(ISBLANK(Values!E33),"",Values!$B$25)</f>
        <v xml:space="preserve">♻️ ECOFRIENDLY PRODUCT - Koop gerenoveerd, KOOP GROEN! Verminder meer dan 80% koolstofdioxide door onze refurbished toetsenborden te kopen, in vergelijking met het aanschaffen van een nieuw toetsenbord! </v>
      </c>
      <c r="AL34" s="2" t="str">
        <f>IF(ISBLANK(Values!E33),"",SUBSTITUTE(SUBSTITUTE(IF(Values!$J33, Values!$B$26, Values!$B$33), "{language}", Values!$H33), "{flag}", INDEX(options!$E$1:$E$20, Values!$V33)))</f>
        <v>👉 LAYOUT - 🇭🇺 Hungarian zonder achtergrondverlichting.</v>
      </c>
      <c r="AM34" s="2" t="str">
        <f>SUBSTITUTE(IF(ISBLANK(Values!E33),"",Values!$B$27),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4" s="2"/>
      <c r="AO34" s="2"/>
      <c r="AP34" s="2"/>
      <c r="AQ34" s="2"/>
      <c r="AR34" s="2"/>
      <c r="AS34" s="2"/>
      <c r="AT34" s="29" t="str">
        <f>IF(ISBLANK(Values!E33),"",Values!H33)</f>
        <v>Hungarian</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Denemarken</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DQ34" s="2"/>
      <c r="DR34" s="2"/>
      <c r="DS34" s="32"/>
      <c r="DT34" s="2"/>
      <c r="DU34" s="2"/>
      <c r="DV34" s="2"/>
      <c r="DW34" s="2"/>
      <c r="DX34" s="2"/>
      <c r="DY34" s="32"/>
      <c r="DZ34" s="32"/>
      <c r="EA34" s="32"/>
      <c r="EB34" s="32"/>
      <c r="EC34" s="32"/>
      <c r="ED34" s="2"/>
      <c r="EE34" s="2"/>
      <c r="EF34" s="2"/>
      <c r="EG34" s="2"/>
      <c r="EH34" s="2"/>
      <c r="EI34" s="2" t="str">
        <f>IF(ISBLANK(Values!E33),"",Values!$B$31)</f>
        <v>6 maanden garantie na leverdatum. In geval van een storing in het toetsenbord wordt een nieuwe eenheid of een reserveonderdeel voor het toetsenbord van het product verzonden. In geval van sortering van voorraad wordt een volledige terugbetaling verleend.</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51.99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vervangend Dutch toetsenbord zonder achtergrondverlichting voor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51.99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5" s="2"/>
      <c r="AD35" s="2"/>
      <c r="AE35" s="2"/>
      <c r="AF35" s="2"/>
      <c r="AG35" s="2"/>
      <c r="AH35" s="2"/>
      <c r="AI35" s="41" t="str">
        <f>IF(ISBLANK(Values!E34),"",IF(Values!I34,Values!$B$23,Values!$B$33))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5" s="42" t="str">
        <f>IF(ISBLANK(Values!E34),"",Values!$B$24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5" s="2" t="str">
        <f>IF(ISBLANK(Values!E34),"",Values!$B$25)</f>
        <v xml:space="preserve">♻️ ECOFRIENDLY PRODUCT - Koop gerenoveerd, KOOP GROEN! Verminder meer dan 80% koolstofdioxide door onze refurbished toetsenborden te kopen, in vergelijking met het aanschaffen van een nieuw toetsenbord! </v>
      </c>
      <c r="AL35" s="2" t="str">
        <f>IF(ISBLANK(Values!E34),"",SUBSTITUTE(SUBSTITUTE(IF(Values!$J34, Values!$B$26, Values!$B$33), "{language}", Values!$H34), "{flag}", INDEX(options!$E$1:$E$20, Values!$V34)))</f>
        <v>👉 LAYOUT - 🇳🇱 Dutch zonder achtergrondverlichting.</v>
      </c>
      <c r="AM35" s="2" t="str">
        <f>SUBSTITUTE(IF(ISBLANK(Values!E34),"",Values!$B$27),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5" s="2"/>
      <c r="AO35" s="2"/>
      <c r="AP35" s="2"/>
      <c r="AQ35" s="2"/>
      <c r="AR35" s="2"/>
      <c r="AS35" s="2"/>
      <c r="AT35" s="29" t="str">
        <f>IF(ISBLANK(Values!E34),"",Values!H34)</f>
        <v>Dutch</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Denemarken</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DQ35" s="2"/>
      <c r="DR35" s="2"/>
      <c r="DS35" s="32"/>
      <c r="DT35" s="2"/>
      <c r="DU35" s="2"/>
      <c r="DV35" s="2"/>
      <c r="DW35" s="2"/>
      <c r="DX35" s="2"/>
      <c r="DY35" s="32"/>
      <c r="DZ35" s="32"/>
      <c r="EA35" s="32"/>
      <c r="EB35" s="32"/>
      <c r="EC35" s="32"/>
      <c r="ED35" s="2"/>
      <c r="EE35" s="2"/>
      <c r="EF35" s="2"/>
      <c r="EG35" s="2"/>
      <c r="EH35" s="2"/>
      <c r="EI35" s="2" t="str">
        <f>IF(ISBLANK(Values!E34),"",Values!$B$31)</f>
        <v>6 maanden garantie na leverdatum. In geval van een storing in het toetsenbord wordt een nieuwe eenheid of een reserveonderdeel voor het toetsenbord van het product verzonden. In geval van sortering van voorraad wordt een volledige terugbetaling verleend.</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51.99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vervangend Norwegian toetsenbord zonder achtergrondverlichting voor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51.99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6" s="2"/>
      <c r="AD36" s="2"/>
      <c r="AE36" s="2"/>
      <c r="AF36" s="2"/>
      <c r="AG36" s="2"/>
      <c r="AH36" s="2"/>
      <c r="AI36" s="41" t="str">
        <f>IF(ISBLANK(Values!E35),"",IF(Values!I35,Values!$B$23,Values!$B$33))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6" s="42" t="str">
        <f>IF(ISBLANK(Values!E35),"",Values!$B$24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6" s="2" t="str">
        <f>IF(ISBLANK(Values!E35),"",Values!$B$25)</f>
        <v xml:space="preserve">♻️ ECOFRIENDLY PRODUCT - Koop gerenoveerd, KOOP GROEN! Verminder meer dan 80% koolstofdioxide door onze refurbished toetsenborden te kopen, in vergelijking met het aanschaffen van een nieuw toetsenbord! </v>
      </c>
      <c r="AL36" s="2" t="str">
        <f>IF(ISBLANK(Values!E35),"",SUBSTITUTE(SUBSTITUTE(IF(Values!$J35, Values!$B$26, Values!$B$33), "{language}", Values!$H35), "{flag}", INDEX(options!$E$1:$E$20, Values!$V35)))</f>
        <v>👉 LAYOUT - 🇳🇴 Norwegian zonder achtergrondverlichting.</v>
      </c>
      <c r="AM36" s="2" t="str">
        <f>SUBSTITUTE(IF(ISBLANK(Values!E35),"",Values!$B$27),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6" s="2"/>
      <c r="AO36" s="2"/>
      <c r="AP36" s="2"/>
      <c r="AQ36" s="2"/>
      <c r="AR36" s="2"/>
      <c r="AS36" s="2"/>
      <c r="AT36" s="29" t="str">
        <f>IF(ISBLANK(Values!E35),"",Values!H35)</f>
        <v>Norwegian</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Denemarken</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DQ36" s="2"/>
      <c r="DR36" s="2"/>
      <c r="DS36" s="32"/>
      <c r="DT36" s="2"/>
      <c r="DU36" s="2"/>
      <c r="DV36" s="2"/>
      <c r="DW36" s="2"/>
      <c r="DX36" s="2"/>
      <c r="DY36" s="32"/>
      <c r="DZ36" s="32"/>
      <c r="EA36" s="32"/>
      <c r="EB36" s="32"/>
      <c r="EC36" s="32"/>
      <c r="ED36" s="2"/>
      <c r="EE36" s="2"/>
      <c r="EF36" s="2"/>
      <c r="EG36" s="2"/>
      <c r="EH36" s="2"/>
      <c r="EI36" s="2" t="str">
        <f>IF(ISBLANK(Values!E35),"",Values!$B$31)</f>
        <v>6 maanden garantie na leverdatum. In geval van een storing in het toetsenbord wordt een nieuwe eenheid of een reserveonderdeel voor het toetsenbord van het product verzonden. In geval van sortering van voorraad wordt een volledige terugbetaling verleend.</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51.99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vervangend Polish toetsenbord zonder achtergrondverlichting voor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51.99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7" s="2"/>
      <c r="AD37" s="2"/>
      <c r="AE37" s="2"/>
      <c r="AF37" s="2"/>
      <c r="AG37" s="2"/>
      <c r="AH37" s="2"/>
      <c r="AI37" s="41" t="str">
        <f>IF(ISBLANK(Values!E36),"",IF(Values!I36,Values!$B$23,Values!$B$33))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7" s="42" t="str">
        <f>IF(ISBLANK(Values!E36),"",Values!$B$24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7" s="2" t="str">
        <f>IF(ISBLANK(Values!E36),"",Values!$B$25)</f>
        <v xml:space="preserve">♻️ ECOFRIENDLY PRODUCT - Koop gerenoveerd, KOOP GROEN! Verminder meer dan 80% koolstofdioxide door onze refurbished toetsenborden te kopen, in vergelijking met het aanschaffen van een nieuw toetsenbord! </v>
      </c>
      <c r="AL37" s="2" t="str">
        <f>IF(ISBLANK(Values!E36),"",SUBSTITUTE(SUBSTITUTE(IF(Values!$J36, Values!$B$26, Values!$B$33), "{language}", Values!$H36), "{flag}", INDEX(options!$E$1:$E$20, Values!$V36)))</f>
        <v>👉 LAYOUT - 🇵🇱 Polish zonder achtergrondverlichting.</v>
      </c>
      <c r="AM37" s="2" t="str">
        <f>SUBSTITUTE(IF(ISBLANK(Values!E36),"",Values!$B$27),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7" s="2"/>
      <c r="AO37" s="2"/>
      <c r="AP37" s="2"/>
      <c r="AQ37" s="2"/>
      <c r="AR37" s="2"/>
      <c r="AS37" s="2"/>
      <c r="AT37" s="29" t="str">
        <f>IF(ISBLANK(Values!E36),"",Values!H36)</f>
        <v>Polish</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Denemarken</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DQ37" s="2"/>
      <c r="DR37" s="2"/>
      <c r="DS37" s="32"/>
      <c r="DT37" s="2"/>
      <c r="DU37" s="2"/>
      <c r="DV37" s="2"/>
      <c r="DW37" s="2"/>
      <c r="DX37" s="2"/>
      <c r="DY37" s="32"/>
      <c r="DZ37" s="32"/>
      <c r="EA37" s="32"/>
      <c r="EB37" s="32"/>
      <c r="EC37" s="32"/>
      <c r="ED37" s="2"/>
      <c r="EE37" s="2"/>
      <c r="EF37" s="2"/>
      <c r="EG37" s="2"/>
      <c r="EH37" s="2"/>
      <c r="EI37" s="2" t="str">
        <f>IF(ISBLANK(Values!E36),"",Values!$B$31)</f>
        <v>6 maanden garantie na leverdatum. In geval van een storing in het toetsenbord wordt een nieuwe eenheid of een reserveonderdeel voor het toetsenbord van het product verzonden. In geval van sortering van voorraad wordt een volledige terugbetaling verleend.</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51.99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vervangend Portuguese toetsenbord zonder achtergrondverlichting voor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51.99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8" s="2"/>
      <c r="AD38" s="2"/>
      <c r="AE38" s="2"/>
      <c r="AF38" s="2"/>
      <c r="AG38" s="2"/>
      <c r="AH38" s="2"/>
      <c r="AI38" s="41" t="str">
        <f>IF(ISBLANK(Values!E37),"",IF(Values!I37,Values!$B$23,Values!$B$33))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8" s="42" t="str">
        <f>IF(ISBLANK(Values!E37),"",Values!$B$24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8" s="2" t="str">
        <f>IF(ISBLANK(Values!E37),"",Values!$B$25)</f>
        <v xml:space="preserve">♻️ ECOFRIENDLY PRODUCT - Koop gerenoveerd, KOOP GROEN! Verminder meer dan 80% koolstofdioxide door onze refurbished toetsenborden te kopen, in vergelijking met het aanschaffen van een nieuw toetsenbord! </v>
      </c>
      <c r="AL38" s="2" t="str">
        <f>IF(ISBLANK(Values!E37),"",SUBSTITUTE(SUBSTITUTE(IF(Values!$J37, Values!$B$26, Values!$B$33), "{language}", Values!$H37), "{flag}", INDEX(options!$E$1:$E$20, Values!$V37)))</f>
        <v>👉 LAYOUT - 🇵🇹 Portuguese zonder achtergrondverlichting.</v>
      </c>
      <c r="AM38" s="2" t="str">
        <f>SUBSTITUTE(IF(ISBLANK(Values!E37),"",Values!$B$27),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8" s="2"/>
      <c r="AO38" s="2"/>
      <c r="AP38" s="2"/>
      <c r="AQ38" s="2"/>
      <c r="AR38" s="2"/>
      <c r="AS38" s="2"/>
      <c r="AT38" s="29" t="str">
        <f>IF(ISBLANK(Values!E37),"",Values!H37)</f>
        <v>Portuguese</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Denemarken</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DQ38" s="2"/>
      <c r="DR38" s="2"/>
      <c r="DS38" s="32"/>
      <c r="DT38" s="2"/>
      <c r="DU38" s="2"/>
      <c r="DV38" s="2"/>
      <c r="DW38" s="2"/>
      <c r="DX38" s="2"/>
      <c r="DY38" s="32"/>
      <c r="DZ38" s="32"/>
      <c r="EA38" s="32"/>
      <c r="EB38" s="32"/>
      <c r="EC38" s="32"/>
      <c r="ED38" s="2"/>
      <c r="EE38" s="2"/>
      <c r="EF38" s="2"/>
      <c r="EG38" s="2"/>
      <c r="EH38" s="2"/>
      <c r="EI38" s="2" t="str">
        <f>IF(ISBLANK(Values!E37),"",Values!$B$31)</f>
        <v>6 maanden garantie na leverdatum. In geval van een storing in het toetsenbord wordt een nieuwe eenheid of een reserveonderdeel voor het toetsenbord van het product verzonden. In geval van sortering van voorraad wordt een volledige terugbetaling verleend.</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51.99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vervangend Swedish – Finnish toetsenbord zonder achtergrondverlichting voor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51.99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39" s="2"/>
      <c r="AD39" s="2"/>
      <c r="AE39" s="2"/>
      <c r="AF39" s="2"/>
      <c r="AG39" s="2"/>
      <c r="AH39" s="2"/>
      <c r="AI39" s="41" t="str">
        <f>IF(ISBLANK(Values!E38),"",IF(Values!I38,Values!$B$23,Values!$B$33))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39" s="42" t="str">
        <f>IF(ISBLANK(Values!E38),"",Values!$B$24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39" s="2" t="str">
        <f>IF(ISBLANK(Values!E38),"",Values!$B$25)</f>
        <v xml:space="preserve">♻️ ECOFRIENDLY PRODUCT - Koop gerenoveerd, KOOP GROEN! Verminder meer dan 80% koolstofdioxide door onze refurbished toetsenborden te kopen, in vergelijking met het aanschaffen van een nieuw toetsenbord! </v>
      </c>
      <c r="AL39" s="2" t="str">
        <f>IF(ISBLANK(Values!E38),"",SUBSTITUTE(SUBSTITUTE(IF(Values!$J38, Values!$B$26, Values!$B$33), "{language}", Values!$H38), "{flag}", INDEX(options!$E$1:$E$20, Values!$V38)))</f>
        <v>👉 LAYOUT - 🇸🇪 🇫🇮 Swedish – Finnish zonder achtergrondverlichting.</v>
      </c>
      <c r="AM39" s="2" t="str">
        <f>SUBSTITUTE(IF(ISBLANK(Values!E38),"",Values!$B$27),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39" s="2"/>
      <c r="AO39" s="2"/>
      <c r="AP39" s="2"/>
      <c r="AQ39" s="2"/>
      <c r="AR39" s="2"/>
      <c r="AS39" s="2"/>
      <c r="AT39" s="29" t="str">
        <f>IF(ISBLANK(Values!E38),"",Values!H38)</f>
        <v>Swedish – Finnish</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Denemarken</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DQ39" s="2"/>
      <c r="DR39" s="2"/>
      <c r="DS39" s="32"/>
      <c r="DT39" s="2"/>
      <c r="DU39" s="2"/>
      <c r="DV39" s="2"/>
      <c r="DW39" s="2"/>
      <c r="DX39" s="2"/>
      <c r="DY39" s="32"/>
      <c r="DZ39" s="32"/>
      <c r="EA39" s="32"/>
      <c r="EB39" s="32"/>
      <c r="EC39" s="32"/>
      <c r="ED39" s="2"/>
      <c r="EE39" s="2"/>
      <c r="EF39" s="2"/>
      <c r="EG39" s="2"/>
      <c r="EH39" s="2"/>
      <c r="EI39" s="2" t="str">
        <f>IF(ISBLANK(Values!E38),"",Values!$B$31)</f>
        <v>6 maanden garantie na leverdatum. In geval van een storing in het toetsenbord wordt een nieuwe eenheid of een reserveonderdeel voor het toetsenbord van het product verzonden. In geval van sortering van voorraad wordt een volledige terugbetaling verleend.</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51.99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vervangend Swiss toetsenbord zonder achtergrondverlichting voor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51.99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0" s="2"/>
      <c r="AD40" s="2"/>
      <c r="AE40" s="2"/>
      <c r="AF40" s="2"/>
      <c r="AG40" s="2"/>
      <c r="AH40" s="2"/>
      <c r="AI40" s="41" t="str">
        <f>IF(ISBLANK(Values!E39),"",IF(Values!I39,Values!$B$23,Values!$B$33))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0" s="42" t="str">
        <f>IF(ISBLANK(Values!E39),"",Values!$B$24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0" s="2" t="str">
        <f>IF(ISBLANK(Values!E39),"",Values!$B$25)</f>
        <v xml:space="preserve">♻️ ECOFRIENDLY PRODUCT - Koop gerenoveerd, KOOP GROEN! Verminder meer dan 80% koolstofdioxide door onze refurbished toetsenborden te kopen, in vergelijking met het aanschaffen van een nieuw toetsenbord! </v>
      </c>
      <c r="AL40" s="2" t="str">
        <f>IF(ISBLANK(Values!E39),"",SUBSTITUTE(SUBSTITUTE(IF(Values!$J39, Values!$B$26, Values!$B$33), "{language}", Values!$H39), "{flag}", INDEX(options!$E$1:$E$20, Values!$V39)))</f>
        <v>👉 LAYOUT - 🇨🇭 Swiss zonder achtergrondverlichting.</v>
      </c>
      <c r="AM40" s="2" t="str">
        <f>SUBSTITUTE(IF(ISBLANK(Values!E39),"",Values!$B$27),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0" s="2"/>
      <c r="AO40" s="2"/>
      <c r="AP40" s="2"/>
      <c r="AQ40" s="2"/>
      <c r="AR40" s="2"/>
      <c r="AS40" s="2"/>
      <c r="AT40" s="29" t="str">
        <f>IF(ISBLANK(Values!E39),"",Values!H39)</f>
        <v>Swiss</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Denemarken</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DQ40" s="2"/>
      <c r="DR40" s="2"/>
      <c r="DS40" s="32"/>
      <c r="DT40" s="2"/>
      <c r="DU40" s="2"/>
      <c r="DV40" s="2"/>
      <c r="DW40" s="2"/>
      <c r="DX40" s="2"/>
      <c r="DY40" s="32"/>
      <c r="DZ40" s="32"/>
      <c r="EA40" s="32"/>
      <c r="EB40" s="32"/>
      <c r="EC40" s="32"/>
      <c r="ED40" s="2"/>
      <c r="EE40" s="2"/>
      <c r="EF40" s="2"/>
      <c r="EG40" s="2"/>
      <c r="EH40" s="2"/>
      <c r="EI40" s="2" t="str">
        <f>IF(ISBLANK(Values!E39),"",Values!$B$31)</f>
        <v>6 maanden garantie na leverdatum. In geval van een storing in het toetsenbord wordt een nieuwe eenheid of een reserveonderdeel voor het toetsenbord van het product verzonden. In geval van sortering van voorraad wordt een volledige terugbetaling verleend.</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51.99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vervangend US International toetsenbord zonder achtergrondverlichting voor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51.99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C41" s="2"/>
      <c r="AD41" s="2"/>
      <c r="AE41" s="2"/>
      <c r="AF41" s="2"/>
      <c r="AG41" s="2"/>
      <c r="AH41" s="2"/>
      <c r="AI41" s="41" t="str">
        <f>IF(ISBLANK(Values!E40),"",IF(Values!I40,Values!$B$23,Values!$B$33))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1" s="42" t="str">
        <f>IF(ISBLANK(Values!E40),"",Values!$B$24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1" s="2" t="str">
        <f>IF(ISBLANK(Values!E40),"",Values!$B$25)</f>
        <v xml:space="preserve">♻️ ECOFRIENDLY PRODUCT - Koop gerenoveerd, KOOP GROEN! Verminder meer dan 80% koolstofdioxide door onze refurbished toetsenborden te kopen, in vergelijking met het aanschaffen van een nieuw toetsenbord! </v>
      </c>
      <c r="AL41" s="2" t="str">
        <f>IF(ISBLANK(Values!E40),"",SUBSTITUTE(SUBSTITUTE(IF(Values!$J40, Values!$B$26, Values!$B$33), "{language}", Values!$H40), "{flag}", INDEX(options!$E$1:$E$20, Values!$V40)))</f>
        <v>👉 LAYOUT - 🇺🇸 with € symbol US International zonder achtergrondverlichting.</v>
      </c>
      <c r="AM41" s="2" t="str">
        <f>SUBSTITUTE(IF(ISBLANK(Values!E40),"",Values!$B$27),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Denemarken</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DQ41" s="2"/>
      <c r="DR41" s="2"/>
      <c r="DS41" s="32"/>
      <c r="DT41" s="2"/>
      <c r="DU41" s="2"/>
      <c r="DV41" s="2"/>
      <c r="DW41" s="2"/>
      <c r="DX41" s="2"/>
      <c r="DY41" s="32"/>
      <c r="DZ41" s="32"/>
      <c r="EA41" s="32"/>
      <c r="EB41" s="32"/>
      <c r="EC41" s="32"/>
      <c r="ED41" s="2"/>
      <c r="EE41" s="2"/>
      <c r="EF41" s="2"/>
      <c r="EG41" s="2"/>
      <c r="EH41" s="2"/>
      <c r="EI41" s="2" t="str">
        <f>IF(ISBLANK(Values!E40),"",Values!$B$31)</f>
        <v>6 maanden garantie na leverdatum. In geval van een storing in het toetsenbord wordt een nieuwe eenheid of een reserveonderdeel voor het toetsenbord van het product verzonden. In geval van sortering van voorraad wordt een volledige terugbetaling verleend.</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51.99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vervangend US toetsenbord zonder achtergrondverlichting voor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51.99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AI42" s="41" t="str">
        <f>IF(ISBLANK(Values!E41),"",IF(Values!I41,Values!$B$23,Values!$B$33))</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AJ42" s="42" t="str">
        <f>IF(ISBLANK(Values!E41),"",Values!$B$24 &amp;" "&amp;Values!$B$3)</f>
        <v>👉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X230s X240 X240S X240I X250 X260 X270</v>
      </c>
      <c r="AK42" s="2" t="str">
        <f>IF(ISBLANK(Values!E41),"",Values!$B$25)</f>
        <v xml:space="preserve">♻️ ECOFRIENDLY PRODUCT - Koop gerenoveerd, KOOP GROEN! Verminder meer dan 80% koolstofdioxide door onze refurbished toetsenborden te kopen, in vergelijking met het aanschaffen van een nieuw toetsenbord! </v>
      </c>
      <c r="AL42" s="2" t="str">
        <f>IF(ISBLANK(Values!E41),"",SUBSTITUTE(SUBSTITUTE(IF(Values!$J41, Values!$B$26, Values!$B$33), "{language}", Values!$H41), "{flag}", INDEX(options!$E$1:$E$20, Values!$V41)))</f>
        <v>👉 LAYOUT - 🇺🇸 US zonder achtergrondverlichting.</v>
      </c>
      <c r="AM42" s="2" t="str">
        <f>SUBSTITUTE(IF(ISBLANK(Values!E41),"",Values!$B$27), "{model}", Values!$B$3)</f>
        <v xml:space="preserve">👉 COMPATIBEL MET - Lenovo X230s X240 X240S X240I X250 X260 X270. Controleer de afbeelding en beschrijving zorgvuldig voordat u een toetsenbord koopt. Dit zorgt ervoor dat u het juiste laptoptoetsenbord voor uw computer krijgt. Super eenvoudige installatie. </v>
      </c>
      <c r="AT42" s="29" t="str">
        <f>IF(ISBLANK(Values!E41),"",Values!H41)</f>
        <v>US</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Denemarken</v>
      </c>
      <c r="CZ42" s="2" t="str">
        <f>IF(ISBLANK(Values!E41),"","No")</f>
        <v>No</v>
      </c>
      <c r="DA42" s="2" t="str">
        <f>IF(ISBLANK(Values!E41),"","No")</f>
        <v>No</v>
      </c>
      <c r="DO42" s="28" t="str">
        <f>IF(ISBLANK(Values!E41),"","Parts")</f>
        <v>Parts</v>
      </c>
      <c r="DP42" s="28"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DS42" s="32"/>
      <c r="DY42" s="32"/>
      <c r="DZ42" s="32"/>
      <c r="EA42" s="32"/>
      <c r="EB42" s="32"/>
      <c r="EC42" s="32"/>
      <c r="EI42" s="2" t="str">
        <f>IF(ISBLANK(Values!E41),"",Values!$B$31)</f>
        <v>6 maanden garantie na leverdatum. In geval van een storing in het toetsenbord wordt een nieuwe eenheid of een reserveonderdeel voor het toetsenbord van het product verzonden. In geval van sortering van voorraad wordt een volledige terugbetaling verleend.</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51.99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
      </c>
      <c r="B43" s="38" t="str">
        <f>IF(ISBLANK(Values!E42),"",Values!F42)</f>
        <v/>
      </c>
      <c r="C43" s="33" t="str">
        <f>IF(ISBLANK(Values!E42),"","TellusRem")</f>
        <v/>
      </c>
      <c r="D43" s="31" t="str">
        <f>IF(ISBLANK(Values!E42),"",Values!E42)</f>
        <v/>
      </c>
      <c r="E43" s="32" t="str">
        <f>IF(ISBLANK(Values!E42),"","EAN")</f>
        <v/>
      </c>
      <c r="F43" s="29" t="str">
        <f>IF(ISBLANK(Values!E42),"",IF(Values!J42, SUBSTITUTE(Values!$B$1, "{language}", Values!H42) &amp; " " &amp;Values!$B$3, SUBSTITUTE(Values!$B$2, "{language}", Values!$H42)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IF(ISBLANK(Values!E42),"",IF(Values!I42,Values!$B$23,Values!$B$33))</f>
        <v/>
      </c>
      <c r="AJ43" s="42" t="str">
        <f>IF(ISBLANK(Values!E42),"",Values!$B$24 &amp;" "&amp;Values!$B$3)</f>
        <v/>
      </c>
      <c r="AK43" s="2" t="str">
        <f>IF(ISBLANK(Values!E42),"",Values!$B$25)</f>
        <v/>
      </c>
      <c r="AL43" s="2" t="str">
        <f>IF(ISBLANK(Values!E42),"",SUBSTITUTE(SUBSTITUTE(IF(Values!$J42, Values!$B$26, Values!$B$33), "{language}", Values!$H42), "{flag}", INDEX(options!$E$1:$E$20, Values!$V42)))</f>
        <v/>
      </c>
      <c r="AM43" s="2" t="str">
        <f>SUBSTITUTE(IF(ISBLANK(Values!E42),"",Values!$B$27), "{model}", Values!$B$3)</f>
        <v/>
      </c>
      <c r="AT43" s="29" t="str">
        <f>IF(ISBLANK(Values!E42),"",Values!H42)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48" x14ac:dyDescent="0.2">
      <c r="A44" s="28" t="str">
        <f>IF(ISBLANK(Values!E43),"",IF(Values!$B$37="EU","computercomponent","computer"))</f>
        <v/>
      </c>
      <c r="B44" s="38" t="str">
        <f>IF(ISBLANK(Values!E43),"",Values!F43)</f>
        <v/>
      </c>
      <c r="C44" s="33" t="str">
        <f>IF(ISBLANK(Values!E43),"","TellusRem")</f>
        <v/>
      </c>
      <c r="D44" s="31" t="str">
        <f>IF(ISBLANK(Values!E43),"",Values!E43)</f>
        <v/>
      </c>
      <c r="E44" s="32" t="str">
        <f>IF(ISBLANK(Values!E43),"","EAN")</f>
        <v/>
      </c>
      <c r="F44" s="29" t="str">
        <f>IF(ISBLANK(Values!E43),"",IF(Values!J43, SUBSTITUTE(Values!$B$1, "{language}", Values!H43) &amp; " " &amp;Values!$B$3, SUBSTITUTE(Values!$B$2, "{language}", Values!$H43)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IF(ISBLANK(Values!E43),"",IF(Values!I43,Values!$B$23,Values!$B$33))</f>
        <v/>
      </c>
      <c r="AJ44" s="42" t="str">
        <f>IF(ISBLANK(Values!E43),"",Values!$B$24 &amp;" "&amp;Values!$B$3)</f>
        <v/>
      </c>
      <c r="AK44" s="2" t="str">
        <f>IF(ISBLANK(Values!E43),"",Values!$B$25)</f>
        <v/>
      </c>
      <c r="AL44" s="2" t="str">
        <f>IF(ISBLANK(Values!E43),"",SUBSTITUTE(SUBSTITUTE(IF(Values!$J43, Values!$B$26, Values!$B$33), "{language}", Values!$H43), "{flag}", INDEX(options!$E$1:$E$20, Values!$V43)))</f>
        <v/>
      </c>
      <c r="AM44" s="2" t="str">
        <f>SUBSTITUTE(IF(ISBLANK(Values!E43),"",Values!$B$27), "{model}", Values!$B$3)</f>
        <v/>
      </c>
      <c r="AT44" s="29" t="str">
        <f>IF(ISBLANK(Values!E43),"",Values!H43)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4" priority="990">
      <formula>IF(LEN(B4)&gt;0,1,0)</formula>
    </cfRule>
    <cfRule type="expression" dxfId="3" priority="991">
      <formula>IF(VLOOKUP($B$3,#NAME?,MATCH($A4,#NAME?,0)+1,0)&gt;0,1,0)</formula>
    </cfRule>
    <cfRule type="expression" dxfId="2" priority="992">
      <formula>IF(VLOOKUP($B$3,#NAME?,MATCH($A4,#NAME?,0)+1,0)&gt;0,1,0)</formula>
    </cfRule>
    <cfRule type="expression" dxfId="1" priority="993">
      <formula>IF(VLOOKUP($B$3,#NAME?,MATCH($A4,#NAME?,0)+1,0)&gt;0,1,0)</formula>
    </cfRule>
    <cfRule type="expression" dxfId="0" priority="994">
      <formula>AND(IF(IFERROR(VLOOKUP($B$3,#NAME?,MATCH($A4,#NAME?,0)+1,0),0)&gt;0,0,1),IF(IFERROR(VLOOKUP($B$3,#NAME?,MATCH($A4,#NAME?,0)+1,0),0)&gt;0,0,1),IF(IFERROR(VLOOKUP($B$3,#NAME?,MATCH($A4,#NAME?,0)+1,0),0)&gt;0,0,1),IF(IFERROR(MATCH($A4,#NAME?,0),0)&gt;0,1,0))</formula>
    </cfRule>
  </conditionalFormatting>
  <conditionalFormatting sqref="C4">
    <cfRule type="expression" dxfId="99" priority="995">
      <formula>IF(LEN(C4)&gt;0,1,0)</formula>
    </cfRule>
    <cfRule type="expression" dxfId="98" priority="996">
      <formula>IF(VLOOKUP($C$3,#NAME?,MATCH($A4,#NAME?,0)+1,0)&gt;0,1,0)</formula>
    </cfRule>
    <cfRule type="expression" dxfId="97" priority="997">
      <formula>IF(VLOOKUP($C$3,#NAME?,MATCH($A4,#NAME?,0)+1,0)&gt;0,1,0)</formula>
    </cfRule>
    <cfRule type="expression" dxfId="96" priority="998">
      <formula>IF(VLOOKUP($C$3,#NAME?,MATCH($A4,#NAME?,0)+1,0)&gt;0,1,0)</formula>
    </cfRule>
    <cfRule type="expression" dxfId="95" priority="999">
      <formula>AND(IF(IFERROR(VLOOKUP($C$3,#NAME?,MATCH($A4,#NAME?,0)+1,0),0)&gt;0,0,1),IF(IFERROR(VLOOKUP($C$3,#NAME?,MATCH($A4,#NAME?,0)+1,0),0)&gt;0,0,1),IF(IFERROR(VLOOKUP($C$3,#NAME?,MATCH($A4,#NAME?,0)+1,0),0)&gt;0,0,1),IF(IFERROR(MATCH($A4,#NAME?,0),0)&gt;0,1,0))</formula>
    </cfRule>
  </conditionalFormatting>
  <conditionalFormatting sqref="C5:C204">
    <cfRule type="expression" dxfId="94" priority="1000">
      <formula>IF(LEN(C5)&gt;0,1,0)</formula>
    </cfRule>
    <cfRule type="expression" dxfId="93" priority="1001">
      <formula>IF(VLOOKUP($C$3,#NAME?,MATCH($A5,#NAME?,0)+1,0)&gt;0,1,0)</formula>
    </cfRule>
    <cfRule type="expression" dxfId="92" priority="1002">
      <formula>IF(VLOOKUP($C$3,#NAME?,MATCH($A5,#NAME?,0)+1,0)&gt;0,1,0)</formula>
    </cfRule>
    <cfRule type="expression" dxfId="91" priority="1003">
      <formula>IF(VLOOKUP($C$3,#NAME?,MATCH($A5,#NAME?,0)+1,0)&gt;0,1,0)</formula>
    </cfRule>
    <cfRule type="expression" dxfId="90" priority="1004">
      <formula>AND(IF(IFERROR(VLOOKUP($C$3,#NAME?,MATCH($A5,#NAME?,0)+1,0),0)&gt;0,0,1),IF(IFERROR(VLOOKUP($C$3,#NAME?,MATCH($A5,#NAME?,0)+1,0),0)&gt;0,0,1),IF(IFERROR(VLOOKUP($C$3,#NAME?,MATCH($A5,#NAME?,0)+1,0),0)&gt;0,0,1),IF(IFERROR(MATCH($A5,#NAME?,0),0)&gt;0,1,0))</formula>
    </cfRule>
  </conditionalFormatting>
  <conditionalFormatting sqref="D4">
    <cfRule type="expression" dxfId="89" priority="1005">
      <formula>IF(LEN(D4)&gt;0,1,0)</formula>
    </cfRule>
    <cfRule type="expression" dxfId="88" priority="1006">
      <formula>IF(VLOOKUP($D$3,#NAME?,MATCH($A4,#NAME?,0)+1,0)&gt;0,1,0)</formula>
    </cfRule>
    <cfRule type="expression" dxfId="87" priority="1007">
      <formula>IF(VLOOKUP($D$3,#NAME?,MATCH($A4,#NAME?,0)+1,0)&gt;0,1,0)</formula>
    </cfRule>
    <cfRule type="expression" dxfId="86" priority="1008">
      <formula>IF(VLOOKUP($D$3,#NAME?,MATCH($A4,#NAME?,0)+1,0)&gt;0,1,0)</formula>
    </cfRule>
    <cfRule type="expression" dxfId="85" priority="1009">
      <formula>AND(IF(IFERROR(VLOOKUP($D$3,#NAME?,MATCH($A4,#NAME?,0)+1,0),0)&gt;0,0,1),IF(IFERROR(VLOOKUP($D$3,#NAME?,MATCH($A4,#NAME?,0)+1,0),0)&gt;0,0,1),IF(IFERROR(VLOOKUP($D$3,#NAME?,MATCH($A4,#NAME?,0)+1,0),0)&gt;0,0,1),IF(IFERROR(MATCH($A4,#NAME?,0),0)&gt;0,1,0))</formula>
    </cfRule>
  </conditionalFormatting>
  <conditionalFormatting sqref="F4:F243">
    <cfRule type="expression" dxfId="84" priority="1010">
      <formula>IF(LEN(F4)&gt;0,1,0)</formula>
    </cfRule>
    <cfRule type="expression" dxfId="83" priority="1011">
      <formula>IF(VLOOKUP($F$3,#NAME?,MATCH($A4,#NAME?,0)+1,0)&gt;0,1,0)</formula>
    </cfRule>
    <cfRule type="expression" dxfId="82" priority="1012">
      <formula>IF(VLOOKUP($F$3,#NAME?,MATCH($A4,#NAME?,0)+1,0)&gt;0,1,0)</formula>
    </cfRule>
    <cfRule type="expression" dxfId="81" priority="1013">
      <formula>IF(VLOOKUP($F$3,#NAME?,MATCH($A4,#NAME?,0)+1,0)&gt;0,1,0)</formula>
    </cfRule>
    <cfRule type="expression" dxfId="80" priority="1014">
      <formula>AND(IF(IFERROR(VLOOKUP($F$3,#NAME?,MATCH($A4,#NAME?,0)+1,0),0)&gt;0,0,1),IF(IFERROR(VLOOKUP($F$3,#NAME?,MATCH($A4,#NAME?,0)+1,0),0)&gt;0,0,1),IF(IFERROR(VLOOKUP($F$3,#NAME?,MATCH($A4,#NAME?,0)+1,0),0)&gt;0,0,1),IF(IFERROR(MATCH($A4,#NAME?,0),0)&gt;0,1,0))</formula>
    </cfRule>
  </conditionalFormatting>
  <conditionalFormatting sqref="G4">
    <cfRule type="expression" dxfId="79" priority="1015">
      <formula>IF(LEN(G4)&gt;0,1,0)</formula>
    </cfRule>
    <cfRule type="expression" dxfId="78" priority="1016">
      <formula>IF(VLOOKUP($G$3,#NAME?,MATCH($A4,#NAME?,0)+1,0)&gt;0,1,0)</formula>
    </cfRule>
    <cfRule type="expression" dxfId="77" priority="1017">
      <formula>IF(VLOOKUP($G$3,#NAME?,MATCH($A4,#NAME?,0)+1,0)&gt;0,1,0)</formula>
    </cfRule>
    <cfRule type="expression" dxfId="76" priority="1018">
      <formula>IF(VLOOKUP($G$3,#NAME?,MATCH($A4,#NAME?,0)+1,0)&gt;0,1,0)</formula>
    </cfRule>
    <cfRule type="expression" dxfId="75"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74" priority="1020">
      <formula>IF(LEN(G5)&gt;0,1,0)</formula>
    </cfRule>
    <cfRule type="expression" dxfId="73" priority="1021">
      <formula>IF(VLOOKUP($G$3,#NAME?,MATCH($A5,#NAME?,0)+1,0)&gt;0,1,0)</formula>
    </cfRule>
    <cfRule type="expression" dxfId="72" priority="1022">
      <formula>IF(VLOOKUP($G$3,#NAME?,MATCH($A5,#NAME?,0)+1,0)&gt;0,1,0)</formula>
    </cfRule>
    <cfRule type="expression" dxfId="71" priority="1023">
      <formula>IF(VLOOKUP($G$3,#NAME?,MATCH($A5,#NAME?,0)+1,0)&gt;0,1,0)</formula>
    </cfRule>
    <cfRule type="expression" dxfId="70" priority="1024">
      <formula>AND(IF(IFERROR(VLOOKUP($G$3,#NAME?,MATCH($A5,#NAME?,0)+1,0),0)&gt;0,0,1),IF(IFERROR(VLOOKUP($G$3,#NAME?,MATCH($A5,#NAME?,0)+1,0),0)&gt;0,0,1),IF(IFERROR(VLOOKUP($G$3,#NAME?,MATCH($A5,#NAME?,0)+1,0),0)&gt;0,0,1),IF(IFERROR(MATCH($A5,#NAME?,0),0)&gt;0,1,0))</formula>
    </cfRule>
  </conditionalFormatting>
  <conditionalFormatting sqref="J4">
    <cfRule type="expression" dxfId="69" priority="1025">
      <formula>IF(LEN(J4)&gt;0,1,0)</formula>
    </cfRule>
    <cfRule type="expression" dxfId="68" priority="1026">
      <formula>IF(VLOOKUP($B$3,#NAME?,MATCH($A4,#NAME?,0)+1,0)&gt;0,1,0)</formula>
    </cfRule>
    <cfRule type="expression" dxfId="67" priority="1027">
      <formula>IF(VLOOKUP($B$3,#NAME?,MATCH($A4,#NAME?,0)+1,0)&gt;0,1,0)</formula>
    </cfRule>
    <cfRule type="expression" dxfId="66" priority="1028">
      <formula>IF(VLOOKUP($B$3,#NAME?,MATCH($A4,#NAME?,0)+1,0)&gt;0,1,0)</formula>
    </cfRule>
    <cfRule type="expression" dxfId="6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64" priority="1030">
      <formula>IF(LEN(K4)&gt;0,1,0)</formula>
    </cfRule>
    <cfRule type="expression" dxfId="63" priority="1031">
      <formula>IF(VLOOKUP($K$3,#NAME?,MATCH($A4,#NAME?,0)+1,0)&gt;0,1,0)</formula>
    </cfRule>
    <cfRule type="expression" dxfId="62" priority="1032">
      <formula>IF(VLOOKUP($K$3,#NAME?,MATCH($A4,#NAME?,0)+1,0)&gt;0,1,0)</formula>
    </cfRule>
    <cfRule type="expression" dxfId="61" priority="1033">
      <formula>IF(VLOOKUP($K$3,#NAME?,MATCH($A4,#NAME?,0)+1,0)&gt;0,1,0)</formula>
    </cfRule>
    <cfRule type="expression" dxfId="60" priority="1034">
      <formula>AND(IF(IFERROR(VLOOKUP($K$3,#NAME?,MATCH($A4,#NAME?,0)+1,0),0)&gt;0,0,1),IF(IFERROR(VLOOKUP($K$3,#NAME?,MATCH($A4,#NAME?,0)+1,0),0)&gt;0,0,1),IF(IFERROR(VLOOKUP($K$3,#NAME?,MATCH($A4,#NAME?,0)+1,0),0)&gt;0,0,1),IF(IFERROR(MATCH($A4,#NAME?,0),0)&gt;0,1,0))</formula>
    </cfRule>
  </conditionalFormatting>
  <conditionalFormatting sqref="L4">
    <cfRule type="expression" dxfId="59" priority="1035">
      <formula>IF(LEN(L4)&gt;0,1,0)</formula>
    </cfRule>
    <cfRule type="expression" dxfId="58" priority="1036">
      <formula>IF(VLOOKUP($L$3,#NAME?,MATCH($A4,#NAME?,0)+1,0)&gt;0,1,0)</formula>
    </cfRule>
    <cfRule type="expression" dxfId="57" priority="1037">
      <formula>IF(VLOOKUP($L$3,#NAME?,MATCH($A4,#NAME?,0)+1,0)&gt;0,1,0)</formula>
    </cfRule>
    <cfRule type="expression" dxfId="56" priority="1038">
      <formula>IF(VLOOKUP($L$3,#NAME?,MATCH($A4,#NAME?,0)+1,0)&gt;0,1,0)</formula>
    </cfRule>
    <cfRule type="expression" dxfId="55" priority="1039">
      <formula>AND(IF(IFERROR(VLOOKUP($L$3,#NAME?,MATCH($A4,#NAME?,0)+1,0),0)&gt;0,0,1),IF(IFERROR(VLOOKUP($L$3,#NAME?,MATCH($A4,#NAME?,0)+1,0),0)&gt;0,0,1),IF(IFERROR(VLOOKUP($L$3,#NAME?,MATCH($A4,#NAME?,0)+1,0),0)&gt;0,0,1),IF(IFERROR(MATCH($A4,#NAME?,0),0)&gt;0,1,0))</formula>
    </cfRule>
  </conditionalFormatting>
  <conditionalFormatting sqref="L5:L204">
    <cfRule type="expression" dxfId="54" priority="1040">
      <formula>IF(LEN(L5)&gt;0,1,0)</formula>
    </cfRule>
    <cfRule type="expression" dxfId="53" priority="1041">
      <formula>IF(VLOOKUP($L$3,#NAME?,MATCH($A5,#NAME?,0)+1,0)&gt;0,1,0)</formula>
    </cfRule>
    <cfRule type="expression" dxfId="52" priority="1042">
      <formula>IF(VLOOKUP($L$3,#NAME?,MATCH($A5,#NAME?,0)+1,0)&gt;0,1,0)</formula>
    </cfRule>
    <cfRule type="expression" dxfId="51" priority="1043">
      <formula>IF(VLOOKUP($L$3,#NAME?,MATCH($A5,#NAME?,0)+1,0)&gt;0,1,0)</formula>
    </cfRule>
    <cfRule type="expression" dxfId="5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9" priority="1045">
      <formula>IF(LEN(M4)&gt;0,1,0)</formula>
    </cfRule>
    <cfRule type="expression" dxfId="48" priority="1046">
      <formula>IF(VLOOKUP($M$3,#NAME?,MATCH($A4,#NAME?,0)+1,0)&gt;0,1,0)</formula>
    </cfRule>
    <cfRule type="expression" dxfId="47" priority="1047">
      <formula>IF(VLOOKUP($M$3,#NAME?,MATCH($A4,#NAME?,0)+1,0)&gt;0,1,0)</formula>
    </cfRule>
    <cfRule type="expression" dxfId="46" priority="1048">
      <formula>IF(VLOOKUP($M$3,#NAME?,MATCH($A4,#NAME?,0)+1,0)&gt;0,1,0)</formula>
    </cfRule>
    <cfRule type="expression" dxfId="45" priority="1049">
      <formula>AND(IF(IFERROR(VLOOKUP($M$3,#NAME?,MATCH($A4,#NAME?,0)+1,0),0)&gt;0,0,1),IF(IFERROR(VLOOKUP($M$3,#NAME?,MATCH($A4,#NAME?,0)+1,0),0)&gt;0,0,1),IF(IFERROR(VLOOKUP($M$3,#NAME?,MATCH($A4,#NAME?,0)+1,0),0)&gt;0,0,1),IF(IFERROR(MATCH($A4,#NAME?,0),0)&gt;0,1,0))</formula>
    </cfRule>
  </conditionalFormatting>
  <conditionalFormatting sqref="W4">
    <cfRule type="expression" dxfId="44" priority="1050">
      <formula>IF(LEN(W4)&gt;0,1,0)</formula>
    </cfRule>
    <cfRule type="expression" dxfId="43" priority="1051">
      <formula>IF(VLOOKUP($N$3,#NAME?,MATCH($A4,#NAME?,0)+1,0)&gt;0,1,0)</formula>
    </cfRule>
    <cfRule type="expression" dxfId="42" priority="1052">
      <formula>IF(VLOOKUP($N$3,#NAME?,MATCH($A4,#NAME?,0)+1,0)&gt;0,1,0)</formula>
    </cfRule>
    <cfRule type="expression" dxfId="41" priority="1053">
      <formula>IF(VLOOKUP($N$3,#NAME?,MATCH($A4,#NAME?,0)+1,0)&gt;0,1,0)</formula>
    </cfRule>
    <cfRule type="expression" dxfId="40" priority="1054">
      <formula>AND(IF(IFERROR(VLOOKUP($N$3,#NAME?,MATCH($A4,#NAME?,0)+1,0),0)&gt;0,0,1),IF(IFERROR(VLOOKUP($N$3,#NAME?,MATCH($A4,#NAME?,0)+1,0),0)&gt;0,0,1),IF(IFERROR(VLOOKUP($N$3,#NAME?,MATCH($A4,#NAME?,0)+1,0),0)&gt;0,0,1),IF(IFERROR(MATCH($A4,#NAME?,0),0)&gt;0,1,0))</formula>
    </cfRule>
  </conditionalFormatting>
  <conditionalFormatting sqref="X4">
    <cfRule type="expression" dxfId="39" priority="1055">
      <formula>IF(LEN(X4)&gt;0,1,0)</formula>
    </cfRule>
    <cfRule type="expression" dxfId="38" priority="1056">
      <formula>IF(VLOOKUP($O$3,#NAME?,MATCH($A4,#NAME?,0)+1,0)&gt;0,1,0)</formula>
    </cfRule>
    <cfRule type="expression" dxfId="37" priority="1057">
      <formula>IF(VLOOKUP($O$3,#NAME?,MATCH($A4,#NAME?,0)+1,0)&gt;0,1,0)</formula>
    </cfRule>
    <cfRule type="expression" dxfId="36" priority="1058">
      <formula>IF(VLOOKUP($O$3,#NAME?,MATCH($A4,#NAME?,0)+1,0)&gt;0,1,0)</formula>
    </cfRule>
    <cfRule type="expression" dxfId="35" priority="1059">
      <formula>AND(IF(IFERROR(VLOOKUP($O$3,#NAME?,MATCH($A4,#NAME?,0)+1,0),0)&gt;0,0,1),IF(IFERROR(VLOOKUP($O$3,#NAME?,MATCH($A4,#NAME?,0)+1,0),0)&gt;0,0,1),IF(IFERROR(VLOOKUP($O$3,#NAME?,MATCH($A4,#NAME?,0)+1,0),0)&gt;0,0,1),IF(IFERROR(MATCH($A4,#NAME?,0),0)&gt;0,1,0))</formula>
    </cfRule>
  </conditionalFormatting>
  <conditionalFormatting sqref="Z4">
    <cfRule type="expression" dxfId="34" priority="1060">
      <formula>IF(LEN(Z4)&gt;0,1,0)</formula>
    </cfRule>
    <cfRule type="expression" dxfId="33" priority="1061">
      <formula>IF(VLOOKUP($Q$3,#NAME?,MATCH($A4,#NAME?,0)+1,0)&gt;0,1,0)</formula>
    </cfRule>
    <cfRule type="expression" dxfId="32" priority="1062">
      <formula>IF(VLOOKUP($Q$3,#NAME?,MATCH($A4,#NAME?,0)+1,0)&gt;0,1,0)</formula>
    </cfRule>
    <cfRule type="expression" dxfId="31" priority="1063">
      <formula>IF(VLOOKUP($Q$3,#NAME?,MATCH($A4,#NAME?,0)+1,0)&gt;0,1,0)</formula>
    </cfRule>
    <cfRule type="expression" dxfId="30" priority="1064">
      <formula>AND(IF(IFERROR(VLOOKUP($Q$3,#NAME?,MATCH($A4,#NAME?,0)+1,0),0)&gt;0,0,1),IF(IFERROR(VLOOKUP($Q$3,#NAME?,MATCH($A4,#NAME?,0)+1,0),0)&gt;0,0,1),IF(IFERROR(VLOOKUP($Q$3,#NAME?,MATCH($A4,#NAME?,0)+1,0),0)&gt;0,0,1),IF(IFERROR(MATCH($A4,#NAME?,0),0)&gt;0,1,0))</formula>
    </cfRule>
  </conditionalFormatting>
  <conditionalFormatting sqref="W5:W204">
    <cfRule type="expression" dxfId="29" priority="1065">
      <formula>IF(LEN(W5)&gt;0,1,0)</formula>
    </cfRule>
    <cfRule type="expression" dxfId="28" priority="1066">
      <formula>IF(VLOOKUP($N$3,#NAME?,MATCH($A5,#NAME?,0)+1,0)&gt;0,1,0)</formula>
    </cfRule>
    <cfRule type="expression" dxfId="27" priority="1067">
      <formula>IF(VLOOKUP($N$3,#NAME?,MATCH($A5,#NAME?,0)+1,0)&gt;0,1,0)</formula>
    </cfRule>
    <cfRule type="expression" dxfId="26" priority="1068">
      <formula>IF(VLOOKUP($N$3,#NAME?,MATCH($A5,#NAME?,0)+1,0)&gt;0,1,0)</formula>
    </cfRule>
    <cfRule type="expression" dxfId="25" priority="1069">
      <formula>AND(IF(IFERROR(VLOOKUP($N$3,#NAME?,MATCH($A5,#NAME?,0)+1,0),0)&gt;0,0,1),IF(IFERROR(VLOOKUP($N$3,#NAME?,MATCH($A5,#NAME?,0)+1,0),0)&gt;0,0,1),IF(IFERROR(VLOOKUP($N$3,#NAME?,MATCH($A5,#NAME?,0)+1,0),0)&gt;0,0,1),IF(IFERROR(MATCH($A5,#NAME?,0),0)&gt;0,1,0))</formula>
    </cfRule>
  </conditionalFormatting>
  <conditionalFormatting sqref="Z5:Z204">
    <cfRule type="expression" dxfId="24" priority="1070">
      <formula>IF(LEN(Z5)&gt;0,1,0)</formula>
    </cfRule>
    <cfRule type="expression" dxfId="23" priority="1071">
      <formula>IF(VLOOKUP($Q$3,#NAME?,MATCH($A5,#NAME?,0)+1,0)&gt;0,1,0)</formula>
    </cfRule>
    <cfRule type="expression" dxfId="22" priority="1072">
      <formula>IF(VLOOKUP($Q$3,#NAME?,MATCH($A5,#NAME?,0)+1,0)&gt;0,1,0)</formula>
    </cfRule>
    <cfRule type="expression" dxfId="21" priority="1073">
      <formula>IF(VLOOKUP($Q$3,#NAME?,MATCH($A5,#NAME?,0)+1,0)&gt;0,1,0)</formula>
    </cfRule>
    <cfRule type="expression" dxfId="20" priority="1074">
      <formula>AND(IF(IFERROR(VLOOKUP($Q$3,#NAME?,MATCH($A5,#NAME?,0)+1,0),0)&gt;0,0,1),IF(IFERROR(VLOOKUP($Q$3,#NAME?,MATCH($A5,#NAME?,0)+1,0),0)&gt;0,0,1),IF(IFERROR(VLOOKUP($Q$3,#NAME?,MATCH($A5,#NAME?,0)+1,0),0)&gt;0,0,1),IF(IFERROR(MATCH($A5,#NAME?,0),0)&gt;0,1,0))</formula>
    </cfRule>
  </conditionalFormatting>
  <conditionalFormatting sqref="X5:X204">
    <cfRule type="expression" dxfId="19" priority="1075">
      <formula>IF(LEN(X5)&gt;0,1,0)</formula>
    </cfRule>
    <cfRule type="expression" dxfId="18" priority="1076">
      <formula>IF(VLOOKUP($B$3,#NAME?,MATCH($A5,#NAME?,0)+1,0)&gt;0,1,0)</formula>
    </cfRule>
    <cfRule type="expression" dxfId="17" priority="1077">
      <formula>IF(VLOOKUP($B$3,#NAME?,MATCH($A5,#NAME?,0)+1,0)&gt;0,1,0)</formula>
    </cfRule>
    <cfRule type="expression" dxfId="16" priority="1078">
      <formula>IF(VLOOKUP($B$3,#NAME?,MATCH($A5,#NAME?,0)+1,0)&gt;0,1,0)</formula>
    </cfRule>
    <cfRule type="expression" dxfId="1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7"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vervangend {language} toetsenbord met achtergrondverlichting voor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vervangend {language} toetsenbord zonder achtergrondverlichting voor Lenovo Thinkpad</v>
      </c>
    </row>
    <row r="3" spans="1:22" x14ac:dyDescent="0.15">
      <c r="A3" s="47" t="s">
        <v>356</v>
      </c>
      <c r="B3" s="77" t="s">
        <v>661</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28" x14ac:dyDescent="0.15">
      <c r="A4" s="47" t="s">
        <v>371</v>
      </c>
      <c r="B4" s="50">
        <v>58.99</v>
      </c>
      <c r="C4" s="51" t="b">
        <f>FALSE()</f>
        <v>0</v>
      </c>
      <c r="D4" s="52" t="b">
        <f>TRUE()</f>
        <v>1</v>
      </c>
      <c r="E4" s="76">
        <v>5714401240204</v>
      </c>
      <c r="F4" s="46" t="s">
        <v>663</v>
      </c>
      <c r="G4" s="75" t="s">
        <v>372</v>
      </c>
      <c r="H4" s="52" t="str">
        <f>IF([2]Values!$B$36=[2]English!$B$2,INDEX([2]English!$B$20:$B$39,V4), IF([2]Values!$B$36=[2]German!$B$2,INDEX([2]German!$B$20:$B$39,V4), IF([2]Values!$B$36=[2]Italian!$B$2,INDEX([2]Italian!$B$20:$B$39,V4), IF([2]Values!$B$36=[2]Spanish!$B$2, INDEX([2]Spanish!$B$20:$B$39,V4), IF([2]Values!$B$36=[2]French!$B$2, INDEX([2]French!$B$20:$B$39,V4), IF([2]Values!$B$36=[2]Dutch!$B$2,INDEX([2]Dutch!$B$20:$B$39,V4), IF([2]Values!$B$36=[2]English!$D$32, INDEX([2]English!$B$20:$B$39,V4), 0)))))))</f>
        <v>German</v>
      </c>
      <c r="I4" s="55" t="b">
        <f>TRUE()</f>
        <v>1</v>
      </c>
      <c r="J4" s="56" t="b">
        <f>TRUE()</f>
        <v>1</v>
      </c>
      <c r="K4" s="46" t="s">
        <v>627</v>
      </c>
      <c r="L4" s="57" t="b">
        <f>TRUE()</f>
        <v>1</v>
      </c>
      <c r="M4" s="58"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8"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9"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41" si="3">IF(ISBLANK(K4),"",IF(L4, "https://raw.githubusercontent.com/PatrickVibild/TellusAmazonPictures/master/pictures/"&amp;K4&amp;"/4.jpg", ""))</f>
        <v>https://raw.githubusercontent.com/PatrickVibild/TellusAmazonPictures/master/pictures/Lenovo/X240/BL/DE/4.jpg</v>
      </c>
      <c r="Q4" t="str">
        <f t="shared" ref="Q4:Q40" si="4">IF(ISBLANK(K4),"",IF(L4, "https://raw.githubusercontent.com/PatrickVibild/TellusAmazonPictures/master/pictures/"&amp;K4&amp;"/5.jpg", ""))</f>
        <v>https://raw.githubusercontent.com/PatrickVibild/TellusAmazonPictures/master/pictures/Lenovo/X240/BL/DE/5.jpg</v>
      </c>
      <c r="R4" t="str">
        <f t="shared" ref="R4:R37" si="5">IF(ISBLANK(K4),"",IF(L4, "https://raw.githubusercontent.com/PatrickVibild/TellusAmazonPictures/master/pictures/"&amp;K4&amp;"/6.jpg", ""))</f>
        <v>https://raw.githubusercontent.com/PatrickVibild/TellusAmazonPictures/master/pictures/Lenovo/X240/BL/DE/6.jpg</v>
      </c>
      <c r="S4" t="str">
        <f t="shared" ref="S4:T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60">
        <f>MATCH(G4,options!$D$1:$D$20,0)</f>
        <v>1</v>
      </c>
    </row>
    <row r="5" spans="1:22" ht="28" x14ac:dyDescent="0.15">
      <c r="A5" s="47" t="s">
        <v>373</v>
      </c>
      <c r="B5" s="50">
        <v>51.99</v>
      </c>
      <c r="C5" s="51" t="b">
        <f>FALSE()</f>
        <v>0</v>
      </c>
      <c r="D5" s="52" t="b">
        <f>TRUE()</f>
        <v>1</v>
      </c>
      <c r="E5" s="76">
        <v>5714401240020</v>
      </c>
      <c r="F5" s="46" t="s">
        <v>665</v>
      </c>
      <c r="G5" s="78" t="s">
        <v>374</v>
      </c>
      <c r="H5" s="52" t="str">
        <f>IF([2]Values!$B$36=[2]English!$B$2,INDEX([2]English!$B$20:$B$39,V5), IF([2]Values!$B$36=[2]German!$B$2,INDEX([2]German!$B$20:$B$39,V5), IF([2]Values!$B$36=[2]Italian!$B$2,INDEX([2]Italian!$B$20:$B$39,V5), IF([2]Values!$B$36=[2]Spanish!$B$2, INDEX([2]Spanish!$B$20:$B$39,V5), IF([2]Values!$B$36=[2]French!$B$2, INDEX([2]French!$B$20:$B$39,V5), IF([2]Values!$B$36=[2]Dutch!$B$2,INDEX([2]Dutch!$B$20:$B$39,V5), IF([2]Values!$B$36=[2]English!$D$32, INDEX([2]English!$B$20:$B$39,V5), 0)))))))</f>
        <v>French</v>
      </c>
      <c r="I5" s="55" t="b">
        <f>TRUE()</f>
        <v>1</v>
      </c>
      <c r="J5" s="56" t="b">
        <f>TRUE()</f>
        <v>1</v>
      </c>
      <c r="K5" s="46" t="s">
        <v>628</v>
      </c>
      <c r="L5" s="57" t="b">
        <f>TRUE()</f>
        <v>1</v>
      </c>
      <c r="M5" s="67" t="str">
        <f t="shared" si="0"/>
        <v>https://raw.githubusercontent.com/PatrickVibild/TellusAmazonPictures/master/pictures/Lenovo/X240/BL/FR/1.jpg</v>
      </c>
      <c r="N5" s="58" t="str">
        <f t="shared" si="1"/>
        <v>https://raw.githubusercontent.com/PatrickVibild/TellusAmazonPictures/master/pictures/Lenovo/X240/BL/FR/2.jpg</v>
      </c>
      <c r="O5" s="59"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60">
        <f>MATCH(G5,options!$D$1:$D$20,0)</f>
        <v>2</v>
      </c>
    </row>
    <row r="6" spans="1:22" ht="28" x14ac:dyDescent="0.15">
      <c r="A6" s="47" t="s">
        <v>375</v>
      </c>
      <c r="B6" s="61" t="s">
        <v>376</v>
      </c>
      <c r="C6" s="51" t="b">
        <f>FALSE()</f>
        <v>0</v>
      </c>
      <c r="D6" s="52" t="b">
        <f>TRUE()</f>
        <v>1</v>
      </c>
      <c r="E6" s="76">
        <v>5714401240037</v>
      </c>
      <c r="F6" s="46" t="s">
        <v>664</v>
      </c>
      <c r="G6" s="78" t="s">
        <v>377</v>
      </c>
      <c r="H6" s="52" t="str">
        <f>IF([2]Values!$B$36=[2]English!$B$2,INDEX([2]English!$B$20:$B$39,V6), IF([2]Values!$B$36=[2]German!$B$2,INDEX([2]German!$B$20:$B$39,V6), IF([2]Values!$B$36=[2]Italian!$B$2,INDEX([2]Italian!$B$20:$B$39,V6), IF([2]Values!$B$36=[2]Spanish!$B$2, INDEX([2]Spanish!$B$20:$B$39,V6), IF([2]Values!$B$36=[2]French!$B$2, INDEX([2]French!$B$20:$B$39,V6), IF([2]Values!$B$36=[2]Dutch!$B$2,INDEX([2]Dutch!$B$20:$B$39,V6), IF([2]Values!$B$36=[2]English!$D$32, INDEX([2]English!$B$20:$B$39,V6), 0)))))))</f>
        <v>Italian</v>
      </c>
      <c r="I6" s="55" t="b">
        <f>TRUE()</f>
        <v>1</v>
      </c>
      <c r="J6" s="56" t="b">
        <f>TRUE()</f>
        <v>1</v>
      </c>
      <c r="K6" s="46" t="s">
        <v>629</v>
      </c>
      <c r="L6" s="57" t="b">
        <f>TRUE()</f>
        <v>1</v>
      </c>
      <c r="M6" s="67" t="str">
        <f t="shared" ref="M6:M31" si="9">IF(ISBLANK(K6),"",IF(L6, "https://raw.githubusercontent.com/PatrickVibild/TellusAmazonPictures/master/pictures/"&amp;K6&amp;"/1.jpg","https://download.lenovo.com/Images/Parts/"&amp;K6&amp;"/"&amp;K6&amp;"_A.jpg"))</f>
        <v>https://raw.githubusercontent.com/PatrickVibild/TellusAmazonPictures/master/pictures/Lenovo/X240/BL/IT/1.jpg</v>
      </c>
      <c r="N6" s="67" t="str">
        <f t="shared" ref="N6:N31" si="10">IF(ISBLANK(K6),"",IF(L6, "https://raw.githubusercontent.com/PatrickVibild/TellusAmazonPictures/master/pictures/"&amp;K6&amp;"/2.jpg","https://download.lenovo.com/Images/Parts/"&amp;K6&amp;"/"&amp;K6&amp;"_B.jpg"))</f>
        <v>https://raw.githubusercontent.com/PatrickVibild/TellusAmazonPictures/master/pictures/Lenovo/X240/BL/IT/2.jpg</v>
      </c>
      <c r="O6" s="59" t="str">
        <f t="shared" ref="O6:O31" si="11">IF(ISBLANK(K6),"",IF(L6, "https://raw.githubusercontent.com/PatrickVibild/TellusAmazonPictures/master/pictures/"&amp;K6&amp;"/3.jpg","https://download.lenovo.com/Images/Parts/"&amp;K6&amp;"/"&amp;K6&amp;"_details.jpg"))</f>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60">
        <f>MATCH(G6,options!$D$1:$D$20,0)</f>
        <v>3</v>
      </c>
    </row>
    <row r="7" spans="1:22" ht="28" x14ac:dyDescent="0.15">
      <c r="A7" s="47" t="s">
        <v>378</v>
      </c>
      <c r="B7" s="62" t="str">
        <f>IF(B6=options!C1,"41","41")</f>
        <v>41</v>
      </c>
      <c r="C7" s="51" t="b">
        <f>FALSE()</f>
        <v>0</v>
      </c>
      <c r="D7" s="52" t="b">
        <f>TRUE()</f>
        <v>1</v>
      </c>
      <c r="E7" s="76">
        <v>5714401240044</v>
      </c>
      <c r="F7" s="46" t="s">
        <v>592</v>
      </c>
      <c r="G7" s="78" t="s">
        <v>379</v>
      </c>
      <c r="H7" s="52" t="str">
        <f>IF([2]Values!$B$36=[2]English!$B$2,INDEX([2]English!$B$20:$B$39,V7), IF([2]Values!$B$36=[2]German!$B$2,INDEX([2]German!$B$20:$B$39,V7), IF([2]Values!$B$36=[2]Italian!$B$2,INDEX([2]Italian!$B$20:$B$39,V7), IF([2]Values!$B$36=[2]Spanish!$B$2, INDEX([2]Spanish!$B$20:$B$39,V7), IF([2]Values!$B$36=[2]French!$B$2, INDEX([2]French!$B$20:$B$39,V7), IF([2]Values!$B$36=[2]Dutch!$B$2,INDEX([2]Dutch!$B$20:$B$39,V7), IF([2]Values!$B$36=[2]English!$D$32, INDEX([2]English!$B$20:$B$39,V7), 0)))))))</f>
        <v>Spanish</v>
      </c>
      <c r="I7" s="55" t="b">
        <f>TRUE()</f>
        <v>1</v>
      </c>
      <c r="J7" s="56" t="b">
        <f>TRUE()</f>
        <v>1</v>
      </c>
      <c r="K7" s="46" t="s">
        <v>630</v>
      </c>
      <c r="L7" s="57" t="b">
        <f>TRUE()</f>
        <v>1</v>
      </c>
      <c r="M7" s="67" t="str">
        <f t="shared" si="9"/>
        <v>https://raw.githubusercontent.com/PatrickVibild/TellusAmazonPictures/master/pictures/Lenovo/X240/BL/ES/1.jpg</v>
      </c>
      <c r="N7" s="67" t="str">
        <f t="shared" si="10"/>
        <v>https://raw.githubusercontent.com/PatrickVibild/TellusAmazonPictures/master/pictures/Lenovo/X240/BL/ES/2.jpg</v>
      </c>
      <c r="O7" s="59" t="str">
        <f t="shared" si="11"/>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60">
        <f>MATCH(G7,options!$D$1:$D$20,0)</f>
        <v>4</v>
      </c>
    </row>
    <row r="8" spans="1:22" ht="28" x14ac:dyDescent="0.15">
      <c r="A8" s="47" t="s">
        <v>380</v>
      </c>
      <c r="B8" s="62" t="str">
        <f>IF(B6=options!C1,"17","17")</f>
        <v>17</v>
      </c>
      <c r="C8" s="51" t="b">
        <f>FALSE()</f>
        <v>0</v>
      </c>
      <c r="D8" s="52" t="b">
        <f>TRUE()</f>
        <v>1</v>
      </c>
      <c r="E8" s="76">
        <v>5714401240051</v>
      </c>
      <c r="F8" s="46" t="s">
        <v>593</v>
      </c>
      <c r="G8" s="78" t="s">
        <v>381</v>
      </c>
      <c r="H8" s="52" t="str">
        <f>IF([2]Values!$B$36=[2]English!$B$2,INDEX([2]English!$B$20:$B$39,V8), IF([2]Values!$B$36=[2]German!$B$2,INDEX([2]German!$B$20:$B$39,V8), IF([2]Values!$B$36=[2]Italian!$B$2,INDEX([2]Italian!$B$20:$B$39,V8), IF([2]Values!$B$36=[2]Spanish!$B$2, INDEX([2]Spanish!$B$20:$B$39,V8), IF([2]Values!$B$36=[2]French!$B$2, INDEX([2]French!$B$20:$B$39,V8), IF([2]Values!$B$36=[2]Dutch!$B$2,INDEX([2]Dutch!$B$20:$B$39,V8), IF([2]Values!$B$36=[2]English!$D$32, INDEX([2]English!$B$20:$B$39,V8), 0)))))))</f>
        <v>UK</v>
      </c>
      <c r="I8" s="55" t="b">
        <f>TRUE()</f>
        <v>1</v>
      </c>
      <c r="J8" s="56" t="b">
        <f>TRUE()</f>
        <v>1</v>
      </c>
      <c r="K8" s="46" t="s">
        <v>631</v>
      </c>
      <c r="L8" s="57" t="b">
        <f>TRUE()</f>
        <v>1</v>
      </c>
      <c r="M8" s="67" t="str">
        <f t="shared" si="9"/>
        <v>https://raw.githubusercontent.com/PatrickVibild/TellusAmazonPictures/master/pictures/Lenovo/X240/BL/UK/1.jpg</v>
      </c>
      <c r="N8" s="67" t="str">
        <f t="shared" si="10"/>
        <v>https://raw.githubusercontent.com/PatrickVibild/TellusAmazonPictures/master/pictures/Lenovo/X240/BL/UK/2.jpg</v>
      </c>
      <c r="O8" s="59" t="str">
        <f t="shared" si="11"/>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60">
        <f>MATCH(G8,options!$D$1:$D$20,0)</f>
        <v>5</v>
      </c>
    </row>
    <row r="9" spans="1:22" ht="14" x14ac:dyDescent="0.15">
      <c r="A9" s="47" t="s">
        <v>382</v>
      </c>
      <c r="B9" s="62" t="str">
        <f>IF(B6=options!C1,"5","5")</f>
        <v>5</v>
      </c>
      <c r="C9" s="52" t="b">
        <f>FALSE()</f>
        <v>0</v>
      </c>
      <c r="D9" s="52" t="b">
        <f>FALSE()</f>
        <v>0</v>
      </c>
      <c r="E9" s="76">
        <v>5714401240068</v>
      </c>
      <c r="F9" s="46" t="s">
        <v>594</v>
      </c>
      <c r="G9" s="78" t="s">
        <v>383</v>
      </c>
      <c r="H9" s="52" t="str">
        <f>IF([2]Values!$B$36=[2]English!$B$2,INDEX([2]English!$B$20:$B$39,V9), IF([2]Values!$B$36=[2]German!$B$2,INDEX([2]German!$B$20:$B$39,V9), IF([2]Values!$B$36=[2]Italian!$B$2,INDEX([2]Italian!$B$20:$B$39,V9), IF([2]Values!$B$36=[2]Spanish!$B$2, INDEX([2]Spanish!$B$20:$B$39,V9), IF([2]Values!$B$36=[2]French!$B$2, INDEX([2]French!$B$20:$B$39,V9), IF([2]Values!$B$36=[2]Dutch!$B$2,INDEX([2]Dutch!$B$20:$B$39,V9), IF([2]Values!$B$36=[2]English!$D$32, INDEX([2]English!$B$20:$B$39,V9), 0)))))))</f>
        <v>Scandinavian – Nordic</v>
      </c>
      <c r="I9" s="55" t="b">
        <f>TRUE()</f>
        <v>1</v>
      </c>
      <c r="J9" s="56" t="b">
        <f>TRUE()</f>
        <v>1</v>
      </c>
      <c r="K9" s="46" t="s">
        <v>632</v>
      </c>
      <c r="L9" s="57" t="b">
        <f>FALSE()</f>
        <v>0</v>
      </c>
      <c r="M9" s="67" t="str">
        <f t="shared" si="9"/>
        <v>https://download.lenovo.com/Images/Parts/01AX355/01AX355_A.jpg</v>
      </c>
      <c r="N9" s="67" t="str">
        <f t="shared" si="10"/>
        <v>https://download.lenovo.com/Images/Parts/01AX355/01AX355_B.jpg</v>
      </c>
      <c r="O9" s="59" t="str">
        <f t="shared" si="11"/>
        <v>https://download.lenovo.com/Images/Parts/01AX355/01AX355_details.jpg</v>
      </c>
      <c r="P9" t="str">
        <f t="shared" si="3"/>
        <v/>
      </c>
      <c r="Q9" t="str">
        <f t="shared" si="4"/>
        <v/>
      </c>
      <c r="R9" s="52" t="str">
        <f t="shared" si="5"/>
        <v/>
      </c>
      <c r="S9" t="str">
        <f t="shared" si="6"/>
        <v/>
      </c>
      <c r="T9" t="str">
        <f t="shared" si="7"/>
        <v/>
      </c>
      <c r="U9" t="str">
        <f t="shared" si="8"/>
        <v/>
      </c>
      <c r="V9" s="60">
        <f>MATCH(G9,options!$D$1:$D$20,0)</f>
        <v>6</v>
      </c>
    </row>
    <row r="10" spans="1:22" ht="14" x14ac:dyDescent="0.15">
      <c r="A10" t="s">
        <v>384</v>
      </c>
      <c r="B10" s="63"/>
      <c r="C10" s="51" t="b">
        <f>FALSE()</f>
        <v>0</v>
      </c>
      <c r="D10" s="51" t="b">
        <f>TRUE()</f>
        <v>1</v>
      </c>
      <c r="E10" s="76">
        <v>5714401240075</v>
      </c>
      <c r="F10" s="46" t="s">
        <v>595</v>
      </c>
      <c r="G10" s="78" t="s">
        <v>385</v>
      </c>
      <c r="H10" s="52" t="str">
        <f>IF([2]Values!$B$36=[2]English!$B$2,INDEX([2]English!$B$20:$B$39,V10), IF([2]Values!$B$36=[2]German!$B$2,INDEX([2]German!$B$20:$B$39,V10), IF([2]Values!$B$36=[2]Italian!$B$2,INDEX([2]Italian!$B$20:$B$39,V10), IF([2]Values!$B$36=[2]Spanish!$B$2, INDEX([2]Spanish!$B$20:$B$39,V10), IF([2]Values!$B$36=[2]French!$B$2, INDEX([2]French!$B$20:$B$39,V10), IF([2]Values!$B$36=[2]Dutch!$B$2,INDEX([2]Dutch!$B$20:$B$39,V10), IF([2]Values!$B$36=[2]English!$D$32, INDEX([2]English!$B$20:$B$39,V10), 0)))))))</f>
        <v>Belgian</v>
      </c>
      <c r="I10" s="55" t="b">
        <f>TRUE()</f>
        <v>1</v>
      </c>
      <c r="J10" s="56" t="b">
        <f>TRUE()</f>
        <v>1</v>
      </c>
      <c r="K10" s="46" t="s">
        <v>633</v>
      </c>
      <c r="L10" s="57" t="b">
        <f>FALSE()</f>
        <v>0</v>
      </c>
      <c r="M10" s="67" t="str">
        <f t="shared" si="9"/>
        <v>https://download.lenovo.com/Images/Parts/04Y0906/04Y0906_A.jpg</v>
      </c>
      <c r="N10" s="67" t="str">
        <f t="shared" si="10"/>
        <v>https://download.lenovo.com/Images/Parts/04Y0906/04Y0906_B.jpg</v>
      </c>
      <c r="O10" s="59" t="str">
        <f t="shared" si="11"/>
        <v>https://download.lenovo.com/Images/Parts/04Y0906/04Y0906_details.jpg</v>
      </c>
      <c r="P10" s="52" t="str">
        <f t="shared" si="3"/>
        <v/>
      </c>
      <c r="Q10" s="52" t="str">
        <f t="shared" si="4"/>
        <v/>
      </c>
      <c r="R10" s="52" t="str">
        <f t="shared" si="5"/>
        <v/>
      </c>
      <c r="S10" t="str">
        <f t="shared" si="6"/>
        <v/>
      </c>
      <c r="T10" t="str">
        <f t="shared" si="7"/>
        <v/>
      </c>
      <c r="U10" t="str">
        <f t="shared" si="8"/>
        <v/>
      </c>
      <c r="V10" s="60">
        <f>MATCH(G10,options!$D$1:$D$20,0)</f>
        <v>7</v>
      </c>
    </row>
    <row r="11" spans="1:22" ht="14" x14ac:dyDescent="0.15">
      <c r="A11" s="47" t="s">
        <v>386</v>
      </c>
      <c r="B11" s="64">
        <v>150</v>
      </c>
      <c r="C11" s="51" t="b">
        <f>FALSE()</f>
        <v>0</v>
      </c>
      <c r="D11" s="51" t="b">
        <f>FALSE()</f>
        <v>0</v>
      </c>
      <c r="E11" s="76">
        <v>5714401240082</v>
      </c>
      <c r="F11" s="46" t="s">
        <v>596</v>
      </c>
      <c r="G11" s="78" t="s">
        <v>387</v>
      </c>
      <c r="H11" s="52" t="str">
        <f>IF([2]Values!$B$36=[2]English!$B$2,INDEX([2]English!$B$20:$B$39,V11), IF([2]Values!$B$36=[2]German!$B$2,INDEX([2]German!$B$20:$B$39,V11), IF([2]Values!$B$36=[2]Italian!$B$2,INDEX([2]Italian!$B$20:$B$39,V11), IF([2]Values!$B$36=[2]Spanish!$B$2, INDEX([2]Spanish!$B$20:$B$39,V11), IF([2]Values!$B$36=[2]French!$B$2, INDEX([2]French!$B$20:$B$39,V11), IF([2]Values!$B$36=[2]Dutch!$B$2,INDEX([2]Dutch!$B$20:$B$39,V11), IF([2]Values!$B$36=[2]English!$D$32, INDEX([2]English!$B$20:$B$39,V11), 0)))))))</f>
        <v>Bulgarian</v>
      </c>
      <c r="I11" s="55" t="b">
        <f>TRUE()</f>
        <v>1</v>
      </c>
      <c r="J11" s="56" t="b">
        <f>TRUE()</f>
        <v>1</v>
      </c>
      <c r="K11" s="46" t="s">
        <v>634</v>
      </c>
      <c r="L11" s="57" t="b">
        <f>FALSE()</f>
        <v>0</v>
      </c>
      <c r="M11" s="67" t="str">
        <f t="shared" si="9"/>
        <v>https://download.lenovo.com/Images/Parts/04X0222/04X0222_A.jpg</v>
      </c>
      <c r="N11" s="67" t="str">
        <f t="shared" si="10"/>
        <v>https://download.lenovo.com/Images/Parts/04X0222/04X0222_B.jpg</v>
      </c>
      <c r="O11" s="59" t="str">
        <f t="shared" si="11"/>
        <v>https://download.lenovo.com/Images/Parts/04X0222/04X0222_details.jpg</v>
      </c>
      <c r="P11" s="52" t="str">
        <f t="shared" si="3"/>
        <v/>
      </c>
      <c r="Q11" s="52" t="str">
        <f t="shared" si="4"/>
        <v/>
      </c>
      <c r="R11" s="52" t="str">
        <f t="shared" si="5"/>
        <v/>
      </c>
      <c r="S11" t="str">
        <f t="shared" si="6"/>
        <v/>
      </c>
      <c r="T11" t="str">
        <f t="shared" si="7"/>
        <v/>
      </c>
      <c r="U11" t="str">
        <f t="shared" si="8"/>
        <v/>
      </c>
      <c r="V11" s="60">
        <f>MATCH(G11,options!$D$1:$D$20,0)</f>
        <v>8</v>
      </c>
    </row>
    <row r="12" spans="1:22" ht="14" x14ac:dyDescent="0.15">
      <c r="B12" s="63"/>
      <c r="C12" s="51" t="b">
        <f>FALSE()</f>
        <v>0</v>
      </c>
      <c r="D12" s="51" t="b">
        <f>FALSE()</f>
        <v>0</v>
      </c>
      <c r="E12" s="76">
        <v>5714401240099</v>
      </c>
      <c r="F12" s="46" t="s">
        <v>597</v>
      </c>
      <c r="G12" s="78" t="s">
        <v>388</v>
      </c>
      <c r="H12" s="52" t="str">
        <f>IF([2]Values!$B$36=[2]English!$B$2,INDEX([2]English!$B$20:$B$39,V12), IF([2]Values!$B$36=[2]German!$B$2,INDEX([2]German!$B$20:$B$39,V12), IF([2]Values!$B$36=[2]Italian!$B$2,INDEX([2]Italian!$B$20:$B$39,V12), IF([2]Values!$B$36=[2]Spanish!$B$2, INDEX([2]Spanish!$B$20:$B$39,V12), IF([2]Values!$B$36=[2]French!$B$2, INDEX([2]French!$B$20:$B$39,V12), IF([2]Values!$B$36=[2]Dutch!$B$2,INDEX([2]Dutch!$B$20:$B$39,V12), IF([2]Values!$B$36=[2]English!$D$32, INDEX([2]English!$B$20:$B$39,V12), 0)))))))</f>
        <v>Czech</v>
      </c>
      <c r="I12" s="55" t="b">
        <f>TRUE()</f>
        <v>1</v>
      </c>
      <c r="J12" s="56" t="b">
        <f>TRUE()</f>
        <v>1</v>
      </c>
      <c r="K12" s="46" t="s">
        <v>635</v>
      </c>
      <c r="L12" s="57" t="b">
        <f>FALSE()</f>
        <v>0</v>
      </c>
      <c r="M12" s="67" t="str">
        <f t="shared" si="9"/>
        <v>https://download.lenovo.com/Images/Parts/01AV508/01AV508_A.jpg</v>
      </c>
      <c r="N12" s="67" t="str">
        <f t="shared" si="10"/>
        <v>https://download.lenovo.com/Images/Parts/01AV508/01AV508_B.jpg</v>
      </c>
      <c r="O12" s="59" t="str">
        <f t="shared" si="11"/>
        <v>https://download.lenovo.com/Images/Parts/01AV508/01AV508_details.jpg</v>
      </c>
      <c r="P12" s="52" t="str">
        <f t="shared" si="3"/>
        <v/>
      </c>
      <c r="Q12" s="52" t="str">
        <f t="shared" si="4"/>
        <v/>
      </c>
      <c r="R12" s="52" t="str">
        <f t="shared" si="5"/>
        <v/>
      </c>
      <c r="S12" t="str">
        <f t="shared" si="6"/>
        <v/>
      </c>
      <c r="T12" t="str">
        <f t="shared" si="7"/>
        <v/>
      </c>
      <c r="U12" t="str">
        <f t="shared" si="8"/>
        <v/>
      </c>
      <c r="V12" s="60">
        <f>MATCH(G12,options!$D$1:$D$20,0)</f>
        <v>20</v>
      </c>
    </row>
    <row r="13" spans="1:22" ht="14" x14ac:dyDescent="0.15">
      <c r="A13" s="47" t="s">
        <v>389</v>
      </c>
      <c r="B13" s="46" t="s">
        <v>662</v>
      </c>
      <c r="C13" s="51" t="b">
        <f>FALSE()</f>
        <v>0</v>
      </c>
      <c r="D13" s="51" t="b">
        <f>FALSE()</f>
        <v>0</v>
      </c>
      <c r="E13" s="76">
        <v>5714401240105</v>
      </c>
      <c r="F13" s="46" t="s">
        <v>598</v>
      </c>
      <c r="G13" s="78" t="s">
        <v>390</v>
      </c>
      <c r="H13" s="52" t="str">
        <f>IF([2]Values!$B$36=[2]English!$B$2,INDEX([2]English!$B$20:$B$39,V13), IF([2]Values!$B$36=[2]German!$B$2,INDEX([2]German!$B$20:$B$39,V13), IF([2]Values!$B$36=[2]Italian!$B$2,INDEX([2]Italian!$B$20:$B$39,V13), IF([2]Values!$B$36=[2]Spanish!$B$2, INDEX([2]Spanish!$B$20:$B$39,V13), IF([2]Values!$B$36=[2]French!$B$2, INDEX([2]French!$B$20:$B$39,V13), IF([2]Values!$B$36=[2]Dutch!$B$2,INDEX([2]Dutch!$B$20:$B$39,V13), IF([2]Values!$B$36=[2]English!$D$32, INDEX([2]English!$B$20:$B$39,V13), 0)))))))</f>
        <v>Danish</v>
      </c>
      <c r="I13" s="55" t="b">
        <f>TRUE()</f>
        <v>1</v>
      </c>
      <c r="J13" s="56" t="b">
        <f>TRUE()</f>
        <v>1</v>
      </c>
      <c r="K13" s="46" t="s">
        <v>636</v>
      </c>
      <c r="L13" s="57" t="b">
        <f>FALSE()</f>
        <v>0</v>
      </c>
      <c r="M13" s="67" t="str">
        <f t="shared" si="9"/>
        <v>https://download.lenovo.com/Images/Parts/04X0224/04X0224_A.jpg</v>
      </c>
      <c r="N13" s="67" t="str">
        <f t="shared" si="10"/>
        <v>https://download.lenovo.com/Images/Parts/04X0224/04X0224_B.jpg</v>
      </c>
      <c r="O13" s="59" t="str">
        <f t="shared" si="11"/>
        <v>https://download.lenovo.com/Images/Parts/04X0224/04X0224_details.jpg</v>
      </c>
      <c r="P13" s="52" t="str">
        <f t="shared" si="3"/>
        <v/>
      </c>
      <c r="Q13" s="52" t="str">
        <f t="shared" si="4"/>
        <v/>
      </c>
      <c r="R13" s="52" t="str">
        <f t="shared" si="5"/>
        <v/>
      </c>
      <c r="S13" t="str">
        <f t="shared" si="6"/>
        <v/>
      </c>
      <c r="T13" t="str">
        <f t="shared" si="7"/>
        <v/>
      </c>
      <c r="U13" t="str">
        <f t="shared" si="8"/>
        <v/>
      </c>
      <c r="V13" s="60">
        <f>MATCH(G13,options!$D$1:$D$20,0)</f>
        <v>9</v>
      </c>
    </row>
    <row r="14" spans="1:22" ht="14" x14ac:dyDescent="0.15">
      <c r="A14" s="47" t="s">
        <v>391</v>
      </c>
      <c r="B14" s="76">
        <v>5714401240990</v>
      </c>
      <c r="C14" s="51" t="b">
        <f>FALSE()</f>
        <v>0</v>
      </c>
      <c r="D14" s="51" t="b">
        <f>FALSE()</f>
        <v>0</v>
      </c>
      <c r="E14" s="76">
        <v>5714401240112</v>
      </c>
      <c r="F14" s="46" t="s">
        <v>599</v>
      </c>
      <c r="G14" s="78" t="s">
        <v>392</v>
      </c>
      <c r="H14" s="52" t="str">
        <f>IF([2]Values!$B$36=[2]English!$B$2,INDEX([2]English!$B$20:$B$39,V14), IF([2]Values!$B$36=[2]German!$B$2,INDEX([2]German!$B$20:$B$39,V14), IF([2]Values!$B$36=[2]Italian!$B$2,INDEX([2]Italian!$B$20:$B$39,V14), IF([2]Values!$B$36=[2]Spanish!$B$2, INDEX([2]Spanish!$B$20:$B$39,V14), IF([2]Values!$B$36=[2]French!$B$2, INDEX([2]French!$B$20:$B$39,V14), IF([2]Values!$B$36=[2]Dutch!$B$2,INDEX([2]Dutch!$B$20:$B$39,V14), IF([2]Values!$B$36=[2]English!$D$32, INDEX([2]English!$B$20:$B$39,V14), 0)))))))</f>
        <v>Hungarian</v>
      </c>
      <c r="I14" s="55" t="b">
        <f>TRUE()</f>
        <v>1</v>
      </c>
      <c r="J14" s="56" t="b">
        <f>TRUE()</f>
        <v>1</v>
      </c>
      <c r="K14" s="46" t="s">
        <v>637</v>
      </c>
      <c r="L14" s="57" t="b">
        <f>FALSE()</f>
        <v>0</v>
      </c>
      <c r="M14" s="67" t="str">
        <f t="shared" si="9"/>
        <v>https://download.lenovo.com/Images/Parts/04X0230/04X0230_A.jpg</v>
      </c>
      <c r="N14" s="67" t="str">
        <f t="shared" si="10"/>
        <v>https://download.lenovo.com/Images/Parts/04X0230/04X0230_B.jpg</v>
      </c>
      <c r="O14" s="59" t="str">
        <f t="shared" si="11"/>
        <v>https://download.lenovo.com/Images/Parts/04X0230/04X0230_details.jpg</v>
      </c>
      <c r="P14" s="52" t="str">
        <f t="shared" si="3"/>
        <v/>
      </c>
      <c r="Q14" s="52" t="str">
        <f t="shared" si="4"/>
        <v/>
      </c>
      <c r="R14" s="52" t="str">
        <f t="shared" si="5"/>
        <v/>
      </c>
      <c r="S14" t="str">
        <f t="shared" si="6"/>
        <v/>
      </c>
      <c r="T14" t="str">
        <f t="shared" si="7"/>
        <v/>
      </c>
      <c r="U14" t="str">
        <f t="shared" si="8"/>
        <v/>
      </c>
      <c r="V14" s="60">
        <f>MATCH(G14,options!$D$1:$D$20,0)</f>
        <v>19</v>
      </c>
    </row>
    <row r="15" spans="1:22" ht="14" x14ac:dyDescent="0.15">
      <c r="B15" s="63"/>
      <c r="C15" s="51" t="b">
        <f>FALSE()</f>
        <v>0</v>
      </c>
      <c r="D15" s="51" t="b">
        <f>FALSE()</f>
        <v>0</v>
      </c>
      <c r="E15" s="76">
        <v>5714401240129</v>
      </c>
      <c r="F15" s="46" t="s">
        <v>600</v>
      </c>
      <c r="G15" s="78" t="s">
        <v>393</v>
      </c>
      <c r="H15" s="52" t="str">
        <f>IF([2]Values!$B$36=[2]English!$B$2,INDEX([2]English!$B$20:$B$39,V15), IF([2]Values!$B$36=[2]German!$B$2,INDEX([2]German!$B$20:$B$39,V15), IF([2]Values!$B$36=[2]Italian!$B$2,INDEX([2]Italian!$B$20:$B$39,V15), IF([2]Values!$B$36=[2]Spanish!$B$2, INDEX([2]Spanish!$B$20:$B$39,V15), IF([2]Values!$B$36=[2]French!$B$2, INDEX([2]French!$B$20:$B$39,V15), IF([2]Values!$B$36=[2]Dutch!$B$2,INDEX([2]Dutch!$B$20:$B$39,V15), IF([2]Values!$B$36=[2]English!$D$32, INDEX([2]English!$B$20:$B$39,V15), 0)))))))</f>
        <v>Dutch</v>
      </c>
      <c r="I15" s="55" t="b">
        <f>TRUE()</f>
        <v>1</v>
      </c>
      <c r="J15" s="56" t="b">
        <f>TRUE()</f>
        <v>1</v>
      </c>
      <c r="K15" s="46" t="s">
        <v>638</v>
      </c>
      <c r="L15" s="57" t="b">
        <f>FALSE()</f>
        <v>0</v>
      </c>
      <c r="M15" s="67" t="str">
        <f t="shared" si="9"/>
        <v>https://download.lenovo.com/Images/Parts/04X0196/04X0196_A.jpg</v>
      </c>
      <c r="N15" s="67" t="str">
        <f t="shared" si="10"/>
        <v>https://download.lenovo.com/Images/Parts/04X0196/04X0196_B.jpg</v>
      </c>
      <c r="O15" s="59" t="str">
        <f t="shared" si="11"/>
        <v>https://download.lenovo.com/Images/Parts/04X0196/04X0196_details.jpg</v>
      </c>
      <c r="P15" s="52" t="str">
        <f t="shared" si="3"/>
        <v/>
      </c>
      <c r="Q15" s="52" t="str">
        <f t="shared" si="4"/>
        <v/>
      </c>
      <c r="R15" s="52" t="str">
        <f t="shared" si="5"/>
        <v/>
      </c>
      <c r="S15" t="str">
        <f t="shared" si="6"/>
        <v/>
      </c>
      <c r="T15" t="str">
        <f t="shared" si="7"/>
        <v/>
      </c>
      <c r="U15" t="str">
        <f t="shared" si="8"/>
        <v/>
      </c>
      <c r="V15" s="60">
        <f>MATCH(G15,options!$D$1:$D$20,0)</f>
        <v>10</v>
      </c>
    </row>
    <row r="16" spans="1:22" ht="14" x14ac:dyDescent="0.15">
      <c r="A16" s="47" t="s">
        <v>394</v>
      </c>
      <c r="B16" s="48" t="s">
        <v>395</v>
      </c>
      <c r="C16" s="51" t="b">
        <f>FALSE()</f>
        <v>0</v>
      </c>
      <c r="D16" s="51" t="b">
        <f>FALSE()</f>
        <v>0</v>
      </c>
      <c r="E16" s="76">
        <v>5714401240136</v>
      </c>
      <c r="F16" s="46" t="s">
        <v>601</v>
      </c>
      <c r="G16" s="78" t="s">
        <v>396</v>
      </c>
      <c r="H16" s="52" t="str">
        <f>IF([2]Values!$B$36=[2]English!$B$2,INDEX([2]English!$B$20:$B$39,V16), IF([2]Values!$B$36=[2]German!$B$2,INDEX([2]German!$B$20:$B$39,V16), IF([2]Values!$B$36=[2]Italian!$B$2,INDEX([2]Italian!$B$20:$B$39,V16), IF([2]Values!$B$36=[2]Spanish!$B$2, INDEX([2]Spanish!$B$20:$B$39,V16), IF([2]Values!$B$36=[2]French!$B$2, INDEX([2]French!$B$20:$B$39,V16), IF([2]Values!$B$36=[2]Dutch!$B$2,INDEX([2]Dutch!$B$20:$B$39,V16), IF([2]Values!$B$36=[2]English!$D$32, INDEX([2]English!$B$20:$B$39,V16), 0)))))))</f>
        <v>Norwegian</v>
      </c>
      <c r="I16" s="55" t="b">
        <f>TRUE()</f>
        <v>1</v>
      </c>
      <c r="J16" s="56" t="b">
        <f>TRUE()</f>
        <v>1</v>
      </c>
      <c r="K16" s="46" t="s">
        <v>639</v>
      </c>
      <c r="L16" s="57" t="b">
        <f>FALSE()</f>
        <v>0</v>
      </c>
      <c r="M16" s="67" t="str">
        <f t="shared" si="9"/>
        <v>https://download.lenovo.com/Images/Parts/04Y0920/04Y0920_A.jpg</v>
      </c>
      <c r="N16" s="67" t="str">
        <f t="shared" si="10"/>
        <v>https://download.lenovo.com/Images/Parts/04Y0920/04Y0920_B.jpg</v>
      </c>
      <c r="O16" s="59" t="str">
        <f t="shared" si="11"/>
        <v>https://download.lenovo.com/Images/Parts/04Y0920/04Y0920_details.jpg</v>
      </c>
      <c r="P16" s="52" t="str">
        <f t="shared" si="3"/>
        <v/>
      </c>
      <c r="Q16" s="52" t="str">
        <f t="shared" si="4"/>
        <v/>
      </c>
      <c r="R16" s="52" t="str">
        <f t="shared" si="5"/>
        <v/>
      </c>
      <c r="S16" t="str">
        <f t="shared" si="6"/>
        <v/>
      </c>
      <c r="T16" t="str">
        <f t="shared" si="7"/>
        <v/>
      </c>
      <c r="U16" t="str">
        <f t="shared" si="8"/>
        <v/>
      </c>
      <c r="V16" s="60">
        <f>MATCH(G16,options!$D$1:$D$20,0)</f>
        <v>11</v>
      </c>
    </row>
    <row r="17" spans="1:22" ht="14" x14ac:dyDescent="0.15">
      <c r="B17" s="63"/>
      <c r="C17" s="51" t="b">
        <f>FALSE()</f>
        <v>0</v>
      </c>
      <c r="D17" s="51" t="b">
        <f>FALSE()</f>
        <v>0</v>
      </c>
      <c r="E17" s="76">
        <v>5714401240143</v>
      </c>
      <c r="F17" s="46" t="s">
        <v>602</v>
      </c>
      <c r="G17" s="78" t="s">
        <v>397</v>
      </c>
      <c r="H17" s="52" t="str">
        <f>IF([2]Values!$B$36=[2]English!$B$2,INDEX([2]English!$B$20:$B$39,V17), IF([2]Values!$B$36=[2]German!$B$2,INDEX([2]German!$B$20:$B$39,V17), IF([2]Values!$B$36=[2]Italian!$B$2,INDEX([2]Italian!$B$20:$B$39,V17), IF([2]Values!$B$36=[2]Spanish!$B$2, INDEX([2]Spanish!$B$20:$B$39,V17), IF([2]Values!$B$36=[2]French!$B$2, INDEX([2]French!$B$20:$B$39,V17), IF([2]Values!$B$36=[2]Dutch!$B$2,INDEX([2]Dutch!$B$20:$B$39,V17), IF([2]Values!$B$36=[2]English!$D$32, INDEX([2]English!$B$20:$B$39,V17), 0)))))))</f>
        <v>Polish</v>
      </c>
      <c r="I17" s="55" t="b">
        <f>TRUE()</f>
        <v>1</v>
      </c>
      <c r="J17" s="56" t="b">
        <f>TRUE()</f>
        <v>1</v>
      </c>
      <c r="K17" s="46" t="s">
        <v>640</v>
      </c>
      <c r="L17" s="57" t="b">
        <f>FALSE()</f>
        <v>0</v>
      </c>
      <c r="M17" s="67" t="str">
        <f t="shared" si="9"/>
        <v>https://download.lenovo.com/Images/Parts/04X0236/04X0236_A.jpg</v>
      </c>
      <c r="N17" s="67" t="str">
        <f t="shared" si="10"/>
        <v>https://download.lenovo.com/Images/Parts/04X0236/04X0236_B.jpg</v>
      </c>
      <c r="O17" s="59" t="str">
        <f t="shared" si="11"/>
        <v>https://download.lenovo.com/Images/Parts/04X0236/04X0236_details.jpg</v>
      </c>
      <c r="P17" s="52" t="str">
        <f t="shared" si="3"/>
        <v/>
      </c>
      <c r="Q17" s="52" t="str">
        <f t="shared" si="4"/>
        <v/>
      </c>
      <c r="R17" s="52" t="str">
        <f t="shared" si="5"/>
        <v/>
      </c>
      <c r="S17" t="str">
        <f t="shared" si="6"/>
        <v/>
      </c>
      <c r="T17" t="str">
        <f t="shared" si="7"/>
        <v/>
      </c>
      <c r="U17" t="str">
        <f t="shared" si="8"/>
        <v/>
      </c>
      <c r="V17" s="60">
        <f>MATCH(G17,options!$D$1:$D$20,0)</f>
        <v>12</v>
      </c>
    </row>
    <row r="18" spans="1:22" ht="14" x14ac:dyDescent="0.15">
      <c r="A18" s="47" t="s">
        <v>398</v>
      </c>
      <c r="B18" s="64">
        <v>5</v>
      </c>
      <c r="C18" s="51" t="b">
        <f>FALSE()</f>
        <v>0</v>
      </c>
      <c r="D18" s="51" t="b">
        <f>FALSE()</f>
        <v>0</v>
      </c>
      <c r="E18" s="76">
        <v>5714401240150</v>
      </c>
      <c r="F18" s="46" t="s">
        <v>603</v>
      </c>
      <c r="G18" s="78" t="s">
        <v>399</v>
      </c>
      <c r="H18" s="52" t="str">
        <f>IF([2]Values!$B$36=[2]English!$B$2,INDEX([2]English!$B$20:$B$39,V18), IF([2]Values!$B$36=[2]German!$B$2,INDEX([2]German!$B$20:$B$39,V18), IF([2]Values!$B$36=[2]Italian!$B$2,INDEX([2]Italian!$B$20:$B$39,V18), IF([2]Values!$B$36=[2]Spanish!$B$2, INDEX([2]Spanish!$B$20:$B$39,V18), IF([2]Values!$B$36=[2]French!$B$2, INDEX([2]French!$B$20:$B$39,V18), IF([2]Values!$B$36=[2]Dutch!$B$2,INDEX([2]Dutch!$B$20:$B$39,V18), IF([2]Values!$B$36=[2]English!$D$32, INDEX([2]English!$B$20:$B$39,V18), 0)))))))</f>
        <v>Portuguese</v>
      </c>
      <c r="I18" s="55" t="b">
        <f>TRUE()</f>
        <v>1</v>
      </c>
      <c r="J18" s="56" t="b">
        <f>TRUE()</f>
        <v>1</v>
      </c>
      <c r="K18" s="46" t="s">
        <v>641</v>
      </c>
      <c r="L18" s="57" t="b">
        <f>FALSE()</f>
        <v>0</v>
      </c>
      <c r="M18" s="67" t="str">
        <f t="shared" si="9"/>
        <v>https://download.lenovo.com/Images/Parts/04X0237/04X0237_A.jpg</v>
      </c>
      <c r="N18" s="67" t="str">
        <f t="shared" si="10"/>
        <v>https://download.lenovo.com/Images/Parts/04X0237/04X0237_B.jpg</v>
      </c>
      <c r="O18" s="59" t="str">
        <f t="shared" si="11"/>
        <v>https://download.lenovo.com/Images/Parts/04X0237/04X0237_details.jpg</v>
      </c>
      <c r="P18" s="52" t="str">
        <f t="shared" si="3"/>
        <v/>
      </c>
      <c r="Q18" s="52" t="str">
        <f t="shared" si="4"/>
        <v/>
      </c>
      <c r="R18" s="52" t="str">
        <f t="shared" si="5"/>
        <v/>
      </c>
      <c r="S18" t="str">
        <f t="shared" si="6"/>
        <v/>
      </c>
      <c r="T18" t="str">
        <f t="shared" si="7"/>
        <v/>
      </c>
      <c r="U18" t="str">
        <f t="shared" si="8"/>
        <v/>
      </c>
      <c r="V18" s="60">
        <f>MATCH(G18,options!$D$1:$D$20,0)</f>
        <v>13</v>
      </c>
    </row>
    <row r="19" spans="1:22" ht="14" x14ac:dyDescent="0.15">
      <c r="B19" s="63"/>
      <c r="C19" s="51" t="b">
        <f>FALSE()</f>
        <v>0</v>
      </c>
      <c r="D19" s="51" t="b">
        <f>FALSE()</f>
        <v>0</v>
      </c>
      <c r="E19" s="76">
        <v>5714401240167</v>
      </c>
      <c r="F19" s="46" t="s">
        <v>604</v>
      </c>
      <c r="G19" s="78" t="s">
        <v>400</v>
      </c>
      <c r="H19" s="52" t="str">
        <f>IF([2]Values!$B$36=[2]English!$B$2,INDEX([2]English!$B$20:$B$39,V19), IF([2]Values!$B$36=[2]German!$B$2,INDEX([2]German!$B$20:$B$39,V19), IF([2]Values!$B$36=[2]Italian!$B$2,INDEX([2]Italian!$B$20:$B$39,V19), IF([2]Values!$B$36=[2]Spanish!$B$2, INDEX([2]Spanish!$B$20:$B$39,V19), IF([2]Values!$B$36=[2]French!$B$2, INDEX([2]French!$B$20:$B$39,V19), IF([2]Values!$B$36=[2]Dutch!$B$2,INDEX([2]Dutch!$B$20:$B$39,V19), IF([2]Values!$B$36=[2]English!$D$32, INDEX([2]English!$B$20:$B$39,V19), 0)))))))</f>
        <v>Swedish – Finnish</v>
      </c>
      <c r="I19" s="55" t="b">
        <f>TRUE()</f>
        <v>1</v>
      </c>
      <c r="J19" s="56" t="b">
        <f>TRUE()</f>
        <v>1</v>
      </c>
      <c r="K19" s="46" t="s">
        <v>642</v>
      </c>
      <c r="L19" s="57" t="b">
        <v>0</v>
      </c>
      <c r="M19" s="67" t="str">
        <f t="shared" si="9"/>
        <v>https://download.lenovo.com/Images/Parts/04Y0964/04Y0964_A.jpg</v>
      </c>
      <c r="N19" s="67" t="str">
        <f t="shared" si="10"/>
        <v>https://download.lenovo.com/Images/Parts/04Y0964/04Y0964_B.jpg</v>
      </c>
      <c r="O19" s="59" t="str">
        <f t="shared" si="11"/>
        <v>https://download.lenovo.com/Images/Parts/04Y0964/04Y0964_details.jpg</v>
      </c>
      <c r="P19" s="52" t="str">
        <f t="shared" si="3"/>
        <v/>
      </c>
      <c r="Q19" s="52" t="str">
        <f t="shared" si="4"/>
        <v/>
      </c>
      <c r="R19" s="52" t="str">
        <f t="shared" si="5"/>
        <v/>
      </c>
      <c r="S19" t="str">
        <f t="shared" si="6"/>
        <v/>
      </c>
      <c r="T19" t="str">
        <f t="shared" si="7"/>
        <v/>
      </c>
      <c r="U19" t="str">
        <f t="shared" si="8"/>
        <v/>
      </c>
      <c r="V19" s="60">
        <f>MATCH(G19,options!$D$1:$D$20,0)</f>
        <v>14</v>
      </c>
    </row>
    <row r="20" spans="1:22" ht="14" x14ac:dyDescent="0.15">
      <c r="A20" s="47" t="s">
        <v>401</v>
      </c>
      <c r="B20" s="65" t="s">
        <v>417</v>
      </c>
      <c r="C20" s="51" t="b">
        <f>FALSE()</f>
        <v>0</v>
      </c>
      <c r="D20" s="51" t="b">
        <f>TRUE()</f>
        <v>1</v>
      </c>
      <c r="E20" s="76">
        <v>5714401240174</v>
      </c>
      <c r="F20" s="46" t="s">
        <v>605</v>
      </c>
      <c r="G20" s="78" t="s">
        <v>403</v>
      </c>
      <c r="H20" s="52" t="str">
        <f>IF([2]Values!$B$36=[2]English!$B$2,INDEX([2]English!$B$20:$B$39,V20), IF([2]Values!$B$36=[2]German!$B$2,INDEX([2]German!$B$20:$B$39,V20), IF([2]Values!$B$36=[2]Italian!$B$2,INDEX([2]Italian!$B$20:$B$39,V20), IF([2]Values!$B$36=[2]Spanish!$B$2, INDEX([2]Spanish!$B$20:$B$39,V20), IF([2]Values!$B$36=[2]French!$B$2, INDEX([2]French!$B$20:$B$39,V20), IF([2]Values!$B$36=[2]Dutch!$B$2,INDEX([2]Dutch!$B$20:$B$39,V20), IF([2]Values!$B$36=[2]English!$D$32, INDEX([2]English!$B$20:$B$39,V20), 0)))))))</f>
        <v>Swiss</v>
      </c>
      <c r="I20" s="55" t="b">
        <f>TRUE()</f>
        <v>1</v>
      </c>
      <c r="J20" s="56" t="b">
        <f>TRUE()</f>
        <v>1</v>
      </c>
      <c r="K20" s="46" t="s">
        <v>643</v>
      </c>
      <c r="L20" s="57" t="b">
        <f>FALSE()</f>
        <v>0</v>
      </c>
      <c r="M20" s="67" t="str">
        <f t="shared" si="9"/>
        <v>https://download.lenovo.com/Images/Parts/04X0242/04X0242_A.jpg</v>
      </c>
      <c r="N20" s="67" t="str">
        <f t="shared" si="10"/>
        <v>https://download.lenovo.com/Images/Parts/04X0242/04X0242_B.jpg</v>
      </c>
      <c r="O20" s="59" t="str">
        <f t="shared" si="11"/>
        <v>https://download.lenovo.com/Images/Parts/04X0242/04X0242_details.jpg</v>
      </c>
      <c r="P20" s="52" t="str">
        <f t="shared" si="3"/>
        <v/>
      </c>
      <c r="Q20" s="52" t="str">
        <f t="shared" si="4"/>
        <v/>
      </c>
      <c r="R20" s="52" t="str">
        <f t="shared" si="5"/>
        <v/>
      </c>
      <c r="S20" t="str">
        <f t="shared" si="6"/>
        <v/>
      </c>
      <c r="T20" t="str">
        <f t="shared" si="7"/>
        <v/>
      </c>
      <c r="U20" t="str">
        <f t="shared" si="8"/>
        <v/>
      </c>
      <c r="V20" s="60">
        <f>MATCH(G20,options!$D$1:$D$20,0)</f>
        <v>15</v>
      </c>
    </row>
    <row r="21" spans="1:22" ht="28" x14ac:dyDescent="0.15">
      <c r="B21" s="63"/>
      <c r="C21" s="51" t="b">
        <f>FALSE()</f>
        <v>0</v>
      </c>
      <c r="D21" s="51" t="b">
        <f>FALSE()</f>
        <v>0</v>
      </c>
      <c r="E21" s="76">
        <v>5714401240181</v>
      </c>
      <c r="F21" s="46" t="s">
        <v>606</v>
      </c>
      <c r="G21" s="78" t="s">
        <v>404</v>
      </c>
      <c r="H21" s="52" t="str">
        <f>IF([2]Values!$B$36=[2]English!$B$2,INDEX([2]English!$B$20:$B$39,V21), IF([2]Values!$B$36=[2]German!$B$2,INDEX([2]German!$B$20:$B$39,V21), IF([2]Values!$B$36=[2]Italian!$B$2,INDEX([2]Italian!$B$20:$B$39,V21), IF([2]Values!$B$36=[2]Spanish!$B$2, INDEX([2]Spanish!$B$20:$B$39,V21), IF([2]Values!$B$36=[2]French!$B$2, INDEX([2]French!$B$20:$B$39,V21), IF([2]Values!$B$36=[2]Dutch!$B$2,INDEX([2]Dutch!$B$20:$B$39,V21), IF([2]Values!$B$36=[2]English!$D$32, INDEX([2]English!$B$20:$B$39,V21), 0)))))))</f>
        <v>US International</v>
      </c>
      <c r="I21" s="55" t="b">
        <f>TRUE()</f>
        <v>1</v>
      </c>
      <c r="J21" s="56" t="b">
        <f>TRUE()</f>
        <v>1</v>
      </c>
      <c r="K21" s="46" t="s">
        <v>644</v>
      </c>
      <c r="L21" s="57" t="b">
        <f>TRUE()</f>
        <v>1</v>
      </c>
      <c r="M21" s="67" t="str">
        <f t="shared" si="9"/>
        <v>https://raw.githubusercontent.com/PatrickVibild/TellusAmazonPictures/master/pictures/Lenovo/X240/BL/USI/1.jpg</v>
      </c>
      <c r="N21" s="67" t="str">
        <f t="shared" si="10"/>
        <v>https://raw.githubusercontent.com/PatrickVibild/TellusAmazonPictures/master/pictures/Lenovo/X240/BL/USI/2.jpg</v>
      </c>
      <c r="O21" s="59" t="str">
        <f t="shared" si="11"/>
        <v>https://raw.githubusercontent.com/PatrickVibild/TellusAmazonPictures/master/pictures/Lenovo/X240/BL/USI/3.jpg</v>
      </c>
      <c r="P21" s="52" t="str">
        <f t="shared" si="3"/>
        <v>https://raw.githubusercontent.com/PatrickVibild/TellusAmazonPictures/master/pictures/Lenovo/X240/BL/USI/4.jpg</v>
      </c>
      <c r="Q21" s="52" t="str">
        <f t="shared" si="4"/>
        <v>https://raw.githubusercontent.com/PatrickVibild/TellusAmazonPictures/master/pictures/Lenovo/X240/BL/USI/5.jpg</v>
      </c>
      <c r="R21" s="52" t="str">
        <f t="shared" si="5"/>
        <v>https://raw.githubusercontent.com/PatrickVibild/TellusAmazonPictures/master/pictures/Lenovo/X240/BL/USI/6.jpg</v>
      </c>
      <c r="S21" s="52" t="str">
        <f t="shared" si="6"/>
        <v>https://raw.githubusercontent.com/PatrickVibild/TellusAmazonPictures/master/pictures/Lenovo/X240/BL/USI/7.jpg</v>
      </c>
      <c r="T21" t="str">
        <f>IF(ISBLANK(K23),"",IF(L21, "https://raw.githubusercontent.com/PatrickVibild/TellusAmazonPictures/master/pictures/"&amp;K23&amp;"/8.jpg",""))</f>
        <v>https://raw.githubusercontent.com/PatrickVibild/TellusAmazonPictures/master/pictures/04Y0950/8.jpg</v>
      </c>
      <c r="U21" t="str">
        <f>IF(ISBLANK(K23),"",IF(L21, "https://raw.githubusercontent.com/PatrickVibild/TellusAmazonPictures/master/pictures/"&amp;K23&amp;"/9.jpg", ""))</f>
        <v>https://raw.githubusercontent.com/PatrickVibild/TellusAmazonPictures/master/pictures/04Y0950/9.jpg</v>
      </c>
      <c r="V21" s="60">
        <f>MATCH(G21,options!$D$1:$D$20,0)</f>
        <v>16</v>
      </c>
    </row>
    <row r="22" spans="1:22" ht="28" x14ac:dyDescent="0.15">
      <c r="B22" s="63"/>
      <c r="C22" s="52" t="b">
        <f>TRUE()</f>
        <v>1</v>
      </c>
      <c r="D22" s="51" t="b">
        <f>FALSE()</f>
        <v>0</v>
      </c>
      <c r="E22" s="76">
        <v>5714401240198</v>
      </c>
      <c r="F22" s="46" t="s">
        <v>607</v>
      </c>
      <c r="G22" s="78" t="s">
        <v>407</v>
      </c>
      <c r="H22" s="52" t="str">
        <f>IF([2]Values!$B$36=[2]English!$B$2,INDEX([2]English!$B$20:$B$39,V22), IF([2]Values!$B$36=[2]German!$B$2,INDEX([2]German!$B$20:$B$39,V22), IF([2]Values!$B$36=[2]Italian!$B$2,INDEX([2]Italian!$B$20:$B$39,V22), IF([2]Values!$B$36=[2]Spanish!$B$2, INDEX([2]Spanish!$B$20:$B$39,V22), IF([2]Values!$B$36=[2]French!$B$2, INDEX([2]French!$B$20:$B$39,V22), IF([2]Values!$B$36=[2]Dutch!$B$2,INDEX([2]Dutch!$B$20:$B$39,V22), IF([2]Values!$B$36=[2]English!$D$32, INDEX([2]English!$B$20:$B$39,V22), 0)))))))</f>
        <v>US</v>
      </c>
      <c r="I22" s="55" t="b">
        <f>TRUE()</f>
        <v>1</v>
      </c>
      <c r="J22" s="56" t="b">
        <f>TRUE()</f>
        <v>1</v>
      </c>
      <c r="K22" s="46" t="s">
        <v>645</v>
      </c>
      <c r="L22" s="57" t="b">
        <v>1</v>
      </c>
      <c r="M22" s="67" t="str">
        <f t="shared" si="9"/>
        <v>https://raw.githubusercontent.com/PatrickVibild/TellusAmazonPictures/master/pictures/Lenovo/X240/BL/US/1.jpg</v>
      </c>
      <c r="N22" s="67" t="str">
        <f t="shared" si="10"/>
        <v>https://raw.githubusercontent.com/PatrickVibild/TellusAmazonPictures/master/pictures/Lenovo/X240/BL/US/2.jpg</v>
      </c>
      <c r="O22" s="59" t="str">
        <f t="shared" si="11"/>
        <v>https://raw.githubusercontent.com/PatrickVibild/TellusAmazonPictures/master/pictures/Lenovo/X240/BL/US/3.jpg</v>
      </c>
      <c r="P22" s="52" t="str">
        <f t="shared" si="3"/>
        <v>https://raw.githubusercontent.com/PatrickVibild/TellusAmazonPictures/master/pictures/Lenovo/X240/BL/US/4.jpg</v>
      </c>
      <c r="Q22" s="52" t="str">
        <f t="shared" si="4"/>
        <v>https://raw.githubusercontent.com/PatrickVibild/TellusAmazonPictures/master/pictures/Lenovo/X240/BL/US/5.jpg</v>
      </c>
      <c r="R22" s="5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60">
        <f>MATCH(G22,options!$D$1:$D$20,0)</f>
        <v>18</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xml:space="preserve">👉 GERENOVEERD: BESPAAR GELD - Vervangend Lenovo-laptoptoetsenbord, dezelfde kwaliteit als OEM-toetsenborden. TellusRem is de toonaangevende distributeur van toetsenborden ter wereld sinds 2011. Perfect vervangend toetsenbord, eenvoudig te vervangen en te installeren. </v>
      </c>
      <c r="C23" s="51" t="b">
        <f>TRUE()</f>
        <v>1</v>
      </c>
      <c r="D23" s="51" t="b">
        <f>FALSE()</f>
        <v>0</v>
      </c>
      <c r="E23" s="76">
        <v>5714401242017</v>
      </c>
      <c r="F23" s="46" t="s">
        <v>608</v>
      </c>
      <c r="G23" s="78" t="s">
        <v>372</v>
      </c>
      <c r="H23" s="52" t="str">
        <f>IF([2]Values!$B$36=[2]English!$B$2,INDEX([2]English!$B$20:$B$39,V23), IF([2]Values!$B$36=[2]German!$B$2,INDEX([2]German!$B$20:$B$39,V23), IF([2]Values!$B$36=[2]Italian!$B$2,INDEX([2]Italian!$B$20:$B$39,V23), IF([2]Values!$B$36=[2]Spanish!$B$2, INDEX([2]Spanish!$B$20:$B$39,V23), IF([2]Values!$B$36=[2]French!$B$2, INDEX([2]French!$B$20:$B$39,V23), IF([2]Values!$B$36=[2]Dutch!$B$2,INDEX([2]Dutch!$B$20:$B$39,V23), IF([2]Values!$B$36=[2]English!$D$32, INDEX([2]English!$B$20:$B$39,V23), 0)))))))</f>
        <v>German</v>
      </c>
      <c r="I23" s="55" t="b">
        <f>TRUE()</f>
        <v>1</v>
      </c>
      <c r="J23" s="56" t="b">
        <v>0</v>
      </c>
      <c r="K23" s="46" t="s">
        <v>646</v>
      </c>
      <c r="L23" s="57" t="b">
        <f>FALSE()</f>
        <v>0</v>
      </c>
      <c r="M23" s="67" t="str">
        <f t="shared" si="9"/>
        <v>https://download.lenovo.com/Images/Parts/04Y0950/04Y0950_A.jpg</v>
      </c>
      <c r="N23" s="67" t="str">
        <f t="shared" si="10"/>
        <v>https://download.lenovo.com/Images/Parts/04Y0950/04Y0950_B.jpg</v>
      </c>
      <c r="O23" s="59" t="str">
        <f t="shared" si="11"/>
        <v>https://download.lenovo.com/Images/Parts/04Y0950/04Y0950_details.jpg</v>
      </c>
      <c r="P23" s="52" t="str">
        <f t="shared" si="3"/>
        <v/>
      </c>
      <c r="Q23" s="52" t="str">
        <f t="shared" si="4"/>
        <v/>
      </c>
      <c r="R23" s="52" t="str">
        <f>IF(ISBLANK(K23),"",IF(L23, "https://raw.githubusercontent.com/PatrickVibild/TellusAmazonPictures/master/pictures/"&amp;K23&amp;"/6.jpg", ""))</f>
        <v/>
      </c>
      <c r="S23" s="52" t="str">
        <f t="shared" si="6"/>
        <v/>
      </c>
      <c r="T23" s="52" t="str">
        <f t="shared" si="7"/>
        <v/>
      </c>
      <c r="U23" s="52" t="str">
        <f t="shared" si="8"/>
        <v/>
      </c>
      <c r="V23" s="60">
        <f>MATCH(G23,options!$D$1:$D$20,0)</f>
        <v>1</v>
      </c>
    </row>
    <row r="24" spans="1:22" ht="56" customHeight="1"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v>
      </c>
      <c r="C24" s="51" t="b">
        <f>FALSE()</f>
        <v>0</v>
      </c>
      <c r="D24" s="51" t="b">
        <f>TRUE()</f>
        <v>1</v>
      </c>
      <c r="E24" s="76">
        <v>5714401242024</v>
      </c>
      <c r="F24" s="46" t="s">
        <v>609</v>
      </c>
      <c r="G24" s="78" t="s">
        <v>374</v>
      </c>
      <c r="H24" s="52" t="str">
        <f>IF([2]Values!$B$36=[2]English!$B$2,INDEX([2]English!$B$20:$B$39,V24), IF([2]Values!$B$36=[2]German!$B$2,INDEX([2]German!$B$20:$B$39,V24), IF([2]Values!$B$36=[2]Italian!$B$2,INDEX([2]Italian!$B$20:$B$39,V24), IF([2]Values!$B$36=[2]Spanish!$B$2, INDEX([2]Spanish!$B$20:$B$39,V24), IF([2]Values!$B$36=[2]French!$B$2, INDEX([2]French!$B$20:$B$39,V24), IF([2]Values!$B$36=[2]Dutch!$B$2,INDEX([2]Dutch!$B$20:$B$39,V24), IF([2]Values!$B$36=[2]English!$D$32, INDEX([2]English!$B$20:$B$39,V24), 0)))))))</f>
        <v>French</v>
      </c>
      <c r="I24" s="55" t="b">
        <f>TRUE()</f>
        <v>1</v>
      </c>
      <c r="J24" s="56" t="b">
        <f>FALSE()</f>
        <v>0</v>
      </c>
      <c r="K24" s="46" t="s">
        <v>647</v>
      </c>
      <c r="L24" s="57" t="b">
        <f>FALSE()</f>
        <v>0</v>
      </c>
      <c r="M24" s="67" t="str">
        <f t="shared" si="9"/>
        <v>https://download.lenovo.com/Images/Parts/04Y0902/04Y0902_A.jpg</v>
      </c>
      <c r="N24" s="67" t="str">
        <f t="shared" si="10"/>
        <v>https://download.lenovo.com/Images/Parts/04Y0902/04Y0902_B.jpg</v>
      </c>
      <c r="O24" s="59" t="str">
        <f t="shared" si="11"/>
        <v>https://download.lenovo.com/Images/Parts/04Y0902/04Y0902_details.jpg</v>
      </c>
      <c r="P24" s="52" t="str">
        <f t="shared" si="3"/>
        <v/>
      </c>
      <c r="Q24" s="52" t="str">
        <f t="shared" si="4"/>
        <v/>
      </c>
      <c r="R24" s="52" t="str">
        <f t="shared" si="5"/>
        <v/>
      </c>
      <c r="S24" t="str">
        <f t="shared" si="6"/>
        <v/>
      </c>
      <c r="T24" t="str">
        <f t="shared" si="7"/>
        <v/>
      </c>
      <c r="U24" t="str">
        <f t="shared" si="8"/>
        <v/>
      </c>
      <c r="V24" s="60">
        <f>MATCH(G24,options!$D$1:$D$20,0)</f>
        <v>2</v>
      </c>
    </row>
    <row r="25" spans="1:22" ht="42" customHeight="1"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ECOFRIENDLY PRODUCT - Koop gerenoveerd, KOOP GROEN! Verminder meer dan 80% koolstofdioxide door onze refurbished toetsenborden te kopen, in vergelijking met het aanschaffen van een nieuw toetsenbord! </v>
      </c>
      <c r="C25" s="51" t="b">
        <f>FALSE()</f>
        <v>0</v>
      </c>
      <c r="D25" s="51" t="b">
        <f>TRUE()</f>
        <v>1</v>
      </c>
      <c r="E25" s="76">
        <v>5714401242031</v>
      </c>
      <c r="F25" s="46" t="s">
        <v>610</v>
      </c>
      <c r="G25" s="78" t="s">
        <v>377</v>
      </c>
      <c r="H25" s="52" t="str">
        <f>IF([2]Values!$B$36=[2]English!$B$2,INDEX([2]English!$B$20:$B$39,V25), IF([2]Values!$B$36=[2]German!$B$2,INDEX([2]German!$B$20:$B$39,V25), IF([2]Values!$B$36=[2]Italian!$B$2,INDEX([2]Italian!$B$20:$B$39,V25), IF([2]Values!$B$36=[2]Spanish!$B$2, INDEX([2]Spanish!$B$20:$B$39,V25), IF([2]Values!$B$36=[2]French!$B$2, INDEX([2]French!$B$20:$B$39,V25), IF([2]Values!$B$36=[2]Dutch!$B$2,INDEX([2]Dutch!$B$20:$B$39,V25), IF([2]Values!$B$36=[2]English!$D$32, INDEX([2]English!$B$20:$B$39,V25), 0)))))))</f>
        <v>Italian</v>
      </c>
      <c r="I25" s="55" t="b">
        <f>TRUE()</f>
        <v>1</v>
      </c>
      <c r="J25" s="56" t="b">
        <f>FALSE()</f>
        <v>0</v>
      </c>
      <c r="K25" s="46" t="s">
        <v>648</v>
      </c>
      <c r="L25" s="57" t="b">
        <f>FALSE()</f>
        <v>0</v>
      </c>
      <c r="M25" s="67" t="str">
        <f t="shared" si="9"/>
        <v>https://download.lenovo.com/Images/Parts/04Y0917/04Y0917_A.jpg</v>
      </c>
      <c r="N25" s="67" t="str">
        <f t="shared" si="10"/>
        <v>https://download.lenovo.com/Images/Parts/04Y0917/04Y0917_B.jpg</v>
      </c>
      <c r="O25" s="59" t="str">
        <f t="shared" si="11"/>
        <v>https://download.lenovo.com/Images/Parts/04Y0917/04Y0917_details.jpg</v>
      </c>
      <c r="P25" s="52" t="str">
        <f t="shared" si="3"/>
        <v/>
      </c>
      <c r="Q25" s="52" t="str">
        <f t="shared" si="4"/>
        <v/>
      </c>
      <c r="R25" s="52" t="str">
        <f t="shared" si="5"/>
        <v/>
      </c>
      <c r="S25" t="str">
        <f t="shared" si="6"/>
        <v/>
      </c>
      <c r="T25" t="str">
        <f t="shared" si="7"/>
        <v/>
      </c>
      <c r="U25" t="str">
        <f t="shared" si="8"/>
        <v/>
      </c>
      <c r="V25" s="60">
        <f>MATCH(G25,options!$D$1:$D$20,0)</f>
        <v>3</v>
      </c>
    </row>
    <row r="26" spans="1:22" ht="14" x14ac:dyDescent="0.15">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GEEN achtergrondverlichting. </v>
      </c>
      <c r="C26" s="51" t="b">
        <f>FALSE()</f>
        <v>0</v>
      </c>
      <c r="D26" s="51" t="b">
        <f>TRUE()</f>
        <v>1</v>
      </c>
      <c r="E26" s="76">
        <v>5714401242048</v>
      </c>
      <c r="F26" s="46" t="s">
        <v>611</v>
      </c>
      <c r="G26" s="78" t="s">
        <v>379</v>
      </c>
      <c r="H26" s="52" t="str">
        <f>IF([2]Values!$B$36=[2]English!$B$2,INDEX([2]English!$B$20:$B$39,V26), IF([2]Values!$B$36=[2]German!$B$2,INDEX([2]German!$B$20:$B$39,V26), IF([2]Values!$B$36=[2]Italian!$B$2,INDEX([2]Italian!$B$20:$B$39,V26), IF([2]Values!$B$36=[2]Spanish!$B$2, INDEX([2]Spanish!$B$20:$B$39,V26), IF([2]Values!$B$36=[2]French!$B$2, INDEX([2]French!$B$20:$B$39,V26), IF([2]Values!$B$36=[2]Dutch!$B$2,INDEX([2]Dutch!$B$20:$B$39,V26), IF([2]Values!$B$36=[2]English!$D$32, INDEX([2]English!$B$20:$B$39,V26), 0)))))))</f>
        <v>Spanish</v>
      </c>
      <c r="I26" s="55" t="b">
        <f>TRUE()</f>
        <v>1</v>
      </c>
      <c r="J26" s="56" t="b">
        <f>FALSE()</f>
        <v>0</v>
      </c>
      <c r="K26" s="46" t="s">
        <v>649</v>
      </c>
      <c r="L26" s="57" t="b">
        <f>FALSE()</f>
        <v>0</v>
      </c>
      <c r="M26" s="67" t="str">
        <f t="shared" si="9"/>
        <v>https://download.lenovo.com/Images/Parts/04Y0910/04Y0910_A.jpg</v>
      </c>
      <c r="N26" s="67" t="str">
        <f t="shared" si="10"/>
        <v>https://download.lenovo.com/Images/Parts/04Y0910/04Y0910_B.jpg</v>
      </c>
      <c r="O26" s="59" t="str">
        <f t="shared" si="11"/>
        <v>https://download.lenovo.com/Images/Parts/04Y0910/04Y0910_details.jpg</v>
      </c>
      <c r="P26" s="52" t="str">
        <f t="shared" si="3"/>
        <v/>
      </c>
      <c r="Q26" s="52" t="str">
        <f t="shared" si="4"/>
        <v/>
      </c>
      <c r="R26" s="52" t="str">
        <f t="shared" si="5"/>
        <v/>
      </c>
      <c r="S26" t="str">
        <f t="shared" si="6"/>
        <v/>
      </c>
      <c r="T26" t="str">
        <f t="shared" si="7"/>
        <v/>
      </c>
      <c r="U26" t="str">
        <f t="shared" si="8"/>
        <v/>
      </c>
      <c r="V26" s="60">
        <f>MATCH(G26,options!$D$1:$D$20,0)</f>
        <v>4</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COMPATIBEL MET - Lenovo {model}. Controleer de afbeelding en beschrijving zorgvuldig voordat u een toetsenbord koopt. Dit zorgt ervoor dat u het juiste laptoptoetsenbord voor uw computer krijgt. Super eenvoudige installatie. </v>
      </c>
      <c r="C27" s="51" t="b">
        <f>FALSE()</f>
        <v>0</v>
      </c>
      <c r="D27" s="51" t="b">
        <f>TRUE()</f>
        <v>1</v>
      </c>
      <c r="E27" s="76">
        <v>5714401242055</v>
      </c>
      <c r="F27" s="46" t="s">
        <v>612</v>
      </c>
      <c r="G27" s="78" t="s">
        <v>381</v>
      </c>
      <c r="H27" s="52" t="str">
        <f>IF([2]Values!$B$36=[2]English!$B$2,INDEX([2]English!$B$20:$B$39,V27), IF([2]Values!$B$36=[2]German!$B$2,INDEX([2]German!$B$20:$B$39,V27), IF([2]Values!$B$36=[2]Italian!$B$2,INDEX([2]Italian!$B$20:$B$39,V27), IF([2]Values!$B$36=[2]Spanish!$B$2, INDEX([2]Spanish!$B$20:$B$39,V27), IF([2]Values!$B$36=[2]French!$B$2, INDEX([2]French!$B$20:$B$39,V27), IF([2]Values!$B$36=[2]Dutch!$B$2,INDEX([2]Dutch!$B$20:$B$39,V27), IF([2]Values!$B$36=[2]English!$D$32, INDEX([2]English!$B$20:$B$39,V27), 0)))))))</f>
        <v>UK</v>
      </c>
      <c r="I27" s="55" t="b">
        <f>TRUE()</f>
        <v>1</v>
      </c>
      <c r="J27" s="56" t="b">
        <f>FALSE()</f>
        <v>0</v>
      </c>
      <c r="K27" s="46" t="s">
        <v>650</v>
      </c>
      <c r="L27" s="57" t="b">
        <f>FALSE()</f>
        <v>0</v>
      </c>
      <c r="M27" s="67" t="str">
        <f t="shared" si="9"/>
        <v>https://download.lenovo.com/Images/Parts/04Y0929/04Y0929_A.jpg</v>
      </c>
      <c r="N27" s="67" t="str">
        <f t="shared" si="10"/>
        <v>https://download.lenovo.com/Images/Parts/04Y0929/04Y0929_B.jpg</v>
      </c>
      <c r="O27" s="59" t="str">
        <f t="shared" si="11"/>
        <v>https://download.lenovo.com/Images/Parts/04Y0929/04Y0929_details.jpg</v>
      </c>
      <c r="P27" s="52" t="str">
        <f t="shared" si="3"/>
        <v/>
      </c>
      <c r="Q27" s="52" t="str">
        <f t="shared" si="4"/>
        <v/>
      </c>
      <c r="R27" s="52" t="str">
        <f t="shared" si="5"/>
        <v/>
      </c>
      <c r="S27" t="str">
        <f t="shared" si="6"/>
        <v/>
      </c>
      <c r="T27" t="str">
        <f t="shared" si="7"/>
        <v/>
      </c>
      <c r="U27" t="str">
        <f t="shared" si="8"/>
        <v/>
      </c>
      <c r="V27" s="60">
        <f>MATCH(G27,options!$D$1:$D$20,0)</f>
        <v>5</v>
      </c>
    </row>
    <row r="28" spans="1:22" ht="14" x14ac:dyDescent="0.15">
      <c r="B28" s="66"/>
      <c r="C28" s="51" t="b">
        <f>FALSE()</f>
        <v>0</v>
      </c>
      <c r="D28" s="51" t="b">
        <f>TRUE()</f>
        <v>1</v>
      </c>
      <c r="E28" s="76">
        <v>5714401242062</v>
      </c>
      <c r="F28" s="46" t="s">
        <v>613</v>
      </c>
      <c r="G28" s="78" t="s">
        <v>383</v>
      </c>
      <c r="H28" s="52" t="str">
        <f>IF([2]Values!$B$36=[2]English!$B$2,INDEX([2]English!$B$20:$B$39,V28), IF([2]Values!$B$36=[2]German!$B$2,INDEX([2]German!$B$20:$B$39,V28), IF([2]Values!$B$36=[2]Italian!$B$2,INDEX([2]Italian!$B$20:$B$39,V28), IF([2]Values!$B$36=[2]Spanish!$B$2, INDEX([2]Spanish!$B$20:$B$39,V28), IF([2]Values!$B$36=[2]French!$B$2, INDEX([2]French!$B$20:$B$39,V28), IF([2]Values!$B$36=[2]Dutch!$B$2,INDEX([2]Dutch!$B$20:$B$39,V28), IF([2]Values!$B$36=[2]English!$D$32, INDEX([2]English!$B$20:$B$39,V28), 0)))))))</f>
        <v>Scandinavian – Nordic</v>
      </c>
      <c r="I28" s="55" t="b">
        <f>TRUE()</f>
        <v>1</v>
      </c>
      <c r="J28" s="56" t="b">
        <f>FALSE()</f>
        <v>0</v>
      </c>
      <c r="K28" s="46" t="s">
        <v>651</v>
      </c>
      <c r="L28" s="57" t="b">
        <f>FALSE()</f>
        <v>0</v>
      </c>
      <c r="M28" s="67" t="str">
        <f t="shared" si="9"/>
        <v>https://download.lenovo.com/Images/Parts/01AX351/01AX351_A.jpg</v>
      </c>
      <c r="N28" s="67" t="str">
        <f t="shared" si="10"/>
        <v>https://download.lenovo.com/Images/Parts/01AX351/01AX351_B.jpg</v>
      </c>
      <c r="O28" s="59" t="str">
        <f t="shared" si="11"/>
        <v>https://download.lenovo.com/Images/Parts/01AX351/01AX351_details.jpg</v>
      </c>
      <c r="P28" s="52" t="str">
        <f t="shared" si="3"/>
        <v/>
      </c>
      <c r="Q28" s="52" t="str">
        <f t="shared" si="4"/>
        <v/>
      </c>
      <c r="R28" s="52" t="str">
        <f t="shared" si="5"/>
        <v/>
      </c>
      <c r="S28" t="str">
        <f t="shared" si="6"/>
        <v/>
      </c>
      <c r="T28" t="str">
        <f t="shared" si="7"/>
        <v/>
      </c>
      <c r="U28" t="str">
        <f t="shared" si="8"/>
        <v/>
      </c>
      <c r="V28" s="60">
        <f>MATCH(G28,options!$D$1:$D$20,0)</f>
        <v>6</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Toetsenbord gedistribueerd door Tellus Remarketing, Europees toonaangevend bedrijf op het gebied van laptop-toetsenborden. Toetsenbord is gereinigd, verpakt en getest in onze productielijn in Denemarken. Neem voor compatibiliteitsvragen contact met ons op via de Amazon-website.</v>
      </c>
      <c r="C29" s="51" t="b">
        <f>FALSE()</f>
        <v>0</v>
      </c>
      <c r="D29" s="51" t="b">
        <f>FALSE()</f>
        <v>0</v>
      </c>
      <c r="E29" s="76">
        <v>5714401242079</v>
      </c>
      <c r="F29" s="46" t="s">
        <v>614</v>
      </c>
      <c r="G29" s="78" t="s">
        <v>385</v>
      </c>
      <c r="H29" s="52" t="str">
        <f>IF([2]Values!$B$36=[2]English!$B$2,INDEX([2]English!$B$20:$B$39,V29), IF([2]Values!$B$36=[2]German!$B$2,INDEX([2]German!$B$20:$B$39,V29), IF([2]Values!$B$36=[2]Italian!$B$2,INDEX([2]Italian!$B$20:$B$39,V29), IF([2]Values!$B$36=[2]Spanish!$B$2, INDEX([2]Spanish!$B$20:$B$39,V29), IF([2]Values!$B$36=[2]French!$B$2, INDEX([2]French!$B$20:$B$39,V29), IF([2]Values!$B$36=[2]Dutch!$B$2,INDEX([2]Dutch!$B$20:$B$39,V29), IF([2]Values!$B$36=[2]English!$D$32, INDEX([2]English!$B$20:$B$39,V29), 0)))))))</f>
        <v>Belgian</v>
      </c>
      <c r="I29" s="55" t="b">
        <f>TRUE()</f>
        <v>1</v>
      </c>
      <c r="J29" s="56" t="b">
        <f>FALSE()</f>
        <v>0</v>
      </c>
      <c r="K29" s="46" t="s">
        <v>633</v>
      </c>
      <c r="L29" s="57" t="b">
        <f>FALSE()</f>
        <v>0</v>
      </c>
      <c r="M29" s="67" t="str">
        <f t="shared" si="9"/>
        <v>https://download.lenovo.com/Images/Parts/04Y0906/04Y0906_A.jpg</v>
      </c>
      <c r="N29" s="67" t="str">
        <f t="shared" si="10"/>
        <v>https://download.lenovo.com/Images/Parts/04Y0906/04Y0906_B.jpg</v>
      </c>
      <c r="O29" s="59" t="str">
        <f t="shared" si="11"/>
        <v>https://download.lenovo.com/Images/Parts/04Y0906/04Y0906_details.jpg</v>
      </c>
      <c r="P29" s="52" t="str">
        <f t="shared" si="3"/>
        <v/>
      </c>
      <c r="Q29" s="52" t="str">
        <f t="shared" si="4"/>
        <v/>
      </c>
      <c r="R29" s="52" t="str">
        <f t="shared" si="5"/>
        <v/>
      </c>
      <c r="S29" t="str">
        <f t="shared" si="6"/>
        <v/>
      </c>
      <c r="T29" t="str">
        <f t="shared" si="7"/>
        <v/>
      </c>
      <c r="U29" t="str">
        <f t="shared" si="8"/>
        <v/>
      </c>
      <c r="V29" s="60">
        <f>MATCH(G29,options!$D$1:$D$20,0)</f>
        <v>7</v>
      </c>
    </row>
    <row r="30" spans="1:22" ht="14" x14ac:dyDescent="0.15">
      <c r="B30" s="66"/>
      <c r="C30" s="51" t="b">
        <f>FALSE()</f>
        <v>0</v>
      </c>
      <c r="D30" s="51" t="b">
        <f>TRUE()</f>
        <v>1</v>
      </c>
      <c r="E30" s="76">
        <v>5714401242086</v>
      </c>
      <c r="F30" s="46" t="s">
        <v>615</v>
      </c>
      <c r="G30" s="78" t="s">
        <v>387</v>
      </c>
      <c r="H30" s="52" t="str">
        <f>IF([2]Values!$B$36=[2]English!$B$2,INDEX([2]English!$B$20:$B$39,V30), IF([2]Values!$B$36=[2]German!$B$2,INDEX([2]German!$B$20:$B$39,V30), IF([2]Values!$B$36=[2]Italian!$B$2,INDEX([2]Italian!$B$20:$B$39,V30), IF([2]Values!$B$36=[2]Spanish!$B$2, INDEX([2]Spanish!$B$20:$B$39,V30), IF([2]Values!$B$36=[2]French!$B$2, INDEX([2]French!$B$20:$B$39,V30), IF([2]Values!$B$36=[2]Dutch!$B$2,INDEX([2]Dutch!$B$20:$B$39,V30), IF([2]Values!$B$36=[2]English!$D$32, INDEX([2]English!$B$20:$B$39,V30), 0)))))))</f>
        <v>Bulgarian</v>
      </c>
      <c r="I30" s="55" t="b">
        <f>TRUE()</f>
        <v>1</v>
      </c>
      <c r="J30" s="56" t="b">
        <f>FALSE()</f>
        <v>0</v>
      </c>
      <c r="K30" s="46" t="s">
        <v>652</v>
      </c>
      <c r="L30" s="57" t="b">
        <f>FALSE()</f>
        <v>0</v>
      </c>
      <c r="M30" s="67" t="str">
        <f t="shared" si="9"/>
        <v>https://download.lenovo.com/Images/Parts/04Y0907/04Y0907_A.jpg</v>
      </c>
      <c r="N30" s="67" t="str">
        <f t="shared" si="10"/>
        <v>https://download.lenovo.com/Images/Parts/04Y0907/04Y0907_B.jpg</v>
      </c>
      <c r="O30" s="59" t="str">
        <f t="shared" si="11"/>
        <v>https://download.lenovo.com/Images/Parts/04Y0907/04Y0907_details.jpg</v>
      </c>
      <c r="P30" s="52" t="str">
        <f t="shared" si="3"/>
        <v/>
      </c>
      <c r="Q30" s="52" t="str">
        <f t="shared" si="4"/>
        <v/>
      </c>
      <c r="R30" s="52" t="str">
        <f t="shared" si="5"/>
        <v/>
      </c>
      <c r="S30" t="str">
        <f t="shared" si="6"/>
        <v/>
      </c>
      <c r="T30" t="str">
        <f t="shared" si="7"/>
        <v/>
      </c>
      <c r="U30" t="str">
        <f t="shared" si="8"/>
        <v/>
      </c>
      <c r="V30" s="60">
        <f>MATCH(G30,options!$D$1:$D$20,0)</f>
        <v>8</v>
      </c>
    </row>
    <row r="31" spans="1:22" ht="42" customHeight="1" x14ac:dyDescent="0.15">
      <c r="A31" s="47" t="s">
        <v>412</v>
      </c>
      <c r="B31" s="48" t="str">
        <f>IF(Values!$B$36=English!$B$2,English!B9, IF(Values!$B$36=German!$B$2,German!B9, IF(Values!$B$36=Italian!$B$2,Italian!B9, IF(Values!$B$36=Spanish!$B$2, Spanish!B9, IF(Values!$B$36=French!$B$2, French!B9, IF(Values!$B$36=Dutch!$B$2,Dutch!B9, IF(Values!$B$36=English!$D$32, English!D39, 0)))))))</f>
        <v>6 maanden garantie na leverdatum. In geval van een storing in het toetsenbord wordt een nieuwe eenheid of een reserveonderdeel voor het toetsenbord van het product verzonden. In geval van sortering van voorraad wordt een volledige terugbetaling verleend.</v>
      </c>
      <c r="C31" s="51" t="b">
        <f>FALSE()</f>
        <v>0</v>
      </c>
      <c r="D31" s="51" t="b">
        <f>FALSE()</f>
        <v>0</v>
      </c>
      <c r="E31" s="76">
        <v>5714401242093</v>
      </c>
      <c r="F31" s="46" t="s">
        <v>616</v>
      </c>
      <c r="G31" s="78" t="s">
        <v>388</v>
      </c>
      <c r="H31" s="52" t="str">
        <f>IF([2]Values!$B$36=[2]English!$B$2,INDEX([2]English!$B$20:$B$39,V31), IF([2]Values!$B$36=[2]German!$B$2,INDEX([2]German!$B$20:$B$39,V31), IF([2]Values!$B$36=[2]Italian!$B$2,INDEX([2]Italian!$B$20:$B$39,V31), IF([2]Values!$B$36=[2]Spanish!$B$2, INDEX([2]Spanish!$B$20:$B$39,V31), IF([2]Values!$B$36=[2]French!$B$2, INDEX([2]French!$B$20:$B$39,V31), IF([2]Values!$B$36=[2]Dutch!$B$2,INDEX([2]Dutch!$B$20:$B$39,V31), IF([2]Values!$B$36=[2]English!$D$32, INDEX([2]English!$B$20:$B$39,V31), 0)))))))</f>
        <v>Czech</v>
      </c>
      <c r="I31" s="55" t="b">
        <f>TRUE()</f>
        <v>1</v>
      </c>
      <c r="J31" s="56" t="b">
        <f>FALSE()</f>
        <v>0</v>
      </c>
      <c r="K31" s="46" t="s">
        <v>653</v>
      </c>
      <c r="L31" s="57" t="b">
        <f>FALSE()</f>
        <v>0</v>
      </c>
      <c r="M31" s="67" t="str">
        <f t="shared" si="9"/>
        <v>https://download.lenovo.com/Images/Parts/04Y0908/04Y0908_A.jpg</v>
      </c>
      <c r="N31" s="67" t="str">
        <f t="shared" si="10"/>
        <v>https://download.lenovo.com/Images/Parts/04Y0908/04Y0908_B.jpg</v>
      </c>
      <c r="O31" s="59" t="str">
        <f t="shared" si="11"/>
        <v>https://download.lenovo.com/Images/Parts/04Y0908/04Y0908_details.jpg</v>
      </c>
      <c r="P31" s="52" t="str">
        <f t="shared" si="3"/>
        <v/>
      </c>
      <c r="Q31" s="52" t="str">
        <f t="shared" si="4"/>
        <v/>
      </c>
      <c r="R31" s="52" t="str">
        <f t="shared" si="5"/>
        <v/>
      </c>
      <c r="S31" t="str">
        <f t="shared" si="6"/>
        <v/>
      </c>
      <c r="T31" t="str">
        <f t="shared" si="7"/>
        <v/>
      </c>
      <c r="U31" t="str">
        <f t="shared" si="8"/>
        <v/>
      </c>
      <c r="V31" s="60">
        <f>MATCH(G31,options!$D$1:$D$20,0)</f>
        <v>20</v>
      </c>
    </row>
    <row r="32" spans="1:22" ht="14" x14ac:dyDescent="0.15">
      <c r="C32" s="51" t="b">
        <f>FALSE()</f>
        <v>0</v>
      </c>
      <c r="D32" s="51" t="b">
        <f>FALSE()</f>
        <v>0</v>
      </c>
      <c r="E32" s="76">
        <v>5714401242109</v>
      </c>
      <c r="F32" s="46" t="s">
        <v>617</v>
      </c>
      <c r="G32" s="78" t="s">
        <v>390</v>
      </c>
      <c r="H32" s="52" t="str">
        <f>IF([2]Values!$B$36=[2]English!$B$2,INDEX([2]English!$B$20:$B$39,V32), IF([2]Values!$B$36=[2]German!$B$2,INDEX([2]German!$B$20:$B$39,V32), IF([2]Values!$B$36=[2]Italian!$B$2,INDEX([2]Italian!$B$20:$B$39,V32), IF([2]Values!$B$36=[2]Spanish!$B$2, INDEX([2]Spanish!$B$20:$B$39,V32), IF([2]Values!$B$36=[2]French!$B$2, INDEX([2]French!$B$20:$B$39,V32), IF([2]Values!$B$36=[2]Dutch!$B$2,INDEX([2]Dutch!$B$20:$B$39,V32), IF([2]Values!$B$36=[2]English!$D$32, INDEX([2]English!$B$20:$B$39,V32), 0)))))))</f>
        <v>Danish</v>
      </c>
      <c r="I32" s="55" t="b">
        <f>TRUE()</f>
        <v>1</v>
      </c>
      <c r="J32" s="56" t="b">
        <f>FALSE()</f>
        <v>0</v>
      </c>
      <c r="K32" s="46" t="s">
        <v>654</v>
      </c>
      <c r="L32" s="57" t="b">
        <f>FALSE()</f>
        <v>0</v>
      </c>
      <c r="M32" s="58" t="str">
        <f t="shared" si="0"/>
        <v>https://download.lenovo.com/Images/Parts/04Y0947/04Y0947_A.jpg</v>
      </c>
      <c r="N32" s="58" t="str">
        <f t="shared" si="1"/>
        <v>https://download.lenovo.com/Images/Parts/04Y0947/04Y0947_B.jpg</v>
      </c>
      <c r="O32" s="59" t="str">
        <f t="shared" si="2"/>
        <v>https://download.lenovo.com/Images/Parts/04Y0947/04Y0947_details.jpg</v>
      </c>
      <c r="P32" s="52" t="str">
        <f t="shared" si="3"/>
        <v/>
      </c>
      <c r="Q32" s="52" t="str">
        <f t="shared" si="4"/>
        <v/>
      </c>
      <c r="R32" s="52" t="str">
        <f t="shared" si="5"/>
        <v/>
      </c>
      <c r="S32" t="str">
        <f t="shared" si="6"/>
        <v/>
      </c>
      <c r="T32" t="str">
        <f t="shared" si="7"/>
        <v/>
      </c>
      <c r="U32" t="str">
        <f t="shared" si="8"/>
        <v/>
      </c>
      <c r="V32" s="60">
        <f>MATCH(G32,options!$D$1:$D$20,0)</f>
        <v>9</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LAYOUT - {flag} {language} zonder achtergrondverlichting.</v>
      </c>
      <c r="C33" s="51" t="b">
        <f>FALSE()</f>
        <v>0</v>
      </c>
      <c r="D33" s="51" t="b">
        <f>FALSE()</f>
        <v>0</v>
      </c>
      <c r="E33" s="76">
        <v>5714401242116</v>
      </c>
      <c r="F33" s="46" t="s">
        <v>618</v>
      </c>
      <c r="G33" s="78" t="s">
        <v>392</v>
      </c>
      <c r="H33" s="52" t="str">
        <f>IF([2]Values!$B$36=[2]English!$B$2,INDEX([2]English!$B$20:$B$39,V33), IF([2]Values!$B$36=[2]German!$B$2,INDEX([2]German!$B$20:$B$39,V33), IF([2]Values!$B$36=[2]Italian!$B$2,INDEX([2]Italian!$B$20:$B$39,V33), IF([2]Values!$B$36=[2]Spanish!$B$2, INDEX([2]Spanish!$B$20:$B$39,V33), IF([2]Values!$B$36=[2]French!$B$2, INDEX([2]French!$B$20:$B$39,V33), IF([2]Values!$B$36=[2]Dutch!$B$2,INDEX([2]Dutch!$B$20:$B$39,V33), IF([2]Values!$B$36=[2]English!$D$32, INDEX([2]English!$B$20:$B$39,V33), 0)))))))</f>
        <v>Hungarian</v>
      </c>
      <c r="I33" s="55" t="b">
        <f>TRUE()</f>
        <v>1</v>
      </c>
      <c r="J33" s="56" t="b">
        <f>FALSE()</f>
        <v>0</v>
      </c>
      <c r="K33" s="46" t="s">
        <v>655</v>
      </c>
      <c r="L33" s="57" t="b">
        <f>FALSE()</f>
        <v>0</v>
      </c>
      <c r="M33" s="58" t="str">
        <f t="shared" si="0"/>
        <v>https://download.lenovo.com/Images/Parts/04Y0915/04Y0915_A.jpg</v>
      </c>
      <c r="N33" s="58" t="str">
        <f t="shared" si="1"/>
        <v>https://download.lenovo.com/Images/Parts/04Y0915/04Y0915_B.jpg</v>
      </c>
      <c r="O33" s="59" t="str">
        <f t="shared" si="2"/>
        <v>https://download.lenovo.com/Images/Parts/04Y0915/04Y0915_details.jpg</v>
      </c>
      <c r="P33" s="52" t="str">
        <f t="shared" si="3"/>
        <v/>
      </c>
      <c r="Q33" s="52" t="str">
        <f t="shared" si="4"/>
        <v/>
      </c>
      <c r="R33" s="52" t="str">
        <f t="shared" si="5"/>
        <v/>
      </c>
      <c r="S33" t="str">
        <f t="shared" si="6"/>
        <v/>
      </c>
      <c r="T33" t="str">
        <f t="shared" si="7"/>
        <v/>
      </c>
      <c r="U33" t="str">
        <f t="shared" si="8"/>
        <v/>
      </c>
      <c r="V33" s="60">
        <f>MATCH(G33,options!$D$1:$D$20,0)</f>
        <v>19</v>
      </c>
    </row>
    <row r="34" spans="1:22" ht="14" x14ac:dyDescent="0.15">
      <c r="C34" s="51" t="b">
        <f>FALSE()</f>
        <v>0</v>
      </c>
      <c r="D34" s="51" t="b">
        <f>FALSE()</f>
        <v>0</v>
      </c>
      <c r="E34" s="76">
        <v>5714401242123</v>
      </c>
      <c r="F34" s="46" t="s">
        <v>619</v>
      </c>
      <c r="G34" s="78" t="s">
        <v>393</v>
      </c>
      <c r="H34" s="52" t="str">
        <f>IF([2]Values!$B$36=[2]English!$B$2,INDEX([2]English!$B$20:$B$39,V34), IF([2]Values!$B$36=[2]German!$B$2,INDEX([2]German!$B$20:$B$39,V34), IF([2]Values!$B$36=[2]Italian!$B$2,INDEX([2]Italian!$B$20:$B$39,V34), IF([2]Values!$B$36=[2]Spanish!$B$2, INDEX([2]Spanish!$B$20:$B$39,V34), IF([2]Values!$B$36=[2]French!$B$2, INDEX([2]French!$B$20:$B$39,V34), IF([2]Values!$B$36=[2]Dutch!$B$2,INDEX([2]Dutch!$B$20:$B$39,V34), IF([2]Values!$B$36=[2]English!$D$32, INDEX([2]English!$B$20:$B$39,V34), 0)))))))</f>
        <v>Dutch</v>
      </c>
      <c r="I34" s="55" t="b">
        <f>TRUE()</f>
        <v>1</v>
      </c>
      <c r="J34" s="56" t="b">
        <f>FALSE()</f>
        <v>0</v>
      </c>
      <c r="K34" s="46" t="s">
        <v>656</v>
      </c>
      <c r="L34" s="57" t="b">
        <f>FALSE()</f>
        <v>0</v>
      </c>
      <c r="M34" s="58" t="str">
        <f t="shared" si="0"/>
        <v>https://download.lenovo.com/Images/Parts/04Y0919/04Y0919_A.jpg</v>
      </c>
      <c r="N34" s="58" t="str">
        <f t="shared" si="1"/>
        <v>https://download.lenovo.com/Images/Parts/04Y0919/04Y0919_B.jpg</v>
      </c>
      <c r="O34" s="59" t="str">
        <f t="shared" si="2"/>
        <v>https://download.lenovo.com/Images/Parts/04Y0919/04Y0919_details.jpg</v>
      </c>
      <c r="P34" s="52" t="str">
        <f t="shared" si="3"/>
        <v/>
      </c>
      <c r="Q34" s="52" t="str">
        <f t="shared" si="4"/>
        <v/>
      </c>
      <c r="R34" s="52" t="str">
        <f t="shared" si="5"/>
        <v/>
      </c>
      <c r="S34" t="str">
        <f t="shared" si="6"/>
        <v/>
      </c>
      <c r="T34" t="str">
        <f t="shared" si="7"/>
        <v/>
      </c>
      <c r="U34" t="str">
        <f t="shared" si="8"/>
        <v/>
      </c>
      <c r="V34" s="60">
        <f>MATCH(G34,options!$D$1:$D$20,0)</f>
        <v>10</v>
      </c>
    </row>
    <row r="35" spans="1:22" ht="14" x14ac:dyDescent="0.15">
      <c r="C35" s="51" t="b">
        <f>FALSE()</f>
        <v>0</v>
      </c>
      <c r="D35" s="51" t="b">
        <f>FALSE()</f>
        <v>0</v>
      </c>
      <c r="E35" s="76">
        <v>5714401242130</v>
      </c>
      <c r="F35" s="46" t="s">
        <v>620</v>
      </c>
      <c r="G35" s="78" t="s">
        <v>396</v>
      </c>
      <c r="H35" s="52" t="str">
        <f>IF([2]Values!$B$36=[2]English!$B$2,INDEX([2]English!$B$20:$B$39,V35), IF([2]Values!$B$36=[2]German!$B$2,INDEX([2]German!$B$20:$B$39,V35), IF([2]Values!$B$36=[2]Italian!$B$2,INDEX([2]Italian!$B$20:$B$39,V35), IF([2]Values!$B$36=[2]Spanish!$B$2, INDEX([2]Spanish!$B$20:$B$39,V35), IF([2]Values!$B$36=[2]French!$B$2, INDEX([2]French!$B$20:$B$39,V35), IF([2]Values!$B$36=[2]Dutch!$B$2,INDEX([2]Dutch!$B$20:$B$39,V35), IF([2]Values!$B$36=[2]English!$D$32, INDEX([2]English!$B$20:$B$39,V35), 0)))))))</f>
        <v>Norwegian</v>
      </c>
      <c r="I35" s="55" t="b">
        <f>TRUE()</f>
        <v>1</v>
      </c>
      <c r="J35" s="56" t="b">
        <f>FALSE()</f>
        <v>0</v>
      </c>
      <c r="K35" s="46" t="s">
        <v>639</v>
      </c>
      <c r="L35" s="57" t="b">
        <f>FALSE()</f>
        <v>0</v>
      </c>
      <c r="M35" s="58" t="str">
        <f t="shared" si="0"/>
        <v>https://download.lenovo.com/Images/Parts/04Y0920/04Y0920_A.jpg</v>
      </c>
      <c r="N35" s="58" t="str">
        <f t="shared" si="1"/>
        <v>https://download.lenovo.com/Images/Parts/04Y0920/04Y0920_B.jpg</v>
      </c>
      <c r="O35" s="59" t="str">
        <f t="shared" si="2"/>
        <v>https://download.lenovo.com/Images/Parts/04Y0920/04Y0920_details.jpg</v>
      </c>
      <c r="P35" s="52" t="str">
        <f t="shared" si="3"/>
        <v/>
      </c>
      <c r="Q35" s="52" t="str">
        <f t="shared" si="4"/>
        <v/>
      </c>
      <c r="R35" s="52" t="str">
        <f t="shared" si="5"/>
        <v/>
      </c>
      <c r="S35" t="str">
        <f t="shared" si="6"/>
        <v/>
      </c>
      <c r="T35" t="str">
        <f t="shared" si="7"/>
        <v/>
      </c>
      <c r="U35" t="str">
        <f t="shared" si="8"/>
        <v/>
      </c>
      <c r="V35" s="60">
        <f>MATCH(G35,options!$D$1:$D$20,0)</f>
        <v>11</v>
      </c>
    </row>
    <row r="36" spans="1:22" ht="14" x14ac:dyDescent="0.15">
      <c r="A36" s="47" t="s">
        <v>414</v>
      </c>
      <c r="B36" s="65" t="s">
        <v>393</v>
      </c>
      <c r="C36" s="51" t="b">
        <f>FALSE()</f>
        <v>0</v>
      </c>
      <c r="D36" s="51" t="b">
        <f>FALSE()</f>
        <v>0</v>
      </c>
      <c r="E36" s="76">
        <v>5714401242147</v>
      </c>
      <c r="F36" s="46" t="s">
        <v>621</v>
      </c>
      <c r="G36" s="78" t="s">
        <v>397</v>
      </c>
      <c r="H36" s="52" t="str">
        <f>IF([2]Values!$B$36=[2]English!$B$2,INDEX([2]English!$B$20:$B$39,V36), IF([2]Values!$B$36=[2]German!$B$2,INDEX([2]German!$B$20:$B$39,V36), IF([2]Values!$B$36=[2]Italian!$B$2,INDEX([2]Italian!$B$20:$B$39,V36), IF([2]Values!$B$36=[2]Spanish!$B$2, INDEX([2]Spanish!$B$20:$B$39,V36), IF([2]Values!$B$36=[2]French!$B$2, INDEX([2]French!$B$20:$B$39,V36), IF([2]Values!$B$36=[2]Dutch!$B$2,INDEX([2]Dutch!$B$20:$B$39,V36), IF([2]Values!$B$36=[2]English!$D$32, INDEX([2]English!$B$20:$B$39,V36), 0)))))))</f>
        <v>Polish</v>
      </c>
      <c r="I36" s="55" t="b">
        <f>TRUE()</f>
        <v>1</v>
      </c>
      <c r="J36" s="56" t="b">
        <f>FALSE()</f>
        <v>0</v>
      </c>
      <c r="K36" s="46" t="s">
        <v>640</v>
      </c>
      <c r="L36" s="57" t="b">
        <f>FALSE()</f>
        <v>0</v>
      </c>
      <c r="M36" s="58" t="str">
        <f t="shared" ref="M36:M67" si="12">IF(ISBLANK(K36),"",IF(L36, "https://raw.githubusercontent.com/PatrickVibild/TellusAmazonPictures/master/pictures/"&amp;K36&amp;"/1.jpg","https://download.lenovo.com/Images/Parts/"&amp;K36&amp;"/"&amp;K36&amp;"_A.jpg"))</f>
        <v>https://download.lenovo.com/Images/Parts/04X0236/04X0236_A.jpg</v>
      </c>
      <c r="N36" s="58" t="str">
        <f t="shared" ref="N36:N67" si="13">IF(ISBLANK(K36),"",IF(L36, "https://raw.githubusercontent.com/PatrickVibild/TellusAmazonPictures/master/pictures/"&amp;K36&amp;"/2.jpg","https://download.lenovo.com/Images/Parts/"&amp;K36&amp;"/"&amp;K36&amp;"_B.jpg"))</f>
        <v>https://download.lenovo.com/Images/Parts/04X0236/04X0236_B.jpg</v>
      </c>
      <c r="O36" s="59" t="str">
        <f t="shared" ref="O36:O67" si="14">IF(ISBLANK(K36),"",IF(L36, "https://raw.githubusercontent.com/PatrickVibild/TellusAmazonPictures/master/pictures/"&amp;K36&amp;"/3.jpg","https://download.lenovo.com/Images/Parts/"&amp;K36&amp;"/"&amp;K36&amp;"_details.jpg"))</f>
        <v>https://download.lenovo.com/Images/Parts/04X0236/04X0236_details.jpg</v>
      </c>
      <c r="P36" s="52" t="str">
        <f t="shared" si="3"/>
        <v/>
      </c>
      <c r="Q36" s="52" t="str">
        <f t="shared" si="4"/>
        <v/>
      </c>
      <c r="R36" s="52" t="str">
        <f t="shared" si="5"/>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60">
        <f>MATCH(G36,options!$D$1:$D$20,0)</f>
        <v>12</v>
      </c>
    </row>
    <row r="37" spans="1:22" ht="14" x14ac:dyDescent="0.15">
      <c r="A37" t="s">
        <v>416</v>
      </c>
      <c r="B37" s="65" t="s">
        <v>420</v>
      </c>
      <c r="C37" s="51" t="b">
        <f>FALSE()</f>
        <v>0</v>
      </c>
      <c r="D37" s="51" t="b">
        <f>FALSE()</f>
        <v>0</v>
      </c>
      <c r="E37" s="76">
        <v>5714401242154</v>
      </c>
      <c r="F37" s="46" t="s">
        <v>622</v>
      </c>
      <c r="G37" s="78" t="s">
        <v>399</v>
      </c>
      <c r="H37" s="52" t="str">
        <f>IF([2]Values!$B$36=[2]English!$B$2,INDEX([2]English!$B$20:$B$39,V37), IF([2]Values!$B$36=[2]German!$B$2,INDEX([2]German!$B$20:$B$39,V37), IF([2]Values!$B$36=[2]Italian!$B$2,INDEX([2]Italian!$B$20:$B$39,V37), IF([2]Values!$B$36=[2]Spanish!$B$2, INDEX([2]Spanish!$B$20:$B$39,V37), IF([2]Values!$B$36=[2]French!$B$2, INDEX([2]French!$B$20:$B$39,V37), IF([2]Values!$B$36=[2]Dutch!$B$2,INDEX([2]Dutch!$B$20:$B$39,V37), IF([2]Values!$B$36=[2]English!$D$32, INDEX([2]English!$B$20:$B$39,V37), 0)))))))</f>
        <v>Portuguese</v>
      </c>
      <c r="I37" s="55" t="b">
        <f>TRUE()</f>
        <v>1</v>
      </c>
      <c r="J37" s="56" t="b">
        <f>FALSE()</f>
        <v>0</v>
      </c>
      <c r="K37" s="46" t="s">
        <v>657</v>
      </c>
      <c r="L37" s="57" t="b">
        <f>FALSE()</f>
        <v>0</v>
      </c>
      <c r="M37" s="58" t="str">
        <f t="shared" si="12"/>
        <v>https://download.lenovo.com/Images/Parts/04Y0960/04Y0960_A.jpg</v>
      </c>
      <c r="N37" s="58" t="str">
        <f t="shared" si="13"/>
        <v>https://download.lenovo.com/Images/Parts/04Y0960/04Y0960_B.jpg</v>
      </c>
      <c r="O37" s="59" t="str">
        <f t="shared" si="14"/>
        <v>https://download.lenovo.com/Images/Parts/04Y0960/04Y0960_details.jpg</v>
      </c>
      <c r="P37" s="52" t="str">
        <f t="shared" si="3"/>
        <v/>
      </c>
      <c r="Q37" s="52" t="str">
        <f t="shared" si="4"/>
        <v/>
      </c>
      <c r="R37" s="52" t="str">
        <f t="shared" si="5"/>
        <v/>
      </c>
      <c r="S37" t="str">
        <f t="shared" si="15"/>
        <v/>
      </c>
      <c r="T37" t="str">
        <f t="shared" si="16"/>
        <v/>
      </c>
      <c r="U37" t="str">
        <f t="shared" si="17"/>
        <v/>
      </c>
      <c r="V37" s="60">
        <f>MATCH(G37,options!$D$1:$D$20,0)</f>
        <v>13</v>
      </c>
    </row>
    <row r="38" spans="1:22" ht="14" x14ac:dyDescent="0.15">
      <c r="C38" s="51" t="b">
        <f>FALSE()</f>
        <v>0</v>
      </c>
      <c r="D38" s="51" t="b">
        <f>FALSE()</f>
        <v>0</v>
      </c>
      <c r="E38" s="76">
        <v>5714401242161</v>
      </c>
      <c r="F38" s="46" t="s">
        <v>623</v>
      </c>
      <c r="G38" s="78" t="s">
        <v>400</v>
      </c>
      <c r="H38" s="52" t="str">
        <f>IF([2]Values!$B$36=[2]English!$B$2,INDEX([2]English!$B$20:$B$39,V38), IF([2]Values!$B$36=[2]German!$B$2,INDEX([2]German!$B$20:$B$39,V38), IF([2]Values!$B$36=[2]Italian!$B$2,INDEX([2]Italian!$B$20:$B$39,V38), IF([2]Values!$B$36=[2]Spanish!$B$2, INDEX([2]Spanish!$B$20:$B$39,V38), IF([2]Values!$B$36=[2]French!$B$2, INDEX([2]French!$B$20:$B$39,V38), IF([2]Values!$B$36=[2]Dutch!$B$2,INDEX([2]Dutch!$B$20:$B$39,V38), IF([2]Values!$B$36=[2]English!$D$32, INDEX([2]English!$B$20:$B$39,V38), 0)))))))</f>
        <v>Swedish – Finnish</v>
      </c>
      <c r="I38" s="55" t="b">
        <f>TRUE()</f>
        <v>1</v>
      </c>
      <c r="J38" s="56" t="b">
        <f>FALSE()</f>
        <v>0</v>
      </c>
      <c r="K38" s="46" t="s">
        <v>642</v>
      </c>
      <c r="L38" s="57" t="b">
        <f>FALSE()</f>
        <v>0</v>
      </c>
      <c r="M38" s="58" t="str">
        <f t="shared" si="12"/>
        <v>https://download.lenovo.com/Images/Parts/04Y0964/04Y0964_A.jpg</v>
      </c>
      <c r="N38" s="58" t="str">
        <f t="shared" si="13"/>
        <v>https://download.lenovo.com/Images/Parts/04Y0964/04Y0964_B.jpg</v>
      </c>
      <c r="O38" s="59" t="str">
        <f t="shared" si="14"/>
        <v>https://download.lenovo.com/Images/Parts/04Y0964/04Y0964_details.jpg</v>
      </c>
      <c r="P38" s="52" t="str">
        <f t="shared" si="3"/>
        <v/>
      </c>
      <c r="Q38" s="52" t="str">
        <f t="shared" si="4"/>
        <v/>
      </c>
      <c r="R38" t="str">
        <f t="shared" ref="R36:R67" si="18">IF(ISBLANK(K38),"",IF(L38, "https://raw.githubusercontent.com/PatrickVibild/TellusAmazonPictures/master/pictures/"&amp;K38&amp;"/6.jpg", ""))</f>
        <v/>
      </c>
      <c r="S38" t="str">
        <f t="shared" si="15"/>
        <v/>
      </c>
      <c r="T38" t="str">
        <f t="shared" si="16"/>
        <v/>
      </c>
      <c r="U38" t="str">
        <f t="shared" si="17"/>
        <v/>
      </c>
      <c r="V38" s="60">
        <f>MATCH(G38,options!$D$1:$D$20,0)</f>
        <v>14</v>
      </c>
    </row>
    <row r="39" spans="1:22" ht="14" x14ac:dyDescent="0.15">
      <c r="C39" s="51" t="b">
        <f>FALSE()</f>
        <v>0</v>
      </c>
      <c r="D39" s="51" t="b">
        <f>FALSE()</f>
        <v>0</v>
      </c>
      <c r="E39" s="76">
        <v>5714401242178</v>
      </c>
      <c r="F39" s="46" t="s">
        <v>624</v>
      </c>
      <c r="G39" s="78" t="s">
        <v>403</v>
      </c>
      <c r="H39" s="52" t="str">
        <f>IF([2]Values!$B$36=[2]English!$B$2,INDEX([2]English!$B$20:$B$39,V39), IF([2]Values!$B$36=[2]German!$B$2,INDEX([2]German!$B$20:$B$39,V39), IF([2]Values!$B$36=[2]Italian!$B$2,INDEX([2]Italian!$B$20:$B$39,V39), IF([2]Values!$B$36=[2]Spanish!$B$2, INDEX([2]Spanish!$B$20:$B$39,V39), IF([2]Values!$B$36=[2]French!$B$2, INDEX([2]French!$B$20:$B$39,V39), IF([2]Values!$B$36=[2]Dutch!$B$2,INDEX([2]Dutch!$B$20:$B$39,V39), IF([2]Values!$B$36=[2]English!$D$32, INDEX([2]English!$B$20:$B$39,V39), 0)))))))</f>
        <v>Swiss</v>
      </c>
      <c r="I39" s="55" t="b">
        <f>TRUE()</f>
        <v>1</v>
      </c>
      <c r="J39" s="56" t="b">
        <f>FALSE()</f>
        <v>0</v>
      </c>
      <c r="K39" s="46" t="s">
        <v>658</v>
      </c>
      <c r="L39" s="57" t="b">
        <f>FALSE()</f>
        <v>0</v>
      </c>
      <c r="M39" s="58" t="str">
        <f t="shared" si="12"/>
        <v>https://download.lenovo.com/Images/Parts/04Y0927/04Y0927_A.jpg</v>
      </c>
      <c r="N39" s="58" t="str">
        <f t="shared" si="13"/>
        <v>https://download.lenovo.com/Images/Parts/04Y0927/04Y0927_B.jpg</v>
      </c>
      <c r="O39" s="59" t="str">
        <f t="shared" si="14"/>
        <v>https://download.lenovo.com/Images/Parts/04Y0927/04Y0927_details.jpg</v>
      </c>
      <c r="P39" s="52" t="str">
        <f t="shared" si="3"/>
        <v/>
      </c>
      <c r="Q39" s="52" t="str">
        <f t="shared" si="4"/>
        <v/>
      </c>
      <c r="R39" t="str">
        <f t="shared" si="18"/>
        <v/>
      </c>
      <c r="S39" t="str">
        <f t="shared" si="15"/>
        <v/>
      </c>
      <c r="T39" t="str">
        <f t="shared" si="16"/>
        <v/>
      </c>
      <c r="U39" t="str">
        <f t="shared" si="17"/>
        <v/>
      </c>
      <c r="V39" s="60">
        <f>MATCH(G39,options!$D$1:$D$20,0)</f>
        <v>15</v>
      </c>
    </row>
    <row r="40" spans="1:22" ht="14" x14ac:dyDescent="0.15">
      <c r="C40" s="51" t="b">
        <f>FALSE()</f>
        <v>0</v>
      </c>
      <c r="D40" s="51" t="b">
        <f>TRUE()</f>
        <v>1</v>
      </c>
      <c r="E40" s="76">
        <v>5714401242185</v>
      </c>
      <c r="F40" s="46" t="s">
        <v>625</v>
      </c>
      <c r="G40" s="78" t="s">
        <v>404</v>
      </c>
      <c r="H40" s="52" t="str">
        <f>IF([2]Values!$B$36=[2]English!$B$2,INDEX([2]English!$B$20:$B$39,V40), IF([2]Values!$B$36=[2]German!$B$2,INDEX([2]German!$B$20:$B$39,V40), IF([2]Values!$B$36=[2]Italian!$B$2,INDEX([2]Italian!$B$20:$B$39,V40), IF([2]Values!$B$36=[2]Spanish!$B$2, INDEX([2]Spanish!$B$20:$B$39,V40), IF([2]Values!$B$36=[2]French!$B$2, INDEX([2]French!$B$20:$B$39,V40), IF([2]Values!$B$36=[2]Dutch!$B$2,INDEX([2]Dutch!$B$20:$B$39,V40), IF([2]Values!$B$36=[2]English!$D$32, INDEX([2]English!$B$20:$B$39,V40), 0)))))))</f>
        <v>US International</v>
      </c>
      <c r="I40" s="55" t="b">
        <f>TRUE()</f>
        <v>1</v>
      </c>
      <c r="J40" s="56" t="b">
        <f>FALSE()</f>
        <v>0</v>
      </c>
      <c r="K40" s="46" t="s">
        <v>659</v>
      </c>
      <c r="L40" s="57" t="b">
        <f>FALSE()</f>
        <v>0</v>
      </c>
      <c r="M40" s="58" t="str">
        <f t="shared" si="12"/>
        <v>https://download.lenovo.com/Images/Parts/04Y0930/04Y0930_A.jpg</v>
      </c>
      <c r="N40" s="58" t="str">
        <f t="shared" si="13"/>
        <v>https://download.lenovo.com/Images/Parts/04Y0930/04Y0930_B.jpg</v>
      </c>
      <c r="O40" s="59" t="str">
        <f t="shared" si="14"/>
        <v>https://download.lenovo.com/Images/Parts/04Y0930/04Y0930_details.jpg</v>
      </c>
      <c r="P40" s="52" t="str">
        <f t="shared" si="3"/>
        <v/>
      </c>
      <c r="Q40" s="52" t="str">
        <f t="shared" si="4"/>
        <v/>
      </c>
      <c r="R40" t="str">
        <f t="shared" si="18"/>
        <v/>
      </c>
      <c r="S40" t="str">
        <f t="shared" si="15"/>
        <v/>
      </c>
      <c r="T40" t="str">
        <f t="shared" si="16"/>
        <v/>
      </c>
      <c r="U40" t="str">
        <f t="shared" si="17"/>
        <v/>
      </c>
      <c r="V40" s="60">
        <f>MATCH(G40,options!$D$1:$D$20,0)</f>
        <v>16</v>
      </c>
    </row>
    <row r="41" spans="1:22" ht="14" x14ac:dyDescent="0.15">
      <c r="C41" s="52" t="b">
        <f>TRUE()</f>
        <v>1</v>
      </c>
      <c r="D41" s="51" t="b">
        <f>TRUE()</f>
        <v>1</v>
      </c>
      <c r="E41" s="76">
        <v>5714401242192</v>
      </c>
      <c r="F41" s="46" t="s">
        <v>626</v>
      </c>
      <c r="G41" s="78" t="s">
        <v>407</v>
      </c>
      <c r="H41" s="52" t="str">
        <f>IF([2]Values!$B$36=[2]English!$B$2,INDEX([2]English!$B$20:$B$39,V41), IF([2]Values!$B$36=[2]German!$B$2,INDEX([2]German!$B$20:$B$39,V41), IF([2]Values!$B$36=[2]Italian!$B$2,INDEX([2]Italian!$B$20:$B$39,V41), IF([2]Values!$B$36=[2]Spanish!$B$2, INDEX([2]Spanish!$B$20:$B$39,V41), IF([2]Values!$B$36=[2]French!$B$2, INDEX([2]French!$B$20:$B$39,V41), IF([2]Values!$B$36=[2]Dutch!$B$2,INDEX([2]Dutch!$B$20:$B$39,V41), IF([2]Values!$B$36=[2]English!$D$32, INDEX([2]English!$B$20:$B$39,V41), 0)))))))</f>
        <v>US</v>
      </c>
      <c r="I41" s="55" t="b">
        <f>TRUE()</f>
        <v>1</v>
      </c>
      <c r="J41" s="56" t="b">
        <f>FALSE()</f>
        <v>0</v>
      </c>
      <c r="K41" s="46" t="s">
        <v>660</v>
      </c>
      <c r="L41" s="57" t="b">
        <f>FALSE()</f>
        <v>0</v>
      </c>
      <c r="M41" s="58" t="str">
        <f t="shared" si="12"/>
        <v>https://download.lenovo.com/Images/Parts/04Y0938/04Y0938_A.jpg</v>
      </c>
      <c r="N41" s="58" t="str">
        <f t="shared" si="13"/>
        <v>https://download.lenovo.com/Images/Parts/04Y0938/04Y0938_B.jpg</v>
      </c>
      <c r="O41" s="59" t="str">
        <f t="shared" si="14"/>
        <v>https://download.lenovo.com/Images/Parts/04Y0938/04Y0938_details.jpg</v>
      </c>
      <c r="P41" s="52" t="str">
        <f t="shared" si="3"/>
        <v/>
      </c>
      <c r="Q41" t="str">
        <f t="shared" ref="Q36:Q67" si="19">IF(ISBLANK(K41),"",IF(L41, "https://raw.githubusercontent.com/PatrickVibild/TellusAmazonPictures/master/pictures/"&amp;K41&amp;"/5.jpg", ""))</f>
        <v/>
      </c>
      <c r="R41" t="str">
        <f t="shared" si="18"/>
        <v/>
      </c>
      <c r="S41" t="str">
        <f t="shared" si="15"/>
        <v/>
      </c>
      <c r="T41" t="str">
        <f t="shared" si="16"/>
        <v/>
      </c>
      <c r="U41" t="str">
        <f t="shared" si="17"/>
        <v/>
      </c>
      <c r="V41" s="60">
        <f>MATCH(G41,options!$D$1:$D$20,0)</f>
        <v>18</v>
      </c>
    </row>
    <row r="42" spans="1:22" x14ac:dyDescent="0.15">
      <c r="C42" s="51"/>
      <c r="D42" s="51"/>
      <c r="E42" s="76"/>
      <c r="F42" s="46"/>
      <c r="G42" s="75"/>
      <c r="H42" s="52" t="e">
        <f>IF([2]Values!$B$36=[2]English!$B$2,INDEX([2]English!$B$20:$B$39,V42), IF([2]Values!$B$36=[2]German!$B$2,INDEX([2]German!$B$20:$B$39,V42), IF([2]Values!$B$36=[2]Italian!$B$2,INDEX([2]Italian!$B$20:$B$39,V42), IF([2]Values!$B$36=[2]Spanish!$B$2, INDEX([2]Spanish!$B$20:$B$39,V42), IF([2]Values!$B$36=[2]French!$B$2, INDEX([2]French!$B$20:$B$39,V42), IF([2]Values!$B$36=[2]Dutch!$B$2,INDEX([2]Dutch!$B$20:$B$39,V42), IF([2]Values!$B$36=[2]English!$D$32, INDEX([2]English!$B$20:$B$39,V42), 0)))))))</f>
        <v>#N/A</v>
      </c>
      <c r="I42" s="55" t="b">
        <f>TRUE()</f>
        <v>1</v>
      </c>
      <c r="J42" s="56" t="b">
        <v>1</v>
      </c>
      <c r="K42" s="46"/>
      <c r="L42" s="57"/>
      <c r="M42" s="58" t="str">
        <f t="shared" si="12"/>
        <v/>
      </c>
      <c r="N42" s="58" t="str">
        <f t="shared" si="13"/>
        <v/>
      </c>
      <c r="O42" s="59" t="str">
        <f t="shared" si="14"/>
        <v/>
      </c>
      <c r="P42" t="str">
        <f t="shared" ref="P36:P67" si="20">IF(ISBLANK(K42),"",IF(L42, "https://raw.githubusercontent.com/PatrickVibild/TellusAmazonPictures/master/pictures/"&amp;K42&amp;"/4.jpg", ""))</f>
        <v/>
      </c>
      <c r="Q42" t="str">
        <f t="shared" si="19"/>
        <v/>
      </c>
      <c r="R42" t="str">
        <f t="shared" si="18"/>
        <v/>
      </c>
      <c r="S42" t="str">
        <f t="shared" si="15"/>
        <v/>
      </c>
      <c r="T42" t="str">
        <f t="shared" si="16"/>
        <v/>
      </c>
      <c r="U42" t="str">
        <f t="shared" si="17"/>
        <v/>
      </c>
      <c r="V42" s="60" t="e">
        <f>MATCH(G42,options!$D$1:$D$20,0)</f>
        <v>#N/A</v>
      </c>
    </row>
    <row r="43" spans="1:22" x14ac:dyDescent="0.15">
      <c r="C43" s="51"/>
      <c r="D43" s="51"/>
      <c r="E43" s="76"/>
      <c r="F43" s="46"/>
      <c r="G43" s="75"/>
      <c r="H43" s="52" t="e">
        <f>IF([2]Values!$B$36=[2]English!$B$2,INDEX([2]English!$B$20:$B$39,V43), IF([2]Values!$B$36=[2]German!$B$2,INDEX([2]German!$B$20:$B$39,V43), IF([2]Values!$B$36=[2]Italian!$B$2,INDEX([2]Italian!$B$20:$B$39,V43), IF([2]Values!$B$36=[2]Spanish!$B$2, INDEX([2]Spanish!$B$20:$B$39,V43), IF([2]Values!$B$36=[2]French!$B$2, INDEX([2]French!$B$20:$B$39,V43), IF([2]Values!$B$36=[2]Dutch!$B$2,INDEX([2]Dutch!$B$20:$B$39,V43), IF([2]Values!$B$36=[2]English!$D$32, INDEX([2]English!$B$20:$B$39,V43), 0)))))))</f>
        <v>#N/A</v>
      </c>
      <c r="I43" s="55" t="b">
        <f>TRUE()</f>
        <v>1</v>
      </c>
      <c r="J43" s="56" t="b">
        <v>1</v>
      </c>
      <c r="K43" s="53"/>
      <c r="L43" s="57"/>
      <c r="M43" s="58" t="str">
        <f t="shared" si="12"/>
        <v/>
      </c>
      <c r="N43" s="58" t="str">
        <f t="shared" si="13"/>
        <v/>
      </c>
      <c r="O43" s="59" t="str">
        <f t="shared" si="14"/>
        <v/>
      </c>
      <c r="P43" t="str">
        <f t="shared" si="20"/>
        <v/>
      </c>
      <c r="Q43" t="str">
        <f t="shared" si="19"/>
        <v/>
      </c>
      <c r="R43" t="str">
        <f t="shared" si="18"/>
        <v/>
      </c>
      <c r="S43" t="str">
        <f t="shared" si="15"/>
        <v/>
      </c>
      <c r="T43" t="str">
        <f t="shared" si="16"/>
        <v/>
      </c>
      <c r="U43" t="str">
        <f t="shared" si="17"/>
        <v/>
      </c>
      <c r="V43" s="60" t="e">
        <f>MATCH(G43,options!$D$1:$D$20,0)</f>
        <v>#N/A</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58" t="str">
        <f t="shared" si="12"/>
        <v/>
      </c>
      <c r="N44" s="58" t="str">
        <f t="shared" si="13"/>
        <v/>
      </c>
      <c r="O44" s="59" t="str">
        <f t="shared" si="14"/>
        <v/>
      </c>
      <c r="P44" t="str">
        <f t="shared" si="20"/>
        <v/>
      </c>
      <c r="Q44" t="str">
        <f t="shared" si="19"/>
        <v/>
      </c>
      <c r="R44" t="str">
        <f t="shared" si="18"/>
        <v/>
      </c>
      <c r="S44" t="str">
        <f t="shared" si="15"/>
        <v/>
      </c>
      <c r="T44" t="str">
        <f t="shared" si="16"/>
        <v/>
      </c>
      <c r="U44"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58" t="str">
        <f t="shared" si="12"/>
        <v/>
      </c>
      <c r="N45" s="58" t="str">
        <f t="shared" si="13"/>
        <v/>
      </c>
      <c r="O45" s="59" t="str">
        <f t="shared" si="14"/>
        <v/>
      </c>
      <c r="P45" t="str">
        <f t="shared" si="20"/>
        <v/>
      </c>
      <c r="Q45" t="str">
        <f t="shared" si="19"/>
        <v/>
      </c>
      <c r="R45" t="str">
        <f t="shared" si="18"/>
        <v/>
      </c>
      <c r="S45" t="str">
        <f t="shared" si="15"/>
        <v/>
      </c>
      <c r="T45" t="str">
        <f t="shared" si="16"/>
        <v/>
      </c>
      <c r="U45"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58" t="str">
        <f t="shared" si="12"/>
        <v/>
      </c>
      <c r="N46" s="58" t="str">
        <f t="shared" si="13"/>
        <v/>
      </c>
      <c r="O46" s="59" t="str">
        <f t="shared" si="14"/>
        <v/>
      </c>
      <c r="P46" t="str">
        <f t="shared" si="20"/>
        <v/>
      </c>
      <c r="Q46" t="str">
        <f t="shared" si="19"/>
        <v/>
      </c>
      <c r="R46" t="str">
        <f t="shared" si="18"/>
        <v/>
      </c>
      <c r="S46" t="str">
        <f t="shared" si="15"/>
        <v/>
      </c>
      <c r="T46" t="str">
        <f t="shared" si="16"/>
        <v/>
      </c>
      <c r="U46"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58" t="str">
        <f t="shared" si="12"/>
        <v/>
      </c>
      <c r="N47" s="58" t="str">
        <f t="shared" si="13"/>
        <v/>
      </c>
      <c r="O47" s="59" t="str">
        <f t="shared" si="14"/>
        <v/>
      </c>
      <c r="P47" t="str">
        <f t="shared" si="20"/>
        <v/>
      </c>
      <c r="Q47" t="str">
        <f t="shared" si="19"/>
        <v/>
      </c>
      <c r="R47" t="str">
        <f t="shared" si="18"/>
        <v/>
      </c>
      <c r="S47" t="str">
        <f t="shared" si="15"/>
        <v/>
      </c>
      <c r="T47" t="str">
        <f t="shared" si="16"/>
        <v/>
      </c>
      <c r="U47"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58" t="str">
        <f t="shared" si="12"/>
        <v/>
      </c>
      <c r="N48" s="58" t="str">
        <f t="shared" si="13"/>
        <v/>
      </c>
      <c r="O48" s="59" t="str">
        <f t="shared" si="14"/>
        <v/>
      </c>
      <c r="P48" t="str">
        <f t="shared" si="20"/>
        <v/>
      </c>
      <c r="Q48" t="str">
        <f t="shared" si="19"/>
        <v/>
      </c>
      <c r="R48" t="str">
        <f t="shared" si="18"/>
        <v/>
      </c>
      <c r="S48" t="str">
        <f t="shared" si="15"/>
        <v/>
      </c>
      <c r="T48" t="str">
        <f t="shared" si="16"/>
        <v/>
      </c>
      <c r="U48"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58" t="str">
        <f t="shared" si="12"/>
        <v/>
      </c>
      <c r="N49" s="58" t="str">
        <f t="shared" si="13"/>
        <v/>
      </c>
      <c r="O49" s="59" t="str">
        <f t="shared" si="14"/>
        <v/>
      </c>
      <c r="P49" t="str">
        <f t="shared" si="20"/>
        <v/>
      </c>
      <c r="Q49" t="str">
        <f t="shared" si="19"/>
        <v/>
      </c>
      <c r="R49" t="str">
        <f t="shared" si="18"/>
        <v/>
      </c>
      <c r="S49" t="str">
        <f t="shared" si="15"/>
        <v/>
      </c>
      <c r="T49" t="str">
        <f t="shared" si="16"/>
        <v/>
      </c>
      <c r="U49"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58" t="str">
        <f t="shared" si="12"/>
        <v/>
      </c>
      <c r="N50" s="58" t="str">
        <f t="shared" si="13"/>
        <v/>
      </c>
      <c r="O50" s="59" t="str">
        <f t="shared" si="14"/>
        <v/>
      </c>
      <c r="P50" t="str">
        <f t="shared" si="20"/>
        <v/>
      </c>
      <c r="Q50" t="str">
        <f t="shared" si="19"/>
        <v/>
      </c>
      <c r="R50" t="str">
        <f t="shared" si="18"/>
        <v/>
      </c>
      <c r="S50" t="str">
        <f t="shared" si="15"/>
        <v/>
      </c>
      <c r="T50" t="str">
        <f t="shared" si="16"/>
        <v/>
      </c>
      <c r="U50"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58" t="str">
        <f t="shared" si="12"/>
        <v/>
      </c>
      <c r="N51" s="58" t="str">
        <f t="shared" si="13"/>
        <v/>
      </c>
      <c r="O51" s="59" t="str">
        <f t="shared" si="14"/>
        <v/>
      </c>
      <c r="P51" t="str">
        <f t="shared" si="20"/>
        <v/>
      </c>
      <c r="Q51" t="str">
        <f t="shared" si="19"/>
        <v/>
      </c>
      <c r="R51" t="str">
        <f t="shared" si="18"/>
        <v/>
      </c>
      <c r="S51" t="str">
        <f t="shared" si="15"/>
        <v/>
      </c>
      <c r="T51" t="str">
        <f t="shared" si="16"/>
        <v/>
      </c>
      <c r="U51"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58" t="str">
        <f t="shared" si="12"/>
        <v/>
      </c>
      <c r="N52" s="58" t="str">
        <f t="shared" si="13"/>
        <v/>
      </c>
      <c r="O52" s="59" t="str">
        <f t="shared" si="14"/>
        <v/>
      </c>
      <c r="P52" t="str">
        <f t="shared" si="20"/>
        <v/>
      </c>
      <c r="Q52" t="str">
        <f t="shared" si="19"/>
        <v/>
      </c>
      <c r="R52" t="str">
        <f t="shared" si="18"/>
        <v/>
      </c>
      <c r="S52" t="str">
        <f t="shared" si="15"/>
        <v/>
      </c>
      <c r="T52" t="str">
        <f t="shared" si="16"/>
        <v/>
      </c>
      <c r="U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si="12"/>
        <v/>
      </c>
      <c r="N53" s="58" t="str">
        <f t="shared" si="13"/>
        <v/>
      </c>
      <c r="O53" s="59" t="str">
        <f t="shared" si="14"/>
        <v/>
      </c>
      <c r="P53" t="str">
        <f t="shared" si="20"/>
        <v/>
      </c>
      <c r="Q53" t="str">
        <f t="shared" si="19"/>
        <v/>
      </c>
      <c r="R53" t="str">
        <f t="shared" si="18"/>
        <v/>
      </c>
      <c r="S53" t="str">
        <f t="shared" si="15"/>
        <v/>
      </c>
      <c r="T53" t="str">
        <f t="shared" si="16"/>
        <v/>
      </c>
      <c r="U53" t="str">
        <f t="shared" si="17"/>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12"/>
        <v/>
      </c>
      <c r="N54" s="58" t="str">
        <f t="shared" si="13"/>
        <v/>
      </c>
      <c r="O54" s="59" t="str">
        <f t="shared" si="14"/>
        <v/>
      </c>
      <c r="P54" t="str">
        <f t="shared" si="20"/>
        <v/>
      </c>
      <c r="Q54" t="str">
        <f t="shared" si="19"/>
        <v/>
      </c>
      <c r="R54" t="str">
        <f t="shared" si="18"/>
        <v/>
      </c>
      <c r="S54" t="str">
        <f t="shared" si="15"/>
        <v/>
      </c>
      <c r="T54" t="str">
        <f t="shared" si="16"/>
        <v/>
      </c>
      <c r="U54" t="str">
        <f t="shared" si="17"/>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12"/>
        <v/>
      </c>
      <c r="N55" s="58" t="str">
        <f t="shared" si="13"/>
        <v/>
      </c>
      <c r="O55" s="59" t="str">
        <f t="shared" si="14"/>
        <v/>
      </c>
      <c r="P55" t="str">
        <f t="shared" si="20"/>
        <v/>
      </c>
      <c r="Q55" t="str">
        <f t="shared" si="19"/>
        <v/>
      </c>
      <c r="R55" t="str">
        <f t="shared" si="18"/>
        <v/>
      </c>
      <c r="S55" t="str">
        <f t="shared" si="15"/>
        <v/>
      </c>
      <c r="T55" t="str">
        <f t="shared" si="16"/>
        <v/>
      </c>
      <c r="U55" t="str">
        <f t="shared" si="17"/>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12"/>
        <v/>
      </c>
      <c r="N56" s="58" t="str">
        <f t="shared" si="13"/>
        <v/>
      </c>
      <c r="O56" s="59" t="str">
        <f t="shared" si="14"/>
        <v/>
      </c>
      <c r="P56" t="str">
        <f t="shared" si="20"/>
        <v/>
      </c>
      <c r="Q56" t="str">
        <f t="shared" si="19"/>
        <v/>
      </c>
      <c r="R56" t="str">
        <f t="shared" si="18"/>
        <v/>
      </c>
      <c r="S56" t="str">
        <f t="shared" si="15"/>
        <v/>
      </c>
      <c r="T56" t="str">
        <f t="shared" si="16"/>
        <v/>
      </c>
      <c r="U56" t="str">
        <f t="shared" si="17"/>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12"/>
        <v/>
      </c>
      <c r="N57" s="58" t="str">
        <f t="shared" si="13"/>
        <v/>
      </c>
      <c r="O57" s="59" t="str">
        <f t="shared" si="14"/>
        <v/>
      </c>
      <c r="P57" t="str">
        <f t="shared" si="20"/>
        <v/>
      </c>
      <c r="Q57" t="str">
        <f t="shared" si="19"/>
        <v/>
      </c>
      <c r="R57" t="str">
        <f t="shared" si="18"/>
        <v/>
      </c>
      <c r="S57" t="str">
        <f t="shared" si="15"/>
        <v/>
      </c>
      <c r="T57" t="str">
        <f t="shared" si="16"/>
        <v/>
      </c>
      <c r="U57" t="str">
        <f t="shared" si="17"/>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12"/>
        <v/>
      </c>
      <c r="N58" s="58" t="str">
        <f t="shared" si="13"/>
        <v/>
      </c>
      <c r="O58" s="59" t="str">
        <f t="shared" si="14"/>
        <v/>
      </c>
      <c r="P58" t="str">
        <f t="shared" si="20"/>
        <v/>
      </c>
      <c r="Q58" t="str">
        <f t="shared" si="19"/>
        <v/>
      </c>
      <c r="R58" t="str">
        <f t="shared" si="18"/>
        <v/>
      </c>
      <c r="S58" t="str">
        <f t="shared" si="15"/>
        <v/>
      </c>
      <c r="T58" t="str">
        <f t="shared" si="16"/>
        <v/>
      </c>
      <c r="U58" t="str">
        <f t="shared" si="17"/>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12"/>
        <v/>
      </c>
      <c r="N59" s="58" t="str">
        <f t="shared" si="13"/>
        <v/>
      </c>
      <c r="O59" s="59" t="str">
        <f t="shared" si="14"/>
        <v/>
      </c>
      <c r="P59" t="str">
        <f t="shared" si="20"/>
        <v/>
      </c>
      <c r="Q59" t="str">
        <f t="shared" si="19"/>
        <v/>
      </c>
      <c r="R59" t="str">
        <f t="shared" si="18"/>
        <v/>
      </c>
      <c r="S59" t="str">
        <f t="shared" si="15"/>
        <v/>
      </c>
      <c r="T59" t="str">
        <f t="shared" si="16"/>
        <v/>
      </c>
      <c r="U59" t="str">
        <f t="shared" si="17"/>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12"/>
        <v/>
      </c>
      <c r="N60" s="58" t="str">
        <f t="shared" si="13"/>
        <v/>
      </c>
      <c r="O60" s="59" t="str">
        <f t="shared" si="14"/>
        <v/>
      </c>
      <c r="P60" t="str">
        <f t="shared" si="20"/>
        <v/>
      </c>
      <c r="Q60" t="str">
        <f t="shared" si="19"/>
        <v/>
      </c>
      <c r="R60" t="str">
        <f t="shared" si="18"/>
        <v/>
      </c>
      <c r="S60" t="str">
        <f t="shared" si="15"/>
        <v/>
      </c>
      <c r="T60" t="str">
        <f t="shared" si="16"/>
        <v/>
      </c>
      <c r="U60" t="str">
        <f t="shared" si="17"/>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12"/>
        <v/>
      </c>
      <c r="N61" s="58" t="str">
        <f t="shared" si="13"/>
        <v/>
      </c>
      <c r="O61" s="59" t="str">
        <f t="shared" si="14"/>
        <v/>
      </c>
      <c r="P61" t="str">
        <f t="shared" si="20"/>
        <v/>
      </c>
      <c r="Q61" t="str">
        <f t="shared" si="19"/>
        <v/>
      </c>
      <c r="R61" t="str">
        <f t="shared" si="18"/>
        <v/>
      </c>
      <c r="S61" t="str">
        <f t="shared" si="15"/>
        <v/>
      </c>
      <c r="T61" t="str">
        <f t="shared" si="16"/>
        <v/>
      </c>
      <c r="U61" t="str">
        <f t="shared" si="17"/>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12"/>
        <v/>
      </c>
      <c r="N62" s="58" t="str">
        <f t="shared" si="13"/>
        <v/>
      </c>
      <c r="O62" s="59" t="str">
        <f t="shared" si="14"/>
        <v/>
      </c>
      <c r="P62" t="str">
        <f t="shared" si="20"/>
        <v/>
      </c>
      <c r="Q62" t="str">
        <f t="shared" si="19"/>
        <v/>
      </c>
      <c r="R62" t="str">
        <f t="shared" si="18"/>
        <v/>
      </c>
      <c r="S62" t="str">
        <f t="shared" si="15"/>
        <v/>
      </c>
      <c r="T62" t="str">
        <f t="shared" si="16"/>
        <v/>
      </c>
      <c r="U62" t="str">
        <f t="shared" si="17"/>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12"/>
        <v/>
      </c>
      <c r="N63" s="58" t="str">
        <f t="shared" si="13"/>
        <v/>
      </c>
      <c r="O63" s="59" t="str">
        <f t="shared" si="14"/>
        <v/>
      </c>
      <c r="P63" t="str">
        <f t="shared" si="20"/>
        <v/>
      </c>
      <c r="Q63" t="str">
        <f t="shared" si="19"/>
        <v/>
      </c>
      <c r="R63" t="str">
        <f t="shared" si="18"/>
        <v/>
      </c>
      <c r="S63" t="str">
        <f t="shared" si="15"/>
        <v/>
      </c>
      <c r="T63" t="str">
        <f t="shared" si="16"/>
        <v/>
      </c>
      <c r="U63" t="str">
        <f t="shared" si="17"/>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12"/>
        <v/>
      </c>
      <c r="N64" s="58" t="str">
        <f t="shared" si="13"/>
        <v/>
      </c>
      <c r="O64" s="59" t="str">
        <f t="shared" si="14"/>
        <v/>
      </c>
      <c r="P64" t="str">
        <f t="shared" si="20"/>
        <v/>
      </c>
      <c r="Q64" t="str">
        <f t="shared" si="19"/>
        <v/>
      </c>
      <c r="R64" t="str">
        <f t="shared" si="18"/>
        <v/>
      </c>
      <c r="S64" t="str">
        <f t="shared" si="15"/>
        <v/>
      </c>
      <c r="T64" t="str">
        <f t="shared" si="16"/>
        <v/>
      </c>
      <c r="U64" t="str">
        <f t="shared" si="17"/>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12"/>
        <v/>
      </c>
      <c r="N65" s="58" t="str">
        <f t="shared" si="13"/>
        <v/>
      </c>
      <c r="O65" s="59" t="str">
        <f t="shared" si="14"/>
        <v/>
      </c>
      <c r="P65" t="str">
        <f t="shared" si="20"/>
        <v/>
      </c>
      <c r="Q65" t="str">
        <f t="shared" si="19"/>
        <v/>
      </c>
      <c r="R65" t="str">
        <f t="shared" si="18"/>
        <v/>
      </c>
      <c r="S65" t="str">
        <f t="shared" si="15"/>
        <v/>
      </c>
      <c r="T65" t="str">
        <f t="shared" si="16"/>
        <v/>
      </c>
      <c r="U65" t="str">
        <f t="shared" si="17"/>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12"/>
        <v/>
      </c>
      <c r="N66" s="58" t="str">
        <f t="shared" si="13"/>
        <v/>
      </c>
      <c r="O66" s="59" t="str">
        <f t="shared" si="14"/>
        <v/>
      </c>
      <c r="P66" t="str">
        <f t="shared" si="20"/>
        <v/>
      </c>
      <c r="Q66" t="str">
        <f t="shared" si="19"/>
        <v/>
      </c>
      <c r="R66" t="str">
        <f t="shared" si="18"/>
        <v/>
      </c>
      <c r="S66" t="str">
        <f t="shared" si="15"/>
        <v/>
      </c>
      <c r="T66" t="str">
        <f t="shared" si="16"/>
        <v/>
      </c>
      <c r="U66" t="str">
        <f t="shared" si="17"/>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12"/>
        <v/>
      </c>
      <c r="N67" s="58" t="str">
        <f t="shared" si="13"/>
        <v/>
      </c>
      <c r="O67" s="59" t="str">
        <f t="shared" si="14"/>
        <v/>
      </c>
      <c r="P67" t="str">
        <f t="shared" si="20"/>
        <v/>
      </c>
      <c r="Q67" t="str">
        <f t="shared" si="19"/>
        <v/>
      </c>
      <c r="R67" t="str">
        <f t="shared" si="18"/>
        <v/>
      </c>
      <c r="S67" t="str">
        <f t="shared" si="15"/>
        <v/>
      </c>
      <c r="T67" t="str">
        <f t="shared" si="16"/>
        <v/>
      </c>
      <c r="U67" t="str">
        <f t="shared" si="17"/>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21">IF(ISBLANK(K68),"",IF(L68, "https://raw.githubusercontent.com/PatrickVibild/TellusAmazonPictures/master/pictures/"&amp;K68&amp;"/1.jpg","https://download.lenovo.com/Images/Parts/"&amp;K68&amp;"/"&amp;K68&amp;"_A.jpg"))</f>
        <v/>
      </c>
      <c r="N68" s="58" t="str">
        <f t="shared" ref="N68:N103" si="22">IF(ISBLANK(K68),"",IF(L68, "https://raw.githubusercontent.com/PatrickVibild/TellusAmazonPictures/master/pictures/"&amp;K68&amp;"/2.jpg","https://download.lenovo.com/Images/Parts/"&amp;K68&amp;"/"&amp;K68&amp;"_B.jpg"))</f>
        <v/>
      </c>
      <c r="O68" s="59" t="str">
        <f t="shared" ref="O68:O103" si="23">IF(ISBLANK(K68),"",IF(L68, "https://raw.githubusercontent.com/PatrickVibild/TellusAmazonPictures/master/pictures/"&amp;K68&amp;"/3.jpg","https://download.lenovo.com/Images/Parts/"&amp;K68&amp;"/"&amp;K68&amp;"_details.jpg"))</f>
        <v/>
      </c>
      <c r="P68" t="str">
        <f t="shared" ref="P68:P103" si="24">IF(ISBLANK(K68),"",IF(L68, "https://raw.githubusercontent.com/PatrickVibild/TellusAmazonPictures/master/pictures/"&amp;K68&amp;"/4.jpg", ""))</f>
        <v/>
      </c>
      <c r="Q68" t="str">
        <f t="shared" ref="Q68:Q103" si="25">IF(ISBLANK(K68),"",IF(L68, "https://raw.githubusercontent.com/PatrickVibild/TellusAmazonPictures/master/pictures/"&amp;K68&amp;"/5.jpg", ""))</f>
        <v/>
      </c>
      <c r="R68" t="str">
        <f t="shared" ref="R68:R103" si="26">IF(ISBLANK(K68),"",IF(L68, "https://raw.githubusercontent.com/PatrickVibild/TellusAmazonPictures/master/pictures/"&amp;K68&amp;"/6.jpg", ""))</f>
        <v/>
      </c>
      <c r="S68" t="str">
        <f t="shared" ref="S68:S103" si="27">IF(ISBLANK(K68),"",IF(L68, "https://raw.githubusercontent.com/PatrickVibild/TellusAmazonPictures/master/pictures/"&amp;K68&amp;"/7.jpg", ""))</f>
        <v/>
      </c>
      <c r="T68" t="str">
        <f t="shared" ref="T68:T103" si="28">IF(ISBLANK(K68),"",IF(L68, "https://raw.githubusercontent.com/PatrickVibild/TellusAmazonPictures/master/pictures/"&amp;K68&amp;"/8.jpg",""))</f>
        <v/>
      </c>
      <c r="U68" t="str">
        <f t="shared" ref="U68:U103" si="29">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21"/>
        <v/>
      </c>
      <c r="N69" s="58" t="str">
        <f t="shared" si="22"/>
        <v/>
      </c>
      <c r="O69" s="59" t="str">
        <f t="shared" si="23"/>
        <v/>
      </c>
      <c r="P69" t="str">
        <f t="shared" si="24"/>
        <v/>
      </c>
      <c r="Q69" t="str">
        <f t="shared" si="25"/>
        <v/>
      </c>
      <c r="R69" t="str">
        <f t="shared" si="26"/>
        <v/>
      </c>
      <c r="S69" t="str">
        <f t="shared" si="27"/>
        <v/>
      </c>
      <c r="T69" t="str">
        <f t="shared" si="28"/>
        <v/>
      </c>
      <c r="U69" t="str">
        <f t="shared" si="29"/>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21"/>
        <v/>
      </c>
      <c r="N70" s="58" t="str">
        <f t="shared" si="22"/>
        <v/>
      </c>
      <c r="O70" s="59" t="str">
        <f t="shared" si="23"/>
        <v/>
      </c>
      <c r="P70" t="str">
        <f t="shared" si="24"/>
        <v/>
      </c>
      <c r="Q70" t="str">
        <f t="shared" si="25"/>
        <v/>
      </c>
      <c r="R70" t="str">
        <f t="shared" si="26"/>
        <v/>
      </c>
      <c r="S70" t="str">
        <f t="shared" si="27"/>
        <v/>
      </c>
      <c r="T70" t="str">
        <f t="shared" si="28"/>
        <v/>
      </c>
      <c r="U70" t="str">
        <f t="shared" si="29"/>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21"/>
        <v/>
      </c>
      <c r="N71" s="58" t="str">
        <f t="shared" si="22"/>
        <v/>
      </c>
      <c r="O71" s="59" t="str">
        <f t="shared" si="23"/>
        <v/>
      </c>
      <c r="P71" t="str">
        <f t="shared" si="24"/>
        <v/>
      </c>
      <c r="Q71" t="str">
        <f t="shared" si="25"/>
        <v/>
      </c>
      <c r="R71" t="str">
        <f t="shared" si="26"/>
        <v/>
      </c>
      <c r="S71" t="str">
        <f t="shared" si="27"/>
        <v/>
      </c>
      <c r="T71" t="str">
        <f t="shared" si="28"/>
        <v/>
      </c>
      <c r="U71" t="str">
        <f t="shared" si="29"/>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21"/>
        <v/>
      </c>
      <c r="N72" s="58" t="str">
        <f t="shared" si="22"/>
        <v/>
      </c>
      <c r="O72" s="59" t="str">
        <f t="shared" si="23"/>
        <v/>
      </c>
      <c r="P72" t="str">
        <f t="shared" si="24"/>
        <v/>
      </c>
      <c r="Q72" t="str">
        <f t="shared" si="25"/>
        <v/>
      </c>
      <c r="R72" t="str">
        <f t="shared" si="26"/>
        <v/>
      </c>
      <c r="S72" t="str">
        <f t="shared" si="27"/>
        <v/>
      </c>
      <c r="T72" t="str">
        <f t="shared" si="28"/>
        <v/>
      </c>
      <c r="U72" t="str">
        <f t="shared" si="29"/>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21"/>
        <v/>
      </c>
      <c r="N73" s="58" t="str">
        <f t="shared" si="22"/>
        <v/>
      </c>
      <c r="O73" s="59" t="str">
        <f t="shared" si="23"/>
        <v/>
      </c>
      <c r="P73" t="str">
        <f t="shared" si="24"/>
        <v/>
      </c>
      <c r="Q73" t="str">
        <f t="shared" si="25"/>
        <v/>
      </c>
      <c r="R73" t="str">
        <f t="shared" si="26"/>
        <v/>
      </c>
      <c r="S73" t="str">
        <f t="shared" si="27"/>
        <v/>
      </c>
      <c r="T73" t="str">
        <f t="shared" si="28"/>
        <v/>
      </c>
      <c r="U73" t="str">
        <f t="shared" si="29"/>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21"/>
        <v/>
      </c>
      <c r="N74" s="58" t="str">
        <f t="shared" si="22"/>
        <v/>
      </c>
      <c r="O74" s="59" t="str">
        <f t="shared" si="23"/>
        <v/>
      </c>
      <c r="P74" t="str">
        <f t="shared" si="24"/>
        <v/>
      </c>
      <c r="Q74" t="str">
        <f t="shared" si="25"/>
        <v/>
      </c>
      <c r="R74" t="str">
        <f t="shared" si="26"/>
        <v/>
      </c>
      <c r="S74" t="str">
        <f t="shared" si="27"/>
        <v/>
      </c>
      <c r="T74" t="str">
        <f t="shared" si="28"/>
        <v/>
      </c>
      <c r="U74" t="str">
        <f t="shared" si="29"/>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21"/>
        <v/>
      </c>
      <c r="N75" s="58" t="str">
        <f t="shared" si="22"/>
        <v/>
      </c>
      <c r="O75" s="59" t="str">
        <f t="shared" si="23"/>
        <v/>
      </c>
      <c r="P75" t="str">
        <f t="shared" si="24"/>
        <v/>
      </c>
      <c r="Q75" t="str">
        <f t="shared" si="25"/>
        <v/>
      </c>
      <c r="R75" t="str">
        <f t="shared" si="26"/>
        <v/>
      </c>
      <c r="S75" t="str">
        <f t="shared" si="27"/>
        <v/>
      </c>
      <c r="T75" t="str">
        <f t="shared" si="28"/>
        <v/>
      </c>
      <c r="U75" t="str">
        <f t="shared" si="29"/>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21"/>
        <v/>
      </c>
      <c r="N76" s="58" t="str">
        <f t="shared" si="22"/>
        <v/>
      </c>
      <c r="O76" s="59" t="str">
        <f t="shared" si="23"/>
        <v/>
      </c>
      <c r="P76" t="str">
        <f t="shared" si="24"/>
        <v/>
      </c>
      <c r="Q76" t="str">
        <f t="shared" si="25"/>
        <v/>
      </c>
      <c r="R76" t="str">
        <f t="shared" si="26"/>
        <v/>
      </c>
      <c r="S76" t="str">
        <f t="shared" si="27"/>
        <v/>
      </c>
      <c r="T76" t="str">
        <f t="shared" si="28"/>
        <v/>
      </c>
      <c r="U76" t="str">
        <f t="shared" si="29"/>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21"/>
        <v/>
      </c>
      <c r="N77" s="58" t="str">
        <f t="shared" si="22"/>
        <v/>
      </c>
      <c r="O77" s="59" t="str">
        <f t="shared" si="23"/>
        <v/>
      </c>
      <c r="P77" t="str">
        <f t="shared" si="24"/>
        <v/>
      </c>
      <c r="Q77" t="str">
        <f t="shared" si="25"/>
        <v/>
      </c>
      <c r="R77" t="str">
        <f t="shared" si="26"/>
        <v/>
      </c>
      <c r="S77" t="str">
        <f t="shared" si="27"/>
        <v/>
      </c>
      <c r="T77" t="str">
        <f t="shared" si="28"/>
        <v/>
      </c>
      <c r="U77" t="str">
        <f t="shared" si="29"/>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21"/>
        <v/>
      </c>
      <c r="N78" s="58" t="str">
        <f t="shared" si="22"/>
        <v/>
      </c>
      <c r="O78" s="59" t="str">
        <f t="shared" si="23"/>
        <v/>
      </c>
      <c r="P78" t="str">
        <f t="shared" si="24"/>
        <v/>
      </c>
      <c r="Q78" t="str">
        <f t="shared" si="25"/>
        <v/>
      </c>
      <c r="R78" t="str">
        <f t="shared" si="26"/>
        <v/>
      </c>
      <c r="S78" t="str">
        <f t="shared" si="27"/>
        <v/>
      </c>
      <c r="T78" t="str">
        <f t="shared" si="28"/>
        <v/>
      </c>
      <c r="U78" t="str">
        <f t="shared" si="29"/>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21"/>
        <v/>
      </c>
      <c r="N79" s="58" t="str">
        <f t="shared" si="22"/>
        <v/>
      </c>
      <c r="O79" s="59" t="str">
        <f t="shared" si="23"/>
        <v/>
      </c>
      <c r="P79" t="str">
        <f t="shared" si="24"/>
        <v/>
      </c>
      <c r="Q79" t="str">
        <f t="shared" si="25"/>
        <v/>
      </c>
      <c r="R79" t="str">
        <f t="shared" si="26"/>
        <v/>
      </c>
      <c r="S79" t="str">
        <f t="shared" si="27"/>
        <v/>
      </c>
      <c r="T79" t="str">
        <f t="shared" si="28"/>
        <v/>
      </c>
      <c r="U79" t="str">
        <f t="shared" si="29"/>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21"/>
        <v/>
      </c>
      <c r="N80" s="58" t="str">
        <f t="shared" si="22"/>
        <v/>
      </c>
      <c r="O80" s="59" t="str">
        <f t="shared" si="23"/>
        <v/>
      </c>
      <c r="P80" t="str">
        <f t="shared" si="24"/>
        <v/>
      </c>
      <c r="Q80" t="str">
        <f t="shared" si="25"/>
        <v/>
      </c>
      <c r="R80" t="str">
        <f t="shared" si="26"/>
        <v/>
      </c>
      <c r="S80" t="str">
        <f t="shared" si="27"/>
        <v/>
      </c>
      <c r="T80" t="str">
        <f t="shared" si="28"/>
        <v/>
      </c>
      <c r="U80" t="str">
        <f t="shared" si="29"/>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21"/>
        <v/>
      </c>
      <c r="N81" s="58" t="str">
        <f t="shared" si="22"/>
        <v/>
      </c>
      <c r="O81" s="59" t="str">
        <f t="shared" si="23"/>
        <v/>
      </c>
      <c r="P81" t="str">
        <f t="shared" si="24"/>
        <v/>
      </c>
      <c r="Q81" t="str">
        <f t="shared" si="25"/>
        <v/>
      </c>
      <c r="R81" t="str">
        <f t="shared" si="26"/>
        <v/>
      </c>
      <c r="S81" t="str">
        <f t="shared" si="27"/>
        <v/>
      </c>
      <c r="T81" t="str">
        <f t="shared" si="28"/>
        <v/>
      </c>
      <c r="U81" t="str">
        <f t="shared" si="29"/>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21"/>
        <v/>
      </c>
      <c r="N82" s="58" t="str">
        <f t="shared" si="22"/>
        <v/>
      </c>
      <c r="O82" s="59" t="str">
        <f t="shared" si="23"/>
        <v/>
      </c>
      <c r="P82" t="str">
        <f t="shared" si="24"/>
        <v/>
      </c>
      <c r="Q82" t="str">
        <f t="shared" si="25"/>
        <v/>
      </c>
      <c r="R82" t="str">
        <f t="shared" si="26"/>
        <v/>
      </c>
      <c r="S82" t="str">
        <f t="shared" si="27"/>
        <v/>
      </c>
      <c r="T82" t="str">
        <f t="shared" si="28"/>
        <v/>
      </c>
      <c r="U82" t="str">
        <f t="shared" si="29"/>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21"/>
        <v/>
      </c>
      <c r="N83" s="58" t="str">
        <f t="shared" si="22"/>
        <v/>
      </c>
      <c r="O83" s="59" t="str">
        <f t="shared" si="23"/>
        <v/>
      </c>
      <c r="P83" t="str">
        <f t="shared" si="24"/>
        <v/>
      </c>
      <c r="Q83" t="str">
        <f t="shared" si="25"/>
        <v/>
      </c>
      <c r="R83" t="str">
        <f t="shared" si="26"/>
        <v/>
      </c>
      <c r="S83" t="str">
        <f t="shared" si="27"/>
        <v/>
      </c>
      <c r="T83" t="str">
        <f t="shared" si="28"/>
        <v/>
      </c>
      <c r="U83" t="str">
        <f t="shared" si="29"/>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21"/>
        <v/>
      </c>
      <c r="N84" s="58" t="str">
        <f t="shared" si="22"/>
        <v/>
      </c>
      <c r="O84" s="59" t="str">
        <f t="shared" si="23"/>
        <v/>
      </c>
      <c r="P84" t="str">
        <f t="shared" si="24"/>
        <v/>
      </c>
      <c r="Q84" t="str">
        <f t="shared" si="25"/>
        <v/>
      </c>
      <c r="R84" t="str">
        <f t="shared" si="26"/>
        <v/>
      </c>
      <c r="S84" t="str">
        <f t="shared" si="27"/>
        <v/>
      </c>
      <c r="T84" t="str">
        <f t="shared" si="28"/>
        <v/>
      </c>
      <c r="U84" t="str">
        <f t="shared" si="29"/>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21"/>
        <v/>
      </c>
      <c r="N85" s="58" t="str">
        <f t="shared" si="22"/>
        <v/>
      </c>
      <c r="O85" s="59" t="str">
        <f t="shared" si="23"/>
        <v/>
      </c>
      <c r="P85" t="str">
        <f t="shared" si="24"/>
        <v/>
      </c>
      <c r="Q85" t="str">
        <f t="shared" si="25"/>
        <v/>
      </c>
      <c r="R85" t="str">
        <f t="shared" si="26"/>
        <v/>
      </c>
      <c r="S85" t="str">
        <f t="shared" si="27"/>
        <v/>
      </c>
      <c r="T85" t="str">
        <f t="shared" si="28"/>
        <v/>
      </c>
      <c r="U85" t="str">
        <f t="shared" si="29"/>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21"/>
        <v/>
      </c>
      <c r="N86" s="58" t="str">
        <f t="shared" si="22"/>
        <v/>
      </c>
      <c r="O86" s="59" t="str">
        <f t="shared" si="23"/>
        <v/>
      </c>
      <c r="P86" t="str">
        <f t="shared" si="24"/>
        <v/>
      </c>
      <c r="Q86" t="str">
        <f t="shared" si="25"/>
        <v/>
      </c>
      <c r="R86" t="str">
        <f t="shared" si="26"/>
        <v/>
      </c>
      <c r="S86" t="str">
        <f t="shared" si="27"/>
        <v/>
      </c>
      <c r="T86" t="str">
        <f t="shared" si="28"/>
        <v/>
      </c>
      <c r="U86" t="str">
        <f t="shared" si="29"/>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21"/>
        <v/>
      </c>
      <c r="N87" s="58" t="str">
        <f t="shared" si="22"/>
        <v/>
      </c>
      <c r="O87" s="59" t="str">
        <f t="shared" si="23"/>
        <v/>
      </c>
      <c r="P87" t="str">
        <f t="shared" si="24"/>
        <v/>
      </c>
      <c r="Q87" t="str">
        <f t="shared" si="25"/>
        <v/>
      </c>
      <c r="R87" t="str">
        <f t="shared" si="26"/>
        <v/>
      </c>
      <c r="S87" t="str">
        <f t="shared" si="27"/>
        <v/>
      </c>
      <c r="T87" t="str">
        <f t="shared" si="28"/>
        <v/>
      </c>
      <c r="U87" t="str">
        <f t="shared" si="29"/>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21"/>
        <v/>
      </c>
      <c r="N88" s="58" t="str">
        <f t="shared" si="22"/>
        <v/>
      </c>
      <c r="O88" s="59" t="str">
        <f t="shared" si="23"/>
        <v/>
      </c>
      <c r="P88" t="str">
        <f t="shared" si="24"/>
        <v/>
      </c>
      <c r="Q88" t="str">
        <f t="shared" si="25"/>
        <v/>
      </c>
      <c r="R88" t="str">
        <f t="shared" si="26"/>
        <v/>
      </c>
      <c r="S88" t="str">
        <f t="shared" si="27"/>
        <v/>
      </c>
      <c r="T88" t="str">
        <f t="shared" si="28"/>
        <v/>
      </c>
      <c r="U88" t="str">
        <f t="shared" si="29"/>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21"/>
        <v/>
      </c>
      <c r="N89" s="58" t="str">
        <f t="shared" si="22"/>
        <v/>
      </c>
      <c r="O89" s="59" t="str">
        <f t="shared" si="23"/>
        <v/>
      </c>
      <c r="P89" t="str">
        <f t="shared" si="24"/>
        <v/>
      </c>
      <c r="Q89" t="str">
        <f t="shared" si="25"/>
        <v/>
      </c>
      <c r="R89" t="str">
        <f t="shared" si="26"/>
        <v/>
      </c>
      <c r="S89" t="str">
        <f t="shared" si="27"/>
        <v/>
      </c>
      <c r="T89" t="str">
        <f t="shared" si="28"/>
        <v/>
      </c>
      <c r="U89" t="str">
        <f t="shared" si="29"/>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21"/>
        <v/>
      </c>
      <c r="N90" s="58" t="str">
        <f t="shared" si="22"/>
        <v/>
      </c>
      <c r="O90" s="59" t="str">
        <f t="shared" si="23"/>
        <v/>
      </c>
      <c r="P90" t="str">
        <f t="shared" si="24"/>
        <v/>
      </c>
      <c r="Q90" t="str">
        <f t="shared" si="25"/>
        <v/>
      </c>
      <c r="R90" t="str">
        <f t="shared" si="26"/>
        <v/>
      </c>
      <c r="S90" t="str">
        <f t="shared" si="27"/>
        <v/>
      </c>
      <c r="T90" t="str">
        <f t="shared" si="28"/>
        <v/>
      </c>
      <c r="U90" t="str">
        <f t="shared" si="29"/>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21"/>
        <v/>
      </c>
      <c r="N91" s="58" t="str">
        <f t="shared" si="22"/>
        <v/>
      </c>
      <c r="O91" s="59" t="str">
        <f t="shared" si="23"/>
        <v/>
      </c>
      <c r="P91" t="str">
        <f t="shared" si="24"/>
        <v/>
      </c>
      <c r="Q91" t="str">
        <f t="shared" si="25"/>
        <v/>
      </c>
      <c r="R91" t="str">
        <f t="shared" si="26"/>
        <v/>
      </c>
      <c r="S91" t="str">
        <f t="shared" si="27"/>
        <v/>
      </c>
      <c r="T91" t="str">
        <f t="shared" si="28"/>
        <v/>
      </c>
      <c r="U91" t="str">
        <f t="shared" si="29"/>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21"/>
        <v/>
      </c>
      <c r="N92" s="58" t="str">
        <f t="shared" si="22"/>
        <v/>
      </c>
      <c r="O92" s="59" t="str">
        <f t="shared" si="23"/>
        <v/>
      </c>
      <c r="P92" t="str">
        <f t="shared" si="24"/>
        <v/>
      </c>
      <c r="Q92" t="str">
        <f t="shared" si="25"/>
        <v/>
      </c>
      <c r="R92" t="str">
        <f t="shared" si="26"/>
        <v/>
      </c>
      <c r="S92" t="str">
        <f t="shared" si="27"/>
        <v/>
      </c>
      <c r="T92" t="str">
        <f t="shared" si="28"/>
        <v/>
      </c>
      <c r="U92" t="str">
        <f t="shared" si="29"/>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21"/>
        <v/>
      </c>
      <c r="N93" s="58" t="str">
        <f t="shared" si="22"/>
        <v/>
      </c>
      <c r="O93" s="59" t="str">
        <f t="shared" si="23"/>
        <v/>
      </c>
      <c r="P93" t="str">
        <f t="shared" si="24"/>
        <v/>
      </c>
      <c r="Q93" t="str">
        <f t="shared" si="25"/>
        <v/>
      </c>
      <c r="R93" t="str">
        <f t="shared" si="26"/>
        <v/>
      </c>
      <c r="S93" t="str">
        <f t="shared" si="27"/>
        <v/>
      </c>
      <c r="T93" t="str">
        <f t="shared" si="28"/>
        <v/>
      </c>
      <c r="U93" t="str">
        <f t="shared" si="29"/>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21"/>
        <v/>
      </c>
      <c r="N94" s="58" t="str">
        <f t="shared" si="22"/>
        <v/>
      </c>
      <c r="O94" s="59" t="str">
        <f t="shared" si="23"/>
        <v/>
      </c>
      <c r="P94" t="str">
        <f t="shared" si="24"/>
        <v/>
      </c>
      <c r="Q94" t="str">
        <f t="shared" si="25"/>
        <v/>
      </c>
      <c r="R94" t="str">
        <f t="shared" si="26"/>
        <v/>
      </c>
      <c r="S94" t="str">
        <f t="shared" si="27"/>
        <v/>
      </c>
      <c r="T94" t="str">
        <f t="shared" si="28"/>
        <v/>
      </c>
      <c r="U94" t="str">
        <f t="shared" si="29"/>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21"/>
        <v/>
      </c>
      <c r="N95" s="58" t="str">
        <f t="shared" si="22"/>
        <v/>
      </c>
      <c r="O95" s="59" t="str">
        <f t="shared" si="23"/>
        <v/>
      </c>
      <c r="P95" t="str">
        <f t="shared" si="24"/>
        <v/>
      </c>
      <c r="Q95" t="str">
        <f t="shared" si="25"/>
        <v/>
      </c>
      <c r="R95" t="str">
        <f t="shared" si="26"/>
        <v/>
      </c>
      <c r="S95" t="str">
        <f t="shared" si="27"/>
        <v/>
      </c>
      <c r="T95" t="str">
        <f t="shared" si="28"/>
        <v/>
      </c>
      <c r="U95" t="str">
        <f t="shared" si="29"/>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21"/>
        <v/>
      </c>
      <c r="N96" s="58" t="str">
        <f t="shared" si="22"/>
        <v/>
      </c>
      <c r="O96" s="59" t="str">
        <f t="shared" si="23"/>
        <v/>
      </c>
      <c r="P96" t="str">
        <f t="shared" si="24"/>
        <v/>
      </c>
      <c r="Q96" t="str">
        <f t="shared" si="25"/>
        <v/>
      </c>
      <c r="R96" t="str">
        <f t="shared" si="26"/>
        <v/>
      </c>
      <c r="S96" t="str">
        <f t="shared" si="27"/>
        <v/>
      </c>
      <c r="T96" t="str">
        <f t="shared" si="28"/>
        <v/>
      </c>
      <c r="U96" t="str">
        <f t="shared" si="29"/>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21"/>
        <v/>
      </c>
      <c r="N97" s="58" t="str">
        <f t="shared" si="22"/>
        <v/>
      </c>
      <c r="O97" s="59" t="str">
        <f t="shared" si="23"/>
        <v/>
      </c>
      <c r="P97" t="str">
        <f t="shared" si="24"/>
        <v/>
      </c>
      <c r="Q97" t="str">
        <f t="shared" si="25"/>
        <v/>
      </c>
      <c r="R97" t="str">
        <f t="shared" si="26"/>
        <v/>
      </c>
      <c r="S97" t="str">
        <f t="shared" si="27"/>
        <v/>
      </c>
      <c r="T97" t="str">
        <f t="shared" si="28"/>
        <v/>
      </c>
      <c r="U97" t="str">
        <f t="shared" si="29"/>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21"/>
        <v/>
      </c>
      <c r="N98" s="58" t="str">
        <f t="shared" si="22"/>
        <v/>
      </c>
      <c r="O98" s="59" t="str">
        <f t="shared" si="23"/>
        <v/>
      </c>
      <c r="P98" t="str">
        <f t="shared" si="24"/>
        <v/>
      </c>
      <c r="Q98" t="str">
        <f t="shared" si="25"/>
        <v/>
      </c>
      <c r="R98" t="str">
        <f t="shared" si="26"/>
        <v/>
      </c>
      <c r="S98" t="str">
        <f t="shared" si="27"/>
        <v/>
      </c>
      <c r="T98" t="str">
        <f t="shared" si="28"/>
        <v/>
      </c>
      <c r="U98" t="str">
        <f t="shared" si="29"/>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21"/>
        <v/>
      </c>
      <c r="N99" s="58" t="str">
        <f t="shared" si="22"/>
        <v/>
      </c>
      <c r="O99" s="59" t="str">
        <f t="shared" si="23"/>
        <v/>
      </c>
      <c r="P99" t="str">
        <f t="shared" si="24"/>
        <v/>
      </c>
      <c r="Q99" t="str">
        <f t="shared" si="25"/>
        <v/>
      </c>
      <c r="R99" t="str">
        <f t="shared" si="26"/>
        <v/>
      </c>
      <c r="S99" t="str">
        <f t="shared" si="27"/>
        <v/>
      </c>
      <c r="T99" t="str">
        <f t="shared" si="28"/>
        <v/>
      </c>
      <c r="U99" t="str">
        <f t="shared" si="29"/>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0">IF(ISBLANK(K100),"",IF(L100, "https://raw.githubusercontent.com/PatrickVibild/TellusAmazonPictures/master/pictures/"&amp;K100&amp;"/1.jpg","https://download.lenovo.com/Images/Parts/"&amp;K100&amp;"/"&amp;K100&amp;"_A.jpg"))</f>
        <v/>
      </c>
      <c r="N100" s="58" t="str">
        <f t="shared" si="22"/>
        <v/>
      </c>
      <c r="O100" s="59" t="str">
        <f t="shared" si="23"/>
        <v/>
      </c>
      <c r="P100" t="str">
        <f t="shared" si="24"/>
        <v/>
      </c>
      <c r="Q100" t="str">
        <f t="shared" si="25"/>
        <v/>
      </c>
      <c r="R100" t="str">
        <f t="shared" si="26"/>
        <v/>
      </c>
      <c r="S100" t="str">
        <f t="shared" si="27"/>
        <v/>
      </c>
      <c r="T100" t="str">
        <f t="shared" si="28"/>
        <v/>
      </c>
      <c r="U100" t="str">
        <f t="shared" si="29"/>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0"/>
        <v/>
      </c>
      <c r="N101" s="58" t="str">
        <f t="shared" si="22"/>
        <v/>
      </c>
      <c r="O101" s="59" t="str">
        <f t="shared" si="23"/>
        <v/>
      </c>
      <c r="P101" t="str">
        <f t="shared" si="24"/>
        <v/>
      </c>
      <c r="Q101" t="str">
        <f t="shared" si="25"/>
        <v/>
      </c>
      <c r="R101" t="str">
        <f t="shared" si="26"/>
        <v/>
      </c>
      <c r="S101" t="str">
        <f t="shared" si="27"/>
        <v/>
      </c>
      <c r="T101" t="str">
        <f t="shared" si="28"/>
        <v/>
      </c>
      <c r="U101" t="str">
        <f t="shared" si="29"/>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0"/>
        <v/>
      </c>
      <c r="N102" s="58" t="str">
        <f t="shared" si="22"/>
        <v/>
      </c>
      <c r="O102" s="59" t="str">
        <f t="shared" si="23"/>
        <v/>
      </c>
      <c r="P102" t="str">
        <f t="shared" si="24"/>
        <v/>
      </c>
      <c r="Q102" t="str">
        <f t="shared" si="25"/>
        <v/>
      </c>
      <c r="R102" t="str">
        <f t="shared" si="26"/>
        <v/>
      </c>
      <c r="S102" t="str">
        <f t="shared" si="27"/>
        <v/>
      </c>
      <c r="T102" t="str">
        <f t="shared" si="28"/>
        <v/>
      </c>
      <c r="U102" t="str">
        <f t="shared" si="29"/>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0"/>
        <v/>
      </c>
      <c r="N103" s="58" t="str">
        <f t="shared" si="22"/>
        <v/>
      </c>
      <c r="O103" s="59" t="str">
        <f t="shared" si="23"/>
        <v/>
      </c>
      <c r="P103" t="str">
        <f t="shared" si="24"/>
        <v/>
      </c>
      <c r="Q103" t="str">
        <f t="shared" si="25"/>
        <v/>
      </c>
      <c r="R103" t="str">
        <f t="shared" si="26"/>
        <v/>
      </c>
      <c r="S103" t="str">
        <f t="shared" si="27"/>
        <v/>
      </c>
      <c r="T103" t="str">
        <f t="shared" si="28"/>
        <v/>
      </c>
      <c r="U103" t="str">
        <f t="shared" si="29"/>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J42:J104 I4:I104 L42:L104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14" priority="2">
      <formula>IF(LEN(B3)&gt;0,1,0)</formula>
    </cfRule>
    <cfRule type="expression" dxfId="13" priority="3">
      <formula>IF(VLOOKUP($AH$3,#NAME?,MATCH($A2,#NAME?,0)+1,0)&gt;0,1,0)</formula>
    </cfRule>
    <cfRule type="expression" dxfId="12" priority="4">
      <formula>IF(VLOOKUP($AH$3,#NAME?,MATCH($A2,#NAME?,0)+1,0)&gt;0,1,0)</formula>
    </cfRule>
    <cfRule type="expression" dxfId="11" priority="5">
      <formula>IF(VLOOKUP($AH$3,#NAME?,MATCH($A2,#NAME?,0)+1,0)&gt;0,1,0)</formula>
    </cfRule>
    <cfRule type="expression" dxfId="1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9" priority="2">
      <formula>IF(LEN(B1)&gt;0,1,0)</formula>
    </cfRule>
    <cfRule type="expression" dxfId="8" priority="3">
      <formula>IF(VLOOKUP($AH$3,#NAME?,MATCH(#REF!,#NAME?,0)+1,0)&gt;0,1,0)</formula>
    </cfRule>
    <cfRule type="expression" dxfId="7" priority="4">
      <formula>IF(VLOOKUP($AH$3,#NAME?,MATCH(#REF!,#NAME?,0)+1,0)&gt;0,1,0)</formula>
    </cfRule>
    <cfRule type="expression" dxfId="6" priority="5">
      <formula>IF(VLOOKUP($AH$3,#NAME?,MATCH(#REF!,#NAME?,0)+1,0)&gt;0,1,0)</formula>
    </cfRule>
    <cfRule type="expression" dxfId="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2021-01-30T19:22:02Z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