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patrickvibild/repo/TellusAmazonPictures/after-big-bang-files/HP/WO/6550/"/>
    </mc:Choice>
  </mc:AlternateContent>
  <xr:revisionPtr revIDLastSave="0" documentId="8_{7E8A0F17-8B86-EA40-9360-96B2F89565D8}"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CV6" i="1" l="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67" i="1"/>
  <c r="CV68" i="1"/>
  <c r="CV69" i="1"/>
  <c r="CV70" i="1"/>
  <c r="CV71" i="1"/>
  <c r="CV72" i="1"/>
  <c r="CV73" i="1"/>
  <c r="CV74" i="1"/>
  <c r="CV75" i="1"/>
  <c r="CV76" i="1"/>
  <c r="CV77" i="1"/>
  <c r="CV78" i="1"/>
  <c r="CV79" i="1"/>
  <c r="CV80" i="1"/>
  <c r="CV81" i="1"/>
  <c r="CV82" i="1"/>
  <c r="CV83" i="1"/>
  <c r="CV84" i="1"/>
  <c r="CV85" i="1"/>
  <c r="CV86" i="1"/>
  <c r="CV87" i="1"/>
  <c r="CV88"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5" i="1"/>
  <c r="H5" i="2"/>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DP14" i="1" s="1"/>
  <c r="B29" i="2"/>
  <c r="AB8"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I23" i="2"/>
  <c r="V22" i="2"/>
  <c r="T22" i="2"/>
  <c r="S22" i="2"/>
  <c r="R22" i="2"/>
  <c r="Q22" i="2"/>
  <c r="O22" i="2"/>
  <c r="N22" i="2"/>
  <c r="N23" i="1" s="1"/>
  <c r="M22" i="2"/>
  <c r="M23" i="1" s="1"/>
  <c r="I22" i="2"/>
  <c r="V21" i="2"/>
  <c r="U21" i="2"/>
  <c r="T21" i="2"/>
  <c r="T22" i="1" s="1"/>
  <c r="S21" i="2"/>
  <c r="R21" i="2"/>
  <c r="Q21" i="2"/>
  <c r="P21" i="2"/>
  <c r="O21" i="2"/>
  <c r="N21" i="2"/>
  <c r="M21" i="2"/>
  <c r="I21" i="2"/>
  <c r="V20" i="2"/>
  <c r="U20" i="2"/>
  <c r="T20" i="2"/>
  <c r="S20" i="2"/>
  <c r="R20" i="2"/>
  <c r="P20" i="2"/>
  <c r="O20" i="2"/>
  <c r="O21" i="1" s="1"/>
  <c r="N20" i="2"/>
  <c r="N21" i="1" s="1"/>
  <c r="I20" i="2"/>
  <c r="V19" i="2"/>
  <c r="U19" i="2"/>
  <c r="U20" i="1" s="1"/>
  <c r="T19" i="2"/>
  <c r="T20" i="1" s="1"/>
  <c r="FO20" i="1"/>
  <c r="I19" i="2"/>
  <c r="V18" i="2"/>
  <c r="R18" i="2"/>
  <c r="Q18" i="2"/>
  <c r="M18" i="2"/>
  <c r="P18" i="2"/>
  <c r="P19" i="1" s="1"/>
  <c r="I18" i="2"/>
  <c r="CO19" i="1"/>
  <c r="V17" i="2"/>
  <c r="T17" i="2"/>
  <c r="S17" i="2"/>
  <c r="R17" i="2"/>
  <c r="Q17" i="2"/>
  <c r="P17" i="2"/>
  <c r="N17" i="2"/>
  <c r="M17" i="2"/>
  <c r="U17" i="2"/>
  <c r="U18" i="1" s="1"/>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Q14" i="1" s="1"/>
  <c r="P13" i="2"/>
  <c r="P14" i="1" s="1"/>
  <c r="O13" i="2"/>
  <c r="O14" i="1" s="1"/>
  <c r="I13" i="2"/>
  <c r="D13" i="2"/>
  <c r="V12" i="2"/>
  <c r="H12" i="2" s="1"/>
  <c r="U12" i="2"/>
  <c r="U13" i="1" s="1"/>
  <c r="I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U10" i="1" s="1"/>
  <c r="T9" i="2"/>
  <c r="T10" i="1" s="1"/>
  <c r="S9" i="2"/>
  <c r="S10" i="1" s="1"/>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M7" i="2"/>
  <c r="M8" i="1" s="1"/>
  <c r="U7" i="2"/>
  <c r="U8" i="1" s="1"/>
  <c r="I7" i="2"/>
  <c r="D7" i="2"/>
  <c r="C7" i="2"/>
  <c r="V6" i="2"/>
  <c r="U6" i="2"/>
  <c r="U7" i="1" s="1"/>
  <c r="T6" i="2"/>
  <c r="T7" i="1" s="1"/>
  <c r="Q6" i="2"/>
  <c r="P6" i="2"/>
  <c r="O6" i="2"/>
  <c r="N6" i="2"/>
  <c r="N7" i="1" s="1"/>
  <c r="M6" i="2"/>
  <c r="M7" i="1" s="1"/>
  <c r="S6" i="2"/>
  <c r="S7" i="1" s="1"/>
  <c r="I6" i="2"/>
  <c r="D6" i="2"/>
  <c r="C6" i="2"/>
  <c r="CO7" i="1" s="1"/>
  <c r="V5" i="2"/>
  <c r="Q5" i="2"/>
  <c r="P5" i="2"/>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U14" i="1"/>
  <c r="CT14" i="1"/>
  <c r="CS14" i="1"/>
  <c r="CR14" i="1"/>
  <c r="CO14" i="1"/>
  <c r="L14" i="1" s="1"/>
  <c r="CL14" i="1"/>
  <c r="CH14" i="1"/>
  <c r="CG14" i="1"/>
  <c r="BH14" i="1"/>
  <c r="BG14" i="1"/>
  <c r="BF14" i="1"/>
  <c r="BE14" i="1"/>
  <c r="AV14" i="1"/>
  <c r="AA14" i="1"/>
  <c r="Z14" i="1"/>
  <c r="Y14" i="1"/>
  <c r="X14" i="1"/>
  <c r="W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DY12" i="1"/>
  <c r="DO12" i="1"/>
  <c r="DA12" i="1"/>
  <c r="CZ12" i="1"/>
  <c r="CU12" i="1"/>
  <c r="CT12" i="1"/>
  <c r="CS12" i="1"/>
  <c r="CR12" i="1"/>
  <c r="CL12" i="1"/>
  <c r="CH12" i="1"/>
  <c r="CG12" i="1"/>
  <c r="BH12" i="1"/>
  <c r="BG12" i="1"/>
  <c r="BF12" i="1"/>
  <c r="BE12" i="1"/>
  <c r="AV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DY11" i="1"/>
  <c r="DO11" i="1"/>
  <c r="DA11" i="1"/>
  <c r="CZ11" i="1"/>
  <c r="CU11" i="1"/>
  <c r="CT11" i="1"/>
  <c r="CS11" i="1"/>
  <c r="CR11" i="1"/>
  <c r="CP11" i="1"/>
  <c r="CO11" i="1"/>
  <c r="L11" i="1" s="1"/>
  <c r="CL11" i="1"/>
  <c r="CH11" i="1"/>
  <c r="CG11" i="1"/>
  <c r="BH11" i="1"/>
  <c r="BG11" i="1"/>
  <c r="BF11" i="1"/>
  <c r="BE11" i="1"/>
  <c r="AV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U10" i="1"/>
  <c r="CT10" i="1"/>
  <c r="CS10" i="1"/>
  <c r="CR10" i="1"/>
  <c r="CQ10" i="1"/>
  <c r="CP10" i="1"/>
  <c r="CO10" i="1"/>
  <c r="FE10" i="1" s="1"/>
  <c r="CL10" i="1"/>
  <c r="CH10" i="1"/>
  <c r="CG10" i="1"/>
  <c r="BH10" i="1"/>
  <c r="BG10" i="1"/>
  <c r="BF10" i="1"/>
  <c r="BE10" i="1"/>
  <c r="AV10" i="1"/>
  <c r="AJ10" i="1"/>
  <c r="AA10" i="1"/>
  <c r="Z10" i="1"/>
  <c r="Y10" i="1"/>
  <c r="X10" i="1"/>
  <c r="W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U8" i="1"/>
  <c r="CT8" i="1"/>
  <c r="CS8" i="1"/>
  <c r="CO8" i="1"/>
  <c r="FE8" i="1" s="1"/>
  <c r="CL8" i="1"/>
  <c r="CH8" i="1"/>
  <c r="CG8" i="1"/>
  <c r="BH8" i="1"/>
  <c r="BG8" i="1"/>
  <c r="BF8" i="1"/>
  <c r="BE8" i="1"/>
  <c r="AV8" i="1"/>
  <c r="AA8" i="1"/>
  <c r="Z8" i="1"/>
  <c r="Y8" i="1"/>
  <c r="X8" i="1"/>
  <c r="W8" i="1"/>
  <c r="N8" i="1"/>
  <c r="K8" i="1"/>
  <c r="J8" i="1"/>
  <c r="I8" i="1"/>
  <c r="H8" i="1"/>
  <c r="G8" i="1"/>
  <c r="E8" i="1"/>
  <c r="D8" i="1"/>
  <c r="C8" i="1"/>
  <c r="B8" i="1"/>
  <c r="A8" i="1"/>
  <c r="FV7" i="1"/>
  <c r="FU7" i="1"/>
  <c r="FT7" i="1"/>
  <c r="FS7" i="1"/>
  <c r="FR7" i="1"/>
  <c r="FQ7" i="1"/>
  <c r="FP7" i="1"/>
  <c r="FO7" i="1"/>
  <c r="FM7" i="1"/>
  <c r="FJ7" i="1"/>
  <c r="FI7" i="1"/>
  <c r="FH7" i="1"/>
  <c r="EV7" i="1"/>
  <c r="ES7" i="1"/>
  <c r="DY7" i="1"/>
  <c r="DO7" i="1"/>
  <c r="DA7" i="1"/>
  <c r="CZ7" i="1"/>
  <c r="CU7" i="1"/>
  <c r="CT7" i="1"/>
  <c r="CS7" i="1"/>
  <c r="CL7" i="1"/>
  <c r="CK7" i="1"/>
  <c r="CH7" i="1"/>
  <c r="CG7" i="1"/>
  <c r="BH7" i="1"/>
  <c r="BG7" i="1"/>
  <c r="BF7" i="1"/>
  <c r="BE7" i="1"/>
  <c r="AV7" i="1"/>
  <c r="AT7" i="1"/>
  <c r="AA7" i="1"/>
  <c r="Z7" i="1"/>
  <c r="Y7" i="1"/>
  <c r="X7" i="1"/>
  <c r="W7" i="1"/>
  <c r="Q7" i="1"/>
  <c r="P7" i="1"/>
  <c r="O7" i="1"/>
  <c r="K7" i="1"/>
  <c r="J7" i="1"/>
  <c r="I7" i="1"/>
  <c r="H7" i="1"/>
  <c r="G7" i="1"/>
  <c r="E7" i="1"/>
  <c r="D7" i="1"/>
  <c r="C7" i="1"/>
  <c r="B7" i="1"/>
  <c r="A7" i="1"/>
  <c r="FV6" i="1"/>
  <c r="FU6" i="1"/>
  <c r="FT6" i="1"/>
  <c r="FS6" i="1"/>
  <c r="FR6" i="1"/>
  <c r="FQ6" i="1"/>
  <c r="FP6" i="1"/>
  <c r="FO6" i="1"/>
  <c r="FM6" i="1"/>
  <c r="FJ6" i="1"/>
  <c r="FI6" i="1"/>
  <c r="FH6" i="1"/>
  <c r="EV6" i="1"/>
  <c r="ES6" i="1"/>
  <c r="DY6" i="1"/>
  <c r="DO6" i="1"/>
  <c r="DA6" i="1"/>
  <c r="CZ6" i="1"/>
  <c r="CU6" i="1"/>
  <c r="CT6" i="1"/>
  <c r="CS6" i="1"/>
  <c r="CO6" i="1"/>
  <c r="FE6" i="1" s="1"/>
  <c r="CL6" i="1"/>
  <c r="CK6" i="1"/>
  <c r="CI6" i="1"/>
  <c r="CH6" i="1"/>
  <c r="CG6" i="1"/>
  <c r="BH6" i="1"/>
  <c r="BG6" i="1"/>
  <c r="BF6" i="1"/>
  <c r="BE6" i="1"/>
  <c r="AV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DY5" i="1"/>
  <c r="DO5" i="1"/>
  <c r="DA5" i="1"/>
  <c r="CZ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AI6" i="1" l="1"/>
  <c r="DP12" i="1"/>
  <c r="EI12" i="1"/>
  <c r="DP11" i="1"/>
  <c r="AB12" i="1"/>
  <c r="AB11" i="1"/>
  <c r="EI11" i="1"/>
  <c r="EI10" i="1"/>
  <c r="DP5" i="1"/>
  <c r="DP6" i="1"/>
  <c r="EI8" i="1"/>
  <c r="EI5" i="1"/>
  <c r="DP7" i="1"/>
  <c r="EI13" i="1"/>
  <c r="EI6" i="1"/>
  <c r="EI7" i="1"/>
  <c r="DP9" i="1"/>
  <c r="DP10" i="1"/>
  <c r="AB13" i="1"/>
  <c r="AB14" i="1"/>
  <c r="AB5" i="1"/>
  <c r="AB6" i="1"/>
  <c r="DP8" i="1"/>
  <c r="EI9" i="1"/>
  <c r="AB10" i="1"/>
  <c r="AB9" i="1"/>
  <c r="AB7" i="1"/>
  <c r="DP13"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<sst xmlns="http://schemas.openxmlformats.org/spreadsheetml/2006/main" count="865" uniqueCount="695">
  <si>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</si>
  <si>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</si>
  <si>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</si>
  <si>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</si>
  <si>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</si>
  <si>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</si>
  <si>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</si>
  <si>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</si>
  <si>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</si>
  <si>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</si>
  <si>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</si>
  <si>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</si>
  <si>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</si>
  <si>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</si>
  <si>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</si>
  <si>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</si>
  <si>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</si>
  <si>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</si>
  <si>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</si>
  <si>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</si>
  <si>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</si>
  <si>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</si>
  <si>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</si>
  <si>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</si>
  <si>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</si>
  <si>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</si>
  <si>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</si>
  <si>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</si>
  <si>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</si>
  <si>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</si>
  <si>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</si>
  <si>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</si>
  <si>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</si>
  <si>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</si>
  <si>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</si>
  <si>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</si>
  <si>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</si>
  <si>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</si>
  <si>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</si>
  <si>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</si>
  <si>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</si>
  <si>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</si>
  <si>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</si>
  <si>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</si>
  <si>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</si>
  <si>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</si>
  <si>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</si>
  <si>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</si>
  <si>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</si>
  <si>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</si>
  <si>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</si>
  <si>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</si>
  <si>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</si>
  <si>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</si>
  <si>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</si>
  <si>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</si>
  <si>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</si>
  <si>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</si>
  <si>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</si>
  <si>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</si>
  <si>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</si>
  <si>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</si>
  <si>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</si>
  <si>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</si>
  <si>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</si>
  <si>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</si>
  <si>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</si>
  <si>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</si>
  <si>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</si>
  <si>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</si>
  <si>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</si>
  <si>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</si>
  <si>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</si>
  <si>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</si>
  <si>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</si>
  <si>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</si>
  <si>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</si>
  <si>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</si>
  <si>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</si>
  <si>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</si>
  <si>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</si>
  <si>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</si>
  <si>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</si>
  <si>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</si>
  <si>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</si>
  <si>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</si>
  <si>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</si>
  <si>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</si>
  <si>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</si>
  <si>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</si>
  <si>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</si>
  <si>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</si>
  <si>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</si>
  <si>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</si>
  <si>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</si>
  <si>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</si>
  <si>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</si>
  <si>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</si>
  <si>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</si>
  <si>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</si>
  <si>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</si>
  <si>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</si>
  <si>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</si>
  <si>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</si>
  <si>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</si>
  <si>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</si>
  <si>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</si>
  <si>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</si>
  <si>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</si>
  <si>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</si>
  <si>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</si>
  <si>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</si>
  <si>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</si>
  <si>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</si>
  <si>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</si>
  <si>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</si>
  <si>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</si>
  <si>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</si>
  <si>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</si>
  <si>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</si>
  <si>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</si>
  <si>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</si>
  <si>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</si>
  <si>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</si>
  <si>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</si>
  <si>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</si>
  <si>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</si>
  <si>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</si>
  <si>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</si>
  <si>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</si>
  <si>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</si>
  <si>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</si>
  <si>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</si>
  <si>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</si>
  <si>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</si>
  <si>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</si>
  <si>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</si>
  <si>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</si>
  <si>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</si>
  <si>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</si>
  <si>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</si>
  <si>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</si>
  <si>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</si>
  <si>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</si>
  <si>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</si>
  <si>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</si>
  <si>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</si>
  <si>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</si>
  <si>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</si>
  <si>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</si>
  <si>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</si>
  <si>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</si>
  <si>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</si>
  <si>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</si>
  <si>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</si>
  <si>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</si>
  <si>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</si>
  <si>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</si>
  <si>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</si>
  <si>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</si>
  <si>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</si>
  <si>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</si>
  <si>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</si>
  <si>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</si>
  <si>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</si>
  <si>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</si>
  <si>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</si>
  <si>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</si>
  <si>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</si>
  <si>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</si>
  <si>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</si>
  <si>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</si>
  <si>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</si>
  <si>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</si>
  <si>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</si>
  <si>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</si>
  <si>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</si>
  <si>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</si>
  <si>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</si>
  <si>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</si>
  <si>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</si>
  <si>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</si>
  <si>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</si>
  <si>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</si>
  <si>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</si>
  <si>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</si>
  <si>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</si>
  <si>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</si>
  <si>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</si>
  <si>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</si>
  <si>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</si>
  <si>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</si>
  <si>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</si>
  <si>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</si>
  <si>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</si>
  <si>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</si>
  <si>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</si>
  <si>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</si>
  <si>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</si>
  <si>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</si>
  <si>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</si>
  <si>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</si>
  <si>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</si>
  <si>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</si>
  <si>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</si>
  <si>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</si>
  <si>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</si>
  <si>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</si>
  <si>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</si>
  <si>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</si>
  <si>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</si>
  <si>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</si>
  <si>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</si>
  <si>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</si>
  <si>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</si>
  <si>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</si>
  <si>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</si>
  <si>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</si>
  <si>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</si>
  <si>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</si>
  <si>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</si>
  <si>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</si>
  <si>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</si>
  <si>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</si>
  <si>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</si>
  <si>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</si>
  <si>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</si>
  <si>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</si>
  <si>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</si>
  <si>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</si>
  <si>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</si>
  <si>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</si>
  <si>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</si>
  <si>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</si>
  <si>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</si>
  <si>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</si>
  <si>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</si>
  <si>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</si>
  <si>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</si>
  <si>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</si>
  <si>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</si>
  <si>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</si>
  <si>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</si>
  <si>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</si>
  <si>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</si>
  <si>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</si>
  <si>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</si>
  <si>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</si>
  <si>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</si>
  <si>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</si>
  <si>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</si>
  <si>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</si>
  <si>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</si>
  <si>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</si>
  <si>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</si>
  <si>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</si>
  <si>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</si>
  <si>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</si>
  <si>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</si>
  <si>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</si>
  <si>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</si>
  <si>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</si>
  <si>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</si>
  <si>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</si>
  <si>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</si>
  <si>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</si>
  <si>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</si>
  <si>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</si>
  <si>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</si>
  <si>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</si>
  <si>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</si>
  <si>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</si>
  <si>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</si>
  <si>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</si>
  <si>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</si>
  <si>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</si>
  <si>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</si>
  <si>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</si>
  <si>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</si>
  <si>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</si>
  <si>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</si>
  <si>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</si>
  <si>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</si>
  <si>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</si>
  <si>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</si>
  <si>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</si>
  <si>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</si>
  <si>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</si>
  <si>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</si>
  <si>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</si>
  <si>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</si>
  <si>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</si>
  <si>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</si>
  <si>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</si>
  <si>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</si>
  <si>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</si>
  <si>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</si>
  <si>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</si>
  <si>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</si>
  <si>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</si>
  <si>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</si>
  <si>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</si>
  <si>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</si>
  <si>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</si>
  <si>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</si>
  <si>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</si>
  <si>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</si>
  <si>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</si>
  <si>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</si>
  <si>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</si>
  <si>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</si>
  <si>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</si>
  <si>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</si>
  <si>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</si>
  <si>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</si>
  <si>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</si>
  <si>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</si>
  <si>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</si>
  <si>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</si>
  <si>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</si>
  <si>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</si>
  <si>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</si>
  <si>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</si>
  <si>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</si>
  <si>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</si>
  <si>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</si>
  <si>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</si>
  <si>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</si>
  <si>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</si>
  <si>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</si>
  <si>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</si>
  <si>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</si>
  <si>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</si>
  <si>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</si>
  <si>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</si>
  <si>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</si>
  <si>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</si>
  <si>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</si>
  <si>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</si>
  <si>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</si>
  <si>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</si>
  <si>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</si>
  <si>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</si>
  <si>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</si>
  <si>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</si>
  <si>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</si>
  <si>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</si>
  <si>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</si>
  <si>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</si>
  <si>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</si>
  <si>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</si>
  <si>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</si>
  <si>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</si>
  <si>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</si>
  <si>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</si>
  <si>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</si>
  <si>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</si>
  <si>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</si>
  <si>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</si>
  <si>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</si>
  <si>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</si>
  <si>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</si>
  <si>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</si>
  <si>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</si>
  <si>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</si>
  <si>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</si>
  <si>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</si>
  <si>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</si>
  <si>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</si>
  <si>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</si>
  <si>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</si>
  <si>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</si>
  <si>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</si>
  <si>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</si>
  <si>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</si>
  <si>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</si>
  <si>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</si>
  <si>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</si>
  <si>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</si>
  <si>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</si>
  <si>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</si>
  <si>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</si>
  <si>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</si>
  <si>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</si>
  <si>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</si>
  <si>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</si>
  <si>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</si>
  <si>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</si>
  <si>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</si>
  <si>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</si>
  <si>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</si>
  <si>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</si>
  <si>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</si>
  <si>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</si>
  <si>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</si>
  <si>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</si>
  <si>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</si>
  <si>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</si>
  <si>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</si>
  <si>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</si>
  <si>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</si>
  <si>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</si>
  <si>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</si>
  <si>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</si>
  <si>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</si>
  <si>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</si>
  <si>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</si>
  <si>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</si>
  <si>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</si>
  <si>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</si>
  <si>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</si>
  <si>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</si>
  <si>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</si>
  <si>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</si>
  <si>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</si>
  <si>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</si>
  <si>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</si>
  <si>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</si>
  <si>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</si>
  <si>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</si>
  <si>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</si>
  <si>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</si>
  <si>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</si>
  <si>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</si>
  <si>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</si>
  <si>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</si>
  <si>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</si>
  <si>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</si>
  <si>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</si>
  <si>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</si>
  <si>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</si>
  <si>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</si>
  <si>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</si>
  <si>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</si>
  <si>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</si>
  <si>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</si>
  <si>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</si>
  <si>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</si>
  <si>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</si>
  <si>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</si>
  <si>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</si>
  <si>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</si>
  <si>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</si>
  <si>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</si>
  <si>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</si>
  <si>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</si>
  <si>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</si>
  <si>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</si>
  <si>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</si>
  <si>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</si>
  <si>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</si>
  <si>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</si>
  <si>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</si>
  <si>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</si>
  <si>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</si>
  <si>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</si>
  <si>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</si>
  <si>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</si>
  <si>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</si>
  <si>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</si>
  <si>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</si>
  <si>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</si>
  <si>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</si>
  <si>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</si>
  <si>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</si>
  <si>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</si>
  <si>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</si>
  <si>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</si>
  <si>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</si>
  <si>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</si>
  <si>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</si>
  <si>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</si>
  <si>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</si>
  <si>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</si>
  <si>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</si>
  <si>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</si>
  <si>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</si>
  <si>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</si>
  <si>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</si>
  <si>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</si>
  <si>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</si>
  <si>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</si>
  <si>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</si>
  <si>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</si>
  <si>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</si>
  <si>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</si>
  <si>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</si>
  <si>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</si>
  <si>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</si>
  <si>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</si>
  <si>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</si>
  <si>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</si>
  <si>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</si>
  <si>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</si>
  <si>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</si>
  <si>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</si>
  <si>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</si>
  <si>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</si>
  <si>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</si>
  <si>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</si>
  <si>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</si>
  <si>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</si>
  <si>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</si>
  <si>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</si>
  <si>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</si>
  <si>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</si>
  <si>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</si>
  <si>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</si>
  <si>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</si>
  <si>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</si>
  <si>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</si>
  <si>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</si>
  <si>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</si>
  <si>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</si>
  <si>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</si>
  <si>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</si>
  <si>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</si>
  <si>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</si>
  <si>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</si>
  <si>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</si>
  <si>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</si>
  <si>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</si>
  <si>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</si>
  <si>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</si>
  <si>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</si>
  <si>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</si>
  <si>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</si>
  <si>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</si>
  <si>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</si>
  <si>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</si>
  <si>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</si>
  <si>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</si>
  <si>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</si>
  <si>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</si>
  <si>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</si>
  <si>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</si>
  <si>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</si>
  <si>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</si>
  <si>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</si>
  <si>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</si>
  <si>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</si>
  <si>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</si>
  <si>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</si>
  <si>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</si>
  <si>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</si>
  <si>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</si>
  <si>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</si>
  <si>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</si>
  <si>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</si>
  <si>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</si>
  <si>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</si>
  <si>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</si>
  <si>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</si>
  <si>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</si>
  <si>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</si>
  <si>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</si>
  <si>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</si>
  <si>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</si>
  <si>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</si>
  <si>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</si>
  <si>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</si>
  <si>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</si>
  <si>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</si>
  <si>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</si>
  <si>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</si>
  <si>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</si>
  <si>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</si>
  <si>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</si>
  <si>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</si>
  <si>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</si>
  <si>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</si>
  <si>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</si>
  <si>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</si>
  <si>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</si>
  <si>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</si>
  <si>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</si>
  <si>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</si>
  <si>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</si>
  <si>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</si>
  <si>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</si>
  <si>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</si>
  <si>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</si>
  <si>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</si>
  <si>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</si>
  <si>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</si>
  <si>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</si>
  <si>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</si>
  <si>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</si>
  <si>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</si>
  <si>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</si>
  <si>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</si>
  <si>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</si>
  <si>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</si>
  <si>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</si>
  <si>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</si>
  <si>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</si>
  <si>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</si>
  <si>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</si>
  <si>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</si>
  <si>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</si>
  <si>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</si>
  <si>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</si>
  <si>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</si>
  <si>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</si>
  <si>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</si>
  <si>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</si>
  <si>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</si>
  <si>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</si>
  <si>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</si>
  <si>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</si>
  <si>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</si>
  <si>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</si>
  <si>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</si>
  <si>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</si>
  <si>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</si>
  <si>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</si>
  <si>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</si>
  <si>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</si>
  <si>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</si>
  <si>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</si>
  <si>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</si>
  <si>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</si>
  <si>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</si>
  <si>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</si>
  <si>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</si>
  <si>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</si>
  <si>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</si>
  <si>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</si>
  <si>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</si>
  <si>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</si>
  <si>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</si>
  <si>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</si>
  <si>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</si>
  <si>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</si>
  <si>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</si>
  <si>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</si>
  <si>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</si>
  <si>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</si>
  <si>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</si>
  <si>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</si>
  <si>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</si>
  <si>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</si>
  <si>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</si>
  <si>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</si>
  <si>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</si>
  <si>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</si>
  <si>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</si>
  <si>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</si>
  <si>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</si>
  <si>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</si>
  <si>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</si>
  <si>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</si>
  <si>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</si>
  <si>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</si>
  <si>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</si>
  <si>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</si>
  <si>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</si>
  <si>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</si>
  <si>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</si>
  <si>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</si>
  <si>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</si>
  <si>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</si>
  <si>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</si>
  <si>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</si>
  <si>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</si>
  <si>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</si>
  <si>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</si>
  <si>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</si>
  <si>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</si>
  <si>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</si>
  <si>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</si>
  <si>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</si>
  <si>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</si>
  <si>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</si>
  <si>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</si>
  <si>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</si>
  <si>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6550 Reg without point - DE</t>
  </si>
  <si>
    <t>HP 6550 Reg without point - FR</t>
  </si>
  <si>
    <t>HP 6550 Reg without point - IT</t>
  </si>
  <si>
    <t>HP 6550 Reg without point - ES</t>
  </si>
  <si>
    <t>HP 6550 Reg without point - UK</t>
  </si>
  <si>
    <t>HP 6550 Reg without point - NORDIC</t>
  </si>
  <si>
    <t>HP 6550 Reg without point - BE</t>
  </si>
  <si>
    <t>HP 6550 Reg without point - Swiss</t>
  </si>
  <si>
    <t>HP 6550 Reg without point - US int</t>
  </si>
  <si>
    <t>HP 6550 Reg without point - US</t>
  </si>
  <si>
    <t>HP 6550 parent</t>
  </si>
  <si>
    <t>6540B, 6545B, 6550B, 6555B, 6540, 6545, 6550, 6555</t>
  </si>
  <si>
    <t>HP/W.O. PS./6550/RG/DE</t>
  </si>
  <si>
    <t>HP/W.O. PS./6550/RG/FR</t>
  </si>
  <si>
    <t>HP/W.O. PS./6550/RG/IT</t>
  </si>
  <si>
    <t>HP/W.O. PS./6550/RG/UK</t>
  </si>
  <si>
    <t>HP/W.O. PS./6550/RG/NOR</t>
  </si>
  <si>
    <t>HP/W.O. PS./6550/RG/USI</t>
  </si>
  <si>
    <t>HP/W.O. PS./6550/RG/US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</si>
</sst>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7" fillId="0" borderId="0" xfId="0" applyFont="1"/>
    <xf numFmtId="0" fontId="8" fillId="0" borderId="0" xfId="0" applyFont="1"/>
    <xf numFmtId="0" fontId="5" fillId="0" borderId="0" xfId="0" applyFont="1" applyBorder="1" applyAlignment="1">
      <alignment horizontal="center"/>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Normal="100" workbookViewId="0">
      <selection activeCell="A8" sqref="A8"/>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HP 6550 parent</v>
      </c>
      <c r="C4" s="29" t="s">
        <v>345</v>
      </c>
      <c r="D4" s="30">
        <f>Values!B14</f>
        <v>5714401655992</v>
      </c>
      <c r="E4" s="31" t="s">
        <v>346</v>
      </c>
      <c r="F4" s="28" t="str">
        <f>SUBSTITUTE(Values!B1, "{language}", "") &amp; " " &amp; Values!B3</f>
        <v>sostituzione della tastiera  retroilluminata per HP   6540B, 6545B, 6550B, 6555B, 6540, 6545, 6550, 6555</v>
      </c>
      <c r="G4" s="29" t="s">
        <v>345</v>
      </c>
      <c r="H4" s="27" t="str">
        <f>Values!B16</f>
        <v>computer-keyboards</v>
      </c>
      <c r="I4" s="27" t="str">
        <f>IF(ISBLANK(Values!E3),"","4730574031")</f>
        <v>4730574031</v>
      </c>
      <c r="J4" s="32" t="str">
        <f>Values!B13</f>
        <v>HP 6550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computercomponent</v>
      </c>
      <c r="B5" s="38" t="str">
        <f>IF(ISBLANK(Values!E4),"",Values!F4)</f>
        <v>HP 6550 Reg without point - DE</v>
      </c>
      <c r="C5" s="32" t="str">
        <f>IF(ISBLANK(Values!E4),"","TellusRem")</f>
        <v>TellusRem</v>
      </c>
      <c r="D5" s="30">
        <f>IF(ISBLANK(Values!E4),"",Values!E4)</f>
        <v>5714401656005</v>
      </c>
      <c r="E5" s="31" t="str">
        <f>IF(ISBLANK(Values!E4),"","EAN")</f>
        <v>EAN</v>
      </c>
      <c r="F5" s="28" t="str">
        <f>IF(ISBLANK(Values!E4),"",IF(Values!J4, SUBSTITUTE(Values!$B$1, "{language}", Values!H4) &amp; " " &amp;Values!$B$3, SUBSTITUTE(Values!$B$2, "{language}", Values!$H4) &amp; " " &amp;Values!$B$3))</f>
        <v>sostituzione della tastiera Tedesco non retroilluminata per HP   6540B, 6545B, 6550B, 6555B, 6540, 6545, 6550, 6555</v>
      </c>
      <c r="G5" s="32" t="str">
        <f>IF(ISBLANK(Values!E4),"","TellusRem")</f>
        <v>TellusRem</v>
      </c>
      <c r="H5" s="27" t="str">
        <f>IF(ISBLANK(Values!E4),"",Values!$B$16)</f>
        <v>computer-keyboards</v>
      </c>
      <c r="I5" s="27" t="str">
        <f>IF(ISBLANK(Values!E4),"","4730574031")</f>
        <v>4730574031</v>
      </c>
      <c r="J5" s="39" t="str">
        <f>IF(ISBLANK(Values!E4),"",Values!F4 )</f>
        <v>HP 6550 Reg without point - DE</v>
      </c>
      <c r="K5" s="28">
        <f>IF(ISBLANK(Values!E4),"",IF(Values!J4, Values!$B$4, Values!$B$5))</f>
        <v>42.95</v>
      </c>
      <c r="L5" s="40" t="str">
        <f>IF(ISBLANK(Values!E4),"",IF($CO5="DEFAULT", Values!$B$18, ""))</f>
        <v/>
      </c>
      <c r="M5" s="28" t="str">
        <f>IF(ISBLANK(Values!E4),"",Values!$M4)</f>
        <v>https://raw.githubusercontent.com/PatrickVibild/TellusAmazonPictures/master/pictures/HP/W.O. PS./6550/RG/DE/1.jpg</v>
      </c>
      <c r="N5" s="28" t="str">
        <f>IF(ISBLANK(Values!$F4),"",Values!N4)</f>
        <v>https://raw.githubusercontent.com/PatrickVibild/TellusAmazonPictures/master/pictures/HP/W.O. PS./6550/RG/DE/2.jpg</v>
      </c>
      <c r="O5" s="28" t="str">
        <f>IF(ISBLANK(Values!$F4),"",Values!O4)</f>
        <v>https://raw.githubusercontent.com/PatrickVibild/TellusAmazonPictures/master/pictures/HP/W.O. PS./6550/RG/DE/3.jpg</v>
      </c>
      <c r="P5" s="28" t="str">
        <f>IF(ISBLANK(Values!$F4),"",Values!P4)</f>
        <v>https://raw.githubusercontent.com/PatrickVibild/TellusAmazonPictures/master/pictures/HP/W.O. PS./6550/RG/DE/4.jpg</v>
      </c>
      <c r="Q5" s="28" t="str">
        <f>IF(ISBLANK(Values!$F4),"",Values!Q4)</f>
        <v>https://raw.githubusercontent.com/PatrickVibild/TellusAmazonPictures/master/pictures/HP/W.O. PS./6550/RG/DE/5.jpg</v>
      </c>
      <c r="R5" s="28" t="str">
        <f>IF(ISBLANK(Values!$F4),"",Values!R4)</f>
        <v>https://raw.githubusercontent.com/PatrickVibild/TellusAmazonPictures/master/pictures/HP/W.O. PS./6550/RG/DE/6.jpg</v>
      </c>
      <c r="S5" s="28" t="str">
        <f>IF(ISBLANK(Values!$F4),"",Values!S4)</f>
        <v>https://raw.githubusercontent.com/PatrickVibild/TellusAmazonPictures/master/pictures/HP/W.O. PS./6550/RG/DE/7.jpg</v>
      </c>
      <c r="T5" s="28" t="str">
        <f>IF(ISBLANK(Values!$F4),"",Values!T4)</f>
        <v>https://raw.githubusercontent.com/PatrickVibild/TellusAmazonPictures/master/pictures/HP/W.O. PS./6550/RG/DE/8.jpg</v>
      </c>
      <c r="U5" s="28" t="str">
        <f>IF(ISBLANK(Values!$F4),"",Values!U4)</f>
        <v>https://raw.githubusercontent.com/PatrickVibild/TellusAmazonPictures/master/pictures/HP/W.O. PS./6550/RG/DE/9.jpg</v>
      </c>
      <c r="W5" s="32" t="str">
        <f>IF(ISBLANK(Values!E4),"","Child")</f>
        <v>Child</v>
      </c>
      <c r="X5" s="32" t="str">
        <f>IF(ISBLANK(Values!E4),"",Values!$B$13)</f>
        <v>HP 6550 parent</v>
      </c>
      <c r="Y5" s="39" t="str">
        <f>IF(ISBLANK(Values!E4),"","Size-Color")</f>
        <v>Size-Color</v>
      </c>
      <c r="Z5" s="32" t="str">
        <f>IF(ISBLANK(Values!E4),"","variation")</f>
        <v>variation</v>
      </c>
      <c r="AA5" s="36" t="str">
        <f>IF(ISBLANK(Values!E4),"",Values!$B$20)</f>
        <v>Update</v>
      </c>
      <c r="AB5" s="1" t="str">
        <f>IF(ISBLANK(Values!E4),"",Values!$B$29)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5" s="41" t="str">
        <f>IF(ISBLANK(Values!E4),"",IF(Values!I4,Values!$B$23,Values!$B$33))</f>
        <v xml:space="preserve">👉 RICONDIZIONATO: RISPARMIA SOLDI - Tastiera sostitutiva per laptop HP, stessa qualità delle tastiere OEM. TellusRem è il principale distributore di tastiere nel mondo dal 2011. Tastiera sostitutiva perfetta, facile da sostituire e installare. </v>
      </c>
      <c r="AJ5" s="42" t="str">
        <f>IF(ISBLANK(Values!E4),"",Values!$B$24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6540B, 6545B, 6550B, 6555B, 6540, 6545, 6550, 6555</v>
      </c>
      <c r="AK5" s="1" t="str">
        <f>IF(ISBLANK(Values!E4),"",Values!$B$25)</f>
        <v xml:space="preserve">♻️ PRODOTTO ECOLOGICO - Acquista ricondizionato, ACQUISTA VERDE! Riduci oltre l'80% di anidride carbonica acquistando le nostre tastiere ricondizionate, rispetto a ottenere una nuova tastiera! </v>
      </c>
      <c r="AL5" s="1" t="str">
        <f>IF(ISBLANK(Values!E4),"",SUBSTITUTE(SUBSTITUTE(IF(Values!$J4, Values!$B$26, Values!$B$33), "{language}", Values!$H4), "{flag}", INDEX(options!$E$1:$E$20, Values!$V4)))</f>
        <v xml:space="preserve">👉 LAYOUT - 🇩🇪 Tedesco NO retroilluminato. </v>
      </c>
      <c r="AM5" s="1" t="str">
        <f>SUBSTITUTE(IF(ISBLANK(Values!E4),"",Values!$B$27), "{model}", Values!$B$3)</f>
        <v xml:space="preserve">👉 COMPATIBILE CON - HP 6540B, 6545B, 6550B, 6555B, 6540, 6545, 6550, 6555. Si prega di controllare attentamente l'immagine e la descrizione prima di acquistare qualsiasi tastiera. Ciò garantisce di ottenere la tastiera del laptop corretta per il computer. Installazione super facile. </v>
      </c>
      <c r="AT5" s="28" t="str">
        <f>IF(ISBLANK(Values!E4),"",Values!H4)</f>
        <v>Tedesco</v>
      </c>
      <c r="AV5" s="1" t="str">
        <f>IF(ISBLANK(Values!E4),"",IF(Values!J4,"Backlit", "Non-Backlit"))</f>
        <v>Non-Backlit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5" s="1" t="str">
        <f>IF(ISBLANK(Values!E4),"","No")</f>
        <v>No</v>
      </c>
      <c r="DA5" s="1" t="str">
        <f>IF(ISBLANK(Values!E4),"","No")</f>
        <v>No</v>
      </c>
      <c r="DO5" s="27" t="str">
        <f>IF(ISBLANK(Values!E4),"","Parts")</f>
        <v>Parts</v>
      </c>
      <c r="DP5" s="27" t="str">
        <f>IF(ISBLANK(Values!E4),"",Values!$B$31)</f>
        <v>6 mesi di garanzia dopo la data di consegna. In caso di malfunzionamento della tastiera verrà inviata una nuova unità o un pezzo di ricambio per la tastiera del prodotto. In caso di smistamento delle scorte viene emesso un rimborso completo.</v>
      </c>
      <c r="DS5" s="31"/>
      <c r="DY5" t="str">
        <f>IF(ISBLANK(Values!$E4), "", "not_applicable")</f>
        <v>not_applicable</v>
      </c>
      <c r="DZ5" s="31"/>
      <c r="EA5" s="31"/>
      <c r="EB5" s="31"/>
      <c r="EC5" s="31"/>
      <c r="EI5" s="1" t="str">
        <f>IF(ISBLANK(Values!E4),"",Values!$B$31)</f>
        <v>6 mesi di garanzia dopo la data di consegna. In caso di malfunzionamento della tastiera verrà inviata una nuova unità o un pezzo di ricambio per la tastiera del prodotto. In caso di smistamento delle scorte viene emesso un rimborso completo.</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42.95</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computercomponent</v>
      </c>
      <c r="B6" s="38" t="str">
        <f>IF(ISBLANK(Values!E5),"",Values!F5)</f>
        <v>HP 6550 Reg without point - FR</v>
      </c>
      <c r="C6" s="32" t="str">
        <f>IF(ISBLANK(Values!E5),"","TellusRem")</f>
        <v>TellusRem</v>
      </c>
      <c r="D6" s="30">
        <f>IF(ISBLANK(Values!E5),"",Values!E5)</f>
        <v>5714401656012</v>
      </c>
      <c r="E6" s="31" t="str">
        <f>IF(ISBLANK(Values!E5),"","EAN")</f>
        <v>EAN</v>
      </c>
      <c r="F6" s="28" t="str">
        <f>IF(ISBLANK(Values!E5),"",IF(Values!J5, SUBSTITUTE(Values!$B$1, "{language}", Values!H5) &amp; " " &amp;Values!$B$3, SUBSTITUTE(Values!$B$2, "{language}", Values!$H5) &amp; " " &amp;Values!$B$3))</f>
        <v>sostituzione della tastiera Francese non retroilluminata per HP   6540B, 6545B, 6550B, 6555B, 6540, 6545, 6550, 6555</v>
      </c>
      <c r="G6" s="32" t="str">
        <f>IF(ISBLANK(Values!E5),"","TellusRem")</f>
        <v>TellusRem</v>
      </c>
      <c r="H6" s="27" t="str">
        <f>IF(ISBLANK(Values!E5),"",Values!$B$16)</f>
        <v>computer-keyboards</v>
      </c>
      <c r="I6" s="27" t="str">
        <f>IF(ISBLANK(Values!E5),"","4730574031")</f>
        <v>4730574031</v>
      </c>
      <c r="J6" s="39" t="str">
        <f>IF(ISBLANK(Values!E5),"",Values!F5 )</f>
        <v>HP 6550 Reg without point - FR</v>
      </c>
      <c r="K6" s="28">
        <f>IF(ISBLANK(Values!E5),"",IF(Values!J5, Values!$B$4, Values!$B$5))</f>
        <v>42.95</v>
      </c>
      <c r="L6" s="40" t="str">
        <f>IF(ISBLANK(Values!E5),"",IF($CO6="DEFAULT", Values!$B$18, ""))</f>
        <v/>
      </c>
      <c r="M6" s="28" t="str">
        <f>IF(ISBLANK(Values!E5),"",Values!$M5)</f>
        <v>https://raw.githubusercontent.com/PatrickVibild/TellusAmazonPictures/master/pictures/HP/W.O. PS./6550/RG/FR/1.jpg</v>
      </c>
      <c r="N6" s="28" t="str">
        <f>IF(ISBLANK(Values!$F5),"",Values!N5)</f>
        <v>https://raw.githubusercontent.com/PatrickVibild/TellusAmazonPictures/master/pictures/HP/W.O. PS./6550/RG/FR/2.jpg</v>
      </c>
      <c r="O6" s="28" t="str">
        <f>IF(ISBLANK(Values!$F5),"",Values!O5)</f>
        <v>https://raw.githubusercontent.com/PatrickVibild/TellusAmazonPictures/master/pictures/HP/W.O. PS./6550/RG/FR/3.jpg</v>
      </c>
      <c r="P6" s="28" t="str">
        <f>IF(ISBLANK(Values!$F5),"",Values!P5)</f>
        <v>https://raw.githubusercontent.com/PatrickVibild/TellusAmazonPictures/master/pictures/HP/W.O. PS./6550/RG/FR/4.jpg</v>
      </c>
      <c r="Q6" s="28" t="str">
        <f>IF(ISBLANK(Values!$F5),"",Values!Q5)</f>
        <v>https://raw.githubusercontent.com/PatrickVibild/TellusAmazonPictures/master/pictures/HP/W.O. PS./6550/RG/FR/5.jpg</v>
      </c>
      <c r="R6" s="28" t="str">
        <f>IF(ISBLANK(Values!$F5),"",Values!R5)</f>
        <v>https://raw.githubusercontent.com/PatrickVibild/TellusAmazonPictures/master/pictures/HP/W.O. PS./6550/RG/FR/6.jpg</v>
      </c>
      <c r="S6" s="28" t="str">
        <f>IF(ISBLANK(Values!$F5),"",Values!S5)</f>
        <v>https://raw.githubusercontent.com/PatrickVibild/TellusAmazonPictures/master/pictures/HP/W.O. PS./6550/RG/FR/7.jpg</v>
      </c>
      <c r="T6" s="28" t="str">
        <f>IF(ISBLANK(Values!$F5),"",Values!T5)</f>
        <v>https://raw.githubusercontent.com/PatrickVibild/TellusAmazonPictures/master/pictures/HP/W.O. PS./6550/RG/FR/8.jpg</v>
      </c>
      <c r="U6" s="28" t="str">
        <f>IF(ISBLANK(Values!$F5),"",Values!U5)</f>
        <v>https://raw.githubusercontent.com/PatrickVibild/TellusAmazonPictures/master/pictures/HP/W.O. PS./6550/RG/FR/9.jpg</v>
      </c>
      <c r="W6" s="32" t="str">
        <f>IF(ISBLANK(Values!E5),"","Child")</f>
        <v>Child</v>
      </c>
      <c r="X6" s="32" t="str">
        <f>IF(ISBLANK(Values!E5),"",Values!$B$13)</f>
        <v>HP 6550 parent</v>
      </c>
      <c r="Y6" s="39" t="str">
        <f>IF(ISBLANK(Values!E5),"","Size-Color")</f>
        <v>Size-Color</v>
      </c>
      <c r="Z6" s="32" t="str">
        <f>IF(ISBLANK(Values!E5),"","variation")</f>
        <v>variation</v>
      </c>
      <c r="AA6" s="36" t="str">
        <f>IF(ISBLANK(Values!E5),"",Values!$B$20)</f>
        <v>Update</v>
      </c>
      <c r="AB6" s="1" t="str">
        <f>IF(ISBLANK(Values!E5),"",Values!$B$29)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6" s="41" t="str">
        <f>IF(ISBLANK(Values!E5),"",IF(Values!I5,Values!$B$23,Values!$B$33))</f>
        <v xml:space="preserve">👉 RICONDIZIONATO: RISPARMIA SOLDI - Tastiera sostitutiva per laptop HP, stessa qualità delle tastiere OEM. TellusRem è il principale distributore di tastiere nel mondo dal 2011. Tastiera sostitutiva perfetta, facile da sostituire e installare. </v>
      </c>
      <c r="AJ6" s="42" t="str">
        <f>IF(ISBLANK(Values!E5),"",Values!$B$24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6540B, 6545B, 6550B, 6555B, 6540, 6545, 6550, 6555</v>
      </c>
      <c r="AK6" s="1" t="str">
        <f>IF(ISBLANK(Values!E5),"",Values!$B$25)</f>
        <v xml:space="preserve">♻️ PRODOTTO ECOLOGICO - Acquista ricondizionato, ACQUISTA VERDE! Riduci oltre l'80% di anidride carbonica acquistando le nostre tastiere ricondizionate, rispetto a ottenere una nuova tastiera! </v>
      </c>
      <c r="AL6" s="1" t="str">
        <f>IF(ISBLANK(Values!E5),"",SUBSTITUTE(SUBSTITUTE(IF(Values!$J5, Values!$B$26, Values!$B$33), "{language}", Values!$H5), "{flag}", INDEX(options!$E$1:$E$20, Values!$V5)))</f>
        <v xml:space="preserve">👉 LAYOUT - 🇫🇷 Francese NO retroilluminato. </v>
      </c>
      <c r="AM6" s="1" t="str">
        <f>SUBSTITUTE(IF(ISBLANK(Values!E5),"",Values!$B$27), "{model}", Values!$B$3)</f>
        <v xml:space="preserve">👉 COMPATIBILE CON - HP 6540B, 6545B, 6550B, 6555B, 6540, 6545, 6550, 6555. Si prega di controllare attentamente l'immagine e la descrizione prima di acquistare qualsiasi tastiera. Ciò garantisce di ottenere la tastiera del laptop corretta per il computer. Installazione super facile. </v>
      </c>
      <c r="AT6" s="28" t="str">
        <f>IF(ISBLANK(Values!E5),"",Values!H5)</f>
        <v>Francese</v>
      </c>
      <c r="AV6" s="1" t="str">
        <f>IF(ISBLANK(Values!E5),"",IF(Values!J5,"Backlit", "Non-Backlit"))</f>
        <v>Non-Backlit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36"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6" s="1" t="str">
        <f>IF(ISBLANK(Values!E5),"","No")</f>
        <v>No</v>
      </c>
      <c r="DA6" s="1" t="str">
        <f>IF(ISBLANK(Values!E5),"","No")</f>
        <v>No</v>
      </c>
      <c r="DO6" s="27" t="str">
        <f>IF(ISBLANK(Values!E5),"","Parts")</f>
        <v>Parts</v>
      </c>
      <c r="DP6" s="27" t="str">
        <f>IF(ISBLANK(Values!E5),"",Values!$B$31)</f>
        <v>6 mesi di garanzia dopo la data di consegna. In caso di malfunzionamento della tastiera verrà inviata una nuova unità o un pezzo di ricambio per la tastiera del prodotto. In caso di smistamento delle scorte viene emesso un rimborso completo.</v>
      </c>
      <c r="DS6" s="31"/>
      <c r="DY6" t="str">
        <f>IF(ISBLANK(Values!$E5), "", "not_applicable")</f>
        <v>not_applicable</v>
      </c>
      <c r="DZ6" s="31"/>
      <c r="EA6" s="31"/>
      <c r="EB6" s="31"/>
      <c r="EC6" s="31"/>
      <c r="EI6" s="1" t="str">
        <f>IF(ISBLANK(Values!E5),"",Values!$B$31)</f>
        <v>6 mesi di garanzia dopo la data di consegna. In caso di malfunzionamento della tastiera verrà inviata una nuova unità o un pezzo di ricambio per la tastiera del prodotto. In caso di smistamento delle scorte viene emesso un rimborso completo.</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42.95</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computercomponent</v>
      </c>
      <c r="B7" s="38" t="str">
        <f>IF(ISBLANK(Values!E6),"",Values!F6)</f>
        <v>HP 6550 Reg without point - IT</v>
      </c>
      <c r="C7" s="32" t="str">
        <f>IF(ISBLANK(Values!E6),"","TellusRem")</f>
        <v>TellusRem</v>
      </c>
      <c r="D7" s="30">
        <f>IF(ISBLANK(Values!E6),"",Values!E6)</f>
        <v>5714401656029</v>
      </c>
      <c r="E7" s="31" t="str">
        <f>IF(ISBLANK(Values!E6),"","EAN")</f>
        <v>EAN</v>
      </c>
      <c r="F7" s="28" t="str">
        <f>IF(ISBLANK(Values!E6),"",IF(Values!J6, SUBSTITUTE(Values!$B$1, "{language}", Values!H6) &amp; " " &amp;Values!$B$3, SUBSTITUTE(Values!$B$2, "{language}", Values!$H6) &amp; " " &amp;Values!$B$3))</f>
        <v>sostituzione della tastiera Italiano non retroilluminata per HP   6540B, 6545B, 6550B, 6555B, 6540, 6545, 6550, 6555</v>
      </c>
      <c r="G7" s="32" t="str">
        <f>IF(ISBLANK(Values!E6),"","TellusRem")</f>
        <v>TellusRem</v>
      </c>
      <c r="H7" s="27" t="str">
        <f>IF(ISBLANK(Values!E6),"",Values!$B$16)</f>
        <v>computer-keyboards</v>
      </c>
      <c r="I7" s="27" t="str">
        <f>IF(ISBLANK(Values!E6),"","4730574031")</f>
        <v>4730574031</v>
      </c>
      <c r="J7" s="39" t="str">
        <f>IF(ISBLANK(Values!E6),"",Values!F6 )</f>
        <v>HP 6550 Reg without point - IT</v>
      </c>
      <c r="K7" s="28">
        <f>IF(ISBLANK(Values!E6),"",IF(Values!J6, Values!$B$4, Values!$B$5))</f>
        <v>42.95</v>
      </c>
      <c r="L7" s="40" t="str">
        <f>IF(ISBLANK(Values!E6),"",IF($CO7="DEFAULT", Values!$B$18, ""))</f>
        <v/>
      </c>
      <c r="M7" s="28" t="str">
        <f>IF(ISBLANK(Values!E6),"",Values!$M6)</f>
        <v>https://raw.githubusercontent.com/PatrickVibild/TellusAmazonPictures/master/pictures/HP/W.O. PS./6550/RG/IT/1.jpg</v>
      </c>
      <c r="N7" s="28" t="str">
        <f>IF(ISBLANK(Values!$F6),"",Values!N6)</f>
        <v>https://raw.githubusercontent.com/PatrickVibild/TellusAmazonPictures/master/pictures/HP/W.O. PS./6550/RG/IT/2.jpg</v>
      </c>
      <c r="O7" s="28" t="str">
        <f>IF(ISBLANK(Values!$F6),"",Values!O6)</f>
        <v>https://raw.githubusercontent.com/PatrickVibild/TellusAmazonPictures/master/pictures/HP/W.O. PS./6550/RG/IT/3.jpg</v>
      </c>
      <c r="P7" s="28" t="str">
        <f>IF(ISBLANK(Values!$F6),"",Values!P6)</f>
        <v>https://raw.githubusercontent.com/PatrickVibild/TellusAmazonPictures/master/pictures/HP/W.O. PS./6550/RG/IT/4.jpg</v>
      </c>
      <c r="Q7" s="28" t="str">
        <f>IF(ISBLANK(Values!$F6),"",Values!Q6)</f>
        <v>https://raw.githubusercontent.com/PatrickVibild/TellusAmazonPictures/master/pictures/HP/W.O. PS./6550/RG/IT/5.jpg</v>
      </c>
      <c r="R7" s="28" t="str">
        <f>IF(ISBLANK(Values!$F6),"",Values!R6)</f>
        <v>https://raw.githubusercontent.com/PatrickVibild/TellusAmazonPictures/master/pictures/HP/W.O. PS./6550/RG/IT/6.jpg</v>
      </c>
      <c r="S7" s="28" t="str">
        <f>IF(ISBLANK(Values!$F6),"",Values!S6)</f>
        <v>https://raw.githubusercontent.com/PatrickVibild/TellusAmazonPictures/master/pictures/HP/W.O. PS./6550/RG/IT/7.jpg</v>
      </c>
      <c r="T7" s="28" t="str">
        <f>IF(ISBLANK(Values!$F6),"",Values!T6)</f>
        <v>https://raw.githubusercontent.com/PatrickVibild/TellusAmazonPictures/master/pictures/HP/W.O. PS./6550/RG/IT/8.jpg</v>
      </c>
      <c r="U7" s="28" t="str">
        <f>IF(ISBLANK(Values!$F6),"",Values!U6)</f>
        <v>https://raw.githubusercontent.com/PatrickVibild/TellusAmazonPictures/master/pictures/HP/W.O. PS./6550/RG/IT/9.jpg</v>
      </c>
      <c r="W7" s="32" t="str">
        <f>IF(ISBLANK(Values!E6),"","Child")</f>
        <v>Child</v>
      </c>
      <c r="X7" s="32" t="str">
        <f>IF(ISBLANK(Values!E6),"",Values!$B$13)</f>
        <v>HP 6550 parent</v>
      </c>
      <c r="Y7" s="39" t="str">
        <f>IF(ISBLANK(Values!E6),"","Size-Color")</f>
        <v>Size-Color</v>
      </c>
      <c r="Z7" s="32" t="str">
        <f>IF(ISBLANK(Values!E6),"","variation")</f>
        <v>variation</v>
      </c>
      <c r="AA7" s="36" t="str">
        <f>IF(ISBLANK(Values!E6),"",Values!$B$20)</f>
        <v>Update</v>
      </c>
      <c r="AB7" s="1" t="str">
        <f>IF(ISBLANK(Values!E6),"",Values!$B$29)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7" s="41" t="str">
        <f>IF(ISBLANK(Values!E6),"",IF(Values!I6,Values!$B$23,Values!$B$33))</f>
        <v xml:space="preserve">👉 RICONDIZIONATO: RISPARMIA SOLDI - Tastiera sostitutiva per laptop HP, stessa qualità delle tastiere OEM. TellusRem è il principale distributore di tastiere nel mondo dal 2011. Tastiera sostitutiva perfetta, facile da sostituire e installare. </v>
      </c>
      <c r="AJ7" s="42" t="str">
        <f>IF(ISBLANK(Values!E6),"",Values!$B$24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6540B, 6545B, 6550B, 6555B, 6540, 6545, 6550, 6555</v>
      </c>
      <c r="AK7" s="1" t="str">
        <f>IF(ISBLANK(Values!E6),"",Values!$B$25)</f>
        <v xml:space="preserve">♻️ PRODOTTO ECOLOGICO - Acquista ricondizionato, ACQUISTA VERDE! Riduci oltre l'80% di anidride carbonica acquistando le nostre tastiere ricondizionate, rispetto a ottenere una nuova tastiera! </v>
      </c>
      <c r="AL7" s="1" t="str">
        <f>IF(ISBLANK(Values!E6),"",SUBSTITUTE(SUBSTITUTE(IF(Values!$J6, Values!$B$26, Values!$B$33), "{language}", Values!$H6), "{flag}", INDEX(options!$E$1:$E$20, Values!$V6)))</f>
        <v xml:space="preserve">👉 LAYOUT - 🇮🇹 Italiano NO retroilluminato. </v>
      </c>
      <c r="AM7" s="1" t="str">
        <f>SUBSTITUTE(IF(ISBLANK(Values!E6),"",Values!$B$27), "{model}", Values!$B$3)</f>
        <v xml:space="preserve">👉 COMPATIBILE CON - HP 6540B, 6545B, 6550B, 6555B, 6540, 6545, 6550, 6555. Si prega di controllare attentamente l'immagine e la descrizione prima di acquistare qualsiasi tastiera. Ciò garantisce di ottenere la tastiera del laptop corretta per il computer. Installazione super facile. </v>
      </c>
      <c r="AT7" s="28" t="str">
        <f>IF(ISBLANK(Values!E6),"",Values!H6)</f>
        <v>Italiano</v>
      </c>
      <c r="AV7" s="1" t="str">
        <f>IF(ISBLANK(Values!E6),"",IF(Values!J6,"Backlit", "Non-Backlit"))</f>
        <v>Non-Backlit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36"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7" s="1" t="str">
        <f>IF(ISBLANK(Values!E6),"","No")</f>
        <v>No</v>
      </c>
      <c r="DA7" s="1" t="str">
        <f>IF(ISBLANK(Values!E6),"","No")</f>
        <v>No</v>
      </c>
      <c r="DO7" s="27" t="str">
        <f>IF(ISBLANK(Values!E6),"","Parts")</f>
        <v>Parts</v>
      </c>
      <c r="DP7" s="27" t="str">
        <f>IF(ISBLANK(Values!E6),"",Values!$B$31)</f>
        <v>6 mesi di garanzia dopo la data di consegna. In caso di malfunzionamento della tastiera verrà inviata una nuova unità o un pezzo di ricambio per la tastiera del prodotto. In caso di smistamento delle scorte viene emesso un rimborso completo.</v>
      </c>
      <c r="DS7" s="31"/>
      <c r="DY7" t="str">
        <f>IF(ISBLANK(Values!$E6), "", "not_applicable")</f>
        <v>not_applicable</v>
      </c>
      <c r="DZ7" s="31"/>
      <c r="EA7" s="31"/>
      <c r="EB7" s="31"/>
      <c r="EC7" s="31"/>
      <c r="EI7" s="1" t="str">
        <f>IF(ISBLANK(Values!E6),"",Values!$B$31)</f>
        <v>6 mesi di garanzia dopo la data di consegna. In caso di malfunzionamento della tastiera verrà inviata una nuova unità o un pezzo di ricambio per la tastiera del prodotto. In caso di smistamento delle scorte viene emesso un rimborso completo.</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42.95</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computercomponent</v>
      </c>
      <c r="B8" s="38" t="str">
        <f>IF(ISBLANK(Values!E7),"",Values!F7)</f>
        <v>HP 6550 Reg without point - ES</v>
      </c>
      <c r="C8" s="32" t="str">
        <f>IF(ISBLANK(Values!E7),"","TellusRem")</f>
        <v>TellusRem</v>
      </c>
      <c r="D8" s="30">
        <f>IF(ISBLANK(Values!E7),"",Values!E7)</f>
        <v>5714401656036</v>
      </c>
      <c r="E8" s="31" t="str">
        <f>IF(ISBLANK(Values!E7),"","EAN")</f>
        <v>EAN</v>
      </c>
      <c r="F8" s="28" t="str">
        <f>IF(ISBLANK(Values!E7),"",IF(Values!J7, SUBSTITUTE(Values!$B$1, "{language}", Values!H7) &amp; " " &amp;Values!$B$3, SUBSTITUTE(Values!$B$2, "{language}", Values!$H7) &amp; " " &amp;Values!$B$3))</f>
        <v>sostituzione della tastiera Spagnolo non retroilluminata per HP   6540B, 6545B, 6550B, 6555B, 6540, 6545, 6550, 6555</v>
      </c>
      <c r="G8" s="32" t="str">
        <f>IF(ISBLANK(Values!E7),"","TellusRem")</f>
        <v>TellusRem</v>
      </c>
      <c r="H8" s="27" t="str">
        <f>IF(ISBLANK(Values!E7),"",Values!$B$16)</f>
        <v>computer-keyboards</v>
      </c>
      <c r="I8" s="27" t="str">
        <f>IF(ISBLANK(Values!E7),"","4730574031")</f>
        <v>4730574031</v>
      </c>
      <c r="J8" s="39" t="str">
        <f>IF(ISBLANK(Values!E7),"",Values!F7 )</f>
        <v>HP 6550 Reg without point - ES</v>
      </c>
      <c r="K8" s="28">
        <f>IF(ISBLANK(Values!E7),"",IF(Values!J7, Values!$B$4, Values!$B$5))</f>
        <v>42.95</v>
      </c>
      <c r="L8" s="40" t="str">
        <f>IF(ISBLANK(Values!E7),"",IF($CO8="DEFAULT", Values!$B$18, ""))</f>
        <v/>
      </c>
      <c r="M8" s="28" t="str">
        <f>IF(ISBLANK(Values!E7),"",Values!$M7)</f>
        <v>https://raw.githubusercontent.com/PatrickVibild/TellusAmazonPictures/master/pictures/HP/W.O. PS./6550/RG/DE/1.jpg</v>
      </c>
      <c r="N8" s="28" t="str">
        <f>IF(ISBLANK(Values!$F7),"",Values!N7)</f>
        <v>https://raw.githubusercontent.com/PatrickVibild/TellusAmazonPictures/master/pictures/HP/W.O. PS./6550/RG/DE/2.jpg</v>
      </c>
      <c r="O8" s="28" t="str">
        <f>IF(ISBLANK(Values!$F7),"",Values!O7)</f>
        <v>https://raw.githubusercontent.com/PatrickVibild/TellusAmazonPictures/master/pictures/HP/W.O. PS./6550/RG/DE/3.jpg</v>
      </c>
      <c r="P8" s="28" t="str">
        <f>IF(ISBLANK(Values!$F7),"",Values!P7)</f>
        <v>https://raw.githubusercontent.com/PatrickVibild/TellusAmazonPictures/master/pictures/HP/W.O. PS./6550/RG/DE/4.jpg</v>
      </c>
      <c r="Q8" s="28" t="str">
        <f>IF(ISBLANK(Values!$F7),"",Values!Q7)</f>
        <v>https://raw.githubusercontent.com/PatrickVibild/TellusAmazonPictures/master/pictures/HP/W.O. PS./6550/RG/DE/5.jpg</v>
      </c>
      <c r="R8" s="28" t="str">
        <f>IF(ISBLANK(Values!$F7),"",Values!R7)</f>
        <v>https://raw.githubusercontent.com/PatrickVibild/TellusAmazonPictures/master/pictures/HP/W.O. PS./6550/RG/DE/6.jpg</v>
      </c>
      <c r="S8" s="28" t="str">
        <f>IF(ISBLANK(Values!$F7),"",Values!S7)</f>
        <v>https://raw.githubusercontent.com/PatrickVibild/TellusAmazonPictures/master/pictures/HP/W.O. PS./6550/RG/DE/7.jpg</v>
      </c>
      <c r="T8" s="28" t="str">
        <f>IF(ISBLANK(Values!$F7),"",Values!T7)</f>
        <v>https://raw.githubusercontent.com/PatrickVibild/TellusAmazonPictures/master/pictures/HP/W.O. PS./6550/RG/DE/8.jpg</v>
      </c>
      <c r="U8" s="28" t="str">
        <f>IF(ISBLANK(Values!$F7),"",Values!U7)</f>
        <v>https://raw.githubusercontent.com/PatrickVibild/TellusAmazonPictures/master/pictures/HP/W.O. PS./6550/RG/DE/9.jpg</v>
      </c>
      <c r="W8" s="32" t="str">
        <f>IF(ISBLANK(Values!E7),"","Child")</f>
        <v>Child</v>
      </c>
      <c r="X8" s="32" t="str">
        <f>IF(ISBLANK(Values!E7),"",Values!$B$13)</f>
        <v>HP 6550 parent</v>
      </c>
      <c r="Y8" s="39" t="str">
        <f>IF(ISBLANK(Values!E7),"","Size-Color")</f>
        <v>Size-Color</v>
      </c>
      <c r="Z8" s="32" t="str">
        <f>IF(ISBLANK(Values!E7),"","variation")</f>
        <v>variation</v>
      </c>
      <c r="AA8" s="36" t="str">
        <f>IF(ISBLANK(Values!E7),"",Values!$B$20)</f>
        <v>Update</v>
      </c>
      <c r="AB8" s="1" t="str">
        <f>IF(ISBLANK(Values!E7),"",Values!$B$29)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8" s="41" t="str">
        <f>IF(ISBLANK(Values!E7),"",IF(Values!I7,Values!$B$23,Values!$B$33))</f>
        <v xml:space="preserve">👉 RICONDIZIONATO: RISPARMIA SOLDI - Tastiera sostitutiva per laptop HP, stessa qualità delle tastiere OEM. TellusRem è il principale distributore di tastiere nel mondo dal 2011. Tastiera sostitutiva perfetta, facile da sostituire e installare. </v>
      </c>
      <c r="AJ8" s="42" t="str">
        <f>IF(ISBLANK(Values!E7),"",Values!$B$24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6540B, 6545B, 6550B, 6555B, 6540, 6545, 6550, 6555</v>
      </c>
      <c r="AK8" s="1" t="str">
        <f>IF(ISBLANK(Values!E7),"",Values!$B$25)</f>
        <v xml:space="preserve">♻️ PRODOTTO ECOLOGICO - Acquista ricondizionato, ACQUISTA VERDE! Riduci oltre l'80% di anidride carbonica acquistando le nostre tastiere ricondizionate, rispetto a ottenere una nuova tastiera! </v>
      </c>
      <c r="AL8" s="1" t="str">
        <f>IF(ISBLANK(Values!E7),"",SUBSTITUTE(SUBSTITUTE(IF(Values!$J7, Values!$B$26, Values!$B$33), "{language}", Values!$H7), "{flag}", INDEX(options!$E$1:$E$20, Values!$V7)))</f>
        <v xml:space="preserve">👉 LAYOUT - 🇪🇸 Spagnolo NO retroilluminato. </v>
      </c>
      <c r="AM8" s="1" t="str">
        <f>SUBSTITUTE(IF(ISBLANK(Values!E7),"",Values!$B$27), "{model}", Values!$B$3)</f>
        <v xml:space="preserve">👉 COMPATIBILE CON - HP 6540B, 6545B, 6550B, 6555B, 6540, 6545, 6550, 6555. Si prega di controllare attentamente l'immagine e la descrizione prima di acquistare qualsiasi tastiera. Ciò garantisce di ottenere la tastiera del laptop corretta per il computer. Installazione super facile. </v>
      </c>
      <c r="AT8" s="28" t="str">
        <f>IF(ISBLANK(Values!E7),"",Values!H7)</f>
        <v>Spagnolo</v>
      </c>
      <c r="AV8" s="1" t="str">
        <f>IF(ISBLANK(Values!E7),"",IF(Values!J7,"Backlit", "Non-Backlit"))</f>
        <v>Non-Backlit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36"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8" s="1" t="str">
        <f>IF(ISBLANK(Values!E7),"","No")</f>
        <v>No</v>
      </c>
      <c r="DA8" s="1" t="str">
        <f>IF(ISBLANK(Values!E7),"","No")</f>
        <v>No</v>
      </c>
      <c r="DO8" s="27" t="str">
        <f>IF(ISBLANK(Values!E7),"","Parts")</f>
        <v>Parts</v>
      </c>
      <c r="DP8" s="27" t="str">
        <f>IF(ISBLANK(Values!E7),"",Values!$B$31)</f>
        <v>6 mesi di garanzia dopo la data di consegna. In caso di malfunzionamento della tastiera verrà inviata una nuova unità o un pezzo di ricambio per la tastiera del prodotto. In caso di smistamento delle scorte viene emesso un rimborso completo.</v>
      </c>
      <c r="DS8" s="31"/>
      <c r="DY8" t="str">
        <f>IF(ISBLANK(Values!$E7), "", "not_applicable")</f>
        <v>not_applicable</v>
      </c>
      <c r="DZ8" s="31"/>
      <c r="EA8" s="31"/>
      <c r="EB8" s="31"/>
      <c r="EC8" s="31"/>
      <c r="EI8" s="1" t="str">
        <f>IF(ISBLANK(Values!E7),"",Values!$B$31)</f>
        <v>6 mesi di garanzia dopo la data di consegna. In caso di malfunzionamento della tastiera verrà inviata una nuova unità o un pezzo di ricambio per la tastiera del prodotto. In caso di smistamento delle scorte viene emesso un rimborso completo.</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42.95</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computercomponent</v>
      </c>
      <c r="B9" s="38" t="str">
        <f>IF(ISBLANK(Values!E8),"",Values!F8)</f>
        <v>HP 6550 Reg without point - UK</v>
      </c>
      <c r="C9" s="32" t="str">
        <f>IF(ISBLANK(Values!E8),"","TellusRem")</f>
        <v>TellusRem</v>
      </c>
      <c r="D9" s="30">
        <f>IF(ISBLANK(Values!E8),"",Values!E8)</f>
        <v>5714401656043</v>
      </c>
      <c r="E9" s="31" t="str">
        <f>IF(ISBLANK(Values!E8),"","EAN")</f>
        <v>EAN</v>
      </c>
      <c r="F9" s="28" t="str">
        <f>IF(ISBLANK(Values!E8),"",IF(Values!J8, SUBSTITUTE(Values!$B$1, "{language}", Values!H8) &amp; " " &amp;Values!$B$3, SUBSTITUTE(Values!$B$2, "{language}", Values!$H8) &amp; " " &amp;Values!$B$3))</f>
        <v>sostituzione della tastiera UK non retroilluminata per HP   6540B, 6545B, 6550B, 6555B, 6540, 6545, 6550, 6555</v>
      </c>
      <c r="G9" s="32" t="str">
        <f>IF(ISBLANK(Values!E8),"","TellusRem")</f>
        <v>TellusRem</v>
      </c>
      <c r="H9" s="27" t="str">
        <f>IF(ISBLANK(Values!E8),"",Values!$B$16)</f>
        <v>computer-keyboards</v>
      </c>
      <c r="I9" s="27" t="str">
        <f>IF(ISBLANK(Values!E8),"","4730574031")</f>
        <v>4730574031</v>
      </c>
      <c r="J9" s="39" t="str">
        <f>IF(ISBLANK(Values!E8),"",Values!F8 )</f>
        <v>HP 6550 Reg without point - UK</v>
      </c>
      <c r="K9" s="28">
        <f>IF(ISBLANK(Values!E8),"",IF(Values!J8, Values!$B$4, Values!$B$5))</f>
        <v>42.95</v>
      </c>
      <c r="L9" s="40" t="str">
        <f>IF(ISBLANK(Values!E8),"",IF($CO9="DEFAULT", Values!$B$18, ""))</f>
        <v/>
      </c>
      <c r="M9" s="28" t="str">
        <f>IF(ISBLANK(Values!E8),"",Values!$M8)</f>
        <v>https://raw.githubusercontent.com/PatrickVibild/TellusAmazonPictures/master/pictures/HP/W.O. PS./6550/RG/UK/1.jpg</v>
      </c>
      <c r="N9" s="28" t="str">
        <f>IF(ISBLANK(Values!$F8),"",Values!N8)</f>
        <v>https://raw.githubusercontent.com/PatrickVibild/TellusAmazonPictures/master/pictures/HP/W.O. PS./6550/RG/UK/2.jpg</v>
      </c>
      <c r="O9" s="28" t="str">
        <f>IF(ISBLANK(Values!$F8),"",Values!O8)</f>
        <v>https://raw.githubusercontent.com/PatrickVibild/TellusAmazonPictures/master/pictures/HP/W.O. PS./6550/RG/UK/3.jpg</v>
      </c>
      <c r="P9" s="28" t="str">
        <f>IF(ISBLANK(Values!$F8),"",Values!P8)</f>
        <v>https://raw.githubusercontent.com/PatrickVibild/TellusAmazonPictures/master/pictures/HP/W.O. PS./6550/RG/UK/4.jpg</v>
      </c>
      <c r="Q9" s="28" t="str">
        <f>IF(ISBLANK(Values!$F8),"",Values!Q8)</f>
        <v>https://raw.githubusercontent.com/PatrickVibild/TellusAmazonPictures/master/pictures/HP/W.O. PS./6550/RG/UK/5.jpg</v>
      </c>
      <c r="R9" s="28" t="str">
        <f>IF(ISBLANK(Values!$F8),"",Values!R8)</f>
        <v>https://raw.githubusercontent.com/PatrickVibild/TellusAmazonPictures/master/pictures/HP/W.O. PS./6550/RG/UK/6.jpg</v>
      </c>
      <c r="S9" s="28" t="str">
        <f>IF(ISBLANK(Values!$F8),"",Values!S8)</f>
        <v>https://raw.githubusercontent.com/PatrickVibild/TellusAmazonPictures/master/pictures/HP/W.O. PS./6550/RG/UK/7.jpg</v>
      </c>
      <c r="T9" s="28" t="str">
        <f>IF(ISBLANK(Values!$F8),"",Values!T8)</f>
        <v>https://raw.githubusercontent.com/PatrickVibild/TellusAmazonPictures/master/pictures/HP/W.O. PS./6550/RG/UK/8.jpg</v>
      </c>
      <c r="U9" s="28" t="str">
        <f>IF(ISBLANK(Values!$F8),"",Values!U8)</f>
        <v>https://raw.githubusercontent.com/PatrickVibild/TellusAmazonPictures/master/pictures/HP/W.O. PS./6550/RG/UK/9.jpg</v>
      </c>
      <c r="W9" s="32" t="str">
        <f>IF(ISBLANK(Values!E8),"","Child")</f>
        <v>Child</v>
      </c>
      <c r="X9" s="32" t="str">
        <f>IF(ISBLANK(Values!E8),"",Values!$B$13)</f>
        <v>HP 6550 parent</v>
      </c>
      <c r="Y9" s="39" t="str">
        <f>IF(ISBLANK(Values!E8),"","Size-Color")</f>
        <v>Size-Color</v>
      </c>
      <c r="Z9" s="32" t="str">
        <f>IF(ISBLANK(Values!E8),"","variation")</f>
        <v>variation</v>
      </c>
      <c r="AA9" s="36" t="str">
        <f>IF(ISBLANK(Values!E8),"",Values!$B$20)</f>
        <v>Update</v>
      </c>
      <c r="AB9" s="1" t="str">
        <f>IF(ISBLANK(Values!E8),"",Values!$B$29)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9" s="41" t="str">
        <f>IF(ISBLANK(Values!E8),"",IF(Values!I8,Values!$B$23,Values!$B$33))</f>
        <v xml:space="preserve">👉 RICONDIZIONATO: RISPARMIA SOLDI - Tastiera sostitutiva per laptop HP, stessa qualità delle tastiere OEM. TellusRem è il principale distributore di tastiere nel mondo dal 2011. Tastiera sostitutiva perfetta, facile da sostituire e installare. </v>
      </c>
      <c r="AJ9" s="42" t="str">
        <f>IF(ISBLANK(Values!E8),"",Values!$B$24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6540B, 6545B, 6550B, 6555B, 6540, 6545, 6550, 6555</v>
      </c>
      <c r="AK9" s="1" t="str">
        <f>IF(ISBLANK(Values!E8),"",Values!$B$25)</f>
        <v xml:space="preserve">♻️ PRODOTTO ECOLOGICO - Acquista ricondizionato, ACQUISTA VERDE! Riduci oltre l'80% di anidride carbonica acquistando le nostre tastiere ricondizionate, rispetto a ottenere una nuova tastiera! </v>
      </c>
      <c r="AL9" s="1" t="str">
        <f>IF(ISBLANK(Values!E8),"",SUBSTITUTE(SUBSTITUTE(IF(Values!$J8, Values!$B$26, Values!$B$33), "{language}", Values!$H8), "{flag}", INDEX(options!$E$1:$E$20, Values!$V8)))</f>
        <v xml:space="preserve">👉 LAYOUT - 🇬🇧 UK NO retroilluminato. </v>
      </c>
      <c r="AM9" s="1" t="str">
        <f>SUBSTITUTE(IF(ISBLANK(Values!E8),"",Values!$B$27), "{model}", Values!$B$3)</f>
        <v xml:space="preserve">👉 COMPATIBILE CON - HP 6540B, 6545B, 6550B, 6555B, 6540, 6545, 6550, 6555. Si prega di controllare attentamente l'immagine e la descrizione prima di acquistare qualsiasi tastiera. Ciò garantisce di ottenere la tastiera del laptop corretta per il computer. Installazione super facile. </v>
      </c>
      <c r="AT9" s="28" t="str">
        <f>IF(ISBLANK(Values!E8),"",Values!H8)</f>
        <v>UK</v>
      </c>
      <c r="AV9" s="1" t="str">
        <f>IF(ISBLANK(Values!E8),"",IF(Values!J8,"Backlit", "Non-Backlit"))</f>
        <v>Non-Backlit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36"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9" s="1" t="str">
        <f>IF(ISBLANK(Values!E8),"","No")</f>
        <v>No</v>
      </c>
      <c r="DA9" s="1" t="str">
        <f>IF(ISBLANK(Values!E8),"","No")</f>
        <v>No</v>
      </c>
      <c r="DO9" s="27" t="str">
        <f>IF(ISBLANK(Values!E8),"","Parts")</f>
        <v>Parts</v>
      </c>
      <c r="DP9" s="27" t="str">
        <f>IF(ISBLANK(Values!E8),"",Values!$B$31)</f>
        <v>6 mesi di garanzia dopo la data di consegna. In caso di malfunzionamento della tastiera verrà inviata una nuova unità o un pezzo di ricambio per la tastiera del prodotto. In caso di smistamento delle scorte viene emesso un rimborso completo.</v>
      </c>
      <c r="DS9" s="31"/>
      <c r="DY9" t="str">
        <f>IF(ISBLANK(Values!$E8), "", "not_applicable")</f>
        <v>not_applicable</v>
      </c>
      <c r="DZ9" s="31"/>
      <c r="EA9" s="31"/>
      <c r="EB9" s="31"/>
      <c r="EC9" s="31"/>
      <c r="EI9" s="1" t="str">
        <f>IF(ISBLANK(Values!E8),"",Values!$B$31)</f>
        <v>6 mesi di garanzia dopo la data di consegna. In caso di malfunzionamento della tastiera verrà inviata una nuova unità o un pezzo di ricambio per la tastiera del prodotto. In caso di smistamento delle scorte viene emesso un rimborso completo.</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42.95</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48" x14ac:dyDescent="0.2">
      <c r="A10" s="27" t="str">
        <f>IF(ISBLANK(Values!E9),"",IF(Values!$B$37="EU","computercomponent","computer"))</f>
        <v>computercomponent</v>
      </c>
      <c r="B10" s="38" t="str">
        <f>IF(ISBLANK(Values!E9),"",Values!F9)</f>
        <v>HP 6550 Reg without point - NORDIC</v>
      </c>
      <c r="C10" s="32" t="str">
        <f>IF(ISBLANK(Values!E9),"","TellusRem")</f>
        <v>TellusRem</v>
      </c>
      <c r="D10" s="30">
        <f>IF(ISBLANK(Values!E9),"",Values!E9)</f>
        <v>5714401656050</v>
      </c>
      <c r="E10" s="31" t="str">
        <f>IF(ISBLANK(Values!E9),"","EAN")</f>
        <v>EAN</v>
      </c>
      <c r="F10" s="28" t="str">
        <f>IF(ISBLANK(Values!E9),"",IF(Values!J9, SUBSTITUTE(Values!$B$1, "{language}", Values!H9) &amp; " " &amp;Values!$B$3, SUBSTITUTE(Values!$B$2, "{language}", Values!$H9) &amp; " " &amp;Values!$B$3))</f>
        <v>sostituzione della tastiera Scandinavo - Nordico non retroilluminata per HP   6540B, 6545B, 6550B, 6555B, 6540, 6545, 6550, 6555</v>
      </c>
      <c r="G10" s="32" t="str">
        <f>IF(ISBLANK(Values!E9),"","TellusRem")</f>
        <v>TellusRem</v>
      </c>
      <c r="H10" s="27" t="str">
        <f>IF(ISBLANK(Values!E9),"",Values!$B$16)</f>
        <v>computer-keyboards</v>
      </c>
      <c r="I10" s="27" t="str">
        <f>IF(ISBLANK(Values!E9),"","4730574031")</f>
        <v>4730574031</v>
      </c>
      <c r="J10" s="39" t="str">
        <f>IF(ISBLANK(Values!E9),"",Values!F9 )</f>
        <v>HP 6550 Reg without point - NORDIC</v>
      </c>
      <c r="K10" s="28">
        <f>IF(ISBLANK(Values!E9),"",IF(Values!J9, Values!$B$4, Values!$B$5))</f>
        <v>42.95</v>
      </c>
      <c r="L10" s="40" t="str">
        <f>IF(ISBLANK(Values!E9),"",IF($CO10="DEFAULT", Values!$B$18, ""))</f>
        <v/>
      </c>
      <c r="M10" s="28" t="str">
        <f>IF(ISBLANK(Values!E9),"",Values!$M9)</f>
        <v>https://raw.githubusercontent.com/PatrickVibild/TellusAmazonPictures/master/pictures/HP/W.O. PS./6550/RG/NOR/1.jpg</v>
      </c>
      <c r="N10" s="28" t="str">
        <f>IF(ISBLANK(Values!$F9),"",Values!N9)</f>
        <v>https://raw.githubusercontent.com/PatrickVibild/TellusAmazonPictures/master/pictures/HP/W.O. PS./6550/RG/NOR/2.jpg</v>
      </c>
      <c r="O10" s="28" t="str">
        <f>IF(ISBLANK(Values!$F9),"",Values!O9)</f>
        <v>https://raw.githubusercontent.com/PatrickVibild/TellusAmazonPictures/master/pictures/HP/W.O. PS./6550/RG/NOR/3.jpg</v>
      </c>
      <c r="P10" s="28" t="str">
        <f>IF(ISBLANK(Values!$F9),"",Values!P9)</f>
        <v>https://raw.githubusercontent.com/PatrickVibild/TellusAmazonPictures/master/pictures/HP/W.O. PS./6550/RG/NOR/4.jpg</v>
      </c>
      <c r="Q10" s="28" t="str">
        <f>IF(ISBLANK(Values!$F9),"",Values!Q9)</f>
        <v>https://raw.githubusercontent.com/PatrickVibild/TellusAmazonPictures/master/pictures/HP/W.O. PS./6550/RG/NOR/5.jpg</v>
      </c>
      <c r="R10" s="28" t="str">
        <f>IF(ISBLANK(Values!$F9),"",Values!R9)</f>
        <v>https://raw.githubusercontent.com/PatrickVibild/TellusAmazonPictures/master/pictures/HP/W.O. PS./6550/RG/NOR/6.jpg</v>
      </c>
      <c r="S10" s="28" t="str">
        <f>IF(ISBLANK(Values!$F9),"",Values!S9)</f>
        <v>https://raw.githubusercontent.com/PatrickVibild/TellusAmazonPictures/master/pictures/HP/W.O. PS./6550/RG/NOR/7.jpg</v>
      </c>
      <c r="T10" s="28" t="str">
        <f>IF(ISBLANK(Values!$F9),"",Values!T9)</f>
        <v>https://raw.githubusercontent.com/PatrickVibild/TellusAmazonPictures/master/pictures/HP/W.O. PS./6550/RG/NOR/8.jpg</v>
      </c>
      <c r="U10" s="28" t="str">
        <f>IF(ISBLANK(Values!$F9),"",Values!U9)</f>
        <v>https://raw.githubusercontent.com/PatrickVibild/TellusAmazonPictures/master/pictures/HP/W.O. PS./6550/RG/NOR/9.jpg</v>
      </c>
      <c r="W10" s="32" t="str">
        <f>IF(ISBLANK(Values!E9),"","Child")</f>
        <v>Child</v>
      </c>
      <c r="X10" s="32" t="str">
        <f>IF(ISBLANK(Values!E9),"",Values!$B$13)</f>
        <v>HP 6550 parent</v>
      </c>
      <c r="Y10" s="39" t="str">
        <f>IF(ISBLANK(Values!E9),"","Size-Color")</f>
        <v>Size-Color</v>
      </c>
      <c r="Z10" s="32" t="str">
        <f>IF(ISBLANK(Values!E9),"","variation")</f>
        <v>variation</v>
      </c>
      <c r="AA10" s="36" t="str">
        <f>IF(ISBLANK(Values!E9),"",Values!$B$20)</f>
        <v>Update</v>
      </c>
      <c r="AB10" s="1" t="str">
        <f>IF(ISBLANK(Values!E9),"",Values!$B$29)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0" s="41" t="str">
        <f>IF(ISBLANK(Values!E9),"",IF(Values!I9,Values!$B$23,Values!$B$33))</f>
        <v xml:space="preserve">👉 RICONDIZIONATO: RISPARMIA SOLDI - Tastiera sostitutiva per laptop HP, stessa qualità delle tastiere OEM. TellusRem è il principale distributore di tastiere nel mondo dal 2011. Tastiera sostitutiva perfetta, facile da sostituire e installare. </v>
      </c>
      <c r="AJ10" s="42" t="str">
        <f>IF(ISBLANK(Values!E9),"",Values!$B$24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6540B, 6545B, 6550B, 6555B, 6540, 6545, 6550, 6555</v>
      </c>
      <c r="AK10" s="1" t="str">
        <f>IF(ISBLANK(Values!E9),"",Values!$B$25)</f>
        <v xml:space="preserve">♻️ PRODOTTO ECOLOGICO - Acquista ricondizionato, ACQUISTA VERDE! Riduci oltre l'80% di anidride carbonica acquistando le nostre tastiere ricondizionate, rispetto a ottenere una nuova tastiera! </v>
      </c>
      <c r="AL10" s="1" t="str">
        <f>IF(ISBLANK(Values!E9),"",SUBSTITUTE(SUBSTITUTE(IF(Values!$J9, Values!$B$26, Values!$B$33), "{language}", Values!$H9), "{flag}", INDEX(options!$E$1:$E$20, Values!$V9)))</f>
        <v xml:space="preserve">👉 LAYOUT - 🇸🇪 🇫🇮 🇳🇴 🇩🇰 Scandinavo - Nordico NO retroilluminato. </v>
      </c>
      <c r="AM10" s="1" t="str">
        <f>SUBSTITUTE(IF(ISBLANK(Values!E9),"",Values!$B$27), "{model}", Values!$B$3)</f>
        <v xml:space="preserve">👉 COMPATIBILE CON - HP 6540B, 6545B, 6550B, 6555B, 6540, 6545, 6550, 6555. Si prega di controllare attentamente l'immagine e la descrizione prima di acquistare qualsiasi tastiera. Ciò garantisce di ottenere la tastiera del laptop corretta per il computer. Installazione super facile. </v>
      </c>
      <c r="AT10" s="28" t="str">
        <f>IF(ISBLANK(Values!E9),"",Values!H9)</f>
        <v>Scandinavo - Nordico</v>
      </c>
      <c r="AV10" s="1" t="str">
        <f>IF(ISBLANK(Values!E9),"",IF(Values!J9,"Backlit", "Non-Backlit"))</f>
        <v>Non-Backlit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36"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10" s="1" t="str">
        <f>IF(ISBLANK(Values!E9),"","No")</f>
        <v>No</v>
      </c>
      <c r="DA10" s="1" t="str">
        <f>IF(ISBLANK(Values!E9),"","No")</f>
        <v>No</v>
      </c>
      <c r="DO10" s="27" t="str">
        <f>IF(ISBLANK(Values!E9),"","Parts")</f>
        <v>Parts</v>
      </c>
      <c r="DP10" s="27" t="str">
        <f>IF(ISBLANK(Values!E9),"",Values!$B$31)</f>
        <v>6 mesi di garanzia dopo la data di consegna. In caso di malfunzionamento della tastiera verrà inviata una nuova unità o un pezzo di ricambio per la tastiera del prodotto. In caso di smistamento delle scorte viene emesso un rimborso completo.</v>
      </c>
      <c r="DS10" s="31"/>
      <c r="DY10" t="str">
        <f>IF(ISBLANK(Values!$E9), "", "not_applicable")</f>
        <v>not_applicable</v>
      </c>
      <c r="DZ10" s="31"/>
      <c r="EA10" s="31"/>
      <c r="EB10" s="31"/>
      <c r="EC10" s="31"/>
      <c r="EI10" s="1" t="str">
        <f>IF(ISBLANK(Values!E9),"",Values!$B$31)</f>
        <v>6 mesi di garanzia dopo la data di consegna. In caso di malfunzionamento della tastiera verrà inviata una nuova unità o un pezzo di ricambio per la tastiera del prodotto. In caso di smistamento delle scorte viene emesso un rimborso completo.</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42.95</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computercomponent</v>
      </c>
      <c r="B11" s="38" t="str">
        <f>IF(ISBLANK(Values!E10),"",Values!F10)</f>
        <v>HP 6550 Reg without point - BE</v>
      </c>
      <c r="C11" s="32" t="str">
        <f>IF(ISBLANK(Values!E10),"","TellusRem")</f>
        <v>TellusRem</v>
      </c>
      <c r="D11" s="30">
        <f>IF(ISBLANK(Values!E10),"",Values!E10)</f>
        <v>5714401656067</v>
      </c>
      <c r="E11" s="31" t="str">
        <f>IF(ISBLANK(Values!E10),"","EAN")</f>
        <v>EAN</v>
      </c>
      <c r="F11" s="28" t="str">
        <f>IF(ISBLANK(Values!E10),"",IF(Values!J10, SUBSTITUTE(Values!$B$1, "{language}", Values!H10) &amp; " " &amp;Values!$B$3, SUBSTITUTE(Values!$B$2, "{language}", Values!$H10) &amp; " " &amp;Values!$B$3))</f>
        <v>sostituzione della tastiera Belga non retroilluminata per HP   6540B, 6545B, 6550B, 6555B, 6540, 6545, 6550, 6555</v>
      </c>
      <c r="G11" s="32" t="str">
        <f>IF(ISBLANK(Values!E10),"","TellusRem")</f>
        <v>TellusRem</v>
      </c>
      <c r="H11" s="27" t="str">
        <f>IF(ISBLANK(Values!E10),"",Values!$B$16)</f>
        <v>computer-keyboards</v>
      </c>
      <c r="I11" s="27" t="str">
        <f>IF(ISBLANK(Values!E10),"","4730574031")</f>
        <v>4730574031</v>
      </c>
      <c r="J11" s="39" t="str">
        <f>IF(ISBLANK(Values!E10),"",Values!F10 )</f>
        <v>HP 6550 Reg without point - BE</v>
      </c>
      <c r="K11" s="28">
        <f>IF(ISBLANK(Values!E10),"",IF(Values!J10, Values!$B$4, Values!$B$5))</f>
        <v>42.95</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Child</v>
      </c>
      <c r="X11" s="32" t="str">
        <f>IF(ISBLANK(Values!E10),"",Values!$B$13)</f>
        <v>HP 6550 parent</v>
      </c>
      <c r="Y11" s="39" t="str">
        <f>IF(ISBLANK(Values!E10),"","Size-Color")</f>
        <v>Size-Color</v>
      </c>
      <c r="Z11" s="32" t="str">
        <f>IF(ISBLANK(Values!E10),"","variation")</f>
        <v>variation</v>
      </c>
      <c r="AA11" s="36" t="str">
        <f>IF(ISBLANK(Values!E10),"",Values!$B$20)</f>
        <v>Update</v>
      </c>
      <c r="AB11" s="1" t="str">
        <f>IF(ISBLANK(Values!E10),"",Values!$B$29)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1" s="41" t="str">
        <f>IF(ISBLANK(Values!E10),"",IF(Values!I10,Values!$B$23,Values!$B$33))</f>
        <v xml:space="preserve">👉 RICONDIZIONATO: RISPARMIA SOLDI - Tastiera sostitutiva per laptop HP, stessa qualità delle tastiere OEM. TellusRem è il principale distributore di tastiere nel mondo dal 2011. Tastiera sostitutiva perfetta, facile da sostituire e installare. </v>
      </c>
      <c r="AJ11" s="42" t="str">
        <f>IF(ISBLANK(Values!E10),"",Values!$B$24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6540B, 6545B, 6550B, 6555B, 6540, 6545, 6550, 6555</v>
      </c>
      <c r="AK11" s="1" t="str">
        <f>IF(ISBLANK(Values!E10),"",Values!$B$25)</f>
        <v xml:space="preserve">♻️ PRODOTTO ECOLOGICO - Acquista ricondizionato, ACQUISTA VERDE! Riduci oltre l'80% di anidride carbonica acquistando le nostre tastiere ricondizionate, rispetto a ottenere una nuova tastiera! </v>
      </c>
      <c r="AL11" s="1" t="str">
        <f>IF(ISBLANK(Values!E10),"",SUBSTITUTE(SUBSTITUTE(IF(Values!$J10, Values!$B$26, Values!$B$33), "{language}", Values!$H10), "{flag}", INDEX(options!$E$1:$E$20, Values!$V10)))</f>
        <v xml:space="preserve">👉 LAYOUT - 🇧🇪 Belga NO retroilluminato. </v>
      </c>
      <c r="AM11" s="1" t="str">
        <f>SUBSTITUTE(IF(ISBLANK(Values!E10),"",Values!$B$27), "{model}", Values!$B$3)</f>
        <v xml:space="preserve">👉 COMPATIBILE CON - HP 6540B, 6545B, 6550B, 6555B, 6540, 6545, 6550, 6555. Si prega di controllare attentamente l'immagine e la descrizione prima di acquistare qualsiasi tastiera. Ciò garantisce di ottenere la tastiera del laptop corretta per il computer. Installazione super facile. </v>
      </c>
      <c r="AT11" s="28" t="str">
        <f>IF(ISBLANK(Values!E10),"",Values!H10)</f>
        <v>Belga</v>
      </c>
      <c r="AV11" s="1" t="str">
        <f>IF(ISBLANK(Values!E10),"",IF(Values!J10,"Backlit", "Non-Backlit"))</f>
        <v>Non-Backlit</v>
      </c>
      <c r="AW11"/>
      <c r="BE11" s="27" t="str">
        <f>IF(ISBLANK(Values!E10),"","Professional Audience")</f>
        <v>Professional Audience</v>
      </c>
      <c r="BF11" s="27" t="str">
        <f>IF(ISBLANK(Values!E10),"","Consumer Audience")</f>
        <v>Consumer Audience</v>
      </c>
      <c r="BG11" s="27" t="str">
        <f>IF(ISBLANK(Values!E10),"","Adults")</f>
        <v>Adults</v>
      </c>
      <c r="BH11" s="27"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AMAZON_EU</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36"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11" s="1" t="str">
        <f>IF(ISBLANK(Values!E10),"","No")</f>
        <v>No</v>
      </c>
      <c r="DA11" s="1" t="str">
        <f>IF(ISBLANK(Values!E10),"","No")</f>
        <v>No</v>
      </c>
      <c r="DO11" s="27" t="str">
        <f>IF(ISBLANK(Values!E10),"","Parts")</f>
        <v>Parts</v>
      </c>
      <c r="DP11" s="27" t="str">
        <f>IF(ISBLANK(Values!E10),"",Values!$B$31)</f>
        <v>6 mesi di garanzia dopo la data di consegna. In caso di malfunzionamento della tastiera verrà inviata una nuova unità o un pezzo di ricambio per la tastiera del prodotto. In caso di smistamento delle scorte viene emesso un rimborso completo.</v>
      </c>
      <c r="DS11" s="31"/>
      <c r="DY11" t="str">
        <f>IF(ISBLANK(Values!$E10), "", "not_applicable")</f>
        <v>not_applicable</v>
      </c>
      <c r="DZ11" s="31"/>
      <c r="EA11" s="31"/>
      <c r="EB11" s="31"/>
      <c r="EC11" s="31"/>
      <c r="EI11" s="1" t="str">
        <f>IF(ISBLANK(Values!E10),"",Values!$B$31)</f>
        <v>6 mesi di garanzia dopo la data di consegna. In caso di malfunzionamento della tastiera verrà inviata una nuova unità o un pezzo di ricambio per la tastiera del prodotto. In caso di smistamento delle scorte viene emesso un rimborso completo.</v>
      </c>
      <c r="ES11" s="1" t="str">
        <f>IF(ISBLANK(Values!E10),"","Amazon Tellus UPS")</f>
        <v>Amazon Tellus UPS</v>
      </c>
      <c r="EV11" s="31" t="str">
        <f>IF(ISBLANK(Values!E10),"","New")</f>
        <v>New</v>
      </c>
      <c r="FE11" s="1" t="str">
        <f>IF(ISBLANK(Values!E10),"",IF(CO11&lt;&gt;"DEFAULT", "", 3))</f>
        <v/>
      </c>
      <c r="FH11" s="1" t="str">
        <f>IF(ISBLANK(Values!E10),"","FALSE")</f>
        <v>FALSE</v>
      </c>
      <c r="FI11" s="1" t="str">
        <f>IF(ISBLANK(Values!E10),"","FALSE")</f>
        <v>FALSE</v>
      </c>
      <c r="FJ11" s="1" t="str">
        <f>IF(ISBLANK(Values!E10),"","FALSE")</f>
        <v>FALSE</v>
      </c>
      <c r="FM11" s="1" t="str">
        <f>IF(ISBLANK(Values!E10),"","1")</f>
        <v>1</v>
      </c>
      <c r="FO11" s="28">
        <f>IF(ISBLANK(Values!E10),"",IF(Values!J10, Values!$B$4, Values!$B$5))</f>
        <v>42.95</v>
      </c>
      <c r="FP11" s="1" t="str">
        <f>IF(ISBLANK(Values!E10),"","Percent")</f>
        <v>Percent</v>
      </c>
      <c r="FQ11" s="1" t="str">
        <f>IF(ISBLANK(Values!E10),"","2")</f>
        <v>2</v>
      </c>
      <c r="FR11" s="1" t="str">
        <f>IF(ISBLANK(Values!E10),"","3")</f>
        <v>3</v>
      </c>
      <c r="FS11" s="1" t="str">
        <f>IF(ISBLANK(Values!E10),"","5")</f>
        <v>5</v>
      </c>
      <c r="FT11" s="1" t="str">
        <f>IF(ISBLANK(Values!E10),"","6")</f>
        <v>6</v>
      </c>
      <c r="FU11" s="1" t="str">
        <f>IF(ISBLANK(Values!E10),"","10")</f>
        <v>10</v>
      </c>
      <c r="FV11" s="1" t="str">
        <f>IF(ISBLANK(Values!E10),"","10")</f>
        <v>10</v>
      </c>
    </row>
    <row r="12" spans="1:192" ht="17" x14ac:dyDescent="0.2">
      <c r="A12" s="27" t="str">
        <f>IF(ISBLANK(Values!E11),"",IF(Values!$B$37="EU","computercomponent","computer"))</f>
        <v>computercomponent</v>
      </c>
      <c r="B12" s="38" t="str">
        <f>IF(ISBLANK(Values!E11),"",Values!F11)</f>
        <v>HP 6550 Reg without point - Swiss</v>
      </c>
      <c r="C12" s="32" t="str">
        <f>IF(ISBLANK(Values!E11),"","TellusRem")</f>
        <v>TellusRem</v>
      </c>
      <c r="D12" s="30">
        <f>IF(ISBLANK(Values!E11),"",Values!E11)</f>
        <v>5714401656074</v>
      </c>
      <c r="E12" s="31" t="str">
        <f>IF(ISBLANK(Values!E11),"","EAN")</f>
        <v>EAN</v>
      </c>
      <c r="F12" s="28" t="str">
        <f>IF(ISBLANK(Values!E11),"",IF(Values!J11, SUBSTITUTE(Values!$B$1, "{language}", Values!H11) &amp; " " &amp;Values!$B$3, SUBSTITUTE(Values!$B$2, "{language}", Values!$H11) &amp; " " &amp;Values!$B$3))</f>
        <v>sostituzione della tastiera Svizzero non retroilluminata per HP   6540B, 6545B, 6550B, 6555B, 6540, 6545, 6550, 6555</v>
      </c>
      <c r="G12" s="32" t="str">
        <f>IF(ISBLANK(Values!E11),"","TellusRem")</f>
        <v>TellusRem</v>
      </c>
      <c r="H12" s="27" t="str">
        <f>IF(ISBLANK(Values!E11),"",Values!$B$16)</f>
        <v>computer-keyboards</v>
      </c>
      <c r="I12" s="27" t="str">
        <f>IF(ISBLANK(Values!E11),"","4730574031")</f>
        <v>4730574031</v>
      </c>
      <c r="J12" s="39" t="str">
        <f>IF(ISBLANK(Values!E11),"",Values!F11 )</f>
        <v>HP 6550 Reg without point - Swiss</v>
      </c>
      <c r="K12" s="28">
        <f>IF(ISBLANK(Values!E11),"",IF(Values!J11, Values!$B$4, Values!$B$5))</f>
        <v>42.95</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Child</v>
      </c>
      <c r="X12" s="32" t="str">
        <f>IF(ISBLANK(Values!E11),"",Values!$B$13)</f>
        <v>HP 6550 parent</v>
      </c>
      <c r="Y12" s="39" t="str">
        <f>IF(ISBLANK(Values!E11),"","Size-Color")</f>
        <v>Size-Color</v>
      </c>
      <c r="Z12" s="32" t="str">
        <f>IF(ISBLANK(Values!E11),"","variation")</f>
        <v>variation</v>
      </c>
      <c r="AA12" s="36" t="str">
        <f>IF(ISBLANK(Values!E11),"",Values!$B$20)</f>
        <v>Update</v>
      </c>
      <c r="AB12" s="1" t="str">
        <f>IF(ISBLANK(Values!E11),"",Values!$B$29)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2" s="41" t="str">
        <f>IF(ISBLANK(Values!E11),"",IF(Values!I11,Values!$B$23,Values!$B$33))</f>
        <v xml:space="preserve">👉 RICONDIZIONATO: RISPARMIA SOLDI - Tastiera sostitutiva per laptop HP, stessa qualità delle tastiere OEM. TellusRem è il principale distributore di tastiere nel mondo dal 2011. Tastiera sostitutiva perfetta, facile da sostituire e installare. </v>
      </c>
      <c r="AJ12" s="42" t="str">
        <f>IF(ISBLANK(Values!E11),"",Values!$B$24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6540B, 6545B, 6550B, 6555B, 6540, 6545, 6550, 6555</v>
      </c>
      <c r="AK12" s="1" t="str">
        <f>IF(ISBLANK(Values!E11),"",Values!$B$25)</f>
        <v xml:space="preserve">♻️ PRODOTTO ECOLOGICO - Acquista ricondizionato, ACQUISTA VERDE! Riduci oltre l'80% di anidride carbonica acquistando le nostre tastiere ricondizionate, rispetto a ottenere una nuova tastiera! </v>
      </c>
      <c r="AL12" s="1" t="str">
        <f>IF(ISBLANK(Values!E11),"",SUBSTITUTE(SUBSTITUTE(IF(Values!$J11, Values!$B$26, Values!$B$33), "{language}", Values!$H11), "{flag}", INDEX(options!$E$1:$E$20, Values!$V11)))</f>
        <v xml:space="preserve">👉 LAYOUT - 🇨🇭 Svizzero NO retroilluminato. </v>
      </c>
      <c r="AM12" s="1" t="str">
        <f>SUBSTITUTE(IF(ISBLANK(Values!E11),"",Values!$B$27), "{model}", Values!$B$3)</f>
        <v xml:space="preserve">👉 COMPATIBILE CON - HP 6540B, 6545B, 6550B, 6555B, 6540, 6545, 6550, 6555. Si prega di controllare attentamente l'immagine e la descrizione prima di acquistare qualsiasi tastiera. Ciò garantisce di ottenere la tastiera del laptop corretta per il computer. Installazione super facile. </v>
      </c>
      <c r="AT12" s="28" t="str">
        <f>IF(ISBLANK(Values!E11),"",Values!H11)</f>
        <v>Svizzero</v>
      </c>
      <c r="AV12" s="1" t="str">
        <f>IF(ISBLANK(Values!E11),"",IF(Values!J11,"Backlit", "Non-Backlit"))</f>
        <v>Non-Backlit</v>
      </c>
      <c r="AW12"/>
      <c r="BE12" s="27" t="str">
        <f>IF(ISBLANK(Values!E11),"","Professional Audience")</f>
        <v>Professional Audience</v>
      </c>
      <c r="BF12" s="27" t="str">
        <f>IF(ISBLANK(Values!E11),"","Consumer Audience")</f>
        <v>Consumer Audience</v>
      </c>
      <c r="BG12" s="27" t="str">
        <f>IF(ISBLANK(Values!E11),"","Adults")</f>
        <v>Adults</v>
      </c>
      <c r="BH12" s="27"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AMAZON_EU</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36"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12" s="1" t="str">
        <f>IF(ISBLANK(Values!E11),"","No")</f>
        <v>No</v>
      </c>
      <c r="DA12" s="1" t="str">
        <f>IF(ISBLANK(Values!E11),"","No")</f>
        <v>No</v>
      </c>
      <c r="DO12" s="27" t="str">
        <f>IF(ISBLANK(Values!E11),"","Parts")</f>
        <v>Parts</v>
      </c>
      <c r="DP12" s="27" t="str">
        <f>IF(ISBLANK(Values!E11),"",Values!$B$31)</f>
        <v>6 mesi di garanzia dopo la data di consegna. In caso di malfunzionamento della tastiera verrà inviata una nuova unità o un pezzo di ricambio per la tastiera del prodotto. In caso di smistamento delle scorte viene emesso un rimborso completo.</v>
      </c>
      <c r="DS12" s="31"/>
      <c r="DY12" t="str">
        <f>IF(ISBLANK(Values!$E11), "", "not_applicable")</f>
        <v>not_applicable</v>
      </c>
      <c r="DZ12" s="31"/>
      <c r="EA12" s="31"/>
      <c r="EB12" s="31"/>
      <c r="EC12" s="31"/>
      <c r="EI12" s="1" t="str">
        <f>IF(ISBLANK(Values!E11),"",Values!$B$31)</f>
        <v>6 mesi di garanzia dopo la data di consegna. In caso di malfunzionamento della tastiera verrà inviata una nuova unità o un pezzo di ricambio per la tastiera del prodotto. In caso di smistamento delle scorte viene emesso un rimborso completo.</v>
      </c>
      <c r="ES12" s="1" t="str">
        <f>IF(ISBLANK(Values!E11),"","Amazon Tellus UPS")</f>
        <v>Amazon Tellus UPS</v>
      </c>
      <c r="EV12" s="31" t="str">
        <f>IF(ISBLANK(Values!E11),"","New")</f>
        <v>New</v>
      </c>
      <c r="FE12" s="1" t="str">
        <f>IF(ISBLANK(Values!E11),"",IF(CO12&lt;&gt;"DEFAULT", "", 3))</f>
        <v/>
      </c>
      <c r="FH12" s="1" t="str">
        <f>IF(ISBLANK(Values!E11),"","FALSE")</f>
        <v>FALSE</v>
      </c>
      <c r="FI12" s="1" t="str">
        <f>IF(ISBLANK(Values!E11),"","FALSE")</f>
        <v>FALSE</v>
      </c>
      <c r="FJ12" s="1" t="str">
        <f>IF(ISBLANK(Values!E11),"","FALSE")</f>
        <v>FALSE</v>
      </c>
      <c r="FM12" s="1" t="str">
        <f>IF(ISBLANK(Values!E11),"","1")</f>
        <v>1</v>
      </c>
      <c r="FO12" s="28">
        <f>IF(ISBLANK(Values!E11),"",IF(Values!J11, Values!$B$4, Values!$B$5))</f>
        <v>42.95</v>
      </c>
      <c r="FP12" s="1" t="str">
        <f>IF(ISBLANK(Values!E11),"","Percent")</f>
        <v>Percent</v>
      </c>
      <c r="FQ12" s="1" t="str">
        <f>IF(ISBLANK(Values!E11),"","2")</f>
        <v>2</v>
      </c>
      <c r="FR12" s="1" t="str">
        <f>IF(ISBLANK(Values!E11),"","3")</f>
        <v>3</v>
      </c>
      <c r="FS12" s="1" t="str">
        <f>IF(ISBLANK(Values!E11),"","5")</f>
        <v>5</v>
      </c>
      <c r="FT12" s="1" t="str">
        <f>IF(ISBLANK(Values!E11),"","6")</f>
        <v>6</v>
      </c>
      <c r="FU12" s="1" t="str">
        <f>IF(ISBLANK(Values!E11),"","10")</f>
        <v>10</v>
      </c>
      <c r="FV12" s="1" t="str">
        <f>IF(ISBLANK(Values!E11),"","10")</f>
        <v>10</v>
      </c>
    </row>
    <row r="13" spans="1:192" ht="48" x14ac:dyDescent="0.2">
      <c r="A13" s="27" t="str">
        <f>IF(ISBLANK(Values!E12),"",IF(Values!$B$37="EU","computercomponent","computer"))</f>
        <v>computercomponent</v>
      </c>
      <c r="B13" s="38" t="str">
        <f>IF(ISBLANK(Values!E12),"",Values!F12)</f>
        <v>HP 6550 Reg without point - US int</v>
      </c>
      <c r="C13" s="32" t="str">
        <f>IF(ISBLANK(Values!E12),"","TellusRem")</f>
        <v>TellusRem</v>
      </c>
      <c r="D13" s="30">
        <f>IF(ISBLANK(Values!E12),"",Values!E12)</f>
        <v>5714401656081</v>
      </c>
      <c r="E13" s="31" t="str">
        <f>IF(ISBLANK(Values!E12),"","EAN")</f>
        <v>EAN</v>
      </c>
      <c r="F13" s="28" t="str">
        <f>IF(ISBLANK(Values!E12),"",IF(Values!J12, SUBSTITUTE(Values!$B$1, "{language}", Values!H12) &amp; " " &amp;Values!$B$3, SUBSTITUTE(Values!$B$2, "{language}", Values!$H12) &amp; " " &amp;Values!$B$3))</f>
        <v>sostituzione della tastiera US international non retroilluminata per HP   6540B, 6545B, 6550B, 6555B, 6540, 6545, 6550, 6555</v>
      </c>
      <c r="G13" s="32" t="str">
        <f>IF(ISBLANK(Values!E12),"","TellusRem")</f>
        <v>TellusRem</v>
      </c>
      <c r="H13" s="27" t="str">
        <f>IF(ISBLANK(Values!E12),"",Values!$B$16)</f>
        <v>computer-keyboards</v>
      </c>
      <c r="I13" s="27" t="str">
        <f>IF(ISBLANK(Values!E12),"","4730574031")</f>
        <v>4730574031</v>
      </c>
      <c r="J13" s="39" t="str">
        <f>IF(ISBLANK(Values!E12),"",Values!F12 )</f>
        <v>HP 6550 Reg without point - US int</v>
      </c>
      <c r="K13" s="28">
        <f>IF(ISBLANK(Values!E12),"",IF(Values!J12, Values!$B$4, Values!$B$5))</f>
        <v>42.95</v>
      </c>
      <c r="L13" s="40" t="str">
        <f>IF(ISBLANK(Values!E12),"",IF($CO13="DEFAULT", Values!$B$18, ""))</f>
        <v/>
      </c>
      <c r="M13" s="28" t="str">
        <f>IF(ISBLANK(Values!E12),"",Values!$M12)</f>
        <v>https://raw.githubusercontent.com/PatrickVibild/TellusAmazonPictures/master/pictures/HP/W.O. PS./6550/RG/USI/1.jpg</v>
      </c>
      <c r="N13" s="28" t="str">
        <f>IF(ISBLANK(Values!$F12),"",Values!N12)</f>
        <v>https://raw.githubusercontent.com/PatrickVibild/TellusAmazonPictures/master/pictures/HP/W.O. PS./6550/RG/USI/2.jpg</v>
      </c>
      <c r="O13" s="28" t="str">
        <f>IF(ISBLANK(Values!$F12),"",Values!O12)</f>
        <v>https://raw.githubusercontent.com/PatrickVibild/TellusAmazonPictures/master/pictures/HP/W.O. PS./6550/RG/USI/3.jpg</v>
      </c>
      <c r="P13" s="28" t="str">
        <f>IF(ISBLANK(Values!$F12),"",Values!P12)</f>
        <v>https://raw.githubusercontent.com/PatrickVibild/TellusAmazonPictures/master/pictures/HP/W.O. PS./6550/RG/USI/4.jpg</v>
      </c>
      <c r="Q13" s="28" t="str">
        <f>IF(ISBLANK(Values!$F12),"",Values!Q12)</f>
        <v>https://raw.githubusercontent.com/PatrickVibild/TellusAmazonPictures/master/pictures/HP/W.O. PS./6550/RG/USI/5.jpg</v>
      </c>
      <c r="R13" s="28" t="str">
        <f>IF(ISBLANK(Values!$F12),"",Values!R12)</f>
        <v>https://raw.githubusercontent.com/PatrickVibild/TellusAmazonPictures/master/pictures/HP/W.O. PS./6550/RG/USI/6.jpg</v>
      </c>
      <c r="S13" s="28" t="str">
        <f>IF(ISBLANK(Values!$F12),"",Values!S12)</f>
        <v>https://raw.githubusercontent.com/PatrickVibild/TellusAmazonPictures/master/pictures/HP/W.O. PS./6550/RG/USI/7.jpg</v>
      </c>
      <c r="T13" s="28" t="str">
        <f>IF(ISBLANK(Values!$F12),"",Values!T12)</f>
        <v>https://raw.githubusercontent.com/PatrickVibild/TellusAmazonPictures/master/pictures/HP/W.O. PS./6550/RG/USI/8.jpg</v>
      </c>
      <c r="U13" s="28" t="str">
        <f>IF(ISBLANK(Values!$F12),"",Values!U12)</f>
        <v>https://raw.githubusercontent.com/PatrickVibild/TellusAmazonPictures/master/pictures/HP/W.O. PS./6550/RG/USI/9.jpg</v>
      </c>
      <c r="W13" s="32" t="str">
        <f>IF(ISBLANK(Values!E12),"","Child")</f>
        <v>Child</v>
      </c>
      <c r="X13" s="32" t="str">
        <f>IF(ISBLANK(Values!E12),"",Values!$B$13)</f>
        <v>HP 6550 parent</v>
      </c>
      <c r="Y13" s="39" t="str">
        <f>IF(ISBLANK(Values!E12),"","Size-Color")</f>
        <v>Size-Color</v>
      </c>
      <c r="Z13" s="32" t="str">
        <f>IF(ISBLANK(Values!E12),"","variation")</f>
        <v>variation</v>
      </c>
      <c r="AA13" s="36" t="str">
        <f>IF(ISBLANK(Values!E12),"",Values!$B$20)</f>
        <v>Update</v>
      </c>
      <c r="AB13" s="1" t="str">
        <f>IF(ISBLANK(Values!E12),"",Values!$B$29)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3" s="41" t="str">
        <f>IF(ISBLANK(Values!E12),"",IF(Values!I12,Values!$B$23,Values!$B$33))</f>
        <v xml:space="preserve">👉 RICONDIZIONATO: RISPARMIA SOLDI - Tastiera sostitutiva per laptop HP, stessa qualità delle tastiere OEM. TellusRem è il principale distributore di tastiere nel mondo dal 2011. Tastiera sostitutiva perfetta, facile da sostituire e installare. </v>
      </c>
      <c r="AJ13" s="42" t="str">
        <f>IF(ISBLANK(Values!E12),"",Values!$B$24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6540B, 6545B, 6550B, 6555B, 6540, 6545, 6550, 6555</v>
      </c>
      <c r="AK13" s="1" t="str">
        <f>IF(ISBLANK(Values!E12),"",Values!$B$25)</f>
        <v xml:space="preserve">♻️ PRODOTTO ECOLOGICO - Acquista ricondizionato, ACQUISTA VERDE! Riduci oltre l'80% di anidride carbonica acquistando le nostre tastiere ricondizionate, rispetto a ottenere una nuova tastiera! </v>
      </c>
      <c r="AL13" s="1" t="str">
        <f>IF(ISBLANK(Values!E12),"",SUBSTITUTE(SUBSTITUTE(IF(Values!$J12, Values!$B$26, Values!$B$33), "{language}", Values!$H12), "{flag}", INDEX(options!$E$1:$E$20, Values!$V12)))</f>
        <v xml:space="preserve">👉 LAYOUT - 🇺🇸 with € symbol US international NO retroilluminato. </v>
      </c>
      <c r="AM13" s="1" t="str">
        <f>SUBSTITUTE(IF(ISBLANK(Values!E12),"",Values!$B$27), "{model}", Values!$B$3)</f>
        <v xml:space="preserve">👉 COMPATIBILE CON - HP 6540B, 6545B, 6550B, 6555B, 6540, 6545, 6550, 6555. Si prega di controllare attentamente l'immagine e la descrizione prima di acquistare qualsiasi tastiera. Ciò garantisce di ottenere la tastiera del laptop corretta per il computer. Installazione super facile. </v>
      </c>
      <c r="AT13" s="28" t="str">
        <f>IF(ISBLANK(Values!E12),"",Values!H12)</f>
        <v>US international</v>
      </c>
      <c r="AV13" s="1" t="str">
        <f>IF(ISBLANK(Values!E12),"",IF(Values!J12,"Backlit", "Non-Backlit"))</f>
        <v>Non-Backlit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AMAZON_EU</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36"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13" s="1" t="str">
        <f>IF(ISBLANK(Values!E12),"","No")</f>
        <v>No</v>
      </c>
      <c r="DA13" s="1" t="str">
        <f>IF(ISBLANK(Values!E12),"","No")</f>
        <v>No</v>
      </c>
      <c r="DO13" s="27" t="str">
        <f>IF(ISBLANK(Values!E12),"","Parts")</f>
        <v>Parts</v>
      </c>
      <c r="DP13" s="27" t="str">
        <f>IF(ISBLANK(Values!E12),"",Values!$B$31)</f>
        <v>6 mesi di garanzia dopo la data di consegna. In caso di malfunzionamento della tastiera verrà inviata una nuova unità o un pezzo di ricambio per la tastiera del prodotto. In caso di smistamento delle scorte viene emesso un rimborso completo.</v>
      </c>
      <c r="DS13" s="31"/>
      <c r="DY13" t="str">
        <f>IF(ISBLANK(Values!$E12), "", "not_applicable")</f>
        <v>not_applicable</v>
      </c>
      <c r="DZ13" s="31"/>
      <c r="EA13" s="31"/>
      <c r="EB13" s="31"/>
      <c r="EC13" s="31"/>
      <c r="EI13" s="1" t="str">
        <f>IF(ISBLANK(Values!E12),"",Values!$B$31)</f>
        <v>6 mesi di garanzia dopo la data di consegna. In caso di malfunzionamento della tastiera verrà inviata una nuova unità o un pezzo di ricambio per la tastiera del prodotto. In caso di smistamento delle scorte viene emesso un rimborso completo.</v>
      </c>
      <c r="ES13" s="1" t="str">
        <f>IF(ISBLANK(Values!E12),"","Amazon Tellus UPS")</f>
        <v>Amazon Tellus UPS</v>
      </c>
      <c r="EV13" s="31" t="str">
        <f>IF(ISBLANK(Values!E12),"","New")</f>
        <v>New</v>
      </c>
      <c r="FE13" s="1" t="str">
        <f>IF(ISBLANK(Values!E12),"",IF(CO13&lt;&gt;"DEFAULT", "", 3))</f>
        <v/>
      </c>
      <c r="FH13" s="1" t="str">
        <f>IF(ISBLANK(Values!E12),"","FALSE")</f>
        <v>FALSE</v>
      </c>
      <c r="FI13" s="1" t="str">
        <f>IF(ISBLANK(Values!E12),"","FALSE")</f>
        <v>FALSE</v>
      </c>
      <c r="FJ13" s="1" t="str">
        <f>IF(ISBLANK(Values!E12),"","FALSE")</f>
        <v>FALSE</v>
      </c>
      <c r="FM13" s="1" t="str">
        <f>IF(ISBLANK(Values!E12),"","1")</f>
        <v>1</v>
      </c>
      <c r="FO13" s="28">
        <f>IF(ISBLANK(Values!E12),"",IF(Values!J12, Values!$B$4, Values!$B$5))</f>
        <v>42.95</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48" x14ac:dyDescent="0.2">
      <c r="A14" s="27" t="str">
        <f>IF(ISBLANK(Values!E13),"",IF(Values!$B$37="EU","computercomponent","computer"))</f>
        <v>computercomponent</v>
      </c>
      <c r="B14" s="38" t="str">
        <f>IF(ISBLANK(Values!E13),"",Values!F13)</f>
        <v>HP 6550 Reg without point - US</v>
      </c>
      <c r="C14" s="32" t="str">
        <f>IF(ISBLANK(Values!E13),"","TellusRem")</f>
        <v>TellusRem</v>
      </c>
      <c r="D14" s="30">
        <f>IF(ISBLANK(Values!E13),"",Values!E13)</f>
        <v>5714401656098</v>
      </c>
      <c r="E14" s="31" t="str">
        <f>IF(ISBLANK(Values!E13),"","EAN")</f>
        <v>EAN</v>
      </c>
      <c r="F14" s="28" t="str">
        <f>IF(ISBLANK(Values!E13),"",IF(Values!J13, SUBSTITUTE(Values!$B$1, "{language}", Values!H13) &amp; " " &amp;Values!$B$3, SUBSTITUTE(Values!$B$2, "{language}", Values!$H13) &amp; " " &amp;Values!$B$3))</f>
        <v>sostituzione della tastiera US  non retroilluminata per HP   6540B, 6545B, 6550B, 6555B, 6540, 6545, 6550, 6555</v>
      </c>
      <c r="G14" s="32" t="str">
        <f>IF(ISBLANK(Values!E13),"","TellusRem")</f>
        <v>TellusRem</v>
      </c>
      <c r="H14" s="27" t="str">
        <f>IF(ISBLANK(Values!E13),"",Values!$B$16)</f>
        <v>computer-keyboards</v>
      </c>
      <c r="I14" s="27" t="str">
        <f>IF(ISBLANK(Values!E13),"","4730574031")</f>
        <v>4730574031</v>
      </c>
      <c r="J14" s="39" t="str">
        <f>IF(ISBLANK(Values!E13),"",Values!F13 )</f>
        <v>HP 6550 Reg without point - US</v>
      </c>
      <c r="K14" s="28">
        <f>IF(ISBLANK(Values!E13),"",IF(Values!J13, Values!$B$4, Values!$B$5))</f>
        <v>42.95</v>
      </c>
      <c r="L14" s="40">
        <f>IF(ISBLANK(Values!E13),"",IF($CO14="DEFAULT", Values!$B$18, ""))</f>
        <v>5</v>
      </c>
      <c r="M14" s="28" t="str">
        <f>IF(ISBLANK(Values!E13),"",Values!$M13)</f>
        <v>https://raw.githubusercontent.com/PatrickVibild/TellusAmazonPictures/master/pictures/HP/W.O. PS./6550/RG/US/1.jpg</v>
      </c>
      <c r="N14" s="28" t="str">
        <f>IF(ISBLANK(Values!$F13),"",Values!N13)</f>
        <v>https://raw.githubusercontent.com/PatrickVibild/TellusAmazonPictures/master/pictures/HP/W.O. PS./6550/RG/US/2.jpg</v>
      </c>
      <c r="O14" s="28" t="str">
        <f>IF(ISBLANK(Values!$F13),"",Values!O13)</f>
        <v>https://raw.githubusercontent.com/PatrickVibild/TellusAmazonPictures/master/pictures/HP/W.O. PS./6550/RG/US/3.jpg</v>
      </c>
      <c r="P14" s="28" t="str">
        <f>IF(ISBLANK(Values!$F13),"",Values!P13)</f>
        <v>https://raw.githubusercontent.com/PatrickVibild/TellusAmazonPictures/master/pictures/HP/W.O. PS./6550/RG/US/4.jpg</v>
      </c>
      <c r="Q14" s="28" t="str">
        <f>IF(ISBLANK(Values!$F13),"",Values!Q13)</f>
        <v>https://raw.githubusercontent.com/PatrickVibild/TellusAmazonPictures/master/pictures/HP/W.O. PS./6550/RG/US/5.jpg</v>
      </c>
      <c r="R14" s="28" t="str">
        <f>IF(ISBLANK(Values!$F13),"",Values!R13)</f>
        <v>https://raw.githubusercontent.com/PatrickVibild/TellusAmazonPictures/master/pictures/HP/W.O. PS./6550/RG/US/6.jpg</v>
      </c>
      <c r="S14" s="28" t="str">
        <f>IF(ISBLANK(Values!$F13),"",Values!S13)</f>
        <v>https://raw.githubusercontent.com/PatrickVibild/TellusAmazonPictures/master/pictures/HP/W.O. PS./6550/RG/US/7.jpg</v>
      </c>
      <c r="T14" s="28" t="str">
        <f>IF(ISBLANK(Values!$F13),"",Values!T13)</f>
        <v>https://raw.githubusercontent.com/PatrickVibild/TellusAmazonPictures/master/pictures/HP/W.O. PS./6550/RG/US/8.jpg</v>
      </c>
      <c r="U14" s="28" t="str">
        <f>IF(ISBLANK(Values!$F13),"",Values!U13)</f>
        <v>https://raw.githubusercontent.com/PatrickVibild/TellusAmazonPictures/master/pictures/HP/W.O. PS./6550/RG/US/9.jpg</v>
      </c>
      <c r="W14" s="32" t="str">
        <f>IF(ISBLANK(Values!E13),"","Child")</f>
        <v>Child</v>
      </c>
      <c r="X14" s="32" t="str">
        <f>IF(ISBLANK(Values!E13),"",Values!$B$13)</f>
        <v>HP 6550 parent</v>
      </c>
      <c r="Y14" s="39" t="str">
        <f>IF(ISBLANK(Values!E13),"","Size-Color")</f>
        <v>Size-Color</v>
      </c>
      <c r="Z14" s="32" t="str">
        <f>IF(ISBLANK(Values!E13),"","variation")</f>
        <v>variation</v>
      </c>
      <c r="AA14" s="36" t="str">
        <f>IF(ISBLANK(Values!E13),"",Values!$B$20)</f>
        <v>Update</v>
      </c>
      <c r="AB14" s="1" t="str">
        <f>IF(ISBLANK(Values!E13),"",Values!$B$29)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4" s="41" t="str">
        <f>IF(ISBLANK(Values!E13),"",IF(Values!I13,Values!$B$23,Values!$B$33))</f>
        <v xml:space="preserve">👉 RICONDIZIONATO: RISPARMIA SOLDI - Tastiera sostitutiva per laptop HP, stessa qualità delle tastiere OEM. TellusRem è il principale distributore di tastiere nel mondo dal 2011. Tastiera sostitutiva perfetta, facile da sostituire e installare. </v>
      </c>
      <c r="AJ14" s="42" t="str">
        <f>IF(ISBLANK(Values!E13),"",Values!$B$24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6540B, 6545B, 6550B, 6555B, 6540, 6545, 6550, 6555</v>
      </c>
      <c r="AK14" s="1" t="str">
        <f>IF(ISBLANK(Values!E13),"",Values!$B$25)</f>
        <v xml:space="preserve">♻️ PRODOTTO ECOLOGICO - Acquista ricondizionato, ACQUISTA VERDE! Riduci oltre l'80% di anidride carbonica acquistando le nostre tastiere ricondizionate, rispetto a ottenere una nuova tastiera! </v>
      </c>
      <c r="AL14" s="1" t="str">
        <f>IF(ISBLANK(Values!E13),"",SUBSTITUTE(SUBSTITUTE(IF(Values!$J13, Values!$B$26, Values!$B$33), "{language}", Values!$H13), "{flag}", INDEX(options!$E$1:$E$20, Values!$V13)))</f>
        <v xml:space="preserve">👉 LAYOUT - 🇺🇸 US  NO retroilluminato. </v>
      </c>
      <c r="AM14" s="1" t="str">
        <f>SUBSTITUTE(IF(ISBLANK(Values!E13),"",Values!$B$27), "{model}", Values!$B$3)</f>
        <v xml:space="preserve">👉 COMPATIBILE CON - HP 6540B, 6545B, 6550B, 6555B, 6540, 6545, 6550, 6555. Si prega di controllare attentamente l'immagine e la descrizione prima di acquistare qualsiasi tastiera. Ciò garantisce di ottenere la tastiera del laptop corretta per il computer. Installazione super facile. </v>
      </c>
      <c r="AT14" s="28" t="str">
        <f>IF(ISBLANK(Values!E13),"",Values!H13)</f>
        <v xml:space="preserve">US </v>
      </c>
      <c r="AV14" s="1" t="str">
        <f>IF(ISBLANK(Values!E13),"",IF(Values!J13,"Backlit", "Non-Backlit"))</f>
        <v>Non-Backlit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36"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14" s="1" t="str">
        <f>IF(ISBLANK(Values!E13),"","No")</f>
        <v>No</v>
      </c>
      <c r="DA14" s="1" t="str">
        <f>IF(ISBLANK(Values!E13),"","No")</f>
        <v>No</v>
      </c>
      <c r="DO14" s="27" t="str">
        <f>IF(ISBLANK(Values!E13),"","Parts")</f>
        <v>Parts</v>
      </c>
      <c r="DP14" s="27" t="str">
        <f>IF(ISBLANK(Values!E13),"",Values!$B$31)</f>
        <v>6 mesi di garanzia dopo la data di consegna. In caso di malfunzionamento della tastiera verrà inviata una nuova unità o un pezzo di ricambio per la tastiera del prodotto. In caso di smistamento delle scorte viene emesso un rimborso completo.</v>
      </c>
      <c r="DS14" s="31"/>
      <c r="DY14" t="str">
        <f>IF(ISBLANK(Values!$E13), "", "not_applicable")</f>
        <v>not_applicable</v>
      </c>
      <c r="DZ14" s="31"/>
      <c r="EA14" s="31"/>
      <c r="EB14" s="31"/>
      <c r="EC14" s="31"/>
      <c r="EI14" s="1" t="str">
        <f>IF(ISBLANK(Values!E13),"",Values!$B$31)</f>
        <v>6 mesi di garanzia dopo la data di consegna. In caso di malfunzionamento della tastiera verrà inviata una nuova unità o un pezzo di ricambio per la tastiera del prodotto. In caso di smistamento delle scorte viene emesso un rimborso completo.</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42.95</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36"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36"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36"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36"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36"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36"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36"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36"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36"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36"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36"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36"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36"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36"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36"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36"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36"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36"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36"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36"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36"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36"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36"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36"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36"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36"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36"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36"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36"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36"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36"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36"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36"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36"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36"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36"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36"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36"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36"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36"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36"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36"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36"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36"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36"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36"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36"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36"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36"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36"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36"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36"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36"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36"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36"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36"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36"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36"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36"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36"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36"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36"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36"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36"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36"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36"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36"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36"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36"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36"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36"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36"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36"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36"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36"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36"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36"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36"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36"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36"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36"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36"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36"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36"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36"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36"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36"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36"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36"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36"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36"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36"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36"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36"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36"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36"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36"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36"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36"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36"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36"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36"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36"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36"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36"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36"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36"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36"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36"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36"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36"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36"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36"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36"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36"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36"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36"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36"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36"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36"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36"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36"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36"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36"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36"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36"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36"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36"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36"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36"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36"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3" zoomScale="110" zoomScaleNormal="110" workbookViewId="0">
      <selection activeCell="B36" sqref="B36"/>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sostituzione della tastiera {language} retroilluminata per HP  </v>
      </c>
      <c r="E1" s="75" t="s">
        <v>352</v>
      </c>
      <c r="F1" s="75"/>
      <c r="G1" s="75"/>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sostituzione della tastiera {language} non retroilluminata per HP  </v>
      </c>
    </row>
    <row r="3" spans="1:22" x14ac:dyDescent="0.15">
      <c r="A3" s="45" t="s">
        <v>354</v>
      </c>
      <c r="B3" s="73" t="s">
        <v>687</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42" x14ac:dyDescent="0.15">
      <c r="A4" s="45" t="s">
        <v>369</v>
      </c>
      <c r="B4" s="49">
        <v>48.99</v>
      </c>
      <c r="C4" s="50" t="b">
        <f>FALSE()</f>
        <v>0</v>
      </c>
      <c r="D4" s="50" t="b">
        <f>TRUE()</f>
        <v>1</v>
      </c>
      <c r="E4" s="74">
        <v>5714401656005</v>
      </c>
      <c r="F4" s="73" t="s">
        <v>676</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Tedesco</v>
      </c>
      <c r="I4" s="53" t="b">
        <f>TRUE()</f>
        <v>1</v>
      </c>
      <c r="J4" s="54" t="b">
        <v>0</v>
      </c>
      <c r="K4" s="51" t="s">
        <v>688</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https://raw.githubusercontent.com/PatrickVibild/TellusAmazonPictures/master/pictures/HP/W.O. PS./6550/RG/DE/1.jpg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https://raw.githubusercontent.com/PatrickVibild/TellusAmazonPictures/master/pictures/HP/W.O. PS./6550/RG/DE/2.jpg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https://raw.githubusercontent.com/PatrickVibild/TellusAmazonPictures/master/pictures/HP/W.O. PS./6550/RG/DE/3.jpg</v>
      </c>
      <c r="P4" t="str">
        <f t="shared" ref="P4:P35" si="3">IF(ISBLANK(K4),"",IF(L4, "https://raw.githubusercontent.com/PatrickVibild/TellusAmazonPictures/master/pictures/"&amp;K4&amp;"/4.jpg", ""))</f>
        <v>https://raw.githubusercontent.com/PatrickVibild/TellusAmazonPictures/master/pictures/HP/W.O. PS./6550/RG/DE/4.jpg</v>
      </c>
      <c r="Q4" t="str">
        <f t="shared" ref="Q4:Q35" si="4">IF(ISBLANK(K4),"",IF(L4, "https://raw.githubusercontent.com/PatrickVibild/TellusAmazonPictures/master/pictures/"&amp;K4&amp;"/5.jpg", ""))</f>
        <v>https://raw.githubusercontent.com/PatrickVibild/TellusAmazonPictures/master/pictures/HP/W.O. PS./6550/RG/DE/5.jpg</v>
      </c>
      <c r="R4" t="str">
        <f t="shared" ref="R4:R35" si="5">IF(ISBLANK(K4),"",IF(L4, "https://raw.githubusercontent.com/PatrickVibild/TellusAmazonPictures/master/pictures/"&amp;K4&amp;"/6.jpg", ""))</f>
        <v>https://raw.githubusercontent.com/PatrickVibild/TellusAmazonPictures/master/pictures/HP/W.O. PS./6550/RG/DE/6.jpg</v>
      </c>
      <c r="S4" t="str">
        <f t="shared" ref="S4:S35" si="6">IF(ISBLANK(K4),"",IF(L4, "https://raw.githubusercontent.com/PatrickVibild/TellusAmazonPictures/master/pictures/"&amp;K4&amp;"/7.jpg", ""))</f>
        <v>https://raw.githubusercontent.com/PatrickVibild/TellusAmazonPictures/master/pictures/HP/W.O. PS./6550/RG/DE/7.jpg</v>
      </c>
      <c r="T4" t="str">
        <f t="shared" ref="T4:T35" si="7">IF(ISBLANK(K4),"",IF(L4, "https://raw.githubusercontent.com/PatrickVibild/TellusAmazonPictures/master/pictures/"&amp;K4&amp;"/8.jpg",""))</f>
        <v>https://raw.githubusercontent.com/PatrickVibild/TellusAmazonPictures/master/pictures/HP/W.O. PS./6550/RG/DE/8.jpg</v>
      </c>
      <c r="U4" t="str">
        <f t="shared" ref="U4:U35" si="8">IF(ISBLANK(K4),"",IF(L4, "https://raw.githubusercontent.com/PatrickVibild/TellusAmazonPictures/master/pictures/"&amp;K4&amp;"/9.jpg", ""))</f>
        <v>https://raw.githubusercontent.com/PatrickVibild/TellusAmazonPictures/master/pictures/HP/W.O. PS./6550/RG/DE/9.jpg</v>
      </c>
      <c r="V4" s="58">
        <f>MATCH(G4,options!$D$1:$D$20,0)</f>
        <v>1</v>
      </c>
    </row>
    <row r="5" spans="1:22" ht="42" x14ac:dyDescent="0.15">
      <c r="A5" s="45" t="s">
        <v>371</v>
      </c>
      <c r="B5" s="49">
        <v>42.95</v>
      </c>
      <c r="C5" s="50" t="b">
        <f>FALSE()</f>
        <v>0</v>
      </c>
      <c r="D5" s="50" t="b">
        <f>TRUE()</f>
        <v>1</v>
      </c>
      <c r="E5" s="74">
        <v>5714401656012</v>
      </c>
      <c r="F5" s="73" t="s">
        <v>677</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Francese</v>
      </c>
      <c r="I5" s="53" t="b">
        <f>TRUE()</f>
        <v>1</v>
      </c>
      <c r="J5" s="54" t="b">
        <v>0</v>
      </c>
      <c r="K5" s="51" t="s">
        <v>689</v>
      </c>
      <c r="L5" s="55" t="b">
        <v>1</v>
      </c>
      <c r="M5" s="56" t="str">
        <f t="shared" si="0"/>
        <v>https://raw.githubusercontent.com/PatrickVibild/TellusAmazonPictures/master/pictures/HP/W.O. PS./6550/RG/FR/1.jpg</v>
      </c>
      <c r="N5" s="56" t="str">
        <f t="shared" si="1"/>
        <v>https://raw.githubusercontent.com/PatrickVibild/TellusAmazonPictures/master/pictures/HP/W.O. PS./6550/RG/FR/2.jpg</v>
      </c>
      <c r="O5" s="57" t="str">
        <f t="shared" si="2"/>
        <v>https://raw.githubusercontent.com/PatrickVibild/TellusAmazonPictures/master/pictures/HP/W.O. PS./6550/RG/FR/3.jpg</v>
      </c>
      <c r="P5" t="str">
        <f t="shared" si="3"/>
        <v>https://raw.githubusercontent.com/PatrickVibild/TellusAmazonPictures/master/pictures/HP/W.O. PS./6550/RG/FR/4.jpg</v>
      </c>
      <c r="Q5" t="str">
        <f t="shared" si="4"/>
        <v>https://raw.githubusercontent.com/PatrickVibild/TellusAmazonPictures/master/pictures/HP/W.O. PS./6550/RG/FR/5.jpg</v>
      </c>
      <c r="R5" t="str">
        <f t="shared" si="5"/>
        <v>https://raw.githubusercontent.com/PatrickVibild/TellusAmazonPictures/master/pictures/HP/W.O. PS./6550/RG/FR/6.jpg</v>
      </c>
      <c r="S5" t="str">
        <f t="shared" si="6"/>
        <v>https://raw.githubusercontent.com/PatrickVibild/TellusAmazonPictures/master/pictures/HP/W.O. PS./6550/RG/FR/7.jpg</v>
      </c>
      <c r="T5" t="str">
        <f t="shared" si="7"/>
        <v>https://raw.githubusercontent.com/PatrickVibild/TellusAmazonPictures/master/pictures/HP/W.O. PS./6550/RG/FR/8.jpg</v>
      </c>
      <c r="U5" t="str">
        <f t="shared" si="8"/>
        <v>https://raw.githubusercontent.com/PatrickVibild/TellusAmazonPictures/master/pictures/HP/W.O. PS./6550/RG/FR/9.jpg</v>
      </c>
      <c r="V5" s="58">
        <f>MATCH(G5,options!$D$1:$D$20,0)</f>
        <v>2</v>
      </c>
    </row>
    <row r="6" spans="1:22" ht="42" x14ac:dyDescent="0.15">
      <c r="A6" s="45" t="s">
        <v>373</v>
      </c>
      <c r="B6" s="59" t="s">
        <v>414</v>
      </c>
      <c r="C6" s="50" t="b">
        <f>FALSE()</f>
        <v>0</v>
      </c>
      <c r="D6" s="50" t="b">
        <f>TRUE()</f>
        <v>1</v>
      </c>
      <c r="E6" s="74">
        <v>5714401656029</v>
      </c>
      <c r="F6" s="73" t="s">
        <v>678</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Italiano</v>
      </c>
      <c r="I6" s="53" t="b">
        <f>TRUE()</f>
        <v>1</v>
      </c>
      <c r="J6" s="54" t="b">
        <v>0</v>
      </c>
      <c r="K6" s="51" t="s">
        <v>690</v>
      </c>
      <c r="L6" s="55" t="b">
        <v>1</v>
      </c>
      <c r="M6" s="56" t="str">
        <f t="shared" si="0"/>
        <v>https://raw.githubusercontent.com/PatrickVibild/TellusAmazonPictures/master/pictures/HP/W.O. PS./6550/RG/IT/1.jpg</v>
      </c>
      <c r="N6" s="56" t="str">
        <f t="shared" si="1"/>
        <v>https://raw.githubusercontent.com/PatrickVibild/TellusAmazonPictures/master/pictures/HP/W.O. PS./6550/RG/IT/2.jpg</v>
      </c>
      <c r="O6" s="57" t="str">
        <f t="shared" si="2"/>
        <v>https://raw.githubusercontent.com/PatrickVibild/TellusAmazonPictures/master/pictures/HP/W.O. PS./6550/RG/IT/3.jpg</v>
      </c>
      <c r="P6" t="str">
        <f t="shared" si="3"/>
        <v>https://raw.githubusercontent.com/PatrickVibild/TellusAmazonPictures/master/pictures/HP/W.O. PS./6550/RG/IT/4.jpg</v>
      </c>
      <c r="Q6" t="str">
        <f t="shared" si="4"/>
        <v>https://raw.githubusercontent.com/PatrickVibild/TellusAmazonPictures/master/pictures/HP/W.O. PS./6550/RG/IT/5.jpg</v>
      </c>
      <c r="R6" t="str">
        <f t="shared" si="5"/>
        <v>https://raw.githubusercontent.com/PatrickVibild/TellusAmazonPictures/master/pictures/HP/W.O. PS./6550/RG/IT/6.jpg</v>
      </c>
      <c r="S6" t="str">
        <f t="shared" si="6"/>
        <v>https://raw.githubusercontent.com/PatrickVibild/TellusAmazonPictures/master/pictures/HP/W.O. PS./6550/RG/IT/7.jpg</v>
      </c>
      <c r="T6" t="str">
        <f t="shared" si="7"/>
        <v>https://raw.githubusercontent.com/PatrickVibild/TellusAmazonPictures/master/pictures/HP/W.O. PS./6550/RG/IT/8.jpg</v>
      </c>
      <c r="U6" t="str">
        <f t="shared" si="8"/>
        <v>https://raw.githubusercontent.com/PatrickVibild/TellusAmazonPictures/master/pictures/HP/W.O. PS./6550/RG/IT/9.jpg</v>
      </c>
      <c r="V6" s="58">
        <f>MATCH(G6,options!$D$1:$D$20,0)</f>
        <v>3</v>
      </c>
    </row>
    <row r="7" spans="1:22" ht="42" x14ac:dyDescent="0.15">
      <c r="A7" s="45" t="s">
        <v>376</v>
      </c>
      <c r="B7" s="60" t="str">
        <f>IF(B6=options!C1,"32","41")</f>
        <v>32</v>
      </c>
      <c r="C7" s="50" t="b">
        <f>FALSE()</f>
        <v>0</v>
      </c>
      <c r="D7" s="50" t="b">
        <f>TRUE()</f>
        <v>1</v>
      </c>
      <c r="E7" s="74">
        <v>5714401656036</v>
      </c>
      <c r="F7" s="73" t="s">
        <v>679</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Spagnolo</v>
      </c>
      <c r="I7" s="53" t="b">
        <f>TRUE()</f>
        <v>1</v>
      </c>
      <c r="J7" s="54" t="b">
        <v>0</v>
      </c>
      <c r="K7" s="51" t="s">
        <v>688</v>
      </c>
      <c r="L7" s="55" t="b">
        <v>1</v>
      </c>
      <c r="M7" s="56" t="str">
        <f t="shared" si="0"/>
        <v>https://raw.githubusercontent.com/PatrickVibild/TellusAmazonPictures/master/pictures/HP/W.O. PS./6550/RG/DE/1.jpg</v>
      </c>
      <c r="N7" s="56" t="str">
        <f t="shared" si="1"/>
        <v>https://raw.githubusercontent.com/PatrickVibild/TellusAmazonPictures/master/pictures/HP/W.O. PS./6550/RG/DE/2.jpg</v>
      </c>
      <c r="O7" s="57" t="str">
        <f t="shared" si="2"/>
        <v>https://raw.githubusercontent.com/PatrickVibild/TellusAmazonPictures/master/pictures/HP/W.O. PS./6550/RG/DE/3.jpg</v>
      </c>
      <c r="P7" t="str">
        <f t="shared" si="3"/>
        <v>https://raw.githubusercontent.com/PatrickVibild/TellusAmazonPictures/master/pictures/HP/W.O. PS./6550/RG/DE/4.jpg</v>
      </c>
      <c r="Q7" t="str">
        <f t="shared" si="4"/>
        <v>https://raw.githubusercontent.com/PatrickVibild/TellusAmazonPictures/master/pictures/HP/W.O. PS./6550/RG/DE/5.jpg</v>
      </c>
      <c r="R7" t="str">
        <f t="shared" si="5"/>
        <v>https://raw.githubusercontent.com/PatrickVibild/TellusAmazonPictures/master/pictures/HP/W.O. PS./6550/RG/DE/6.jpg</v>
      </c>
      <c r="S7" t="str">
        <f t="shared" si="6"/>
        <v>https://raw.githubusercontent.com/PatrickVibild/TellusAmazonPictures/master/pictures/HP/W.O. PS./6550/RG/DE/7.jpg</v>
      </c>
      <c r="T7" t="str">
        <f t="shared" si="7"/>
        <v>https://raw.githubusercontent.com/PatrickVibild/TellusAmazonPictures/master/pictures/HP/W.O. PS./6550/RG/DE/8.jpg</v>
      </c>
      <c r="U7" t="str">
        <f t="shared" si="8"/>
        <v>https://raw.githubusercontent.com/PatrickVibild/TellusAmazonPictures/master/pictures/HP/W.O. PS./6550/RG/DE/9.jpg</v>
      </c>
      <c r="V7" s="58">
        <f>MATCH(G7,options!$D$1:$D$20,0)</f>
        <v>4</v>
      </c>
    </row>
    <row r="8" spans="1:22" ht="42" x14ac:dyDescent="0.15">
      <c r="A8" s="45" t="s">
        <v>378</v>
      </c>
      <c r="B8" s="60" t="str">
        <f>IF(B6=options!C1,"18","17")</f>
        <v>18</v>
      </c>
      <c r="C8" s="50" t="b">
        <f>FALSE()</f>
        <v>0</v>
      </c>
      <c r="D8" s="50" t="b">
        <f>TRUE()</f>
        <v>1</v>
      </c>
      <c r="E8" s="74">
        <v>5714401656043</v>
      </c>
      <c r="F8" s="73" t="s">
        <v>680</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3" t="b">
        <f>TRUE()</f>
        <v>1</v>
      </c>
      <c r="J8" s="54" t="b">
        <v>0</v>
      </c>
      <c r="K8" s="51" t="s">
        <v>691</v>
      </c>
      <c r="L8" s="55" t="b">
        <v>1</v>
      </c>
      <c r="M8" s="56" t="str">
        <f t="shared" si="0"/>
        <v>https://raw.githubusercontent.com/PatrickVibild/TellusAmazonPictures/master/pictures/HP/W.O. PS./6550/RG/UK/1.jpg</v>
      </c>
      <c r="N8" s="56" t="str">
        <f t="shared" si="1"/>
        <v>https://raw.githubusercontent.com/PatrickVibild/TellusAmazonPictures/master/pictures/HP/W.O. PS./6550/RG/UK/2.jpg</v>
      </c>
      <c r="O8" s="57" t="str">
        <f t="shared" si="2"/>
        <v>https://raw.githubusercontent.com/PatrickVibild/TellusAmazonPictures/master/pictures/HP/W.O. PS./6550/RG/UK/3.jpg</v>
      </c>
      <c r="P8" t="str">
        <f t="shared" si="3"/>
        <v>https://raw.githubusercontent.com/PatrickVibild/TellusAmazonPictures/master/pictures/HP/W.O. PS./6550/RG/UK/4.jpg</v>
      </c>
      <c r="Q8" t="str">
        <f t="shared" si="4"/>
        <v>https://raw.githubusercontent.com/PatrickVibild/TellusAmazonPictures/master/pictures/HP/W.O. PS./6550/RG/UK/5.jpg</v>
      </c>
      <c r="R8" t="str">
        <f t="shared" si="5"/>
        <v>https://raw.githubusercontent.com/PatrickVibild/TellusAmazonPictures/master/pictures/HP/W.O. PS./6550/RG/UK/6.jpg</v>
      </c>
      <c r="S8" t="str">
        <f t="shared" si="6"/>
        <v>https://raw.githubusercontent.com/PatrickVibild/TellusAmazonPictures/master/pictures/HP/W.O. PS./6550/RG/UK/7.jpg</v>
      </c>
      <c r="T8" t="str">
        <f t="shared" si="7"/>
        <v>https://raw.githubusercontent.com/PatrickVibild/TellusAmazonPictures/master/pictures/HP/W.O. PS./6550/RG/UK/8.jpg</v>
      </c>
      <c r="U8" t="str">
        <f t="shared" si="8"/>
        <v>https://raw.githubusercontent.com/PatrickVibild/TellusAmazonPictures/master/pictures/HP/W.O. PS./6550/RG/UK/9.jpg</v>
      </c>
      <c r="V8" s="58">
        <f>MATCH(G8,options!$D$1:$D$20,0)</f>
        <v>5</v>
      </c>
    </row>
    <row r="9" spans="1:22" ht="42" x14ac:dyDescent="0.15">
      <c r="A9" s="45" t="s">
        <v>380</v>
      </c>
      <c r="B9" s="60" t="str">
        <f>IF(B6=options!C1,"2","5")</f>
        <v>2</v>
      </c>
      <c r="C9" s="50" t="b">
        <f>FALSE()</f>
        <v>0</v>
      </c>
      <c r="D9" s="50" t="b">
        <f>TRUE()</f>
        <v>1</v>
      </c>
      <c r="E9" s="74">
        <v>5714401656050</v>
      </c>
      <c r="F9" s="73" t="s">
        <v>681</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Scandinavo - Nordico</v>
      </c>
      <c r="I9" s="53" t="b">
        <f>TRUE()</f>
        <v>1</v>
      </c>
      <c r="J9" s="54" t="b">
        <v>0</v>
      </c>
      <c r="K9" s="51" t="s">
        <v>692</v>
      </c>
      <c r="L9" s="55" t="b">
        <v>1</v>
      </c>
      <c r="M9" s="56" t="str">
        <f t="shared" si="0"/>
        <v>https://raw.githubusercontent.com/PatrickVibild/TellusAmazonPictures/master/pictures/HP/W.O. PS./6550/RG/NOR/1.jpg</v>
      </c>
      <c r="N9" s="56" t="str">
        <f t="shared" si="1"/>
        <v>https://raw.githubusercontent.com/PatrickVibild/TellusAmazonPictures/master/pictures/HP/W.O. PS./6550/RG/NOR/2.jpg</v>
      </c>
      <c r="O9" s="57" t="str">
        <f t="shared" si="2"/>
        <v>https://raw.githubusercontent.com/PatrickVibild/TellusAmazonPictures/master/pictures/HP/W.O. PS./6550/RG/NOR/3.jpg</v>
      </c>
      <c r="P9" t="str">
        <f t="shared" si="3"/>
        <v>https://raw.githubusercontent.com/PatrickVibild/TellusAmazonPictures/master/pictures/HP/W.O. PS./6550/RG/NOR/4.jpg</v>
      </c>
      <c r="Q9" t="str">
        <f t="shared" si="4"/>
        <v>https://raw.githubusercontent.com/PatrickVibild/TellusAmazonPictures/master/pictures/HP/W.O. PS./6550/RG/NOR/5.jpg</v>
      </c>
      <c r="R9" t="str">
        <f t="shared" si="5"/>
        <v>https://raw.githubusercontent.com/PatrickVibild/TellusAmazonPictures/master/pictures/HP/W.O. PS./6550/RG/NOR/6.jpg</v>
      </c>
      <c r="S9" t="str">
        <f t="shared" si="6"/>
        <v>https://raw.githubusercontent.com/PatrickVibild/TellusAmazonPictures/master/pictures/HP/W.O. PS./6550/RG/NOR/7.jpg</v>
      </c>
      <c r="T9" t="str">
        <f t="shared" si="7"/>
        <v>https://raw.githubusercontent.com/PatrickVibild/TellusAmazonPictures/master/pictures/HP/W.O. PS./6550/RG/NOR/8.jpg</v>
      </c>
      <c r="U9" t="str">
        <f t="shared" si="8"/>
        <v>https://raw.githubusercontent.com/PatrickVibild/TellusAmazonPictures/master/pictures/HP/W.O. PS./6550/RG/NOR/9.jpg</v>
      </c>
      <c r="V9" s="58">
        <f>MATCH(G9,options!$D$1:$D$20,0)</f>
        <v>6</v>
      </c>
    </row>
    <row r="10" spans="1:22" ht="14" x14ac:dyDescent="0.15">
      <c r="A10" t="s">
        <v>382</v>
      </c>
      <c r="B10" s="61"/>
      <c r="C10" s="50"/>
      <c r="D10" s="50"/>
      <c r="E10" s="74">
        <v>5714401656067</v>
      </c>
      <c r="F10" s="73" t="s">
        <v>682</v>
      </c>
      <c r="G10" s="5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Belga</v>
      </c>
      <c r="I10" s="53" t="b">
        <f>TRUE()</f>
        <v>1</v>
      </c>
      <c r="J10" s="54" t="b">
        <v>0</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f>MATCH(G10,options!$D$1:$D$20,0)</f>
        <v>7</v>
      </c>
    </row>
    <row r="11" spans="1:22" ht="14" x14ac:dyDescent="0.15">
      <c r="A11" s="45" t="s">
        <v>384</v>
      </c>
      <c r="B11" s="62">
        <v>150</v>
      </c>
      <c r="C11" s="50"/>
      <c r="D11" s="50"/>
      <c r="E11" s="74">
        <v>5714401656074</v>
      </c>
      <c r="F11" s="73" t="s">
        <v>683</v>
      </c>
      <c r="G11" s="52"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Svizzero</v>
      </c>
      <c r="I11" s="53" t="b">
        <f>TRUE()</f>
        <v>1</v>
      </c>
      <c r="J11" s="54" t="b">
        <v>0</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f>MATCH(G11,options!$D$1:$D$20,0)</f>
        <v>15</v>
      </c>
    </row>
    <row r="12" spans="1:22" ht="42" x14ac:dyDescent="0.15">
      <c r="B12" s="61"/>
      <c r="C12" s="50" t="b">
        <f>FALSE()</f>
        <v>0</v>
      </c>
      <c r="D12" s="50" t="b">
        <v>1</v>
      </c>
      <c r="E12" s="74">
        <v>5714401656081</v>
      </c>
      <c r="F12" s="73" t="s">
        <v>684</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v>0</v>
      </c>
      <c r="K12" s="51" t="s">
        <v>693</v>
      </c>
      <c r="L12" s="55" t="b">
        <v>1</v>
      </c>
      <c r="M12" s="56" t="str">
        <f t="shared" si="0"/>
        <v>https://raw.githubusercontent.com/PatrickVibild/TellusAmazonPictures/master/pictures/HP/W.O. PS./6550/RG/USI/1.jpg</v>
      </c>
      <c r="N12" s="56" t="str">
        <f t="shared" si="1"/>
        <v>https://raw.githubusercontent.com/PatrickVibild/TellusAmazonPictures/master/pictures/HP/W.O. PS./6550/RG/USI/2.jpg</v>
      </c>
      <c r="O12" s="57" t="str">
        <f t="shared" si="2"/>
        <v>https://raw.githubusercontent.com/PatrickVibild/TellusAmazonPictures/master/pictures/HP/W.O. PS./6550/RG/USI/3.jpg</v>
      </c>
      <c r="P12" t="str">
        <f t="shared" si="3"/>
        <v>https://raw.githubusercontent.com/PatrickVibild/TellusAmazonPictures/master/pictures/HP/W.O. PS./6550/RG/USI/4.jpg</v>
      </c>
      <c r="Q12" t="str">
        <f t="shared" si="4"/>
        <v>https://raw.githubusercontent.com/PatrickVibild/TellusAmazonPictures/master/pictures/HP/W.O. PS./6550/RG/USI/5.jpg</v>
      </c>
      <c r="R12" t="str">
        <f t="shared" si="5"/>
        <v>https://raw.githubusercontent.com/PatrickVibild/TellusAmazonPictures/master/pictures/HP/W.O. PS./6550/RG/USI/6.jpg</v>
      </c>
      <c r="S12" t="str">
        <f t="shared" si="6"/>
        <v>https://raw.githubusercontent.com/PatrickVibild/TellusAmazonPictures/master/pictures/HP/W.O. PS./6550/RG/USI/7.jpg</v>
      </c>
      <c r="T12" t="str">
        <f t="shared" si="7"/>
        <v>https://raw.githubusercontent.com/PatrickVibild/TellusAmazonPictures/master/pictures/HP/W.O. PS./6550/RG/USI/8.jpg</v>
      </c>
      <c r="U12" t="str">
        <f t="shared" si="8"/>
        <v>https://raw.githubusercontent.com/PatrickVibild/TellusAmazonPictures/master/pictures/HP/W.O. PS./6550/RG/USI/9.jpg</v>
      </c>
      <c r="V12" s="58">
        <f>MATCH(G12,options!$D$1:$D$20,0)</f>
        <v>16</v>
      </c>
    </row>
    <row r="13" spans="1:22" ht="42" x14ac:dyDescent="0.15">
      <c r="A13" s="45" t="s">
        <v>387</v>
      </c>
      <c r="B13" s="73" t="s">
        <v>686</v>
      </c>
      <c r="C13" s="50" t="b">
        <v>1</v>
      </c>
      <c r="D13" s="50" t="b">
        <f>FALSE()</f>
        <v>0</v>
      </c>
      <c r="E13" s="74">
        <v>5714401656098</v>
      </c>
      <c r="F13" s="73" t="s">
        <v>685</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 xml:space="preserve">US </v>
      </c>
      <c r="I13" s="53" t="b">
        <f>TRUE()</f>
        <v>1</v>
      </c>
      <c r="J13" s="54" t="b">
        <v>0</v>
      </c>
      <c r="K13" s="51" t="s">
        <v>694</v>
      </c>
      <c r="L13" s="55" t="b">
        <v>1</v>
      </c>
      <c r="M13" s="56" t="str">
        <f t="shared" si="0"/>
        <v>https://raw.githubusercontent.com/PatrickVibild/TellusAmazonPictures/master/pictures/HP/W.O. PS./6550/RG/US/1.jpg</v>
      </c>
      <c r="N13" s="56" t="str">
        <f t="shared" si="1"/>
        <v>https://raw.githubusercontent.com/PatrickVibild/TellusAmazonPictures/master/pictures/HP/W.O. PS./6550/RG/US/2.jpg</v>
      </c>
      <c r="O13" s="57" t="str">
        <f t="shared" si="2"/>
        <v>https://raw.githubusercontent.com/PatrickVibild/TellusAmazonPictures/master/pictures/HP/W.O. PS./6550/RG/US/3.jpg</v>
      </c>
      <c r="P13" t="str">
        <f t="shared" si="3"/>
        <v>https://raw.githubusercontent.com/PatrickVibild/TellusAmazonPictures/master/pictures/HP/W.O. PS./6550/RG/US/4.jpg</v>
      </c>
      <c r="Q13" t="str">
        <f t="shared" si="4"/>
        <v>https://raw.githubusercontent.com/PatrickVibild/TellusAmazonPictures/master/pictures/HP/W.O. PS./6550/RG/US/5.jpg</v>
      </c>
      <c r="R13" t="str">
        <f t="shared" si="5"/>
        <v>https://raw.githubusercontent.com/PatrickVibild/TellusAmazonPictures/master/pictures/HP/W.O. PS./6550/RG/US/6.jpg</v>
      </c>
      <c r="S13" t="str">
        <f t="shared" si="6"/>
        <v>https://raw.githubusercontent.com/PatrickVibild/TellusAmazonPictures/master/pictures/HP/W.O. PS./6550/RG/US/7.jpg</v>
      </c>
      <c r="T13" t="str">
        <f t="shared" si="7"/>
        <v>https://raw.githubusercontent.com/PatrickVibild/TellusAmazonPictures/master/pictures/HP/W.O. PS./6550/RG/US/8.jpg</v>
      </c>
      <c r="U13" t="str">
        <f t="shared" si="8"/>
        <v>https://raw.githubusercontent.com/PatrickVibild/TellusAmazonPictures/master/pictures/HP/W.O. PS./6550/RG/US/9.jpg</v>
      </c>
      <c r="V13" s="58">
        <f>MATCH(G13,options!$D$1:$D$20,0)</f>
        <v>18</v>
      </c>
    </row>
    <row r="14" spans="1:22" x14ac:dyDescent="0.15">
      <c r="A14" s="45" t="s">
        <v>389</v>
      </c>
      <c r="B14" s="73">
        <v>5714401655992</v>
      </c>
      <c r="C14" s="50"/>
      <c r="D14" s="50"/>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Ungherese</v>
      </c>
      <c r="I14" s="53" t="b">
        <f>TRUE()</f>
        <v>1</v>
      </c>
      <c r="J14" s="54" t="b">
        <v>0</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c r="D15" s="50"/>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Olandese</v>
      </c>
      <c r="I15" s="53" t="b">
        <f>TRUE()</f>
        <v>1</v>
      </c>
      <c r="J15" s="54" t="b">
        <v>0</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c r="D16" s="50"/>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Norvegese</v>
      </c>
      <c r="I16" s="53" t="b">
        <f>TRUE()</f>
        <v>1</v>
      </c>
      <c r="J16" s="54" t="b">
        <v>0</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c r="D17" s="50"/>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Polacco</v>
      </c>
      <c r="I17" s="53" t="b">
        <f>TRUE()</f>
        <v>1</v>
      </c>
      <c r="J17" s="54" t="b">
        <v>0</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c r="D18" s="50"/>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Portoghese</v>
      </c>
      <c r="I18" s="53" t="b">
        <f>TRUE()</f>
        <v>1</v>
      </c>
      <c r="J18" s="54" t="b">
        <v>0</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c r="D19" s="50"/>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Svedese – Finlandese</v>
      </c>
      <c r="I19" s="53" t="b">
        <f>TRUE()</f>
        <v>1</v>
      </c>
      <c r="J19" s="54" t="b">
        <v>0</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c r="D20" s="50"/>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Svizzero</v>
      </c>
      <c r="I20" s="53" t="b">
        <f>TRUE()</f>
        <v>1</v>
      </c>
      <c r="J20" s="54" t="b">
        <v>0</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c r="D21" s="50"/>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v>0</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c r="D22" s="50"/>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Russo</v>
      </c>
      <c r="I22" s="53" t="b">
        <f>TRUE()</f>
        <v>1</v>
      </c>
      <c r="J22" s="54" t="b">
        <v>0</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RICONDIZIONATO: RISPARMIA SOLDI - Tastiera sostitutiva per laptop HP, stessa qualità delle tastiere OEM. TellusRem è il principale distributore di tastiere nel mondo dal 2011. Tastiera sostitutiva perfetta, facile da sostituire e installare. </v>
      </c>
      <c r="C23" s="50"/>
      <c r="D23" s="50"/>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 xml:space="preserve">US </v>
      </c>
      <c r="I23" s="53" t="b">
        <f>TRUE()</f>
        <v>1</v>
      </c>
      <c r="J23" s="54" t="b">
        <v>1</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56"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Tedesco</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PRODOTTO ECOLOGICO - Acquista ricondizionato, ACQUISTA VERDE! Riduci oltre l'80% di anidride carbonica acquistando le nostre tastiere ricondizionate, rispetto a ottenere una nuova tastiera! </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Francese</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retroilluminato. </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Italiano</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COMPATIBILE CON - HP {model}. Si prega di controllare attentamente l'immagine e la descrizione prima di acquistare qualsiasi tastiera. Ciò garantisce di ottenere la tastiera del laptop corretta per il computer. Installazione super facile. </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Spagnolo</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Tastiera distribuita da Tellus Remarketing, azienda leader europea sulle tastiere per laptop. La tastiera è stata pulita, imballata e testata nella nostra linea di produzione in Danimarca. Per qualsiasi domanda di compatibilità contattaci tramite il sito Web di Amazon.</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Scandinavo - Nordico</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Belga</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mesi di garanzia dopo la data di consegna. In caso di malfunzionamento della tastiera verrà inviata una nuova unità o un pezzo di ricambio per la tastiera del prodotto. In caso di smistamento delle scorte viene emesso un rimborso completo.</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Bulgaro</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Ceco</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xml:space="preserve">👉 LAYOUT - {flag} {language} NO retroilluminato. </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Danese</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Ungherese</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Olandese</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375</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Norvegese</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Polacco</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Portoghese</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Svedese – Finlandese</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Svizzero</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Russo</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 xml:space="preserve">US </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2022-12-05T15:00:02Z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