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1"/>
  <workbookPr defaultThemeVersion="166925"/>
  <mc:AlternateContent xmlns:mc="http://schemas.openxmlformats.org/markup-compatibility/2006">
    <mc:Choice Requires="x15">
      <x15ac:absPath xmlns:x15ac="http://schemas.microsoft.com/office/spreadsheetml/2010/11/ac" url="/Users/patrickvibild/repo/TellusAmazonPictures/after-big-bang-files/Lenovo/t490s/"/>
    </mc:Choice>
  </mc:AlternateContent>
  <xr:revisionPtr revIDLastSave="0" documentId="8_{45DC6CBA-FB47-7F4B-AF75-96956E496D3A}"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M13" i="2" l="1"/>
  <c r="H5" i="2"/>
  <c r="H6" i="2"/>
  <c r="AT7" i="1" s="1"/>
  <c r="H7" i="2"/>
  <c r="H8" i="2"/>
  <c r="H9" i="2"/>
  <c r="H10" i="2"/>
  <c r="AT11" i="1" s="1"/>
  <c r="H14" i="2"/>
  <c r="H15" i="2"/>
  <c r="H16" i="2"/>
  <c r="H17" i="2"/>
  <c r="H18" i="2"/>
  <c r="H19" i="2"/>
  <c r="H20" i="2"/>
  <c r="H21" i="2"/>
  <c r="H22" i="2"/>
  <c r="AT23" i="1" s="1"/>
  <c r="H23" i="2"/>
  <c r="H24" i="2"/>
  <c r="H25" i="2"/>
  <c r="H26" i="2"/>
  <c r="H27" i="2"/>
  <c r="H28" i="2"/>
  <c r="H29" i="2"/>
  <c r="H30" i="2"/>
  <c r="H31" i="2"/>
  <c r="H32" i="2"/>
  <c r="H33" i="2"/>
  <c r="H34" i="2"/>
  <c r="H35" i="2"/>
  <c r="H36" i="2"/>
  <c r="H37" i="2"/>
  <c r="H38" i="2"/>
  <c r="H39" i="2"/>
  <c r="H40" i="2"/>
  <c r="H41" i="2"/>
  <c r="H42" i="2"/>
  <c r="H43" i="2"/>
  <c r="H4" i="2"/>
  <c r="B33" i="2"/>
  <c r="B31" i="2"/>
  <c r="EI14" i="1" s="1"/>
  <c r="B29" i="2"/>
  <c r="AB12"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T43" i="2"/>
  <c r="S43" i="2"/>
  <c r="R43" i="2"/>
  <c r="Q43" i="2"/>
  <c r="P43" i="2"/>
  <c r="O43" i="2"/>
  <c r="N43" i="2"/>
  <c r="M43" i="2"/>
  <c r="V42" i="2"/>
  <c r="U42" i="2"/>
  <c r="T42" i="2"/>
  <c r="S42" i="2"/>
  <c r="R42" i="2"/>
  <c r="Q42" i="2"/>
  <c r="P42" i="2"/>
  <c r="O42" i="2"/>
  <c r="N42" i="2"/>
  <c r="M42" i="2"/>
  <c r="V41" i="2"/>
  <c r="U41" i="2"/>
  <c r="T41" i="2"/>
  <c r="S41" i="2"/>
  <c r="R41" i="2"/>
  <c r="Q41" i="2"/>
  <c r="P41" i="2"/>
  <c r="O41" i="2"/>
  <c r="N41" i="2"/>
  <c r="M41" i="2"/>
  <c r="V40" i="2"/>
  <c r="U40" i="2"/>
  <c r="T40" i="2"/>
  <c r="S40" i="2"/>
  <c r="R40" i="2"/>
  <c r="Q40" i="2"/>
  <c r="P40" i="2"/>
  <c r="O40" i="2"/>
  <c r="N40" i="2"/>
  <c r="M40" i="2"/>
  <c r="V39" i="2"/>
  <c r="U39" i="2"/>
  <c r="T39" i="2"/>
  <c r="S39" i="2"/>
  <c r="R39" i="2"/>
  <c r="Q39" i="2"/>
  <c r="P39" i="2"/>
  <c r="O39" i="2"/>
  <c r="N39" i="2"/>
  <c r="M39" i="2"/>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V35" i="2"/>
  <c r="U35" i="2"/>
  <c r="T35" i="2"/>
  <c r="S35" i="2"/>
  <c r="R35" i="2"/>
  <c r="Q35" i="2"/>
  <c r="P35" i="2"/>
  <c r="O35" i="2"/>
  <c r="N35" i="2"/>
  <c r="M35" i="2"/>
  <c r="V34" i="2"/>
  <c r="U34" i="2"/>
  <c r="T34" i="2"/>
  <c r="S34" i="2"/>
  <c r="R34" i="2"/>
  <c r="Q34" i="2"/>
  <c r="P34" i="2"/>
  <c r="O34" i="2"/>
  <c r="N34" i="2"/>
  <c r="M34" i="2"/>
  <c r="V33" i="2"/>
  <c r="U33" i="2"/>
  <c r="T33" i="2"/>
  <c r="S33" i="2"/>
  <c r="R33" i="2"/>
  <c r="Q33" i="2"/>
  <c r="P33" i="2"/>
  <c r="O33" i="2"/>
  <c r="N33" i="2"/>
  <c r="M33" i="2"/>
  <c r="V32" i="2"/>
  <c r="U32" i="2"/>
  <c r="T32" i="2"/>
  <c r="S32" i="2"/>
  <c r="R32" i="2"/>
  <c r="Q32" i="2"/>
  <c r="P32" i="2"/>
  <c r="O32" i="2"/>
  <c r="N32" i="2"/>
  <c r="M32" i="2"/>
  <c r="V31" i="2"/>
  <c r="U31" i="2"/>
  <c r="T31" i="2"/>
  <c r="S31" i="2"/>
  <c r="R31" i="2"/>
  <c r="Q31" i="2"/>
  <c r="P31" i="2"/>
  <c r="O31" i="2"/>
  <c r="N31" i="2"/>
  <c r="M31" i="2"/>
  <c r="V30" i="2"/>
  <c r="U30" i="2"/>
  <c r="T30" i="2"/>
  <c r="S30" i="2"/>
  <c r="R30" i="2"/>
  <c r="Q30" i="2"/>
  <c r="P30" i="2"/>
  <c r="O30" i="2"/>
  <c r="N30" i="2"/>
  <c r="M30" i="2"/>
  <c r="V29" i="2"/>
  <c r="U29" i="2"/>
  <c r="T29" i="2"/>
  <c r="S29" i="2"/>
  <c r="R29" i="2"/>
  <c r="Q29" i="2"/>
  <c r="P29" i="2"/>
  <c r="O29" i="2"/>
  <c r="N29" i="2"/>
  <c r="M29" i="2"/>
  <c r="V28" i="2"/>
  <c r="U28" i="2"/>
  <c r="T28" i="2"/>
  <c r="S28" i="2"/>
  <c r="R28" i="2"/>
  <c r="Q28" i="2"/>
  <c r="P28" i="2"/>
  <c r="O28" i="2"/>
  <c r="N28" i="2"/>
  <c r="M28" i="2"/>
  <c r="V27" i="2"/>
  <c r="U27" i="2"/>
  <c r="T27" i="2"/>
  <c r="S27" i="2"/>
  <c r="R27" i="2"/>
  <c r="Q27" i="2"/>
  <c r="P27" i="2"/>
  <c r="O27" i="2"/>
  <c r="N27" i="2"/>
  <c r="M27" i="2"/>
  <c r="V26" i="2"/>
  <c r="U26" i="2"/>
  <c r="T26" i="2"/>
  <c r="S26" i="2"/>
  <c r="R26" i="2"/>
  <c r="Q26" i="2"/>
  <c r="P26" i="2"/>
  <c r="O26" i="2"/>
  <c r="N26" i="2"/>
  <c r="M26" i="2"/>
  <c r="V25" i="2"/>
  <c r="U25" i="2"/>
  <c r="T25" i="2"/>
  <c r="S25" i="2"/>
  <c r="R25" i="2"/>
  <c r="Q25" i="2"/>
  <c r="P25" i="2"/>
  <c r="O25" i="2"/>
  <c r="N25" i="2"/>
  <c r="M25" i="2"/>
  <c r="V24" i="2"/>
  <c r="U24" i="2"/>
  <c r="T24" i="2"/>
  <c r="S24" i="2"/>
  <c r="R24" i="2"/>
  <c r="Q24" i="2"/>
  <c r="P24" i="2"/>
  <c r="O24" i="2"/>
  <c r="N24" i="2"/>
  <c r="M24" i="2"/>
  <c r="V23" i="2"/>
  <c r="R23" i="2"/>
  <c r="Q23" i="2"/>
  <c r="Q24" i="1" s="1"/>
  <c r="M23" i="2"/>
  <c r="M24" i="1" s="1"/>
  <c r="P23" i="2"/>
  <c r="P24" i="1" s="1"/>
  <c r="J23" i="2"/>
  <c r="I23" i="2"/>
  <c r="D23" i="2"/>
  <c r="C23" i="2"/>
  <c r="V22" i="2"/>
  <c r="T22" i="2"/>
  <c r="S22" i="2"/>
  <c r="R22" i="2"/>
  <c r="Q22" i="2"/>
  <c r="O22" i="2"/>
  <c r="N22" i="2"/>
  <c r="N23" i="1" s="1"/>
  <c r="M22" i="2"/>
  <c r="M23" i="1" s="1"/>
  <c r="J22" i="2"/>
  <c r="I22" i="2"/>
  <c r="D22" i="2"/>
  <c r="C22" i="2"/>
  <c r="V21" i="2"/>
  <c r="U21" i="2"/>
  <c r="T21" i="2"/>
  <c r="T22" i="1" s="1"/>
  <c r="S21" i="2"/>
  <c r="R21" i="2"/>
  <c r="Q21" i="2"/>
  <c r="P21" i="2"/>
  <c r="O21" i="2"/>
  <c r="N21" i="2"/>
  <c r="M21" i="2"/>
  <c r="J21" i="2"/>
  <c r="I21" i="2"/>
  <c r="D21" i="2"/>
  <c r="C21" i="2"/>
  <c r="V20" i="2"/>
  <c r="U20" i="2"/>
  <c r="T20" i="2"/>
  <c r="S20" i="2"/>
  <c r="R20" i="2"/>
  <c r="P20" i="2"/>
  <c r="O20" i="2"/>
  <c r="O21" i="1" s="1"/>
  <c r="N20" i="2"/>
  <c r="N21" i="1" s="1"/>
  <c r="J20" i="2"/>
  <c r="I20" i="2"/>
  <c r="D20" i="2"/>
  <c r="C20" i="2"/>
  <c r="V19" i="2"/>
  <c r="U19" i="2"/>
  <c r="U20" i="1" s="1"/>
  <c r="T19" i="2"/>
  <c r="T20" i="1" s="1"/>
  <c r="J19" i="2"/>
  <c r="FO20" i="1" s="1"/>
  <c r="I19" i="2"/>
  <c r="D19" i="2"/>
  <c r="C19" i="2"/>
  <c r="V18" i="2"/>
  <c r="R18" i="2"/>
  <c r="Q18" i="2"/>
  <c r="M18" i="2"/>
  <c r="P18" i="2"/>
  <c r="P19" i="1" s="1"/>
  <c r="J18" i="2"/>
  <c r="I18" i="2"/>
  <c r="D18" i="2"/>
  <c r="C18" i="2"/>
  <c r="CO19" i="1" s="1"/>
  <c r="V17" i="2"/>
  <c r="T17" i="2"/>
  <c r="S17" i="2"/>
  <c r="R17" i="2"/>
  <c r="Q17" i="2"/>
  <c r="P17" i="2"/>
  <c r="N17" i="2"/>
  <c r="M17" i="2"/>
  <c r="U17" i="2"/>
  <c r="U18" i="1" s="1"/>
  <c r="J17" i="2"/>
  <c r="I17" i="2"/>
  <c r="D17" i="2"/>
  <c r="C17" i="2"/>
  <c r="V16" i="2"/>
  <c r="U16" i="2"/>
  <c r="T16" i="2"/>
  <c r="S16" i="2"/>
  <c r="S17" i="1" s="1"/>
  <c r="R16" i="2"/>
  <c r="Q16" i="2"/>
  <c r="P16" i="2"/>
  <c r="O16" i="2"/>
  <c r="N16" i="2"/>
  <c r="M16" i="2"/>
  <c r="J16" i="2"/>
  <c r="I16" i="2"/>
  <c r="AT17" i="1"/>
  <c r="D16" i="2"/>
  <c r="CO17" i="1" s="1"/>
  <c r="C16" i="2"/>
  <c r="V15" i="2"/>
  <c r="U15" i="2"/>
  <c r="T15" i="2"/>
  <c r="S15" i="2"/>
  <c r="R15" i="2"/>
  <c r="Q15" i="2"/>
  <c r="P15" i="2"/>
  <c r="O15" i="2"/>
  <c r="N15" i="2"/>
  <c r="N16" i="1" s="1"/>
  <c r="M15" i="2"/>
  <c r="J15" i="2"/>
  <c r="I15" i="2"/>
  <c r="D15" i="2"/>
  <c r="C15" i="2"/>
  <c r="V14" i="2"/>
  <c r="U14" i="2"/>
  <c r="T14" i="2"/>
  <c r="T15" i="1" s="1"/>
  <c r="P14" i="2"/>
  <c r="O14" i="2"/>
  <c r="N14" i="2"/>
  <c r="M14" i="2"/>
  <c r="S14" i="2"/>
  <c r="S15" i="1" s="1"/>
  <c r="J14" i="2"/>
  <c r="I14" i="2"/>
  <c r="D14" i="2"/>
  <c r="C14" i="2"/>
  <c r="V13" i="2"/>
  <c r="H13" i="2" s="1"/>
  <c r="Q13" i="2"/>
  <c r="P13" i="2"/>
  <c r="P14" i="1" s="1"/>
  <c r="O13" i="2"/>
  <c r="O14" i="1" s="1"/>
  <c r="I13" i="2"/>
  <c r="D13" i="2"/>
  <c r="V12" i="2"/>
  <c r="H12" i="2" s="1"/>
  <c r="U12" i="2"/>
  <c r="U13" i="1" s="1"/>
  <c r="I12" i="2"/>
  <c r="D12" i="2"/>
  <c r="C12" i="2"/>
  <c r="V11" i="2"/>
  <c r="H11" i="2" s="1"/>
  <c r="AT12" i="1" s="1"/>
  <c r="U11" i="2"/>
  <c r="T11" i="2"/>
  <c r="T12" i="1" s="1"/>
  <c r="S11" i="2"/>
  <c r="R11" i="2"/>
  <c r="Q11" i="2"/>
  <c r="Q12" i="1" s="1"/>
  <c r="P11" i="2"/>
  <c r="O11" i="2"/>
  <c r="N11" i="2"/>
  <c r="M11" i="2"/>
  <c r="I11" i="2"/>
  <c r="D11" i="2"/>
  <c r="CO12" i="1" s="1"/>
  <c r="C11" i="2"/>
  <c r="V10" i="2"/>
  <c r="T10" i="2"/>
  <c r="S10" i="2"/>
  <c r="R10" i="2"/>
  <c r="Q10" i="2"/>
  <c r="O10" i="2"/>
  <c r="N10" i="2"/>
  <c r="M10" i="2"/>
  <c r="M11" i="1" s="1"/>
  <c r="I10" i="2"/>
  <c r="D10" i="2"/>
  <c r="C10" i="2"/>
  <c r="V9" i="2"/>
  <c r="U9" i="2"/>
  <c r="T9" i="2"/>
  <c r="T10" i="1" s="1"/>
  <c r="S9" i="2"/>
  <c r="R9" i="2"/>
  <c r="Q9" i="2"/>
  <c r="P9" i="2"/>
  <c r="P10" i="1" s="1"/>
  <c r="O9" i="2"/>
  <c r="O10" i="1" s="1"/>
  <c r="N9" i="2"/>
  <c r="N10" i="1" s="1"/>
  <c r="M9" i="2"/>
  <c r="I9" i="2"/>
  <c r="D9" i="2"/>
  <c r="C9" i="2"/>
  <c r="V8" i="2"/>
  <c r="Q8" i="2"/>
  <c r="Q9" i="1" s="1"/>
  <c r="P8" i="2"/>
  <c r="P9" i="1" s="1"/>
  <c r="O8" i="2"/>
  <c r="O9" i="1" s="1"/>
  <c r="I8" i="2"/>
  <c r="D8" i="2"/>
  <c r="C8" i="2"/>
  <c r="CQ23" i="1"/>
  <c r="V7" i="2"/>
  <c r="T7" i="2"/>
  <c r="S7" i="2"/>
  <c r="S8" i="1" s="1"/>
  <c r="R7" i="2"/>
  <c r="R8" i="1" s="1"/>
  <c r="Q7" i="2"/>
  <c r="P7" i="2"/>
  <c r="N7" i="2"/>
  <c r="M7" i="2"/>
  <c r="U7" i="2"/>
  <c r="U8" i="1" s="1"/>
  <c r="I7" i="2"/>
  <c r="D7" i="2"/>
  <c r="C7" i="2"/>
  <c r="V6" i="2"/>
  <c r="U6" i="2"/>
  <c r="T6" i="2"/>
  <c r="T7" i="1" s="1"/>
  <c r="Q6" i="2"/>
  <c r="P6" i="2"/>
  <c r="O6" i="2"/>
  <c r="O7" i="1" s="1"/>
  <c r="N6" i="2"/>
  <c r="M6" i="2"/>
  <c r="M7" i="1" s="1"/>
  <c r="S6" i="2"/>
  <c r="S7" i="1" s="1"/>
  <c r="I6" i="2"/>
  <c r="D6" i="2"/>
  <c r="C6" i="2"/>
  <c r="CO7" i="1" s="1"/>
  <c r="V5" i="2"/>
  <c r="Q5" i="2"/>
  <c r="P5" i="2"/>
  <c r="M5" i="2"/>
  <c r="M6" i="1" s="1"/>
  <c r="O5" i="2"/>
  <c r="O6" i="1" s="1"/>
  <c r="I5" i="2"/>
  <c r="D5" i="2"/>
  <c r="C5" i="2"/>
  <c r="V4" i="2"/>
  <c r="U4" i="2"/>
  <c r="U5" i="1" s="1"/>
  <c r="I4" i="2"/>
  <c r="D4" i="2"/>
  <c r="C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V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V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V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V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V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V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V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V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V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V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V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V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V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V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V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V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V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V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V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V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V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V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V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V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V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V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V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V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V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V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V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V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V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V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V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V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V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V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V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V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V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V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EV24" i="1"/>
  <c r="ES24" i="1"/>
  <c r="EI24" i="1"/>
  <c r="DY24" i="1"/>
  <c r="DP24" i="1"/>
  <c r="DO24" i="1"/>
  <c r="DA24" i="1"/>
  <c r="CZ24" i="1"/>
  <c r="CV24" i="1"/>
  <c r="CU24" i="1"/>
  <c r="CT24" i="1"/>
  <c r="CS24" i="1"/>
  <c r="CR24" i="1"/>
  <c r="CP24" i="1"/>
  <c r="CO24" i="1"/>
  <c r="L24" i="1" s="1"/>
  <c r="CL24" i="1"/>
  <c r="CK24" i="1"/>
  <c r="CJ24" i="1"/>
  <c r="CI24" i="1"/>
  <c r="CH24" i="1"/>
  <c r="CG24" i="1"/>
  <c r="BH24" i="1"/>
  <c r="BG24" i="1"/>
  <c r="BF24" i="1"/>
  <c r="BE24" i="1"/>
  <c r="AV24" i="1"/>
  <c r="AB24" i="1"/>
  <c r="AA24" i="1"/>
  <c r="Z24" i="1"/>
  <c r="Y24" i="1"/>
  <c r="X24" i="1"/>
  <c r="W24" i="1"/>
  <c r="R24" i="1"/>
  <c r="K24" i="1"/>
  <c r="J24" i="1"/>
  <c r="I24" i="1"/>
  <c r="H24" i="1"/>
  <c r="G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V23" i="1"/>
  <c r="CU23" i="1"/>
  <c r="CT23" i="1"/>
  <c r="CS23" i="1"/>
  <c r="CR23" i="1"/>
  <c r="CP23" i="1"/>
  <c r="CO23" i="1"/>
  <c r="L23" i="1" s="1"/>
  <c r="CL23" i="1"/>
  <c r="CK23" i="1"/>
  <c r="CI23" i="1"/>
  <c r="CH23" i="1"/>
  <c r="CG23" i="1"/>
  <c r="BH23" i="1"/>
  <c r="BG23" i="1"/>
  <c r="BF23" i="1"/>
  <c r="BE23" i="1"/>
  <c r="AV23" i="1"/>
  <c r="AI23" i="1"/>
  <c r="AB23" i="1"/>
  <c r="AA23" i="1"/>
  <c r="Z23" i="1"/>
  <c r="Y23" i="1"/>
  <c r="X23" i="1"/>
  <c r="W23" i="1"/>
  <c r="T23" i="1"/>
  <c r="S23" i="1"/>
  <c r="R23" i="1"/>
  <c r="Q23" i="1"/>
  <c r="O23" i="1"/>
  <c r="K23" i="1"/>
  <c r="J23" i="1"/>
  <c r="I23" i="1"/>
  <c r="H23" i="1"/>
  <c r="G23" i="1"/>
  <c r="E23" i="1"/>
  <c r="D23" i="1"/>
  <c r="C23" i="1"/>
  <c r="B23" i="1"/>
  <c r="A23" i="1"/>
  <c r="FV22" i="1"/>
  <c r="FU22" i="1"/>
  <c r="FT22" i="1"/>
  <c r="FS22" i="1"/>
  <c r="FR22" i="1"/>
  <c r="FQ22" i="1"/>
  <c r="FP22" i="1"/>
  <c r="FO22" i="1"/>
  <c r="FM22" i="1"/>
  <c r="FJ22" i="1"/>
  <c r="FI22" i="1"/>
  <c r="FH22" i="1"/>
  <c r="EV22" i="1"/>
  <c r="ES22" i="1"/>
  <c r="EI22" i="1"/>
  <c r="DY22" i="1"/>
  <c r="DP22" i="1"/>
  <c r="DO22" i="1"/>
  <c r="DA22" i="1"/>
  <c r="CZ22" i="1"/>
  <c r="CV22" i="1"/>
  <c r="CU22" i="1"/>
  <c r="CT22" i="1"/>
  <c r="CS22" i="1"/>
  <c r="CR22" i="1"/>
  <c r="CP22" i="1"/>
  <c r="CO22" i="1"/>
  <c r="FE22" i="1" s="1"/>
  <c r="CL22" i="1"/>
  <c r="CK22" i="1"/>
  <c r="CI22" i="1"/>
  <c r="CH22" i="1"/>
  <c r="CG22" i="1"/>
  <c r="BH22" i="1"/>
  <c r="BG22" i="1"/>
  <c r="BF22" i="1"/>
  <c r="BE22" i="1"/>
  <c r="AV22" i="1"/>
  <c r="AI22" i="1"/>
  <c r="AB22" i="1"/>
  <c r="AA22" i="1"/>
  <c r="Z22" i="1"/>
  <c r="Y22" i="1"/>
  <c r="X22" i="1"/>
  <c r="W22" i="1"/>
  <c r="U22" i="1"/>
  <c r="S22" i="1"/>
  <c r="R22" i="1"/>
  <c r="Q22" i="1"/>
  <c r="P22" i="1"/>
  <c r="O22" i="1"/>
  <c r="N22" i="1"/>
  <c r="M22" i="1"/>
  <c r="K22" i="1"/>
  <c r="J22" i="1"/>
  <c r="I22" i="1"/>
  <c r="H22" i="1"/>
  <c r="G22" i="1"/>
  <c r="E22" i="1"/>
  <c r="D22" i="1"/>
  <c r="C22" i="1"/>
  <c r="B22" i="1"/>
  <c r="A22" i="1"/>
  <c r="FV21" i="1"/>
  <c r="FU21" i="1"/>
  <c r="FT21" i="1"/>
  <c r="FS21" i="1"/>
  <c r="FR21" i="1"/>
  <c r="FQ21" i="1"/>
  <c r="FP21" i="1"/>
  <c r="FO21" i="1"/>
  <c r="FM21" i="1"/>
  <c r="FJ21" i="1"/>
  <c r="FI21" i="1"/>
  <c r="FH21" i="1"/>
  <c r="EV21" i="1"/>
  <c r="ES21" i="1"/>
  <c r="EI21" i="1"/>
  <c r="DY21" i="1"/>
  <c r="DP21" i="1"/>
  <c r="DO21" i="1"/>
  <c r="DA21" i="1"/>
  <c r="CZ21" i="1"/>
  <c r="CV21" i="1"/>
  <c r="CU21" i="1"/>
  <c r="CT21" i="1"/>
  <c r="CS21" i="1"/>
  <c r="CR21" i="1"/>
  <c r="CP21" i="1"/>
  <c r="CO21" i="1"/>
  <c r="L21" i="1" s="1"/>
  <c r="CL21" i="1"/>
  <c r="CK21" i="1"/>
  <c r="CI21" i="1"/>
  <c r="CH21" i="1"/>
  <c r="CG21" i="1"/>
  <c r="BH21" i="1"/>
  <c r="BG21" i="1"/>
  <c r="BF21" i="1"/>
  <c r="BE21" i="1"/>
  <c r="AV21" i="1"/>
  <c r="AT21" i="1"/>
  <c r="AJ21" i="1"/>
  <c r="AB21" i="1"/>
  <c r="AA21" i="1"/>
  <c r="Z21" i="1"/>
  <c r="Y21" i="1"/>
  <c r="X21" i="1"/>
  <c r="W21" i="1"/>
  <c r="U21" i="1"/>
  <c r="T21" i="1"/>
  <c r="S21" i="1"/>
  <c r="R21" i="1"/>
  <c r="P21" i="1"/>
  <c r="K21" i="1"/>
  <c r="J21" i="1"/>
  <c r="I21" i="1"/>
  <c r="H21" i="1"/>
  <c r="G21" i="1"/>
  <c r="E21" i="1"/>
  <c r="D21" i="1"/>
  <c r="C21" i="1"/>
  <c r="B21" i="1"/>
  <c r="A21" i="1"/>
  <c r="FV20" i="1"/>
  <c r="FU20" i="1"/>
  <c r="FT20" i="1"/>
  <c r="FS20" i="1"/>
  <c r="FR20" i="1"/>
  <c r="FQ20" i="1"/>
  <c r="FP20" i="1"/>
  <c r="FM20" i="1"/>
  <c r="FJ20" i="1"/>
  <c r="FI20" i="1"/>
  <c r="FH20" i="1"/>
  <c r="EV20" i="1"/>
  <c r="ES20" i="1"/>
  <c r="EI20" i="1"/>
  <c r="DY20" i="1"/>
  <c r="DP20" i="1"/>
  <c r="DO20" i="1"/>
  <c r="DA20" i="1"/>
  <c r="CZ20" i="1"/>
  <c r="CV20" i="1"/>
  <c r="CU20" i="1"/>
  <c r="CT20" i="1"/>
  <c r="CS20" i="1"/>
  <c r="CR20" i="1"/>
  <c r="CQ20" i="1"/>
  <c r="CP20" i="1"/>
  <c r="CO20" i="1"/>
  <c r="L20" i="1" s="1"/>
  <c r="CL20" i="1"/>
  <c r="CK20" i="1"/>
  <c r="CI20" i="1"/>
  <c r="CH20" i="1"/>
  <c r="CG20" i="1"/>
  <c r="BH20" i="1"/>
  <c r="BG20" i="1"/>
  <c r="BF20" i="1"/>
  <c r="BE20" i="1"/>
  <c r="AV20" i="1"/>
  <c r="AB20" i="1"/>
  <c r="AA20" i="1"/>
  <c r="Z20" i="1"/>
  <c r="Y20" i="1"/>
  <c r="X20" i="1"/>
  <c r="W20" i="1"/>
  <c r="J20" i="1"/>
  <c r="I20" i="1"/>
  <c r="H20" i="1"/>
  <c r="G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V19" i="1"/>
  <c r="CU19" i="1"/>
  <c r="CT19" i="1"/>
  <c r="CS19" i="1"/>
  <c r="CR19" i="1"/>
  <c r="CQ19" i="1"/>
  <c r="CP19" i="1"/>
  <c r="CL19" i="1"/>
  <c r="CK19" i="1"/>
  <c r="CI19" i="1"/>
  <c r="CH19" i="1"/>
  <c r="CG19" i="1"/>
  <c r="BH19" i="1"/>
  <c r="BG19" i="1"/>
  <c r="BF19" i="1"/>
  <c r="BE19" i="1"/>
  <c r="AV19" i="1"/>
  <c r="AB19" i="1"/>
  <c r="AA19" i="1"/>
  <c r="Z19" i="1"/>
  <c r="Y19" i="1"/>
  <c r="X19" i="1"/>
  <c r="W19" i="1"/>
  <c r="R19" i="1"/>
  <c r="Q19" i="1"/>
  <c r="M19" i="1"/>
  <c r="K19" i="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V18" i="1"/>
  <c r="CU18" i="1"/>
  <c r="CT18" i="1"/>
  <c r="CS18" i="1"/>
  <c r="CR18" i="1"/>
  <c r="CP18" i="1"/>
  <c r="CO18" i="1"/>
  <c r="FE18" i="1" s="1"/>
  <c r="CL18" i="1"/>
  <c r="CK18" i="1"/>
  <c r="CI18" i="1"/>
  <c r="CH18" i="1"/>
  <c r="CG18" i="1"/>
  <c r="BH18" i="1"/>
  <c r="BG18" i="1"/>
  <c r="BF18" i="1"/>
  <c r="BE18" i="1"/>
  <c r="AV18" i="1"/>
  <c r="AT18" i="1"/>
  <c r="AB18" i="1"/>
  <c r="AA18" i="1"/>
  <c r="Z18" i="1"/>
  <c r="Y18" i="1"/>
  <c r="X18" i="1"/>
  <c r="W18" i="1"/>
  <c r="T18" i="1"/>
  <c r="S18" i="1"/>
  <c r="R18" i="1"/>
  <c r="Q18" i="1"/>
  <c r="P18" i="1"/>
  <c r="N18" i="1"/>
  <c r="M18" i="1"/>
  <c r="K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V17" i="1"/>
  <c r="CU17" i="1"/>
  <c r="CT17" i="1"/>
  <c r="CS17" i="1"/>
  <c r="CR17" i="1"/>
  <c r="CP17" i="1"/>
  <c r="CL17" i="1"/>
  <c r="CK17" i="1"/>
  <c r="CI17" i="1"/>
  <c r="CH17" i="1"/>
  <c r="CG17" i="1"/>
  <c r="BH17" i="1"/>
  <c r="BG17" i="1"/>
  <c r="BF17" i="1"/>
  <c r="BE17" i="1"/>
  <c r="AV17" i="1"/>
  <c r="AB17" i="1"/>
  <c r="AA17" i="1"/>
  <c r="Z17" i="1"/>
  <c r="Y17" i="1"/>
  <c r="X17" i="1"/>
  <c r="W17" i="1"/>
  <c r="U17" i="1"/>
  <c r="T17" i="1"/>
  <c r="R17" i="1"/>
  <c r="Q17" i="1"/>
  <c r="P17" i="1"/>
  <c r="O17" i="1"/>
  <c r="N17" i="1"/>
  <c r="M17" i="1"/>
  <c r="K17" i="1"/>
  <c r="J17" i="1"/>
  <c r="I17" i="1"/>
  <c r="H17" i="1"/>
  <c r="G17" i="1"/>
  <c r="E17" i="1"/>
  <c r="D17" i="1"/>
  <c r="C17" i="1"/>
  <c r="B17" i="1"/>
  <c r="A17" i="1"/>
  <c r="FV16" i="1"/>
  <c r="FU16" i="1"/>
  <c r="FT16" i="1"/>
  <c r="FS16" i="1"/>
  <c r="FR16" i="1"/>
  <c r="FQ16" i="1"/>
  <c r="FP16" i="1"/>
  <c r="FO16" i="1"/>
  <c r="FM16" i="1"/>
  <c r="FJ16" i="1"/>
  <c r="FI16" i="1"/>
  <c r="FH16" i="1"/>
  <c r="EV16" i="1"/>
  <c r="ES16" i="1"/>
  <c r="EI16" i="1"/>
  <c r="DY16" i="1"/>
  <c r="DP16" i="1"/>
  <c r="DO16" i="1"/>
  <c r="DA16" i="1"/>
  <c r="CZ16" i="1"/>
  <c r="CV16" i="1"/>
  <c r="CU16" i="1"/>
  <c r="CT16" i="1"/>
  <c r="CS16" i="1"/>
  <c r="CR16" i="1"/>
  <c r="CP16" i="1"/>
  <c r="CO16" i="1"/>
  <c r="FE16" i="1" s="1"/>
  <c r="CL16" i="1"/>
  <c r="CK16" i="1"/>
  <c r="CI16" i="1"/>
  <c r="CH16" i="1"/>
  <c r="CG16" i="1"/>
  <c r="BH16" i="1"/>
  <c r="BG16" i="1"/>
  <c r="BF16" i="1"/>
  <c r="BE16" i="1"/>
  <c r="AV16" i="1"/>
  <c r="AT16" i="1"/>
  <c r="AB16" i="1"/>
  <c r="AA16" i="1"/>
  <c r="Z16" i="1"/>
  <c r="Y16" i="1"/>
  <c r="X16" i="1"/>
  <c r="W16" i="1"/>
  <c r="U16" i="1"/>
  <c r="T16" i="1"/>
  <c r="S16" i="1"/>
  <c r="R16" i="1"/>
  <c r="Q16" i="1"/>
  <c r="P16" i="1"/>
  <c r="O16" i="1"/>
  <c r="M16" i="1"/>
  <c r="K16" i="1"/>
  <c r="J16" i="1"/>
  <c r="I16" i="1"/>
  <c r="H16" i="1"/>
  <c r="G16" i="1"/>
  <c r="E16" i="1"/>
  <c r="D16" i="1"/>
  <c r="C16" i="1"/>
  <c r="B16" i="1"/>
  <c r="A16" i="1"/>
  <c r="FV15" i="1"/>
  <c r="FU15" i="1"/>
  <c r="FT15" i="1"/>
  <c r="FS15" i="1"/>
  <c r="FR15" i="1"/>
  <c r="FQ15" i="1"/>
  <c r="FP15" i="1"/>
  <c r="FO15" i="1"/>
  <c r="FM15" i="1"/>
  <c r="FJ15" i="1"/>
  <c r="FI15" i="1"/>
  <c r="FH15" i="1"/>
  <c r="EV15" i="1"/>
  <c r="ES15" i="1"/>
  <c r="EI15" i="1"/>
  <c r="DY15" i="1"/>
  <c r="DP15" i="1"/>
  <c r="DO15" i="1"/>
  <c r="DA15" i="1"/>
  <c r="CZ15" i="1"/>
  <c r="CV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P15" i="1"/>
  <c r="O15" i="1"/>
  <c r="N15" i="1"/>
  <c r="M15" i="1"/>
  <c r="K15" i="1"/>
  <c r="J15" i="1"/>
  <c r="I15" i="1"/>
  <c r="H15" i="1"/>
  <c r="G15" i="1"/>
  <c r="E15" i="1"/>
  <c r="D15" i="1"/>
  <c r="C15" i="1"/>
  <c r="B15" i="1"/>
  <c r="A15" i="1"/>
  <c r="FV14" i="1"/>
  <c r="FU14" i="1"/>
  <c r="FT14" i="1"/>
  <c r="FS14" i="1"/>
  <c r="FR14" i="1"/>
  <c r="FQ14" i="1"/>
  <c r="FP14" i="1"/>
  <c r="FO14" i="1"/>
  <c r="FM14" i="1"/>
  <c r="FJ14" i="1"/>
  <c r="FI14" i="1"/>
  <c r="FH14" i="1"/>
  <c r="EV14" i="1"/>
  <c r="ES14" i="1"/>
  <c r="DY14" i="1"/>
  <c r="DO14" i="1"/>
  <c r="DA14" i="1"/>
  <c r="CZ14" i="1"/>
  <c r="CV14" i="1"/>
  <c r="CU14" i="1"/>
  <c r="CT14" i="1"/>
  <c r="CS14" i="1"/>
  <c r="CR14" i="1"/>
  <c r="CP14" i="1"/>
  <c r="CO14" i="1"/>
  <c r="L14" i="1" s="1"/>
  <c r="CL14" i="1"/>
  <c r="CK14" i="1"/>
  <c r="CJ14" i="1"/>
  <c r="CI14" i="1"/>
  <c r="CH14" i="1"/>
  <c r="CG14" i="1"/>
  <c r="BH14" i="1"/>
  <c r="BG14" i="1"/>
  <c r="BF14" i="1"/>
  <c r="BE14" i="1"/>
  <c r="AV14" i="1"/>
  <c r="AA14" i="1"/>
  <c r="Z14" i="1"/>
  <c r="Y14" i="1"/>
  <c r="X14" i="1"/>
  <c r="W14" i="1"/>
  <c r="Q14" i="1"/>
  <c r="K14" i="1"/>
  <c r="J14" i="1"/>
  <c r="I14" i="1"/>
  <c r="H14" i="1"/>
  <c r="G14" i="1"/>
  <c r="E14" i="1"/>
  <c r="D14" i="1"/>
  <c r="C14" i="1"/>
  <c r="B14" i="1"/>
  <c r="A14" i="1"/>
  <c r="FV13" i="1"/>
  <c r="FU13" i="1"/>
  <c r="FT13" i="1"/>
  <c r="FS13" i="1"/>
  <c r="FR13" i="1"/>
  <c r="FQ13" i="1"/>
  <c r="FP13" i="1"/>
  <c r="FO13" i="1"/>
  <c r="FM13" i="1"/>
  <c r="FJ13" i="1"/>
  <c r="FI13" i="1"/>
  <c r="FH13" i="1"/>
  <c r="EV13" i="1"/>
  <c r="ES13" i="1"/>
  <c r="DY13" i="1"/>
  <c r="DO13" i="1"/>
  <c r="DA13" i="1"/>
  <c r="CZ13" i="1"/>
  <c r="CV13" i="1"/>
  <c r="CU13" i="1"/>
  <c r="CT13" i="1"/>
  <c r="CS13" i="1"/>
  <c r="CR13" i="1"/>
  <c r="CP13" i="1"/>
  <c r="CO13" i="1"/>
  <c r="L13" i="1" s="1"/>
  <c r="CL13" i="1"/>
  <c r="CK13" i="1"/>
  <c r="CI13" i="1"/>
  <c r="CH13" i="1"/>
  <c r="CG13" i="1"/>
  <c r="BH13" i="1"/>
  <c r="BG13" i="1"/>
  <c r="BF13" i="1"/>
  <c r="BE13" i="1"/>
  <c r="AV13" i="1"/>
  <c r="AA13" i="1"/>
  <c r="Z13" i="1"/>
  <c r="Y13" i="1"/>
  <c r="X13" i="1"/>
  <c r="W13" i="1"/>
  <c r="K13" i="1"/>
  <c r="J13" i="1"/>
  <c r="I13" i="1"/>
  <c r="H13" i="1"/>
  <c r="G13" i="1"/>
  <c r="E13" i="1"/>
  <c r="D13" i="1"/>
  <c r="C13" i="1"/>
  <c r="B13" i="1"/>
  <c r="A13" i="1"/>
  <c r="FV12" i="1"/>
  <c r="FU12" i="1"/>
  <c r="FT12" i="1"/>
  <c r="FS12" i="1"/>
  <c r="FR12" i="1"/>
  <c r="FQ12" i="1"/>
  <c r="FP12" i="1"/>
  <c r="FO12" i="1"/>
  <c r="FM12" i="1"/>
  <c r="FJ12" i="1"/>
  <c r="FI12" i="1"/>
  <c r="FH12" i="1"/>
  <c r="EV12" i="1"/>
  <c r="ES12" i="1"/>
  <c r="DY12" i="1"/>
  <c r="DO12" i="1"/>
  <c r="DA12" i="1"/>
  <c r="CZ12" i="1"/>
  <c r="CV12" i="1"/>
  <c r="CU12" i="1"/>
  <c r="CT12" i="1"/>
  <c r="CS12" i="1"/>
  <c r="CR12" i="1"/>
  <c r="CP12" i="1"/>
  <c r="CL12" i="1"/>
  <c r="CK12" i="1"/>
  <c r="CI12" i="1"/>
  <c r="CH12" i="1"/>
  <c r="CG12" i="1"/>
  <c r="BH12" i="1"/>
  <c r="BG12" i="1"/>
  <c r="BF12" i="1"/>
  <c r="BE12" i="1"/>
  <c r="AV12" i="1"/>
  <c r="AA12" i="1"/>
  <c r="Z12" i="1"/>
  <c r="Y12" i="1"/>
  <c r="X12" i="1"/>
  <c r="W12" i="1"/>
  <c r="U12" i="1"/>
  <c r="S12" i="1"/>
  <c r="R12" i="1"/>
  <c r="P12" i="1"/>
  <c r="O12" i="1"/>
  <c r="N12" i="1"/>
  <c r="M12" i="1"/>
  <c r="K12" i="1"/>
  <c r="J12" i="1"/>
  <c r="I12" i="1"/>
  <c r="H12" i="1"/>
  <c r="G12" i="1"/>
  <c r="E12" i="1"/>
  <c r="D12" i="1"/>
  <c r="C12" i="1"/>
  <c r="B12" i="1"/>
  <c r="A12" i="1"/>
  <c r="FV11" i="1"/>
  <c r="FU11" i="1"/>
  <c r="FT11" i="1"/>
  <c r="FS11" i="1"/>
  <c r="FR11" i="1"/>
  <c r="FQ11" i="1"/>
  <c r="FP11" i="1"/>
  <c r="FO11" i="1"/>
  <c r="FM11" i="1"/>
  <c r="FJ11" i="1"/>
  <c r="FI11" i="1"/>
  <c r="FH11" i="1"/>
  <c r="EV11" i="1"/>
  <c r="ES11" i="1"/>
  <c r="DY11" i="1"/>
  <c r="DO11" i="1"/>
  <c r="DA11" i="1"/>
  <c r="CZ11" i="1"/>
  <c r="CV11" i="1"/>
  <c r="CU11" i="1"/>
  <c r="CT11" i="1"/>
  <c r="CS11" i="1"/>
  <c r="CR11" i="1"/>
  <c r="CP11" i="1"/>
  <c r="CO11" i="1"/>
  <c r="L11" i="1" s="1"/>
  <c r="CL11" i="1"/>
  <c r="CK11" i="1"/>
  <c r="CI11" i="1"/>
  <c r="CH11" i="1"/>
  <c r="CG11" i="1"/>
  <c r="BH11" i="1"/>
  <c r="BG11" i="1"/>
  <c r="BF11" i="1"/>
  <c r="BE11" i="1"/>
  <c r="AV11" i="1"/>
  <c r="AA11" i="1"/>
  <c r="Z11" i="1"/>
  <c r="Y11" i="1"/>
  <c r="X11" i="1"/>
  <c r="W11" i="1"/>
  <c r="T11" i="1"/>
  <c r="S11" i="1"/>
  <c r="R11" i="1"/>
  <c r="Q11" i="1"/>
  <c r="O11" i="1"/>
  <c r="N11" i="1"/>
  <c r="K11" i="1"/>
  <c r="J11" i="1"/>
  <c r="I11" i="1"/>
  <c r="H11" i="1"/>
  <c r="G11" i="1"/>
  <c r="E11" i="1"/>
  <c r="D11" i="1"/>
  <c r="C11" i="1"/>
  <c r="B11" i="1"/>
  <c r="A11" i="1"/>
  <c r="FV10" i="1"/>
  <c r="FU10" i="1"/>
  <c r="FT10" i="1"/>
  <c r="FS10" i="1"/>
  <c r="FR10" i="1"/>
  <c r="FQ10" i="1"/>
  <c r="FP10" i="1"/>
  <c r="FO10" i="1"/>
  <c r="FM10" i="1"/>
  <c r="FJ10" i="1"/>
  <c r="FI10" i="1"/>
  <c r="FH10" i="1"/>
  <c r="EV10" i="1"/>
  <c r="ES10" i="1"/>
  <c r="DY10" i="1"/>
  <c r="DO10" i="1"/>
  <c r="DA10" i="1"/>
  <c r="CZ10" i="1"/>
  <c r="CV10" i="1"/>
  <c r="CU10" i="1"/>
  <c r="CT10" i="1"/>
  <c r="CS10" i="1"/>
  <c r="CR10" i="1"/>
  <c r="CQ10" i="1"/>
  <c r="CP10" i="1"/>
  <c r="CO10" i="1"/>
  <c r="FE10" i="1" s="1"/>
  <c r="CL10" i="1"/>
  <c r="CK10" i="1"/>
  <c r="CI10" i="1"/>
  <c r="CH10" i="1"/>
  <c r="CG10" i="1"/>
  <c r="BH10" i="1"/>
  <c r="BG10" i="1"/>
  <c r="BF10" i="1"/>
  <c r="BE10" i="1"/>
  <c r="AV10" i="1"/>
  <c r="AJ10" i="1"/>
  <c r="AA10" i="1"/>
  <c r="Z10" i="1"/>
  <c r="Y10" i="1"/>
  <c r="X10" i="1"/>
  <c r="W10" i="1"/>
  <c r="U10" i="1"/>
  <c r="S10" i="1"/>
  <c r="R10" i="1"/>
  <c r="Q10" i="1"/>
  <c r="M10" i="1"/>
  <c r="K10" i="1"/>
  <c r="J10" i="1"/>
  <c r="I10" i="1"/>
  <c r="H10" i="1"/>
  <c r="G10" i="1"/>
  <c r="E10" i="1"/>
  <c r="D10" i="1"/>
  <c r="C10" i="1"/>
  <c r="B10" i="1"/>
  <c r="A10" i="1"/>
  <c r="FV9" i="1"/>
  <c r="FU9" i="1"/>
  <c r="FT9" i="1"/>
  <c r="FS9" i="1"/>
  <c r="FR9" i="1"/>
  <c r="FQ9" i="1"/>
  <c r="FP9" i="1"/>
  <c r="FO9" i="1"/>
  <c r="FM9" i="1"/>
  <c r="FJ9" i="1"/>
  <c r="FI9" i="1"/>
  <c r="FH9" i="1"/>
  <c r="EV9" i="1"/>
  <c r="ES9" i="1"/>
  <c r="DY9" i="1"/>
  <c r="DO9" i="1"/>
  <c r="DA9" i="1"/>
  <c r="CZ9" i="1"/>
  <c r="CV9" i="1"/>
  <c r="CU9" i="1"/>
  <c r="CT9" i="1"/>
  <c r="CS9" i="1"/>
  <c r="CR9" i="1"/>
  <c r="CQ9" i="1"/>
  <c r="CP9" i="1"/>
  <c r="CO9" i="1"/>
  <c r="L9" i="1" s="1"/>
  <c r="CL9" i="1"/>
  <c r="CK9" i="1"/>
  <c r="CI9" i="1"/>
  <c r="CH9" i="1"/>
  <c r="CG9" i="1"/>
  <c r="BH9" i="1"/>
  <c r="BG9" i="1"/>
  <c r="BF9" i="1"/>
  <c r="BE9" i="1"/>
  <c r="AV9" i="1"/>
  <c r="AA9" i="1"/>
  <c r="Z9" i="1"/>
  <c r="Y9" i="1"/>
  <c r="X9" i="1"/>
  <c r="W9" i="1"/>
  <c r="K9" i="1"/>
  <c r="J9" i="1"/>
  <c r="I9" i="1"/>
  <c r="H9" i="1"/>
  <c r="G9" i="1"/>
  <c r="E9" i="1"/>
  <c r="D9" i="1"/>
  <c r="C9" i="1"/>
  <c r="B9" i="1"/>
  <c r="A9" i="1"/>
  <c r="FV8" i="1"/>
  <c r="FU8" i="1"/>
  <c r="FT8" i="1"/>
  <c r="FS8" i="1"/>
  <c r="FR8" i="1"/>
  <c r="FQ8" i="1"/>
  <c r="FP8" i="1"/>
  <c r="FO8" i="1"/>
  <c r="FM8" i="1"/>
  <c r="FJ8" i="1"/>
  <c r="FI8" i="1"/>
  <c r="FH8" i="1"/>
  <c r="EV8" i="1"/>
  <c r="ES8" i="1"/>
  <c r="DY8" i="1"/>
  <c r="DO8" i="1"/>
  <c r="DA8" i="1"/>
  <c r="CZ8" i="1"/>
  <c r="CV8" i="1"/>
  <c r="CU8" i="1"/>
  <c r="CT8" i="1"/>
  <c r="CS8" i="1"/>
  <c r="CR8" i="1"/>
  <c r="CP8" i="1"/>
  <c r="CO8" i="1"/>
  <c r="FE8" i="1" s="1"/>
  <c r="CL8" i="1"/>
  <c r="CK8" i="1"/>
  <c r="CI8" i="1"/>
  <c r="CH8" i="1"/>
  <c r="CG8" i="1"/>
  <c r="BH8" i="1"/>
  <c r="BG8" i="1"/>
  <c r="BF8" i="1"/>
  <c r="BE8" i="1"/>
  <c r="AV8" i="1"/>
  <c r="AA8" i="1"/>
  <c r="Z8" i="1"/>
  <c r="Y8" i="1"/>
  <c r="X8" i="1"/>
  <c r="W8" i="1"/>
  <c r="T8" i="1"/>
  <c r="Q8" i="1"/>
  <c r="P8" i="1"/>
  <c r="N8" i="1"/>
  <c r="M8" i="1"/>
  <c r="K8" i="1"/>
  <c r="J8" i="1"/>
  <c r="I8" i="1"/>
  <c r="H8" i="1"/>
  <c r="G8" i="1"/>
  <c r="E8" i="1"/>
  <c r="D8" i="1"/>
  <c r="C8" i="1"/>
  <c r="B8" i="1"/>
  <c r="A8" i="1"/>
  <c r="FV7" i="1"/>
  <c r="FU7" i="1"/>
  <c r="FT7" i="1"/>
  <c r="FS7" i="1"/>
  <c r="FR7" i="1"/>
  <c r="FQ7" i="1"/>
  <c r="FP7" i="1"/>
  <c r="FO7" i="1"/>
  <c r="FM7" i="1"/>
  <c r="FJ7" i="1"/>
  <c r="FI7" i="1"/>
  <c r="FH7" i="1"/>
  <c r="EV7" i="1"/>
  <c r="ES7" i="1"/>
  <c r="DY7" i="1"/>
  <c r="DO7" i="1"/>
  <c r="DA7" i="1"/>
  <c r="CZ7" i="1"/>
  <c r="CV7" i="1"/>
  <c r="CU7" i="1"/>
  <c r="CT7" i="1"/>
  <c r="CS7" i="1"/>
  <c r="CR7" i="1"/>
  <c r="CP7" i="1"/>
  <c r="CL7" i="1"/>
  <c r="CK7" i="1"/>
  <c r="CI7" i="1"/>
  <c r="CH7" i="1"/>
  <c r="CG7" i="1"/>
  <c r="BH7" i="1"/>
  <c r="BG7" i="1"/>
  <c r="BF7" i="1"/>
  <c r="BE7" i="1"/>
  <c r="AV7" i="1"/>
  <c r="AA7" i="1"/>
  <c r="Z7" i="1"/>
  <c r="Y7" i="1"/>
  <c r="X7" i="1"/>
  <c r="W7" i="1"/>
  <c r="U7" i="1"/>
  <c r="Q7" i="1"/>
  <c r="P7" i="1"/>
  <c r="N7" i="1"/>
  <c r="K7" i="1"/>
  <c r="J7" i="1"/>
  <c r="I7" i="1"/>
  <c r="H7" i="1"/>
  <c r="G7" i="1"/>
  <c r="E7" i="1"/>
  <c r="D7" i="1"/>
  <c r="C7" i="1"/>
  <c r="B7" i="1"/>
  <c r="A7" i="1"/>
  <c r="FV6" i="1"/>
  <c r="FU6" i="1"/>
  <c r="FT6" i="1"/>
  <c r="FS6" i="1"/>
  <c r="FR6" i="1"/>
  <c r="FQ6" i="1"/>
  <c r="FP6" i="1"/>
  <c r="FO6" i="1"/>
  <c r="FM6" i="1"/>
  <c r="FJ6" i="1"/>
  <c r="FI6" i="1"/>
  <c r="FH6" i="1"/>
  <c r="EV6" i="1"/>
  <c r="ES6" i="1"/>
  <c r="DY6" i="1"/>
  <c r="DO6" i="1"/>
  <c r="DA6" i="1"/>
  <c r="CZ6" i="1"/>
  <c r="CV6" i="1"/>
  <c r="CU6" i="1"/>
  <c r="CT6" i="1"/>
  <c r="CS6" i="1"/>
  <c r="CR6" i="1"/>
  <c r="CP6" i="1"/>
  <c r="CO6" i="1"/>
  <c r="FE6" i="1" s="1"/>
  <c r="CL6" i="1"/>
  <c r="CK6" i="1"/>
  <c r="CI6" i="1"/>
  <c r="CH6" i="1"/>
  <c r="CG6" i="1"/>
  <c r="BH6" i="1"/>
  <c r="BG6" i="1"/>
  <c r="BF6" i="1"/>
  <c r="BE6" i="1"/>
  <c r="AV6" i="1"/>
  <c r="AI6" i="1"/>
  <c r="AA6" i="1"/>
  <c r="Z6" i="1"/>
  <c r="Y6" i="1"/>
  <c r="X6" i="1"/>
  <c r="W6" i="1"/>
  <c r="Q6" i="1"/>
  <c r="P6" i="1"/>
  <c r="K6" i="1"/>
  <c r="J6" i="1"/>
  <c r="I6" i="1"/>
  <c r="H6" i="1"/>
  <c r="G6" i="1"/>
  <c r="E6" i="1"/>
  <c r="D6" i="1"/>
  <c r="C6" i="1"/>
  <c r="B6" i="1"/>
  <c r="A6" i="1"/>
  <c r="FV5" i="1"/>
  <c r="FU5" i="1"/>
  <c r="FT5" i="1"/>
  <c r="FS5" i="1"/>
  <c r="FR5" i="1"/>
  <c r="FQ5" i="1"/>
  <c r="FP5" i="1"/>
  <c r="FO5" i="1"/>
  <c r="FM5" i="1"/>
  <c r="FJ5" i="1"/>
  <c r="FI5" i="1"/>
  <c r="FH5" i="1"/>
  <c r="EV5" i="1"/>
  <c r="ES5" i="1"/>
  <c r="DY5" i="1"/>
  <c r="DO5" i="1"/>
  <c r="DA5" i="1"/>
  <c r="CZ5" i="1"/>
  <c r="CV5" i="1"/>
  <c r="CU5" i="1"/>
  <c r="CT5" i="1"/>
  <c r="CS5" i="1"/>
  <c r="CR5" i="1"/>
  <c r="CP5" i="1"/>
  <c r="CO5" i="1"/>
  <c r="FE5" i="1" s="1"/>
  <c r="CL5" i="1"/>
  <c r="CK5" i="1"/>
  <c r="CJ5" i="1"/>
  <c r="CI5" i="1"/>
  <c r="CH5" i="1"/>
  <c r="CG5" i="1"/>
  <c r="BH5" i="1"/>
  <c r="BG5" i="1"/>
  <c r="BF5" i="1"/>
  <c r="BE5" i="1"/>
  <c r="AV5" i="1"/>
  <c r="AA5" i="1"/>
  <c r="Z5" i="1"/>
  <c r="Y5" i="1"/>
  <c r="X5" i="1"/>
  <c r="W5" i="1"/>
  <c r="K5" i="1"/>
  <c r="J5" i="1"/>
  <c r="I5" i="1"/>
  <c r="H5" i="1"/>
  <c r="G5" i="1"/>
  <c r="E5" i="1"/>
  <c r="D5" i="1"/>
  <c r="C5" i="1"/>
  <c r="B5" i="1"/>
  <c r="A5" i="1"/>
  <c r="AA4" i="1"/>
  <c r="J4" i="1"/>
  <c r="I4" i="1"/>
  <c r="H4" i="1"/>
  <c r="D4" i="1"/>
  <c r="B4" i="1"/>
  <c r="A4" i="1"/>
  <c r="AB13" i="1" l="1"/>
  <c r="AB6" i="1"/>
  <c r="DP11" i="1"/>
  <c r="DP6" i="1"/>
  <c r="EI11" i="1"/>
  <c r="DP13" i="1"/>
  <c r="EI7" i="1"/>
  <c r="DP9" i="1"/>
  <c r="DP10" i="1"/>
  <c r="EI12" i="1"/>
  <c r="EI10" i="1"/>
  <c r="AB5" i="1"/>
  <c r="EI6" i="1"/>
  <c r="EI13" i="1"/>
  <c r="EI9" i="1"/>
  <c r="AB14" i="1"/>
  <c r="DP5" i="1"/>
  <c r="AB8" i="1"/>
  <c r="DP8" i="1"/>
  <c r="DP14" i="1"/>
  <c r="EI5" i="1"/>
  <c r="AB7" i="1"/>
  <c r="AB10" i="1"/>
  <c r="DP7" i="1"/>
  <c r="EI8" i="1"/>
  <c r="AB9" i="1"/>
  <c r="AB11" i="1"/>
  <c r="DP12"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K20"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4" i="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<sst xmlns="http://schemas.openxmlformats.org/spreadsheetml/2006/main" count="865" uniqueCount="696">
  <si>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</si>
  <si>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</si>
  <si>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</si>
  <si>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</si>
  <si>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</si>
  <si>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</si>
  <si>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</si>
  <si>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</si>
  <si>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</si>
  <si>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</si>
  <si>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</si>
  <si>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</si>
  <si>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</si>
  <si>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</si>
  <si>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</si>
  <si>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</si>
  <si>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</si>
  <si>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</si>
  <si>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</si>
  <si>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</si>
  <si>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</si>
  <si>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</si>
  <si>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</si>
  <si>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</si>
  <si>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</si>
  <si>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</si>
  <si>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</si>
  <si>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</si>
  <si>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</si>
  <si>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</si>
  <si>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</si>
  <si>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</si>
  <si>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</si>
  <si>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</si>
  <si>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</si>
  <si>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</si>
  <si>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</si>
  <si>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</si>
  <si>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</si>
  <si>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</si>
  <si>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</si>
  <si>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</si>
  <si>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</si>
  <si>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</si>
  <si>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</si>
  <si>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</si>
  <si>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</si>
  <si>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</si>
  <si>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</si>
  <si>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</si>
  <si>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</si>
  <si>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</si>
  <si>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</si>
  <si>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</si>
  <si>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</si>
  <si>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</si>
  <si>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</si>
  <si>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</si>
  <si>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</si>
  <si>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</si>
  <si>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</si>
  <si>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</si>
  <si>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</si>
  <si>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</si>
  <si>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</si>
  <si>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</si>
  <si>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</si>
  <si>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</si>
  <si>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</si>
  <si>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</si>
  <si>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</si>
  <si>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</si>
  <si>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</si>
  <si>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</si>
  <si>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</si>
  <si>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</si>
  <si>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</si>
  <si>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</si>
  <si>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</si>
  <si>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</si>
  <si>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</si>
  <si>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</si>
  <si>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</si>
  <si>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</si>
  <si>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</si>
  <si>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</si>
  <si>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</si>
  <si>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</si>
  <si>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</si>
  <si>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</si>
  <si>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</si>
  <si>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</si>
  <si>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</si>
  <si>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</si>
  <si>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</si>
  <si>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</si>
  <si>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</si>
  <si>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</si>
  <si>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</si>
  <si>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</si>
  <si>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</si>
  <si>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</si>
  <si>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</si>
  <si>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</si>
  <si>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</si>
  <si>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</si>
  <si>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</si>
  <si>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</si>
  <si>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</si>
  <si>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</si>
  <si>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</si>
  <si>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</si>
  <si>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</si>
  <si>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</si>
  <si>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</si>
  <si>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</si>
  <si>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</si>
  <si>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</si>
  <si>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</si>
  <si>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</si>
  <si>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</si>
  <si>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</si>
  <si>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</si>
  <si>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</si>
  <si>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</si>
  <si>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</si>
  <si>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</si>
  <si>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</si>
  <si>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</si>
  <si>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</si>
  <si>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</si>
  <si>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</si>
  <si>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</si>
  <si>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</si>
  <si>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</si>
  <si>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</si>
  <si>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</si>
  <si>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</si>
  <si>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</si>
  <si>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</si>
  <si>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</si>
  <si>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</si>
  <si>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</si>
  <si>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</si>
  <si>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</si>
  <si>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</si>
  <si>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</si>
  <si>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</si>
  <si>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</si>
  <si>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</si>
  <si>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</si>
  <si>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</si>
  <si>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</si>
  <si>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</si>
  <si>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</si>
  <si>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</si>
  <si>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</si>
  <si>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</si>
  <si>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</si>
  <si>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</si>
  <si>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</si>
  <si>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</si>
  <si>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</si>
  <si>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</si>
  <si>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</si>
  <si>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</si>
  <si>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</si>
  <si>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</si>
  <si>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</si>
  <si>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</si>
  <si>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</si>
  <si>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</si>
  <si>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</si>
  <si>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</si>
  <si>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</si>
  <si>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</si>
  <si>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</si>
  <si>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</si>
  <si>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</si>
  <si>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</si>
  <si>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</si>
  <si>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</si>
  <si>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</si>
  <si>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</si>
  <si>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</si>
  <si>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</si>
  <si>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</si>
  <si>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</si>
  <si>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</si>
  <si>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</si>
  <si>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</si>
  <si>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</si>
  <si>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</si>
  <si>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</si>
  <si>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</si>
  <si>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</si>
  <si>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</si>
  <si>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</si>
  <si>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</si>
  <si>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</si>
  <si>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</si>
  <si>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</si>
  <si>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</si>
  <si>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</si>
  <si>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</si>
  <si>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</si>
  <si>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</si>
  <si>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</si>
  <si>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</si>
  <si>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</si>
  <si>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</si>
  <si>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</si>
  <si>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</si>
  <si>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</si>
  <si>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</si>
  <si>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</si>
  <si>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</si>
  <si>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</si>
  <si>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</si>
  <si>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</si>
  <si>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</si>
  <si>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</si>
  <si>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</si>
  <si>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</si>
  <si>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</si>
  <si>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</si>
  <si>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</si>
  <si>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</si>
  <si>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</si>
  <si>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</si>
  <si>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</si>
  <si>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</si>
  <si>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</si>
  <si>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</si>
  <si>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</si>
  <si>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</si>
  <si>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</si>
  <si>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</si>
  <si>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</si>
  <si>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</si>
  <si>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</si>
  <si>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</si>
  <si>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</si>
  <si>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</si>
  <si>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</si>
  <si>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</si>
  <si>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</si>
  <si>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</si>
  <si>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</si>
  <si>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</si>
  <si>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</si>
  <si>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</si>
  <si>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</si>
  <si>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</si>
  <si>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</si>
  <si>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</si>
  <si>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</si>
  <si>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</si>
  <si>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</si>
  <si>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</si>
  <si>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</si>
  <si>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</si>
  <si>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</si>
  <si>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</si>
  <si>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</si>
  <si>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</si>
  <si>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</si>
  <si>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</si>
  <si>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</si>
  <si>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</si>
  <si>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</si>
  <si>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</si>
  <si>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</si>
  <si>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</si>
  <si>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</si>
  <si>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</si>
  <si>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</si>
  <si>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</si>
  <si>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</si>
  <si>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</si>
  <si>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</si>
  <si>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</si>
  <si>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</si>
  <si>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</si>
  <si>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</si>
  <si>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</si>
  <si>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</si>
  <si>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</si>
  <si>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</si>
  <si>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</si>
  <si>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</si>
  <si>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</si>
  <si>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</si>
  <si>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</si>
  <si>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</si>
  <si>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</si>
  <si>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</si>
  <si>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</si>
  <si>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</si>
  <si>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</si>
  <si>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</si>
  <si>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</si>
  <si>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</si>
  <si>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</si>
  <si>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</si>
  <si>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</si>
  <si>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</si>
  <si>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</si>
  <si>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</si>
  <si>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</si>
  <si>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</si>
  <si>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</si>
  <si>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</si>
  <si>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</si>
  <si>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</si>
  <si>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</si>
  <si>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</si>
  <si>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</si>
  <si>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</si>
  <si>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</si>
  <si>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</si>
  <si>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</si>
  <si>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</si>
  <si>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</si>
  <si>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</si>
  <si>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</si>
  <si>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</si>
  <si>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</si>
  <si>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</si>
  <si>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</si>
  <si>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</si>
  <si>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</si>
  <si>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</si>
  <si>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</si>
  <si>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</si>
  <si>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</si>
  <si>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</si>
  <si>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</si>
  <si>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</si>
  <si>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</si>
  <si>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</si>
  <si>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</si>
  <si>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</si>
  <si>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</si>
  <si>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</si>
  <si>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</si>
  <si>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</si>
  <si>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</si>
  <si>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</si>
  <si>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</si>
  <si>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</si>
  <si>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</si>
  <si>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</si>
  <si>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</si>
  <si>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</si>
  <si>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</si>
  <si>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</si>
  <si>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</si>
  <si>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</si>
  <si>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</si>
  <si>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</si>
  <si>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</si>
  <si>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</si>
  <si>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</si>
  <si>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</si>
  <si>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</si>
  <si>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</si>
  <si>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</si>
  <si>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</si>
  <si>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</si>
  <si>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</si>
  <si>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</si>
  <si>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</si>
  <si>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</si>
  <si>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</si>
  <si>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</si>
  <si>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</si>
  <si>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</si>
  <si>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</si>
  <si>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</si>
  <si>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</si>
  <si>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</si>
  <si>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</si>
  <si>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</si>
  <si>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</si>
  <si>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</si>
  <si>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</si>
  <si>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</si>
  <si>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</si>
  <si>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</si>
  <si>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</si>
  <si>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</si>
  <si>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</si>
  <si>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</si>
  <si>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</si>
  <si>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</si>
  <si>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</si>
  <si>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</si>
  <si>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</si>
  <si>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</si>
  <si>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</si>
  <si>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</si>
  <si>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</si>
  <si>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</si>
  <si>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</si>
  <si>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</si>
  <si>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</si>
  <si>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</si>
  <si>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</si>
  <si>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</si>
  <si>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</si>
  <si>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</si>
  <si>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</si>
  <si>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</si>
  <si>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</si>
  <si>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</si>
  <si>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</si>
  <si>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</si>
  <si>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</si>
  <si>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</si>
  <si>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</si>
  <si>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</si>
  <si>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</si>
  <si>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</si>
  <si>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</si>
  <si>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</si>
  <si>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</si>
  <si>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</si>
  <si>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</si>
  <si>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</si>
  <si>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</si>
  <si>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</si>
  <si>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</si>
  <si>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</si>
  <si>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</si>
  <si>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</si>
  <si>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</si>
  <si>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</si>
  <si>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</si>
  <si>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</si>
  <si>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</si>
  <si>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</si>
  <si>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</si>
  <si>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</si>
  <si>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</si>
  <si>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</si>
  <si>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</si>
  <si>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</si>
  <si>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</si>
  <si>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</si>
  <si>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</si>
  <si>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</si>
  <si>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</si>
  <si>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</si>
  <si>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</si>
  <si>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</si>
  <si>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</si>
  <si>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</si>
  <si>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</si>
  <si>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</si>
  <si>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</si>
  <si>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</si>
  <si>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</si>
  <si>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</si>
  <si>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</si>
  <si>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</si>
  <si>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</si>
  <si>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</si>
  <si>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</si>
  <si>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</si>
  <si>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</si>
  <si>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</si>
  <si>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</si>
  <si>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</si>
  <si>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</si>
  <si>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</si>
  <si>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</si>
  <si>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</si>
  <si>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</si>
  <si>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</si>
  <si>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</si>
  <si>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</si>
  <si>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</si>
  <si>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</si>
  <si>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</si>
  <si>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</si>
  <si>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</si>
  <si>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</si>
  <si>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</si>
  <si>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</si>
  <si>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</si>
  <si>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</si>
  <si>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</si>
  <si>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</si>
  <si>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</si>
  <si>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</si>
  <si>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</si>
  <si>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</si>
  <si>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</si>
  <si>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</si>
  <si>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</si>
  <si>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</si>
  <si>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</si>
  <si>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</si>
  <si>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</si>
  <si>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</si>
  <si>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</si>
  <si>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</si>
  <si>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</si>
  <si>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</si>
  <si>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</si>
  <si>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</si>
  <si>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</si>
  <si>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</si>
  <si>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</si>
  <si>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</si>
  <si>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</si>
  <si>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</si>
  <si>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</si>
  <si>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</si>
  <si>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</si>
  <si>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</si>
  <si>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</si>
  <si>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</si>
  <si>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</si>
  <si>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</si>
  <si>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</si>
  <si>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</si>
  <si>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</si>
  <si>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</si>
  <si>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</si>
  <si>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</si>
  <si>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</si>
  <si>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</si>
  <si>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</si>
  <si>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</si>
  <si>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</si>
  <si>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</si>
  <si>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</si>
  <si>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</si>
  <si>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</si>
  <si>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</si>
  <si>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</si>
  <si>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</si>
  <si>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</si>
  <si>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</si>
  <si>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</si>
  <si>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</si>
  <si>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</si>
  <si>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</si>
  <si>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</si>
  <si>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</si>
  <si>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</si>
  <si>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</si>
  <si>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</si>
  <si>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</si>
  <si>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</si>
  <si>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</si>
  <si>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</si>
  <si>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</si>
  <si>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</si>
  <si>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</si>
  <si>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</si>
  <si>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</si>
  <si>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</si>
  <si>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</si>
  <si>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</si>
  <si>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</si>
  <si>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</si>
  <si>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</si>
  <si>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</si>
  <si>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</si>
  <si>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</si>
  <si>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</si>
  <si>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</si>
  <si>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</si>
  <si>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</si>
  <si>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</si>
  <si>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</si>
  <si>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</si>
  <si>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</si>
  <si>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</si>
  <si>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</si>
  <si>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</si>
  <si>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</si>
  <si>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</si>
  <si>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</si>
  <si>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</si>
  <si>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</si>
  <si>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</si>
  <si>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</si>
  <si>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</si>
  <si>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</si>
  <si>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</si>
  <si>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</si>
  <si>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</si>
  <si>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</si>
  <si>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</si>
  <si>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</si>
  <si>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</si>
  <si>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</si>
  <si>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</si>
  <si>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</si>
  <si>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</si>
  <si>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</si>
  <si>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</si>
  <si>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</si>
  <si>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</si>
  <si>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</si>
  <si>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</si>
  <si>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</si>
  <si>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</si>
  <si>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</si>
  <si>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</si>
  <si>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</si>
  <si>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</si>
  <si>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</si>
  <si>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</si>
  <si>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</si>
  <si>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</si>
  <si>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</si>
  <si>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</si>
  <si>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</si>
  <si>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</si>
  <si>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</si>
  <si>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</si>
  <si>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</si>
  <si>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</si>
  <si>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</si>
  <si>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</si>
  <si>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</si>
  <si>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</si>
  <si>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</si>
  <si>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</si>
  <si>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</si>
  <si>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</si>
  <si>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</si>
  <si>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</si>
  <si>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</si>
  <si>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</si>
  <si>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</si>
  <si>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</si>
  <si>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</si>
  <si>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</si>
  <si>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</si>
  <si>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</si>
  <si>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</si>
  <si>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</si>
  <si>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</si>
  <si>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</si>
  <si>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</si>
  <si>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</si>
  <si>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</si>
  <si>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</si>
  <si>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</si>
  <si>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</si>
  <si>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</si>
  <si>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</si>
  <si>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</si>
  <si>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</si>
  <si>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</si>
  <si>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</si>
  <si>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</si>
  <si>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</si>
  <si>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</si>
  <si>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</si>
  <si>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</si>
  <si>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</si>
  <si>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</si>
  <si>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</si>
  <si>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</si>
  <si>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</si>
  <si>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</si>
  <si>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</si>
  <si>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</si>
  <si>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</si>
  <si>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Lenovo T490s parent</t>
  </si>
  <si>
    <t>Lenovo T490s BL - DE</t>
  </si>
  <si>
    <t>Lenovo T490s BL - FR</t>
  </si>
  <si>
    <t>Lenovo T490s BL - IT</t>
  </si>
  <si>
    <t>Lenovo T490s BL - ES</t>
  </si>
  <si>
    <t>Lenovo T490s BL - UK</t>
  </si>
  <si>
    <t>Lenovo T490s BL - NORDIC</t>
  </si>
  <si>
    <t>Lenovo T490s BL - BE</t>
  </si>
  <si>
    <t>Lenovo T490s BL - Swiss</t>
  </si>
  <si>
    <t>Lenovo T490s BL - US int</t>
  </si>
  <si>
    <t>Lenovo T490s BL - US</t>
  </si>
  <si>
    <t>T490s T495s</t>
  </si>
  <si>
    <t>Lenovo/T490S/BL/DE</t>
  </si>
  <si>
    <t>Lenovo/T490S/BL/FR</t>
  </si>
  <si>
    <t>Lenovo/T490S/BL/IT</t>
  </si>
  <si>
    <t>Lenovo/T490S/BL/ES</t>
  </si>
  <si>
    <t>Lenovo/T490S/BL/UK</t>
  </si>
  <si>
    <t>Lenovo/T490S/BL/NOR</t>
  </si>
  <si>
    <t>Lenovo/T490S/BL/USI</t>
  </si>
  <si>
    <t>Lenovo/T490S/BL/US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</si>
</sst>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7"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1">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5" fillId="0" borderId="0" xfId="0" applyFont="1" applyAlignment="1">
      <alignment horizontal="center"/>
    </xf>
  </cellXfs>
  <cellStyles count="3">
    <cellStyle name="Normal" xfId="0" builtinId="0"/>
    <cellStyle name="Normal 2" xfId="2" xr:uid="{00000000-0005-0000-0000-000007000000}"/>
    <cellStyle name="Normal 3" xfId="1" xr:uid="{00000000-0005-0000-0000-000006000000}"/>
  </cellStyles>
  <dxfs count="1103">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2013 - 2022">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zoomScaleNormal="100" workbookViewId="0">
      <selection activeCell="AB20" sqref="AB20"/>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1" t="str">
        <f>IF(ISBLANK(Values!E3),"",IF(Values!$B$37="EU","computercomponent","computer"))</f>
        <v>computercomponent</v>
      </c>
      <c r="B4" s="27" t="str">
        <f>Values!B13</f>
        <v>Lenovo T490s parent</v>
      </c>
      <c r="C4" s="27" t="s">
        <v>345</v>
      </c>
      <c r="D4" s="28">
        <f>Values!B14</f>
        <v>5714401490999</v>
      </c>
      <c r="E4" s="1" t="s">
        <v>346</v>
      </c>
      <c r="F4" s="27" t="str">
        <f>SUBSTITUTE(Values!B1, "{language}", "") &amp; " " &amp; Values!B3</f>
        <v>clavier de remplacement  rétroéclairé pour Lenovo Thinkpad T490s T495s</v>
      </c>
      <c r="G4" s="27" t="s">
        <v>345</v>
      </c>
      <c r="H4" s="1" t="str">
        <f>Values!B16</f>
        <v>computer-keyboards</v>
      </c>
      <c r="I4" s="1" t="str">
        <f>IF(ISBLANK(Values!E3),"","4730574031")</f>
        <v>4730574031</v>
      </c>
      <c r="J4" s="29" t="str">
        <f>Values!B13</f>
        <v>Lenovo T490s parent</v>
      </c>
      <c r="K4" s="30"/>
      <c r="L4" s="27"/>
      <c r="M4" s="27"/>
      <c r="W4" s="27" t="s">
        <v>347</v>
      </c>
      <c r="X4" s="27"/>
      <c r="Y4" s="31" t="s">
        <v>348</v>
      </c>
      <c r="Z4" s="27"/>
      <c r="AA4" s="1" t="str">
        <f>Values!B20</f>
        <v>Update</v>
      </c>
      <c r="DY4" s="32" t="s">
        <v>349</v>
      </c>
      <c r="DZ4" s="32" t="s">
        <v>349</v>
      </c>
      <c r="EA4" s="32" t="s">
        <v>349</v>
      </c>
      <c r="EB4" s="32" t="s">
        <v>349</v>
      </c>
      <c r="EC4" s="32" t="s">
        <v>349</v>
      </c>
      <c r="EV4" s="1" t="s">
        <v>350</v>
      </c>
    </row>
    <row r="5" spans="1:192" ht="48" x14ac:dyDescent="0.2">
      <c r="A5" s="1" t="str">
        <f>IF(ISBLANK(Values!E4),"",IF(Values!$B$37="EU","computercomponent","computer"))</f>
        <v>computercomponent</v>
      </c>
      <c r="B5" s="33" t="str">
        <f>IF(ISBLANK(Values!E4),"",Values!F4)</f>
        <v>Lenovo T490s BL - DE</v>
      </c>
      <c r="C5" s="29" t="str">
        <f>IF(ISBLANK(Values!E4),"","TellusRem")</f>
        <v>TellusRem</v>
      </c>
      <c r="D5" s="28">
        <f>IF(ISBLANK(Values!E4),"",Values!E4)</f>
        <v>5714401490012</v>
      </c>
      <c r="E5" s="1" t="str">
        <f>IF(ISBLANK(Values!E4),"","EAN")</f>
        <v>EAN</v>
      </c>
      <c r="F5" s="27" t="str">
        <f>IF(ISBLANK(Values!E4),"",IF(Values!J4, SUBSTITUTE(Values!$B$1, "{language}", Values!H4) &amp; " " &amp;Values!$B$3, SUBSTITUTE(Values!$B$2, "{language}", Values!$H4) &amp; " " &amp;Values!$B$3))</f>
        <v>clavier de remplacement Allemand rétroéclairé pour Lenovo Thinkpad T490s T495s</v>
      </c>
      <c r="G5" s="29" t="str">
        <f>IF(ISBLANK(Values!E4),"","TellusRem")</f>
        <v>TellusRem</v>
      </c>
      <c r="H5" s="1" t="str">
        <f>IF(ISBLANK(Values!E4),"",Values!$B$16)</f>
        <v>computer-keyboards</v>
      </c>
      <c r="I5" s="1" t="str">
        <f>IF(ISBLANK(Values!E4),"","4730574031")</f>
        <v>4730574031</v>
      </c>
      <c r="J5" s="31" t="str">
        <f>IF(ISBLANK(Values!E4),"",Values!F4 )</f>
        <v>Lenovo T490s BL - DE</v>
      </c>
      <c r="K5" s="27">
        <f>IF(ISBLANK(Values!E4),"",IF(Values!J4, Values!$B$4, Values!$B$5))</f>
        <v>56.99</v>
      </c>
      <c r="L5" s="27" t="str">
        <f>IF(ISBLANK(Values!E4),"",IF($CO5="DEFAULT", Values!$B$18, ""))</f>
        <v/>
      </c>
      <c r="M5" s="27" t="str">
        <f>IF(ISBLANK(Values!E4),"",Values!$M4)</f>
        <v>https://raw.githubusercontent.com/PatrickVibild/TellusAmazonPictures/master/pictures/Lenovo/T490S/BL/DE/1.jpg</v>
      </c>
      <c r="N5" s="27" t="str">
        <f>IF(ISBLANK(Values!$F4),"",Values!N4)</f>
        <v>https://raw.githubusercontent.com/PatrickVibild/TellusAmazonPictures/master/pictures/Lenovo/T490S/BL/DE/2.jpg</v>
      </c>
      <c r="O5" s="27" t="str">
        <f>IF(ISBLANK(Values!$F4),"",Values!O4)</f>
        <v>https://raw.githubusercontent.com/PatrickVibild/TellusAmazonPictures/master/pictures/Lenovo/T490S/BL/DE/3.jpg</v>
      </c>
      <c r="P5" s="27" t="str">
        <f>IF(ISBLANK(Values!$F4),"",Values!P4)</f>
        <v>https://raw.githubusercontent.com/PatrickVibild/TellusAmazonPictures/master/pictures/Lenovo/T490S/BL/DE/4.jpg</v>
      </c>
      <c r="Q5" s="27" t="str">
        <f>IF(ISBLANK(Values!$F4),"",Values!Q4)</f>
        <v>https://raw.githubusercontent.com/PatrickVibild/TellusAmazonPictures/master/pictures/Lenovo/T490S/BL/DE/5.jpg</v>
      </c>
      <c r="R5" s="27" t="str">
        <f>IF(ISBLANK(Values!$F4),"",Values!R4)</f>
        <v>https://raw.githubusercontent.com/PatrickVibild/TellusAmazonPictures/master/pictures/Lenovo/T490S/BL/DE/6.jpg</v>
      </c>
      <c r="S5" s="27" t="str">
        <f>IF(ISBLANK(Values!$F4),"",Values!S4)</f>
        <v>https://raw.githubusercontent.com/PatrickVibild/TellusAmazonPictures/master/pictures/Lenovo/T490S/BL/DE/7.jpg</v>
      </c>
      <c r="T5" s="27" t="str">
        <f>IF(ISBLANK(Values!$F4),"",Values!T4)</f>
        <v>https://raw.githubusercontent.com/PatrickVibild/TellusAmazonPictures/master/pictures/Lenovo/T490S/BL/DE/8.jpg</v>
      </c>
      <c r="U5" s="27" t="str">
        <f>IF(ISBLANK(Values!$F4),"",Values!U4)</f>
        <v>https://raw.githubusercontent.com/PatrickVibild/TellusAmazonPictures/master/pictures/Lenovo/T490S/BL/DE/9.jpg</v>
      </c>
      <c r="W5" s="29" t="str">
        <f>IF(ISBLANK(Values!E4),"","Child")</f>
        <v>Child</v>
      </c>
      <c r="X5" s="29" t="str">
        <f>IF(ISBLANK(Values!E4),"",Values!$B$13)</f>
        <v>Lenovo T490s parent</v>
      </c>
      <c r="Y5" s="31" t="str">
        <f>IF(ISBLANK(Values!E4),"","Size-Color")</f>
        <v>Size-Color</v>
      </c>
      <c r="Z5" s="29" t="str">
        <f>IF(ISBLANK(Values!E4),"","variation")</f>
        <v>variation</v>
      </c>
      <c r="AA5" s="1" t="str">
        <f>IF(ISBLANK(Values!E4),"",Values!$B$20)</f>
        <v>Update</v>
      </c>
      <c r="AB5" s="1" t="str">
        <f>IF(ISBLANK(Values!E4),"",Values!$B$29)</f>
        <v>Clavier distribué par Tellus Remarketing, leader européen des claviers portables. Le clavier a été nettoyé, emballé et testé dans notre ligne de production au Danemark. Pour toute question de compatibilité, contactez-nous via le site Web d'Amazon.</v>
      </c>
      <c r="AI5" s="34" t="str">
        <f>IF(ISBLANK(Values!E4),"",IF(Values!I4,Values!$B$23,Values!$B$33))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5" s="32" t="str">
        <f>IF(ISBLANK(Values!E4),"",Values!$B$24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T490s T495s</v>
      </c>
      <c r="AK5" s="1" t="str">
        <f>IF(ISBLANK(Values!E4),"",Values!$B$25)</f>
        <v xml:space="preserve">♻️ PRODUIT ÉCOLOGIQUE - Achetez remis à neuf, ACHETEZ VERT! Réduisez plus de 80% de dioxyde de carbone en achetant nos claviers remis à neuf, par rapport à l'achat d'un nouveau clavier! </v>
      </c>
      <c r="AL5" s="1" t="str">
        <f>IF(ISBLANK(Values!E4),"",SUBSTITUTE(SUBSTITUTE(IF(Values!$J4, Values!$B$26, Values!$B$33), "{language}", Values!$H4), "{flag}", INDEX(options!$E$1:$E$20, Values!$V4)))</f>
        <v>👉  DISPOSITION - 🇩🇪 Allemand rétroéclairé.</v>
      </c>
      <c r="AM5" s="1" t="str">
        <f>SUBSTITUTE(IF(ISBLANK(Values!E4),"",Values!$B$27), "{model}", Values!$B$3)</f>
        <v xml:space="preserve">👉 COMPATIBLE AVEC - Lenovo T490s T495s. Veuillez vérifier attentivement l'image et la description avant d'acheter un clavier. Cela garantit que vous obtenez le bon clavier d'ordinateur portable pour votre ordinateur. Installation super facile. </v>
      </c>
      <c r="AT5" s="27" t="str">
        <f>IF(ISBLANK(Values!E4),"",Values!H4)</f>
        <v>Allemand</v>
      </c>
      <c r="AV5" s="1" t="str">
        <f>IF(ISBLANK(Values!E4),"",IF(Values!J4,"Backlit", "Non-Backlit"))</f>
        <v>Backlit</v>
      </c>
      <c r="AW5"/>
      <c r="BE5" s="1" t="str">
        <f>IF(ISBLANK(Values!E4),"","Professional Audience")</f>
        <v>Professional Audience</v>
      </c>
      <c r="BF5" s="1" t="str">
        <f>IF(ISBLANK(Values!E4),"","Consumer Audience")</f>
        <v>Consumer Audience</v>
      </c>
      <c r="BG5" s="1" t="str">
        <f>IF(ISBLANK(Values!E4),"","Adults")</f>
        <v>Adults</v>
      </c>
      <c r="BH5" s="1"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 ) ) ) ) )))</f>
        <v>Danemark</v>
      </c>
      <c r="CZ5" s="1" t="str">
        <f>IF(ISBLANK(Values!E4),"","No")</f>
        <v>No</v>
      </c>
      <c r="DA5" s="1" t="str">
        <f>IF(ISBLANK(Values!E4),"","No")</f>
        <v>No</v>
      </c>
      <c r="DO5" s="1" t="str">
        <f>IF(ISBLANK(Values!E4),"","Parts")</f>
        <v>Parts</v>
      </c>
      <c r="DP5" s="1" t="str">
        <f>IF(ISBLANK(Values!E4),"",Values!$B$31)</f>
        <v>Garantie de 6 mois après la date de livraison. En cas de dysfonctionnement du clavier, une nouvelle unité ou une pièce de rechange pour le clavier du produit sera envoyée. En cas de tri des stocks, un remboursement complet est effectué.</v>
      </c>
      <c r="DY5" t="str">
        <f>IF(ISBLANK(Values!$E4), "", "not_applicable")</f>
        <v>not_applicable</v>
      </c>
      <c r="EI5" s="1" t="str">
        <f>IF(ISBLANK(Values!E4),"",Values!$B$31)</f>
        <v>Garantie de 6 mois après la date de livraison. En cas de dysfonctionnement du clavier, une nouvelle unité ou une pièce de rechange pour le clavier du produit sera envoyée. En cas de tri des stocks, un remboursement complet est effectué.</v>
      </c>
      <c r="ES5" s="1" t="str">
        <f>IF(ISBLANK(Values!E4),"","Amazon Tellus UPS")</f>
        <v>Amazon Tellus UPS</v>
      </c>
      <c r="EV5" s="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7">
        <f>IF(ISBLANK(Values!E4),"",IF(Values!J4, Values!$B$4, Values!$B$5))</f>
        <v>56.99</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row>
    <row r="6" spans="1:192" ht="48" x14ac:dyDescent="0.2">
      <c r="A6" s="1" t="str">
        <f>IF(ISBLANK(Values!E5),"",IF(Values!$B$37="EU","computercomponent","computer"))</f>
        <v>computercomponent</v>
      </c>
      <c r="B6" s="33" t="str">
        <f>IF(ISBLANK(Values!E5),"",Values!F5)</f>
        <v>Lenovo T490s BL - FR</v>
      </c>
      <c r="C6" s="29" t="str">
        <f>IF(ISBLANK(Values!E5),"","TellusRem")</f>
        <v>TellusRem</v>
      </c>
      <c r="D6" s="28">
        <f>IF(ISBLANK(Values!E5),"",Values!E5)</f>
        <v>5714401490029</v>
      </c>
      <c r="E6" s="1" t="str">
        <f>IF(ISBLANK(Values!E5),"","EAN")</f>
        <v>EAN</v>
      </c>
      <c r="F6" s="27" t="str">
        <f>IF(ISBLANK(Values!E5),"",IF(Values!J5, SUBSTITUTE(Values!$B$1, "{language}", Values!H5) &amp; " " &amp;Values!$B$3, SUBSTITUTE(Values!$B$2, "{language}", Values!$H5) &amp; " " &amp;Values!$B$3))</f>
        <v>clavier de remplacement Français rétroéclairé pour Lenovo Thinkpad T490s T495s</v>
      </c>
      <c r="G6" s="29" t="str">
        <f>IF(ISBLANK(Values!E5),"","TellusRem")</f>
        <v>TellusRem</v>
      </c>
      <c r="H6" s="1" t="str">
        <f>IF(ISBLANK(Values!E5),"",Values!$B$16)</f>
        <v>computer-keyboards</v>
      </c>
      <c r="I6" s="1" t="str">
        <f>IF(ISBLANK(Values!E5),"","4730574031")</f>
        <v>4730574031</v>
      </c>
      <c r="J6" s="31" t="str">
        <f>IF(ISBLANK(Values!E5),"",Values!F5 )</f>
        <v>Lenovo T490s BL - FR</v>
      </c>
      <c r="K6" s="27">
        <f>IF(ISBLANK(Values!E5),"",IF(Values!J5, Values!$B$4, Values!$B$5))</f>
        <v>56.99</v>
      </c>
      <c r="L6" s="27" t="str">
        <f>IF(ISBLANK(Values!E5),"",IF($CO6="DEFAULT", Values!$B$18, ""))</f>
        <v/>
      </c>
      <c r="M6" s="27" t="str">
        <f>IF(ISBLANK(Values!E5),"",Values!$M5)</f>
        <v>https://raw.githubusercontent.com/PatrickVibild/TellusAmazonPictures/master/pictures/Lenovo/T490S/BL/FR/1.jpg</v>
      </c>
      <c r="N6" s="27" t="str">
        <f>IF(ISBLANK(Values!$F5),"",Values!N5)</f>
        <v>https://raw.githubusercontent.com/PatrickVibild/TellusAmazonPictures/master/pictures/Lenovo/T490S/BL/FR/2.jpg</v>
      </c>
      <c r="O6" s="27" t="str">
        <f>IF(ISBLANK(Values!$F5),"",Values!O5)</f>
        <v>https://raw.githubusercontent.com/PatrickVibild/TellusAmazonPictures/master/pictures/Lenovo/T490S/BL/FR/3.jpg</v>
      </c>
      <c r="P6" s="27" t="str">
        <f>IF(ISBLANK(Values!$F5),"",Values!P5)</f>
        <v>https://raw.githubusercontent.com/PatrickVibild/TellusAmazonPictures/master/pictures/Lenovo/T490S/BL/FR/4.jpg</v>
      </c>
      <c r="Q6" s="27" t="str">
        <f>IF(ISBLANK(Values!$F5),"",Values!Q5)</f>
        <v>https://raw.githubusercontent.com/PatrickVibild/TellusAmazonPictures/master/pictures/Lenovo/T490S/BL/FR/5.jpg</v>
      </c>
      <c r="R6" s="27" t="str">
        <f>IF(ISBLANK(Values!$F5),"",Values!R5)</f>
        <v>https://raw.githubusercontent.com/PatrickVibild/TellusAmazonPictures/master/pictures/Lenovo/T490S/BL/FR/6.jpg</v>
      </c>
      <c r="S6" s="27" t="str">
        <f>IF(ISBLANK(Values!$F5),"",Values!S5)</f>
        <v>https://raw.githubusercontent.com/PatrickVibild/TellusAmazonPictures/master/pictures/Lenovo/T490S/BL/FR/7.jpg</v>
      </c>
      <c r="T6" s="27" t="str">
        <f>IF(ISBLANK(Values!$F5),"",Values!T5)</f>
        <v>https://raw.githubusercontent.com/PatrickVibild/TellusAmazonPictures/master/pictures/Lenovo/T490S/BL/FR/8.jpg</v>
      </c>
      <c r="U6" s="27" t="str">
        <f>IF(ISBLANK(Values!$F5),"",Values!U5)</f>
        <v>https://raw.githubusercontent.com/PatrickVibild/TellusAmazonPictures/master/pictures/Lenovo/T490S/BL/FR/9.jpg</v>
      </c>
      <c r="W6" s="29" t="str">
        <f>IF(ISBLANK(Values!E5),"","Child")</f>
        <v>Child</v>
      </c>
      <c r="X6" s="29" t="str">
        <f>IF(ISBLANK(Values!E5),"",Values!$B$13)</f>
        <v>Lenovo T490s parent</v>
      </c>
      <c r="Y6" s="31" t="str">
        <f>IF(ISBLANK(Values!E5),"","Size-Color")</f>
        <v>Size-Color</v>
      </c>
      <c r="Z6" s="29" t="str">
        <f>IF(ISBLANK(Values!E5),"","variation")</f>
        <v>variation</v>
      </c>
      <c r="AA6" s="1" t="str">
        <f>IF(ISBLANK(Values!E5),"",Values!$B$20)</f>
        <v>Update</v>
      </c>
      <c r="AB6" s="1" t="str">
        <f>IF(ISBLANK(Values!E5),"",Values!$B$29)</f>
        <v>Clavier distribué par Tellus Remarketing, leader européen des claviers portables. Le clavier a été nettoyé, emballé et testé dans notre ligne de production au Danemark. Pour toute question de compatibilité, contactez-nous via le site Web d'Amazon.</v>
      </c>
      <c r="AI6" s="34" t="str">
        <f>IF(ISBLANK(Values!E5),"",IF(Values!I5,Values!$B$23,Values!$B$33))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6" s="32" t="str">
        <f>IF(ISBLANK(Values!E5),"",Values!$B$24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T490s T495s</v>
      </c>
      <c r="AK6" s="1" t="str">
        <f>IF(ISBLANK(Values!E5),"",Values!$B$25)</f>
        <v xml:space="preserve">♻️ PRODUIT ÉCOLOGIQUE - Achetez remis à neuf, ACHETEZ VERT! Réduisez plus de 80% de dioxyde de carbone en achetant nos claviers remis à neuf, par rapport à l'achat d'un nouveau clavier! </v>
      </c>
      <c r="AL6" s="1" t="str">
        <f>IF(ISBLANK(Values!E5),"",SUBSTITUTE(SUBSTITUTE(IF(Values!$J5, Values!$B$26, Values!$B$33), "{language}", Values!$H5), "{flag}", INDEX(options!$E$1:$E$20, Values!$V5)))</f>
        <v>👉  DISPOSITION - 🇫🇷 Français rétroéclairé.</v>
      </c>
      <c r="AM6" s="1" t="str">
        <f>SUBSTITUTE(IF(ISBLANK(Values!E5),"",Values!$B$27), "{model}", Values!$B$3)</f>
        <v xml:space="preserve">👉 COMPATIBLE AVEC - Lenovo T490s T495s. Veuillez vérifier attentivement l'image et la description avant d'acheter un clavier. Cela garantit que vous obtenez le bon clavier d'ordinateur portable pour votre ordinateur. Installation super facile. </v>
      </c>
      <c r="AT6" s="27" t="str">
        <f>IF(ISBLANK(Values!E5),"",Values!H5)</f>
        <v>Français</v>
      </c>
      <c r="AV6" s="1" t="str">
        <f>IF(ISBLANK(Values!E5),"",IF(Values!J5,"Backlit", "Non-Backlit"))</f>
        <v>Backlit</v>
      </c>
      <c r="AW6"/>
      <c r="BE6" s="1" t="str">
        <f>IF(ISBLANK(Values!E5),"","Professional Audience")</f>
        <v>Professional Audience</v>
      </c>
      <c r="BF6" s="1" t="str">
        <f>IF(ISBLANK(Values!E5),"","Consumer Audience")</f>
        <v>Consumer Audience</v>
      </c>
      <c r="BG6" s="1" t="str">
        <f>IF(ISBLANK(Values!E5),"","Adults")</f>
        <v>Adults</v>
      </c>
      <c r="BH6" s="1"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 ) ) ) ) )))</f>
        <v>Danemark</v>
      </c>
      <c r="CZ6" s="1" t="str">
        <f>IF(ISBLANK(Values!E5),"","No")</f>
        <v>No</v>
      </c>
      <c r="DA6" s="1" t="str">
        <f>IF(ISBLANK(Values!E5),"","No")</f>
        <v>No</v>
      </c>
      <c r="DO6" s="1" t="str">
        <f>IF(ISBLANK(Values!E5),"","Parts")</f>
        <v>Parts</v>
      </c>
      <c r="DP6" s="1" t="str">
        <f>IF(ISBLANK(Values!E5),"",Values!$B$31)</f>
        <v>Garantie de 6 mois après la date de livraison. En cas de dysfonctionnement du clavier, une nouvelle unité ou une pièce de rechange pour le clavier du produit sera envoyée. En cas de tri des stocks, un remboursement complet est effectué.</v>
      </c>
      <c r="DY6" t="str">
        <f>IF(ISBLANK(Values!$E5), "", "not_applicable")</f>
        <v>not_applicable</v>
      </c>
      <c r="EI6" s="1" t="str">
        <f>IF(ISBLANK(Values!E5),"",Values!$B$31)</f>
        <v>Garantie de 6 mois après la date de livraison. En cas de dysfonctionnement du clavier, une nouvelle unité ou une pièce de rechange pour le clavier du produit sera envoyée. En cas de tri des stocks, un remboursement complet est effectué.</v>
      </c>
      <c r="ES6" s="1" t="str">
        <f>IF(ISBLANK(Values!E5),"","Amazon Tellus UPS")</f>
        <v>Amazon Tellus UPS</v>
      </c>
      <c r="EV6" s="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7">
        <f>IF(ISBLANK(Values!E5),"",IF(Values!J5, Values!$B$4, Values!$B$5))</f>
        <v>56.99</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row>
    <row r="7" spans="1:192" ht="48" x14ac:dyDescent="0.2">
      <c r="A7" s="1" t="str">
        <f>IF(ISBLANK(Values!E6),"",IF(Values!$B$37="EU","computercomponent","computer"))</f>
        <v>computercomponent</v>
      </c>
      <c r="B7" s="33" t="str">
        <f>IF(ISBLANK(Values!E6),"",Values!F6)</f>
        <v>Lenovo T490s BL - IT</v>
      </c>
      <c r="C7" s="29" t="str">
        <f>IF(ISBLANK(Values!E6),"","TellusRem")</f>
        <v>TellusRem</v>
      </c>
      <c r="D7" s="28">
        <f>IF(ISBLANK(Values!E6),"",Values!E6)</f>
        <v>5714401490036</v>
      </c>
      <c r="E7" s="1" t="str">
        <f>IF(ISBLANK(Values!E6),"","EAN")</f>
        <v>EAN</v>
      </c>
      <c r="F7" s="27" t="str">
        <f>IF(ISBLANK(Values!E6),"",IF(Values!J6, SUBSTITUTE(Values!$B$1, "{language}", Values!H6) &amp; " " &amp;Values!$B$3, SUBSTITUTE(Values!$B$2, "{language}", Values!$H6) &amp; " " &amp;Values!$B$3))</f>
        <v>clavier de remplacement Italien rétroéclairé pour Lenovo Thinkpad T490s T495s</v>
      </c>
      <c r="G7" s="29" t="str">
        <f>IF(ISBLANK(Values!E6),"","TellusRem")</f>
        <v>TellusRem</v>
      </c>
      <c r="H7" s="1" t="str">
        <f>IF(ISBLANK(Values!E6),"",Values!$B$16)</f>
        <v>computer-keyboards</v>
      </c>
      <c r="I7" s="1" t="str">
        <f>IF(ISBLANK(Values!E6),"","4730574031")</f>
        <v>4730574031</v>
      </c>
      <c r="J7" s="31" t="str">
        <f>IF(ISBLANK(Values!E6),"",Values!F6 )</f>
        <v>Lenovo T490s BL - IT</v>
      </c>
      <c r="K7" s="27">
        <f>IF(ISBLANK(Values!E6),"",IF(Values!J6, Values!$B$4, Values!$B$5))</f>
        <v>56.99</v>
      </c>
      <c r="L7" s="27" t="str">
        <f>IF(ISBLANK(Values!E6),"",IF($CO7="DEFAULT", Values!$B$18, ""))</f>
        <v/>
      </c>
      <c r="M7" s="27" t="str">
        <f>IF(ISBLANK(Values!E6),"",Values!$M6)</f>
        <v>https://raw.githubusercontent.com/PatrickVibild/TellusAmazonPictures/master/pictures/Lenovo/T490S/BL/IT/1.jpg</v>
      </c>
      <c r="N7" s="27" t="str">
        <f>IF(ISBLANK(Values!$F6),"",Values!N6)</f>
        <v>https://raw.githubusercontent.com/PatrickVibild/TellusAmazonPictures/master/pictures/Lenovo/T490S/BL/IT/2.jpg</v>
      </c>
      <c r="O7" s="27" t="str">
        <f>IF(ISBLANK(Values!$F6),"",Values!O6)</f>
        <v>https://raw.githubusercontent.com/PatrickVibild/TellusAmazonPictures/master/pictures/Lenovo/T490S/BL/IT/3.jpg</v>
      </c>
      <c r="P7" s="27" t="str">
        <f>IF(ISBLANK(Values!$F6),"",Values!P6)</f>
        <v>https://raw.githubusercontent.com/PatrickVibild/TellusAmazonPictures/master/pictures/Lenovo/T490S/BL/IT/4.jpg</v>
      </c>
      <c r="Q7" s="27" t="str">
        <f>IF(ISBLANK(Values!$F6),"",Values!Q6)</f>
        <v>https://raw.githubusercontent.com/PatrickVibild/TellusAmazonPictures/master/pictures/Lenovo/T490S/BL/IT/5.jpg</v>
      </c>
      <c r="R7" s="27" t="str">
        <f>IF(ISBLANK(Values!$F6),"",Values!R6)</f>
        <v>https://raw.githubusercontent.com/PatrickVibild/TellusAmazonPictures/master/pictures/Lenovo/T490S/BL/IT/6.jpg</v>
      </c>
      <c r="S7" s="27" t="str">
        <f>IF(ISBLANK(Values!$F6),"",Values!S6)</f>
        <v>https://raw.githubusercontent.com/PatrickVibild/TellusAmazonPictures/master/pictures/Lenovo/T490S/BL/IT/7.jpg</v>
      </c>
      <c r="T7" s="27" t="str">
        <f>IF(ISBLANK(Values!$F6),"",Values!T6)</f>
        <v>https://raw.githubusercontent.com/PatrickVibild/TellusAmazonPictures/master/pictures/Lenovo/T490S/BL/IT/8.jpg</v>
      </c>
      <c r="U7" s="27" t="str">
        <f>IF(ISBLANK(Values!$F6),"",Values!U6)</f>
        <v>https://raw.githubusercontent.com/PatrickVibild/TellusAmazonPictures/master/pictures/Lenovo/T490S/BL/IT/9.jpg</v>
      </c>
      <c r="W7" s="29" t="str">
        <f>IF(ISBLANK(Values!E6),"","Child")</f>
        <v>Child</v>
      </c>
      <c r="X7" s="29" t="str">
        <f>IF(ISBLANK(Values!E6),"",Values!$B$13)</f>
        <v>Lenovo T490s parent</v>
      </c>
      <c r="Y7" s="31" t="str">
        <f>IF(ISBLANK(Values!E6),"","Size-Color")</f>
        <v>Size-Color</v>
      </c>
      <c r="Z7" s="29" t="str">
        <f>IF(ISBLANK(Values!E6),"","variation")</f>
        <v>variation</v>
      </c>
      <c r="AA7" s="1" t="str">
        <f>IF(ISBLANK(Values!E6),"",Values!$B$20)</f>
        <v>Update</v>
      </c>
      <c r="AB7" s="1" t="str">
        <f>IF(ISBLANK(Values!E6),"",Values!$B$29)</f>
        <v>Clavier distribué par Tellus Remarketing, leader européen des claviers portables. Le clavier a été nettoyé, emballé et testé dans notre ligne de production au Danemark. Pour toute question de compatibilité, contactez-nous via le site Web d'Amazon.</v>
      </c>
      <c r="AI7" s="34" t="str">
        <f>IF(ISBLANK(Values!E6),"",IF(Values!I6,Values!$B$23,Values!$B$33))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7" s="32" t="str">
        <f>IF(ISBLANK(Values!E6),"",Values!$B$24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T490s T495s</v>
      </c>
      <c r="AK7" s="1" t="str">
        <f>IF(ISBLANK(Values!E6),"",Values!$B$25)</f>
        <v xml:space="preserve">♻️ PRODUIT ÉCOLOGIQUE - Achetez remis à neuf, ACHETEZ VERT! Réduisez plus de 80% de dioxyde de carbone en achetant nos claviers remis à neuf, par rapport à l'achat d'un nouveau clavier! </v>
      </c>
      <c r="AL7" s="1" t="str">
        <f>IF(ISBLANK(Values!E6),"",SUBSTITUTE(SUBSTITUTE(IF(Values!$J6, Values!$B$26, Values!$B$33), "{language}", Values!$H6), "{flag}", INDEX(options!$E$1:$E$20, Values!$V6)))</f>
        <v>👉  DISPOSITION - 🇮🇹 Italien rétroéclairé.</v>
      </c>
      <c r="AM7" s="1" t="str">
        <f>SUBSTITUTE(IF(ISBLANK(Values!E6),"",Values!$B$27), "{model}", Values!$B$3)</f>
        <v xml:space="preserve">👉 COMPATIBLE AVEC - Lenovo T490s T495s. Veuillez vérifier attentivement l'image et la description avant d'acheter un clavier. Cela garantit que vous obtenez le bon clavier d'ordinateur portable pour votre ordinateur. Installation super facile. </v>
      </c>
      <c r="AT7" s="27" t="str">
        <f>IF(ISBLANK(Values!E6),"",Values!H6)</f>
        <v>Italien</v>
      </c>
      <c r="AV7" s="1" t="str">
        <f>IF(ISBLANK(Values!E6),"",IF(Values!J6,"Backlit", "Non-Backlit"))</f>
        <v>Backlit</v>
      </c>
      <c r="AW7"/>
      <c r="BE7" s="1" t="str">
        <f>IF(ISBLANK(Values!E6),"","Professional Audience")</f>
        <v>Professional Audience</v>
      </c>
      <c r="BF7" s="1" t="str">
        <f>IF(ISBLANK(Values!E6),"","Consumer Audience")</f>
        <v>Consumer Audience</v>
      </c>
      <c r="BG7" s="1" t="str">
        <f>IF(ISBLANK(Values!E6),"","Adults")</f>
        <v>Adults</v>
      </c>
      <c r="BH7" s="1"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 ) ) ) ) )))</f>
        <v>Danemark</v>
      </c>
      <c r="CZ7" s="1" t="str">
        <f>IF(ISBLANK(Values!E6),"","No")</f>
        <v>No</v>
      </c>
      <c r="DA7" s="1" t="str">
        <f>IF(ISBLANK(Values!E6),"","No")</f>
        <v>No</v>
      </c>
      <c r="DO7" s="1" t="str">
        <f>IF(ISBLANK(Values!E6),"","Parts")</f>
        <v>Parts</v>
      </c>
      <c r="DP7" s="1" t="str">
        <f>IF(ISBLANK(Values!E6),"",Values!$B$31)</f>
        <v>Garantie de 6 mois après la date de livraison. En cas de dysfonctionnement du clavier, une nouvelle unité ou une pièce de rechange pour le clavier du produit sera envoyée. En cas de tri des stocks, un remboursement complet est effectué.</v>
      </c>
      <c r="DY7" t="str">
        <f>IF(ISBLANK(Values!$E6), "", "not_applicable")</f>
        <v>not_applicable</v>
      </c>
      <c r="EI7" s="1" t="str">
        <f>IF(ISBLANK(Values!E6),"",Values!$B$31)</f>
        <v>Garantie de 6 mois après la date de livraison. En cas de dysfonctionnement du clavier, une nouvelle unité ou une pièce de rechange pour le clavier du produit sera envoyée. En cas de tri des stocks, un remboursement complet est effectué.</v>
      </c>
      <c r="ES7" s="1" t="str">
        <f>IF(ISBLANK(Values!E6),"","Amazon Tellus UPS")</f>
        <v>Amazon Tellus UPS</v>
      </c>
      <c r="EV7" s="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7">
        <f>IF(ISBLANK(Values!E6),"",IF(Values!J6, Values!$B$4, Values!$B$5))</f>
        <v>56.99</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row>
    <row r="8" spans="1:192" ht="48" x14ac:dyDescent="0.2">
      <c r="A8" s="1" t="str">
        <f>IF(ISBLANK(Values!E7),"",IF(Values!$B$37="EU","computercomponent","computer"))</f>
        <v>computercomponent</v>
      </c>
      <c r="B8" s="33" t="str">
        <f>IF(ISBLANK(Values!E7),"",Values!F7)</f>
        <v>Lenovo T490s BL - ES</v>
      </c>
      <c r="C8" s="29" t="str">
        <f>IF(ISBLANK(Values!E7),"","TellusRem")</f>
        <v>TellusRem</v>
      </c>
      <c r="D8" s="28">
        <f>IF(ISBLANK(Values!E7),"",Values!E7)</f>
        <v>5714401490043</v>
      </c>
      <c r="E8" s="1" t="str">
        <f>IF(ISBLANK(Values!E7),"","EAN")</f>
        <v>EAN</v>
      </c>
      <c r="F8" s="27" t="str">
        <f>IF(ISBLANK(Values!E7),"",IF(Values!J7, SUBSTITUTE(Values!$B$1, "{language}", Values!H7) &amp; " " &amp;Values!$B$3, SUBSTITUTE(Values!$B$2, "{language}", Values!$H7) &amp; " " &amp;Values!$B$3))</f>
        <v>clavier de remplacement Espagnol rétroéclairé pour Lenovo Thinkpad T490s T495s</v>
      </c>
      <c r="G8" s="29" t="str">
        <f>IF(ISBLANK(Values!E7),"","TellusRem")</f>
        <v>TellusRem</v>
      </c>
      <c r="H8" s="1" t="str">
        <f>IF(ISBLANK(Values!E7),"",Values!$B$16)</f>
        <v>computer-keyboards</v>
      </c>
      <c r="I8" s="1" t="str">
        <f>IF(ISBLANK(Values!E7),"","4730574031")</f>
        <v>4730574031</v>
      </c>
      <c r="J8" s="31" t="str">
        <f>IF(ISBLANK(Values!E7),"",Values!F7 )</f>
        <v>Lenovo T490s BL - ES</v>
      </c>
      <c r="K8" s="27">
        <f>IF(ISBLANK(Values!E7),"",IF(Values!J7, Values!$B$4, Values!$B$5))</f>
        <v>56.99</v>
      </c>
      <c r="L8" s="27" t="str">
        <f>IF(ISBLANK(Values!E7),"",IF($CO8="DEFAULT", Values!$B$18, ""))</f>
        <v/>
      </c>
      <c r="M8" s="27" t="str">
        <f>IF(ISBLANK(Values!E7),"",Values!$M7)</f>
        <v>https://raw.githubusercontent.com/PatrickVibild/TellusAmazonPictures/master/pictures/Lenovo/T490S/BL/ES/1.jpg</v>
      </c>
      <c r="N8" s="27" t="str">
        <f>IF(ISBLANK(Values!$F7),"",Values!N7)</f>
        <v>https://raw.githubusercontent.com/PatrickVibild/TellusAmazonPictures/master/pictures/Lenovo/T490S/BL/ES/2.jpg</v>
      </c>
      <c r="O8" s="27" t="str">
        <f>IF(ISBLANK(Values!$F7),"",Values!O7)</f>
        <v>https://raw.githubusercontent.com/PatrickVibild/TellusAmazonPictures/master/pictures/Lenovo/T490S/BL/ES/3.jpg</v>
      </c>
      <c r="P8" s="27" t="str">
        <f>IF(ISBLANK(Values!$F7),"",Values!P7)</f>
        <v>https://raw.githubusercontent.com/PatrickVibild/TellusAmazonPictures/master/pictures/Lenovo/T490S/BL/ES/4.jpg</v>
      </c>
      <c r="Q8" s="27" t="str">
        <f>IF(ISBLANK(Values!$F7),"",Values!Q7)</f>
        <v>https://raw.githubusercontent.com/PatrickVibild/TellusAmazonPictures/master/pictures/Lenovo/T490S/BL/ES/5.jpg</v>
      </c>
      <c r="R8" s="27" t="str">
        <f>IF(ISBLANK(Values!$F7),"",Values!R7)</f>
        <v>https://raw.githubusercontent.com/PatrickVibild/TellusAmazonPictures/master/pictures/Lenovo/T490S/BL/ES/6.jpg</v>
      </c>
      <c r="S8" s="27" t="str">
        <f>IF(ISBLANK(Values!$F7),"",Values!S7)</f>
        <v>https://raw.githubusercontent.com/PatrickVibild/TellusAmazonPictures/master/pictures/Lenovo/T490S/BL/ES/7.jpg</v>
      </c>
      <c r="T8" s="27" t="str">
        <f>IF(ISBLANK(Values!$F7),"",Values!T7)</f>
        <v>https://raw.githubusercontent.com/PatrickVibild/TellusAmazonPictures/master/pictures/Lenovo/T490S/BL/ES/8.jpg</v>
      </c>
      <c r="U8" s="27" t="str">
        <f>IF(ISBLANK(Values!$F7),"",Values!U7)</f>
        <v>https://raw.githubusercontent.com/PatrickVibild/TellusAmazonPictures/master/pictures/Lenovo/T490S/BL/ES/9.jpg</v>
      </c>
      <c r="W8" s="29" t="str">
        <f>IF(ISBLANK(Values!E7),"","Child")</f>
        <v>Child</v>
      </c>
      <c r="X8" s="29" t="str">
        <f>IF(ISBLANK(Values!E7),"",Values!$B$13)</f>
        <v>Lenovo T490s parent</v>
      </c>
      <c r="Y8" s="31" t="str">
        <f>IF(ISBLANK(Values!E7),"","Size-Color")</f>
        <v>Size-Color</v>
      </c>
      <c r="Z8" s="29" t="str">
        <f>IF(ISBLANK(Values!E7),"","variation")</f>
        <v>variation</v>
      </c>
      <c r="AA8" s="1" t="str">
        <f>IF(ISBLANK(Values!E7),"",Values!$B$20)</f>
        <v>Update</v>
      </c>
      <c r="AB8" s="1" t="str">
        <f>IF(ISBLANK(Values!E7),"",Values!$B$29)</f>
        <v>Clavier distribué par Tellus Remarketing, leader européen des claviers portables. Le clavier a été nettoyé, emballé et testé dans notre ligne de production au Danemark. Pour toute question de compatibilité, contactez-nous via le site Web d'Amazon.</v>
      </c>
      <c r="AI8" s="34" t="str">
        <f>IF(ISBLANK(Values!E7),"",IF(Values!I7,Values!$B$23,Values!$B$33))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8" s="32" t="str">
        <f>IF(ISBLANK(Values!E7),"",Values!$B$24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T490s T495s</v>
      </c>
      <c r="AK8" s="1" t="str">
        <f>IF(ISBLANK(Values!E7),"",Values!$B$25)</f>
        <v xml:space="preserve">♻️ PRODUIT ÉCOLOGIQUE - Achetez remis à neuf, ACHETEZ VERT! Réduisez plus de 80% de dioxyde de carbone en achetant nos claviers remis à neuf, par rapport à l'achat d'un nouveau clavier! </v>
      </c>
      <c r="AL8" s="1" t="str">
        <f>IF(ISBLANK(Values!E7),"",SUBSTITUTE(SUBSTITUTE(IF(Values!$J7, Values!$B$26, Values!$B$33), "{language}", Values!$H7), "{flag}", INDEX(options!$E$1:$E$20, Values!$V7)))</f>
        <v>👉  DISPOSITION - 🇪🇸 Espagnol rétroéclairé.</v>
      </c>
      <c r="AM8" s="1" t="str">
        <f>SUBSTITUTE(IF(ISBLANK(Values!E7),"",Values!$B$27), "{model}", Values!$B$3)</f>
        <v xml:space="preserve">👉 COMPATIBLE AVEC - Lenovo T490s T495s. Veuillez vérifier attentivement l'image et la description avant d'acheter un clavier. Cela garantit que vous obtenez le bon clavier d'ordinateur portable pour votre ordinateur. Installation super facile. </v>
      </c>
      <c r="AT8" s="27" t="str">
        <f>IF(ISBLANK(Values!E7),"",Values!H7)</f>
        <v>Espagnol</v>
      </c>
      <c r="AV8" s="1" t="str">
        <f>IF(ISBLANK(Values!E7),"",IF(Values!J7,"Backlit", "Non-Backlit"))</f>
        <v>Backlit</v>
      </c>
      <c r="AW8"/>
      <c r="BE8" s="1" t="str">
        <f>IF(ISBLANK(Values!E7),"","Professional Audience")</f>
        <v>Professional Audience</v>
      </c>
      <c r="BF8" s="1" t="str">
        <f>IF(ISBLANK(Values!E7),"","Consumer Audience")</f>
        <v>Consumer Audience</v>
      </c>
      <c r="BG8" s="1" t="str">
        <f>IF(ISBLANK(Values!E7),"","Adults")</f>
        <v>Adults</v>
      </c>
      <c r="BH8" s="1"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 ) ) ) ) )))</f>
        <v>Danemark</v>
      </c>
      <c r="CZ8" s="1" t="str">
        <f>IF(ISBLANK(Values!E7),"","No")</f>
        <v>No</v>
      </c>
      <c r="DA8" s="1" t="str">
        <f>IF(ISBLANK(Values!E7),"","No")</f>
        <v>No</v>
      </c>
      <c r="DO8" s="1" t="str">
        <f>IF(ISBLANK(Values!E7),"","Parts")</f>
        <v>Parts</v>
      </c>
      <c r="DP8" s="1" t="str">
        <f>IF(ISBLANK(Values!E7),"",Values!$B$31)</f>
        <v>Garantie de 6 mois après la date de livraison. En cas de dysfonctionnement du clavier, une nouvelle unité ou une pièce de rechange pour le clavier du produit sera envoyée. En cas de tri des stocks, un remboursement complet est effectué.</v>
      </c>
      <c r="DY8" t="str">
        <f>IF(ISBLANK(Values!$E7), "", "not_applicable")</f>
        <v>not_applicable</v>
      </c>
      <c r="EI8" s="1" t="str">
        <f>IF(ISBLANK(Values!E7),"",Values!$B$31)</f>
        <v>Garantie de 6 mois après la date de livraison. En cas de dysfonctionnement du clavier, une nouvelle unité ou une pièce de rechange pour le clavier du produit sera envoyée. En cas de tri des stocks, un remboursement complet est effectué.</v>
      </c>
      <c r="ES8" s="1" t="str">
        <f>IF(ISBLANK(Values!E7),"","Amazon Tellus UPS")</f>
        <v>Amazon Tellus UPS</v>
      </c>
      <c r="EV8" s="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7">
        <f>IF(ISBLANK(Values!E7),"",IF(Values!J7, Values!$B$4, Values!$B$5))</f>
        <v>56.99</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row>
    <row r="9" spans="1:192" ht="48" x14ac:dyDescent="0.2">
      <c r="A9" s="1" t="str">
        <f>IF(ISBLANK(Values!E8),"",IF(Values!$B$37="EU","computercomponent","computer"))</f>
        <v>computercomponent</v>
      </c>
      <c r="B9" s="33" t="str">
        <f>IF(ISBLANK(Values!E8),"",Values!F8)</f>
        <v>Lenovo T490s BL - UK</v>
      </c>
      <c r="C9" s="29" t="str">
        <f>IF(ISBLANK(Values!E8),"","TellusRem")</f>
        <v>TellusRem</v>
      </c>
      <c r="D9" s="28">
        <f>IF(ISBLANK(Values!E8),"",Values!E8)</f>
        <v>5714401490050</v>
      </c>
      <c r="E9" s="1" t="str">
        <f>IF(ISBLANK(Values!E8),"","EAN")</f>
        <v>EAN</v>
      </c>
      <c r="F9" s="27" t="str">
        <f>IF(ISBLANK(Values!E8),"",IF(Values!J8, SUBSTITUTE(Values!$B$1, "{language}", Values!H8) &amp; " " &amp;Values!$B$3, SUBSTITUTE(Values!$B$2, "{language}", Values!$H8) &amp; " " &amp;Values!$B$3))</f>
        <v>clavier de remplacement UK rétroéclairé pour Lenovo Thinkpad T490s T495s</v>
      </c>
      <c r="G9" s="29" t="str">
        <f>IF(ISBLANK(Values!E8),"","TellusRem")</f>
        <v>TellusRem</v>
      </c>
      <c r="H9" s="1" t="str">
        <f>IF(ISBLANK(Values!E8),"",Values!$B$16)</f>
        <v>computer-keyboards</v>
      </c>
      <c r="I9" s="1" t="str">
        <f>IF(ISBLANK(Values!E8),"","4730574031")</f>
        <v>4730574031</v>
      </c>
      <c r="J9" s="31" t="str">
        <f>IF(ISBLANK(Values!E8),"",Values!F8 )</f>
        <v>Lenovo T490s BL - UK</v>
      </c>
      <c r="K9" s="27">
        <f>IF(ISBLANK(Values!E8),"",IF(Values!J8, Values!$B$4, Values!$B$5))</f>
        <v>56.99</v>
      </c>
      <c r="L9" s="27" t="str">
        <f>IF(ISBLANK(Values!E8),"",IF($CO9="DEFAULT", Values!$B$18, ""))</f>
        <v/>
      </c>
      <c r="M9" s="27" t="str">
        <f>IF(ISBLANK(Values!E8),"",Values!$M8)</f>
        <v>https://raw.githubusercontent.com/PatrickVibild/TellusAmazonPictures/master/pictures/Lenovo/T490S/BL/UK/1.jpg</v>
      </c>
      <c r="N9" s="27" t="str">
        <f>IF(ISBLANK(Values!$F8),"",Values!N8)</f>
        <v>https://raw.githubusercontent.com/PatrickVibild/TellusAmazonPictures/master/pictures/Lenovo/T490S/BL/UK/2.jpg</v>
      </c>
      <c r="O9" s="27" t="str">
        <f>IF(ISBLANK(Values!$F8),"",Values!O8)</f>
        <v>https://raw.githubusercontent.com/PatrickVibild/TellusAmazonPictures/master/pictures/Lenovo/T490S/BL/UK/3.jpg</v>
      </c>
      <c r="P9" s="27" t="str">
        <f>IF(ISBLANK(Values!$F8),"",Values!P8)</f>
        <v>https://raw.githubusercontent.com/PatrickVibild/TellusAmazonPictures/master/pictures/Lenovo/T490S/BL/UK/4.jpg</v>
      </c>
      <c r="Q9" s="27" t="str">
        <f>IF(ISBLANK(Values!$F8),"",Values!Q8)</f>
        <v>https://raw.githubusercontent.com/PatrickVibild/TellusAmazonPictures/master/pictures/Lenovo/T490S/BL/UK/5.jpg</v>
      </c>
      <c r="R9" s="27" t="str">
        <f>IF(ISBLANK(Values!$F8),"",Values!R8)</f>
        <v>https://raw.githubusercontent.com/PatrickVibild/TellusAmazonPictures/master/pictures/Lenovo/T490S/BL/UK/6.jpg</v>
      </c>
      <c r="S9" s="27" t="str">
        <f>IF(ISBLANK(Values!$F8),"",Values!S8)</f>
        <v>https://raw.githubusercontent.com/PatrickVibild/TellusAmazonPictures/master/pictures/Lenovo/T490S/BL/UK/7.jpg</v>
      </c>
      <c r="T9" s="27" t="str">
        <f>IF(ISBLANK(Values!$F8),"",Values!T8)</f>
        <v>https://raw.githubusercontent.com/PatrickVibild/TellusAmazonPictures/master/pictures/Lenovo/T490S/BL/UK/8.jpg</v>
      </c>
      <c r="U9" s="27" t="str">
        <f>IF(ISBLANK(Values!$F8),"",Values!U8)</f>
        <v>https://raw.githubusercontent.com/PatrickVibild/TellusAmazonPictures/master/pictures/Lenovo/T490S/BL/UK/9.jpg</v>
      </c>
      <c r="W9" s="29" t="str">
        <f>IF(ISBLANK(Values!E8),"","Child")</f>
        <v>Child</v>
      </c>
      <c r="X9" s="29" t="str">
        <f>IF(ISBLANK(Values!E8),"",Values!$B$13)</f>
        <v>Lenovo T490s parent</v>
      </c>
      <c r="Y9" s="31" t="str">
        <f>IF(ISBLANK(Values!E8),"","Size-Color")</f>
        <v>Size-Color</v>
      </c>
      <c r="Z9" s="29" t="str">
        <f>IF(ISBLANK(Values!E8),"","variation")</f>
        <v>variation</v>
      </c>
      <c r="AA9" s="1" t="str">
        <f>IF(ISBLANK(Values!E8),"",Values!$B$20)</f>
        <v>Update</v>
      </c>
      <c r="AB9" s="1" t="str">
        <f>IF(ISBLANK(Values!E8),"",Values!$B$29)</f>
        <v>Clavier distribué par Tellus Remarketing, leader européen des claviers portables. Le clavier a été nettoyé, emballé et testé dans notre ligne de production au Danemark. Pour toute question de compatibilité, contactez-nous via le site Web d'Amazon.</v>
      </c>
      <c r="AI9" s="34" t="str">
        <f>IF(ISBLANK(Values!E8),"",IF(Values!I8,Values!$B$23,Values!$B$33))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9" s="32" t="str">
        <f>IF(ISBLANK(Values!E8),"",Values!$B$24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T490s T495s</v>
      </c>
      <c r="AK9" s="1" t="str">
        <f>IF(ISBLANK(Values!E8),"",Values!$B$25)</f>
        <v xml:space="preserve">♻️ PRODUIT ÉCOLOGIQUE - Achetez remis à neuf, ACHETEZ VERT! Réduisez plus de 80% de dioxyde de carbone en achetant nos claviers remis à neuf, par rapport à l'achat d'un nouveau clavier! </v>
      </c>
      <c r="AL9" s="1" t="str">
        <f>IF(ISBLANK(Values!E8),"",SUBSTITUTE(SUBSTITUTE(IF(Values!$J8, Values!$B$26, Values!$B$33), "{language}", Values!$H8), "{flag}", INDEX(options!$E$1:$E$20, Values!$V8)))</f>
        <v>👉  DISPOSITION - 🇬🇧 UK rétroéclairé.</v>
      </c>
      <c r="AM9" s="1" t="str">
        <f>SUBSTITUTE(IF(ISBLANK(Values!E8),"",Values!$B$27), "{model}", Values!$B$3)</f>
        <v xml:space="preserve">👉 COMPATIBLE AVEC - Lenovo T490s T495s. Veuillez vérifier attentivement l'image et la description avant d'acheter un clavier. Cela garantit que vous obtenez le bon clavier d'ordinateur portable pour votre ordinateur. Installation super facile. </v>
      </c>
      <c r="AT9" s="27" t="str">
        <f>IF(ISBLANK(Values!E8),"",Values!H8)</f>
        <v>UK</v>
      </c>
      <c r="AV9" s="1" t="str">
        <f>IF(ISBLANK(Values!E8),"",IF(Values!J8,"Backlit", "Non-Backlit"))</f>
        <v>Backlit</v>
      </c>
      <c r="AW9"/>
      <c r="BE9" s="1" t="str">
        <f>IF(ISBLANK(Values!E8),"","Professional Audience")</f>
        <v>Professional Audience</v>
      </c>
      <c r="BF9" s="1" t="str">
        <f>IF(ISBLANK(Values!E8),"","Consumer Audience")</f>
        <v>Consumer Audience</v>
      </c>
      <c r="BG9" s="1" t="str">
        <f>IF(ISBLANK(Values!E8),"","Adults")</f>
        <v>Adults</v>
      </c>
      <c r="BH9" s="1"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 ) ) ) ) )))</f>
        <v>Danemark</v>
      </c>
      <c r="CZ9" s="1" t="str">
        <f>IF(ISBLANK(Values!E8),"","No")</f>
        <v>No</v>
      </c>
      <c r="DA9" s="1" t="str">
        <f>IF(ISBLANK(Values!E8),"","No")</f>
        <v>No</v>
      </c>
      <c r="DO9" s="1" t="str">
        <f>IF(ISBLANK(Values!E8),"","Parts")</f>
        <v>Parts</v>
      </c>
      <c r="DP9" s="1" t="str">
        <f>IF(ISBLANK(Values!E8),"",Values!$B$31)</f>
        <v>Garantie de 6 mois après la date de livraison. En cas de dysfonctionnement du clavier, une nouvelle unité ou une pièce de rechange pour le clavier du produit sera envoyée. En cas de tri des stocks, un remboursement complet est effectué.</v>
      </c>
      <c r="DY9" t="str">
        <f>IF(ISBLANK(Values!$E8), "", "not_applicable")</f>
        <v>not_applicable</v>
      </c>
      <c r="EI9" s="1" t="str">
        <f>IF(ISBLANK(Values!E8),"",Values!$B$31)</f>
        <v>Garantie de 6 mois après la date de livraison. En cas de dysfonctionnement du clavier, une nouvelle unité ou une pièce de rechange pour le clavier du produit sera envoyée. En cas de tri des stocks, un remboursement complet est effectué.</v>
      </c>
      <c r="ES9" s="1" t="str">
        <f>IF(ISBLANK(Values!E8),"","Amazon Tellus UPS")</f>
        <v>Amazon Tellus UPS</v>
      </c>
      <c r="EV9" s="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7">
        <f>IF(ISBLANK(Values!E8),"",IF(Values!J8, Values!$B$4, Values!$B$5))</f>
        <v>56.99</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row>
    <row r="10" spans="1:192" ht="48" x14ac:dyDescent="0.2">
      <c r="A10" s="1" t="str">
        <f>IF(ISBLANK(Values!E9),"",IF(Values!$B$37="EU","computercomponent","computer"))</f>
        <v>computercomponent</v>
      </c>
      <c r="B10" s="33" t="str">
        <f>IF(ISBLANK(Values!E9),"",Values!F9)</f>
        <v>Lenovo T490s BL - NORDIC</v>
      </c>
      <c r="C10" s="29" t="str">
        <f>IF(ISBLANK(Values!E9),"","TellusRem")</f>
        <v>TellusRem</v>
      </c>
      <c r="D10" s="28">
        <f>IF(ISBLANK(Values!E9),"",Values!E9)</f>
        <v>5714401490067</v>
      </c>
      <c r="E10" s="1" t="str">
        <f>IF(ISBLANK(Values!E9),"","EAN")</f>
        <v>EAN</v>
      </c>
      <c r="F10" s="27" t="str">
        <f>IF(ISBLANK(Values!E9),"",IF(Values!J9, SUBSTITUTE(Values!$B$1, "{language}", Values!H9) &amp; " " &amp;Values!$B$3, SUBSTITUTE(Values!$B$2, "{language}", Values!$H9) &amp; " " &amp;Values!$B$3))</f>
        <v>clavier de remplacement Scandinave - nordique rétroéclairé pour Lenovo Thinkpad T490s T495s</v>
      </c>
      <c r="G10" s="29" t="str">
        <f>IF(ISBLANK(Values!E9),"","TellusRem")</f>
        <v>TellusRem</v>
      </c>
      <c r="H10" s="1" t="str">
        <f>IF(ISBLANK(Values!E9),"",Values!$B$16)</f>
        <v>computer-keyboards</v>
      </c>
      <c r="I10" s="1" t="str">
        <f>IF(ISBLANK(Values!E9),"","4730574031")</f>
        <v>4730574031</v>
      </c>
      <c r="J10" s="31" t="str">
        <f>IF(ISBLANK(Values!E9),"",Values!F9 )</f>
        <v>Lenovo T490s BL - NORDIC</v>
      </c>
      <c r="K10" s="27">
        <f>IF(ISBLANK(Values!E9),"",IF(Values!J9, Values!$B$4, Values!$B$5))</f>
        <v>56.99</v>
      </c>
      <c r="L10" s="27" t="str">
        <f>IF(ISBLANK(Values!E9),"",IF($CO10="DEFAULT", Values!$B$18, ""))</f>
        <v/>
      </c>
      <c r="M10" s="27" t="str">
        <f>IF(ISBLANK(Values!E9),"",Values!$M9)</f>
        <v>https://raw.githubusercontent.com/PatrickVibild/TellusAmazonPictures/master/pictures/Lenovo/T490S/BL/NOR/1.jpg</v>
      </c>
      <c r="N10" s="27" t="str">
        <f>IF(ISBLANK(Values!$F9),"",Values!N9)</f>
        <v>https://raw.githubusercontent.com/PatrickVibild/TellusAmazonPictures/master/pictures/Lenovo/T490S/BL/NOR/2.jpg</v>
      </c>
      <c r="O10" s="27" t="str">
        <f>IF(ISBLANK(Values!$F9),"",Values!O9)</f>
        <v>https://raw.githubusercontent.com/PatrickVibild/TellusAmazonPictures/master/pictures/Lenovo/T490S/BL/NOR/3.jpg</v>
      </c>
      <c r="P10" s="27" t="str">
        <f>IF(ISBLANK(Values!$F9),"",Values!P9)</f>
        <v>https://raw.githubusercontent.com/PatrickVibild/TellusAmazonPictures/master/pictures/Lenovo/T490S/BL/NOR/4.jpg</v>
      </c>
      <c r="Q10" s="27" t="str">
        <f>IF(ISBLANK(Values!$F9),"",Values!Q9)</f>
        <v>https://raw.githubusercontent.com/PatrickVibild/TellusAmazonPictures/master/pictures/Lenovo/T490S/BL/NOR/5.jpg</v>
      </c>
      <c r="R10" s="27" t="str">
        <f>IF(ISBLANK(Values!$F9),"",Values!R9)</f>
        <v>https://raw.githubusercontent.com/PatrickVibild/TellusAmazonPictures/master/pictures/Lenovo/T490S/BL/NOR/6.jpg</v>
      </c>
      <c r="S10" s="27" t="str">
        <f>IF(ISBLANK(Values!$F9),"",Values!S9)</f>
        <v>https://raw.githubusercontent.com/PatrickVibild/TellusAmazonPictures/master/pictures/Lenovo/T490S/BL/NOR/7.jpg</v>
      </c>
      <c r="T10" s="27" t="str">
        <f>IF(ISBLANK(Values!$F9),"",Values!T9)</f>
        <v>https://raw.githubusercontent.com/PatrickVibild/TellusAmazonPictures/master/pictures/Lenovo/T490S/BL/NOR/8.jpg</v>
      </c>
      <c r="U10" s="27" t="str">
        <f>IF(ISBLANK(Values!$F9),"",Values!U9)</f>
        <v>https://raw.githubusercontent.com/PatrickVibild/TellusAmazonPictures/master/pictures/Lenovo/T490S/BL/NOR/9.jpg</v>
      </c>
      <c r="W10" s="29" t="str">
        <f>IF(ISBLANK(Values!E9),"","Child")</f>
        <v>Child</v>
      </c>
      <c r="X10" s="29" t="str">
        <f>IF(ISBLANK(Values!E9),"",Values!$B$13)</f>
        <v>Lenovo T490s parent</v>
      </c>
      <c r="Y10" s="31" t="str">
        <f>IF(ISBLANK(Values!E9),"","Size-Color")</f>
        <v>Size-Color</v>
      </c>
      <c r="Z10" s="29" t="str">
        <f>IF(ISBLANK(Values!E9),"","variation")</f>
        <v>variation</v>
      </c>
      <c r="AA10" s="1" t="str">
        <f>IF(ISBLANK(Values!E9),"",Values!$B$20)</f>
        <v>Update</v>
      </c>
      <c r="AB10" s="1" t="str">
        <f>IF(ISBLANK(Values!E9),"",Values!$B$29)</f>
        <v>Clavier distribué par Tellus Remarketing, leader européen des claviers portables. Le clavier a été nettoyé, emballé et testé dans notre ligne de production au Danemark. Pour toute question de compatibilité, contactez-nous via le site Web d'Amazon.</v>
      </c>
      <c r="AI10" s="34" t="str">
        <f>IF(ISBLANK(Values!E9),"",IF(Values!I9,Values!$B$23,Values!$B$33))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0" s="32" t="str">
        <f>IF(ISBLANK(Values!E9),"",Values!$B$24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T490s T495s</v>
      </c>
      <c r="AK10" s="1" t="str">
        <f>IF(ISBLANK(Values!E9),"",Values!$B$25)</f>
        <v xml:space="preserve">♻️ PRODUIT ÉCOLOGIQUE - Achetez remis à neuf, ACHETEZ VERT! Réduisez plus de 80% de dioxyde de carbone en achetant nos claviers remis à neuf, par rapport à l'achat d'un nouveau clavier! </v>
      </c>
      <c r="AL10" s="1" t="str">
        <f>IF(ISBLANK(Values!E9),"",SUBSTITUTE(SUBSTITUTE(IF(Values!$J9, Values!$B$26, Values!$B$33), "{language}", Values!$H9), "{flag}", INDEX(options!$E$1:$E$20, Values!$V9)))</f>
        <v>👉  DISPOSITION - 🇸🇪 🇫🇮 🇳🇴 🇩🇰 Scandinave - nordique rétroéclairé.</v>
      </c>
      <c r="AM10" s="1" t="str">
        <f>SUBSTITUTE(IF(ISBLANK(Values!E9),"",Values!$B$27), "{model}", Values!$B$3)</f>
        <v xml:space="preserve">👉 COMPATIBLE AVEC - Lenovo T490s T495s. Veuillez vérifier attentivement l'image et la description avant d'acheter un clavier. Cela garantit que vous obtenez le bon clavier d'ordinateur portable pour votre ordinateur. Installation super facile. </v>
      </c>
      <c r="AT10" s="27" t="str">
        <f>IF(ISBLANK(Values!E9),"",Values!H9)</f>
        <v>Scandinave - nordique</v>
      </c>
      <c r="AV10" s="1" t="str">
        <f>IF(ISBLANK(Values!E9),"",IF(Values!J9,"Backlit", "Non-Backlit"))</f>
        <v>Backlit</v>
      </c>
      <c r="AW10"/>
      <c r="BE10" s="1" t="str">
        <f>IF(ISBLANK(Values!E9),"","Professional Audience")</f>
        <v>Professional Audience</v>
      </c>
      <c r="BF10" s="1" t="str">
        <f>IF(ISBLANK(Values!E9),"","Consumer Audience")</f>
        <v>Consumer Audience</v>
      </c>
      <c r="BG10" s="1" t="str">
        <f>IF(ISBLANK(Values!E9),"","Adults")</f>
        <v>Adults</v>
      </c>
      <c r="BH10" s="1"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AMAZON_EU</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 ) ) ) ) )))</f>
        <v>Danemark</v>
      </c>
      <c r="CZ10" s="1" t="str">
        <f>IF(ISBLANK(Values!E9),"","No")</f>
        <v>No</v>
      </c>
      <c r="DA10" s="1" t="str">
        <f>IF(ISBLANK(Values!E9),"","No")</f>
        <v>No</v>
      </c>
      <c r="DO10" s="1" t="str">
        <f>IF(ISBLANK(Values!E9),"","Parts")</f>
        <v>Parts</v>
      </c>
      <c r="DP10" s="1" t="str">
        <f>IF(ISBLANK(Values!E9),"",Values!$B$31)</f>
        <v>Garantie de 6 mois après la date de livraison. En cas de dysfonctionnement du clavier, une nouvelle unité ou une pièce de rechange pour le clavier du produit sera envoyée. En cas de tri des stocks, un remboursement complet est effectué.</v>
      </c>
      <c r="DY10" t="str">
        <f>IF(ISBLANK(Values!$E9), "", "not_applicable")</f>
        <v>not_applicable</v>
      </c>
      <c r="EI10" s="1" t="str">
        <f>IF(ISBLANK(Values!E9),"",Values!$B$31)</f>
        <v>Garantie de 6 mois après la date de livraison. En cas de dysfonctionnement du clavier, une nouvelle unité ou une pièce de rechange pour le clavier du produit sera envoyée. En cas de tri des stocks, un remboursement complet est effectué.</v>
      </c>
      <c r="ES10" s="1" t="str">
        <f>IF(ISBLANK(Values!E9),"","Amazon Tellus UPS")</f>
        <v>Amazon Tellus UPS</v>
      </c>
      <c r="EV10" s="1" t="str">
        <f>IF(ISBLANK(Values!E9),"","New")</f>
        <v>New</v>
      </c>
      <c r="FE10" s="1" t="str">
        <f>IF(ISBLANK(Values!E9),"",IF(CO10&lt;&gt;"DEFAULT", "", 3))</f>
        <v/>
      </c>
      <c r="FH10" s="1" t="str">
        <f>IF(ISBLANK(Values!E9),"","FALSE")</f>
        <v>FALSE</v>
      </c>
      <c r="FI10" s="1" t="str">
        <f>IF(ISBLANK(Values!E9),"","FALSE")</f>
        <v>FALSE</v>
      </c>
      <c r="FJ10" s="1" t="str">
        <f>IF(ISBLANK(Values!E9),"","FALSE")</f>
        <v>FALSE</v>
      </c>
      <c r="FM10" s="1" t="str">
        <f>IF(ISBLANK(Values!E9),"","1")</f>
        <v>1</v>
      </c>
      <c r="FO10" s="27">
        <f>IF(ISBLANK(Values!E9),"",IF(Values!J9, Values!$B$4, Values!$B$5))</f>
        <v>56.99</v>
      </c>
      <c r="FP10" s="1" t="str">
        <f>IF(ISBLANK(Values!E9),"","Percent")</f>
        <v>Percent</v>
      </c>
      <c r="FQ10" s="1" t="str">
        <f>IF(ISBLANK(Values!E9),"","2")</f>
        <v>2</v>
      </c>
      <c r="FR10" s="1" t="str">
        <f>IF(ISBLANK(Values!E9),"","3")</f>
        <v>3</v>
      </c>
      <c r="FS10" s="1" t="str">
        <f>IF(ISBLANK(Values!E9),"","5")</f>
        <v>5</v>
      </c>
      <c r="FT10" s="1" t="str">
        <f>IF(ISBLANK(Values!E9),"","6")</f>
        <v>6</v>
      </c>
      <c r="FU10" s="1" t="str">
        <f>IF(ISBLANK(Values!E9),"","10")</f>
        <v>10</v>
      </c>
      <c r="FV10" s="1" t="str">
        <f>IF(ISBLANK(Values!E9),"","10")</f>
        <v>10</v>
      </c>
    </row>
    <row r="11" spans="1:192" ht="48" x14ac:dyDescent="0.2">
      <c r="A11" s="1" t="str">
        <f>IF(ISBLANK(Values!E10),"",IF(Values!$B$37="EU","computercomponent","computer"))</f>
        <v>computercomponent</v>
      </c>
      <c r="B11" s="33" t="str">
        <f>IF(ISBLANK(Values!E10),"",Values!F10)</f>
        <v>Lenovo T490s BL - BE</v>
      </c>
      <c r="C11" s="29" t="str">
        <f>IF(ISBLANK(Values!E10),"","TellusRem")</f>
        <v>TellusRem</v>
      </c>
      <c r="D11" s="28">
        <f>IF(ISBLANK(Values!E10),"",Values!E10)</f>
        <v>5714401490074</v>
      </c>
      <c r="E11" s="1" t="str">
        <f>IF(ISBLANK(Values!E10),"","EAN")</f>
        <v>EAN</v>
      </c>
      <c r="F11" s="27" t="str">
        <f>IF(ISBLANK(Values!E10),"",IF(Values!J10, SUBSTITUTE(Values!$B$1, "{language}", Values!H10) &amp; " " &amp;Values!$B$3, SUBSTITUTE(Values!$B$2, "{language}", Values!$H10) &amp; " " &amp;Values!$B$3))</f>
        <v>clavier de remplacement Belge rétroéclairé pour Lenovo Thinkpad T490s T495s</v>
      </c>
      <c r="G11" s="29" t="str">
        <f>IF(ISBLANK(Values!E10),"","TellusRem")</f>
        <v>TellusRem</v>
      </c>
      <c r="H11" s="1" t="str">
        <f>IF(ISBLANK(Values!E10),"",Values!$B$16)</f>
        <v>computer-keyboards</v>
      </c>
      <c r="I11" s="1" t="str">
        <f>IF(ISBLANK(Values!E10),"","4730574031")</f>
        <v>4730574031</v>
      </c>
      <c r="J11" s="31" t="str">
        <f>IF(ISBLANK(Values!E10),"",Values!F10 )</f>
        <v>Lenovo T490s BL - BE</v>
      </c>
      <c r="K11" s="27">
        <f>IF(ISBLANK(Values!E10),"",IF(Values!J10, Values!$B$4, Values!$B$5))</f>
        <v>56.99</v>
      </c>
      <c r="L11" s="27">
        <f>IF(ISBLANK(Values!E10),"",IF($CO11="DEFAULT", Values!$B$18, ""))</f>
        <v>5</v>
      </c>
      <c r="M11" s="27" t="str">
        <f>IF(ISBLANK(Values!E10),"",Values!$M10)</f>
        <v/>
      </c>
      <c r="N11" s="27" t="str">
        <f>IF(ISBLANK(Values!$F10),"",Values!N10)</f>
        <v/>
      </c>
      <c r="O11" s="27" t="str">
        <f>IF(ISBLANK(Values!$F10),"",Values!O10)</f>
        <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Child</v>
      </c>
      <c r="X11" s="29" t="str">
        <f>IF(ISBLANK(Values!E10),"",Values!$B$13)</f>
        <v>Lenovo T490s parent</v>
      </c>
      <c r="Y11" s="31" t="str">
        <f>IF(ISBLANK(Values!E10),"","Size-Color")</f>
        <v>Size-Color</v>
      </c>
      <c r="Z11" s="29" t="str">
        <f>IF(ISBLANK(Values!E10),"","variation")</f>
        <v>variation</v>
      </c>
      <c r="AA11" s="1" t="str">
        <f>IF(ISBLANK(Values!E10),"",Values!$B$20)</f>
        <v>Update</v>
      </c>
      <c r="AB11" s="1" t="str">
        <f>IF(ISBLANK(Values!E10),"",Values!$B$29)</f>
        <v>Clavier distribué par Tellus Remarketing, leader européen des claviers portables. Le clavier a été nettoyé, emballé et testé dans notre ligne de production au Danemark. Pour toute question de compatibilité, contactez-nous via le site Web d'Amazon.</v>
      </c>
      <c r="AI11" s="34" t="str">
        <f>IF(ISBLANK(Values!E10),"",IF(Values!I10,Values!$B$23,Values!$B$33))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1" s="32" t="str">
        <f>IF(ISBLANK(Values!E10),"",Values!$B$24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T490s T495s</v>
      </c>
      <c r="AK11" s="1" t="str">
        <f>IF(ISBLANK(Values!E10),"",Values!$B$25)</f>
        <v xml:space="preserve">♻️ PRODUIT ÉCOLOGIQUE - Achetez remis à neuf, ACHETEZ VERT! Réduisez plus de 80% de dioxyde de carbone en achetant nos claviers remis à neuf, par rapport à l'achat d'un nouveau clavier! </v>
      </c>
      <c r="AL11" s="1" t="str">
        <f>IF(ISBLANK(Values!E10),"",SUBSTITUTE(SUBSTITUTE(IF(Values!$J10, Values!$B$26, Values!$B$33), "{language}", Values!$H10), "{flag}", INDEX(options!$E$1:$E$20, Values!$V10)))</f>
        <v>👉  DISPOSITION - 🇧🇪 Belge rétroéclairé.</v>
      </c>
      <c r="AM11" s="1" t="str">
        <f>SUBSTITUTE(IF(ISBLANK(Values!E10),"",Values!$B$27), "{model}", Values!$B$3)</f>
        <v xml:space="preserve">👉 COMPATIBLE AVEC - Lenovo T490s T495s. Veuillez vérifier attentivement l'image et la description avant d'acheter un clavier. Cela garantit que vous obtenez le bon clavier d'ordinateur portable pour votre ordinateur. Installation super facile. </v>
      </c>
      <c r="AT11" s="27" t="str">
        <f>IF(ISBLANK(Values!E10),"",Values!H10)</f>
        <v>Belge</v>
      </c>
      <c r="AV11" s="1" t="str">
        <f>IF(ISBLANK(Values!E10),"",IF(Values!J10,"Backlit", "Non-Backlit"))</f>
        <v>Backlit</v>
      </c>
      <c r="AW11"/>
      <c r="BE11" s="1" t="str">
        <f>IF(ISBLANK(Values!E10),"","Professional Audience")</f>
        <v>Professional Audience</v>
      </c>
      <c r="BF11" s="1" t="str">
        <f>IF(ISBLANK(Values!E10),"","Consumer Audience")</f>
        <v>Consumer Audience</v>
      </c>
      <c r="BG11" s="1" t="str">
        <f>IF(ISBLANK(Values!E10),"","Adults")</f>
        <v>Adults</v>
      </c>
      <c r="BH11" s="1" t="str">
        <f>IF(ISBLANK(Values!E10),"","People")</f>
        <v>People</v>
      </c>
      <c r="CG11" s="1">
        <f>IF(ISBLANK(Values!E10),"",Values!$B$11)</f>
        <v>150</v>
      </c>
      <c r="CH11" s="1" t="str">
        <f>IF(ISBLANK(Values!E10),"","GR")</f>
        <v>GR</v>
      </c>
      <c r="CI11" s="1" t="str">
        <f>IF(ISBLANK(Values!E10),"",Values!$B$7)</f>
        <v>32</v>
      </c>
      <c r="CJ11" s="1" t="str">
        <f>IF(ISBLANK(Values!E10),"",Values!$B$8)</f>
        <v>18</v>
      </c>
      <c r="CK11" s="1" t="str">
        <f>IF(ISBLANK(Values!E10),"",Values!$B$9)</f>
        <v>2</v>
      </c>
      <c r="CL11" s="1" t="str">
        <f>IF(ISBLANK(Values!E10),"","CM")</f>
        <v>CM</v>
      </c>
      <c r="CO11" s="1" t="str">
        <f>IF(ISBLANK(Values!E10), "", IF(AND(Values!$B$37=options!$G$2, Values!$C10), "AMAZON_NA", IF(AND(Values!$B$37=options!$G$1, Values!$D10), "AMAZON_EU", "DEFAULT")))</f>
        <v>DEFAULT</v>
      </c>
      <c r="CP11" s="1" t="str">
        <f>IF(ISBLANK(Values!E10),"",Values!$B$7)</f>
        <v>32</v>
      </c>
      <c r="CQ11" s="1" t="str">
        <f>IF(ISBLANK(Values!E10),"",Values!$B$8)</f>
        <v>18</v>
      </c>
      <c r="CR11" s="1" t="str">
        <f>IF(ISBLANK(Values!E10),"",Values!$B$9)</f>
        <v>2</v>
      </c>
      <c r="CS11" s="1">
        <f>IF(ISBLANK(Values!E10),"",Values!$B$11)</f>
        <v>150</v>
      </c>
      <c r="CT11" s="1" t="str">
        <f>IF(ISBLANK(Values!E10),"","GR")</f>
        <v>GR</v>
      </c>
      <c r="CU11" s="1" t="str">
        <f>IF(ISBLANK(Values!E10),"","CM")</f>
        <v>CM</v>
      </c>
      <c r="CV11" s="1" t="str">
        <f>IF(ISBLANK(Values!E10),"",IF(Values!$B$36=options!$F$1,"Denmark", IF(Values!$B$36=options!$F$2, "Danemark",IF(Values!$B$36=options!$F$3, "Dänemark",IF(Values!$B$36=options!$F$4, "Danimarca",IF(Values!$B$36=options!$F$5, "Dinamarca",IF(Values!$B$36=options!$F$6, "Denemarken","" ) ) ) ) )))</f>
        <v>Danemark</v>
      </c>
      <c r="CZ11" s="1" t="str">
        <f>IF(ISBLANK(Values!E10),"","No")</f>
        <v>No</v>
      </c>
      <c r="DA11" s="1" t="str">
        <f>IF(ISBLANK(Values!E10),"","No")</f>
        <v>No</v>
      </c>
      <c r="DO11" s="1" t="str">
        <f>IF(ISBLANK(Values!E10),"","Parts")</f>
        <v>Parts</v>
      </c>
      <c r="DP11" s="1" t="str">
        <f>IF(ISBLANK(Values!E10),"",Values!$B$31)</f>
        <v>Garantie de 6 mois après la date de livraison. En cas de dysfonctionnement du clavier, une nouvelle unité ou une pièce de rechange pour le clavier du produit sera envoyée. En cas de tri des stocks, un remboursement complet est effectué.</v>
      </c>
      <c r="DY11" t="str">
        <f>IF(ISBLANK(Values!$E10), "", "not_applicable")</f>
        <v>not_applicable</v>
      </c>
      <c r="EI11" s="1" t="str">
        <f>IF(ISBLANK(Values!E10),"",Values!$B$31)</f>
        <v>Garantie de 6 mois après la date de livraison. En cas de dysfonctionnement du clavier, une nouvelle unité ou une pièce de rechange pour le clavier du produit sera envoyée. En cas de tri des stocks, un remboursement complet est effectué.</v>
      </c>
      <c r="ES11" s="1" t="str">
        <f>IF(ISBLANK(Values!E10),"","Amazon Tellus UPS")</f>
        <v>Amazon Tellus UPS</v>
      </c>
      <c r="EV11" s="1" t="str">
        <f>IF(ISBLANK(Values!E10),"","New")</f>
        <v>New</v>
      </c>
      <c r="FE11" s="1">
        <f>IF(ISBLANK(Values!E10),"",IF(CO11&lt;&gt;"DEFAULT", "", 3))</f>
        <v>3</v>
      </c>
      <c r="FH11" s="1" t="str">
        <f>IF(ISBLANK(Values!E10),"","FALSE")</f>
        <v>FALSE</v>
      </c>
      <c r="FI11" s="1" t="str">
        <f>IF(ISBLANK(Values!E10),"","FALSE")</f>
        <v>FALSE</v>
      </c>
      <c r="FJ11" s="1" t="str">
        <f>IF(ISBLANK(Values!E10),"","FALSE")</f>
        <v>FALSE</v>
      </c>
      <c r="FM11" s="1" t="str">
        <f>IF(ISBLANK(Values!E10),"","1")</f>
        <v>1</v>
      </c>
      <c r="FO11" s="27">
        <f>IF(ISBLANK(Values!E10),"",IF(Values!J10, Values!$B$4, Values!$B$5))</f>
        <v>56.99</v>
      </c>
      <c r="FP11" s="1" t="str">
        <f>IF(ISBLANK(Values!E10),"","Percent")</f>
        <v>Percent</v>
      </c>
      <c r="FQ11" s="1" t="str">
        <f>IF(ISBLANK(Values!E10),"","2")</f>
        <v>2</v>
      </c>
      <c r="FR11" s="1" t="str">
        <f>IF(ISBLANK(Values!E10),"","3")</f>
        <v>3</v>
      </c>
      <c r="FS11" s="1" t="str">
        <f>IF(ISBLANK(Values!E10),"","5")</f>
        <v>5</v>
      </c>
      <c r="FT11" s="1" t="str">
        <f>IF(ISBLANK(Values!E10),"","6")</f>
        <v>6</v>
      </c>
      <c r="FU11" s="1" t="str">
        <f>IF(ISBLANK(Values!E10),"","10")</f>
        <v>10</v>
      </c>
      <c r="FV11" s="1" t="str">
        <f>IF(ISBLANK(Values!E10),"","10")</f>
        <v>10</v>
      </c>
    </row>
    <row r="12" spans="1:192" ht="48" x14ac:dyDescent="0.2">
      <c r="A12" s="1" t="str">
        <f>IF(ISBLANK(Values!E11),"",IF(Values!$B$37="EU","computercomponent","computer"))</f>
        <v>computercomponent</v>
      </c>
      <c r="B12" s="33" t="str">
        <f>IF(ISBLANK(Values!E11),"",Values!F11)</f>
        <v>Lenovo T490s BL - Swiss</v>
      </c>
      <c r="C12" s="29" t="str">
        <f>IF(ISBLANK(Values!E11),"","TellusRem")</f>
        <v>TellusRem</v>
      </c>
      <c r="D12" s="28">
        <f>IF(ISBLANK(Values!E11),"",Values!E11)</f>
        <v>5714401490081</v>
      </c>
      <c r="E12" s="1" t="str">
        <f>IF(ISBLANK(Values!E11),"","EAN")</f>
        <v>EAN</v>
      </c>
      <c r="F12" s="27" t="str">
        <f>IF(ISBLANK(Values!E11),"",IF(Values!J11, SUBSTITUTE(Values!$B$1, "{language}", Values!H11) &amp; " " &amp;Values!$B$3, SUBSTITUTE(Values!$B$2, "{language}", Values!$H11) &amp; " " &amp;Values!$B$3))</f>
        <v>clavier de remplacement Suisse rétroéclairé pour Lenovo Thinkpad T490s T495s</v>
      </c>
      <c r="G12" s="29" t="str">
        <f>IF(ISBLANK(Values!E11),"","TellusRem")</f>
        <v>TellusRem</v>
      </c>
      <c r="H12" s="1" t="str">
        <f>IF(ISBLANK(Values!E11),"",Values!$B$16)</f>
        <v>computer-keyboards</v>
      </c>
      <c r="I12" s="1" t="str">
        <f>IF(ISBLANK(Values!E11),"","4730574031")</f>
        <v>4730574031</v>
      </c>
      <c r="J12" s="31" t="str">
        <f>IF(ISBLANK(Values!E11),"",Values!F11 )</f>
        <v>Lenovo T490s BL - Swiss</v>
      </c>
      <c r="K12" s="27">
        <f>IF(ISBLANK(Values!E11),"",IF(Values!J11, Values!$B$4, Values!$B$5))</f>
        <v>56.99</v>
      </c>
      <c r="L12" s="27">
        <f>IF(ISBLANK(Values!E11),"",IF($CO12="DEFAULT", Values!$B$18, ""))</f>
        <v>5</v>
      </c>
      <c r="M12" s="27" t="str">
        <f>IF(ISBLANK(Values!E11),"",Values!$M11)</f>
        <v/>
      </c>
      <c r="N12" s="27" t="str">
        <f>IF(ISBLANK(Values!$F11),"",Values!N11)</f>
        <v/>
      </c>
      <c r="O12" s="27" t="str">
        <f>IF(ISBLANK(Values!$F11),"",Values!O11)</f>
        <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Child</v>
      </c>
      <c r="X12" s="29" t="str">
        <f>IF(ISBLANK(Values!E11),"",Values!$B$13)</f>
        <v>Lenovo T490s parent</v>
      </c>
      <c r="Y12" s="31" t="str">
        <f>IF(ISBLANK(Values!E11),"","Size-Color")</f>
        <v>Size-Color</v>
      </c>
      <c r="Z12" s="29" t="str">
        <f>IF(ISBLANK(Values!E11),"","variation")</f>
        <v>variation</v>
      </c>
      <c r="AA12" s="1" t="str">
        <f>IF(ISBLANK(Values!E11),"",Values!$B$20)</f>
        <v>Update</v>
      </c>
      <c r="AB12" s="1" t="str">
        <f>IF(ISBLANK(Values!E11),"",Values!$B$29)</f>
        <v>Clavier distribué par Tellus Remarketing, leader européen des claviers portables. Le clavier a été nettoyé, emballé et testé dans notre ligne de production au Danemark. Pour toute question de compatibilité, contactez-nous via le site Web d'Amazon.</v>
      </c>
      <c r="AI12" s="34" t="str">
        <f>IF(ISBLANK(Values!E11),"",IF(Values!I11,Values!$B$23,Values!$B$33))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2" s="32" t="str">
        <f>IF(ISBLANK(Values!E11),"",Values!$B$24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T490s T495s</v>
      </c>
      <c r="AK12" s="1" t="str">
        <f>IF(ISBLANK(Values!E11),"",Values!$B$25)</f>
        <v xml:space="preserve">♻️ PRODUIT ÉCOLOGIQUE - Achetez remis à neuf, ACHETEZ VERT! Réduisez plus de 80% de dioxyde de carbone en achetant nos claviers remis à neuf, par rapport à l'achat d'un nouveau clavier! </v>
      </c>
      <c r="AL12" s="1" t="str">
        <f>IF(ISBLANK(Values!E11),"",SUBSTITUTE(SUBSTITUTE(IF(Values!$J11, Values!$B$26, Values!$B$33), "{language}", Values!$H11), "{flag}", INDEX(options!$E$1:$E$20, Values!$V11)))</f>
        <v>👉  DISPOSITION - 🇨🇭 Suisse rétroéclairé.</v>
      </c>
      <c r="AM12" s="1" t="str">
        <f>SUBSTITUTE(IF(ISBLANK(Values!E11),"",Values!$B$27), "{model}", Values!$B$3)</f>
        <v xml:space="preserve">👉 COMPATIBLE AVEC - Lenovo T490s T495s. Veuillez vérifier attentivement l'image et la description avant d'acheter un clavier. Cela garantit que vous obtenez le bon clavier d'ordinateur portable pour votre ordinateur. Installation super facile. </v>
      </c>
      <c r="AT12" s="27" t="str">
        <f>IF(ISBLANK(Values!E11),"",Values!H11)</f>
        <v>Suisse</v>
      </c>
      <c r="AV12" s="1" t="str">
        <f>IF(ISBLANK(Values!E11),"",IF(Values!J11,"Backlit", "Non-Backlit"))</f>
        <v>Backlit</v>
      </c>
      <c r="AW12"/>
      <c r="BE12" s="1" t="str">
        <f>IF(ISBLANK(Values!E11),"","Professional Audience")</f>
        <v>Professional Audience</v>
      </c>
      <c r="BF12" s="1" t="str">
        <f>IF(ISBLANK(Values!E11),"","Consumer Audience")</f>
        <v>Consumer Audience</v>
      </c>
      <c r="BG12" s="1" t="str">
        <f>IF(ISBLANK(Values!E11),"","Adults")</f>
        <v>Adults</v>
      </c>
      <c r="BH12" s="1" t="str">
        <f>IF(ISBLANK(Values!E11),"","People")</f>
        <v>People</v>
      </c>
      <c r="CG12" s="1">
        <f>IF(ISBLANK(Values!E11),"",Values!$B$11)</f>
        <v>150</v>
      </c>
      <c r="CH12" s="1" t="str">
        <f>IF(ISBLANK(Values!E11),"","GR")</f>
        <v>GR</v>
      </c>
      <c r="CI12" s="1" t="str">
        <f>IF(ISBLANK(Values!E11),"",Values!$B$7)</f>
        <v>32</v>
      </c>
      <c r="CJ12" s="1" t="str">
        <f>IF(ISBLANK(Values!E11),"",Values!$B$8)</f>
        <v>18</v>
      </c>
      <c r="CK12" s="1" t="str">
        <f>IF(ISBLANK(Values!E11),"",Values!$B$9)</f>
        <v>2</v>
      </c>
      <c r="CL12" s="1" t="str">
        <f>IF(ISBLANK(Values!E11),"","CM")</f>
        <v>CM</v>
      </c>
      <c r="CO12" s="1" t="str">
        <f>IF(ISBLANK(Values!E11), "", IF(AND(Values!$B$37=options!$G$2, Values!$C11), "AMAZON_NA", IF(AND(Values!$B$37=options!$G$1, Values!$D11), "AMAZON_EU", "DEFAULT")))</f>
        <v>DEFAULT</v>
      </c>
      <c r="CP12" s="1" t="str">
        <f>IF(ISBLANK(Values!E11),"",Values!$B$7)</f>
        <v>32</v>
      </c>
      <c r="CQ12" s="1" t="str">
        <f>IF(ISBLANK(Values!E11),"",Values!$B$8)</f>
        <v>18</v>
      </c>
      <c r="CR12" s="1" t="str">
        <f>IF(ISBLANK(Values!E11),"",Values!$B$9)</f>
        <v>2</v>
      </c>
      <c r="CS12" s="1">
        <f>IF(ISBLANK(Values!E11),"",Values!$B$11)</f>
        <v>150</v>
      </c>
      <c r="CT12" s="1" t="str">
        <f>IF(ISBLANK(Values!E11),"","GR")</f>
        <v>GR</v>
      </c>
      <c r="CU12" s="1" t="str">
        <f>IF(ISBLANK(Values!E11),"","CM")</f>
        <v>CM</v>
      </c>
      <c r="CV12" s="1" t="str">
        <f>IF(ISBLANK(Values!E11),"",IF(Values!$B$36=options!$F$1,"Denmark", IF(Values!$B$36=options!$F$2, "Danemark",IF(Values!$B$36=options!$F$3, "Dänemark",IF(Values!$B$36=options!$F$4, "Danimarca",IF(Values!$B$36=options!$F$5, "Dinamarca",IF(Values!$B$36=options!$F$6, "Denemarken","" ) ) ) ) )))</f>
        <v>Danemark</v>
      </c>
      <c r="CZ12" s="1" t="str">
        <f>IF(ISBLANK(Values!E11),"","No")</f>
        <v>No</v>
      </c>
      <c r="DA12" s="1" t="str">
        <f>IF(ISBLANK(Values!E11),"","No")</f>
        <v>No</v>
      </c>
      <c r="DO12" s="1" t="str">
        <f>IF(ISBLANK(Values!E11),"","Parts")</f>
        <v>Parts</v>
      </c>
      <c r="DP12" s="1" t="str">
        <f>IF(ISBLANK(Values!E11),"",Values!$B$31)</f>
        <v>Garantie de 6 mois après la date de livraison. En cas de dysfonctionnement du clavier, une nouvelle unité ou une pièce de rechange pour le clavier du produit sera envoyée. En cas de tri des stocks, un remboursement complet est effectué.</v>
      </c>
      <c r="DY12" t="str">
        <f>IF(ISBLANK(Values!$E11), "", "not_applicable")</f>
        <v>not_applicable</v>
      </c>
      <c r="EI12" s="1" t="str">
        <f>IF(ISBLANK(Values!E11),"",Values!$B$31)</f>
        <v>Garantie de 6 mois après la date de livraison. En cas de dysfonctionnement du clavier, une nouvelle unité ou une pièce de rechange pour le clavier du produit sera envoyée. En cas de tri des stocks, un remboursement complet est effectué.</v>
      </c>
      <c r="ES12" s="1" t="str">
        <f>IF(ISBLANK(Values!E11),"","Amazon Tellus UPS")</f>
        <v>Amazon Tellus UPS</v>
      </c>
      <c r="EV12" s="1" t="str">
        <f>IF(ISBLANK(Values!E11),"","New")</f>
        <v>New</v>
      </c>
      <c r="FE12" s="1">
        <f>IF(ISBLANK(Values!E11),"",IF(CO12&lt;&gt;"DEFAULT", "", 3))</f>
        <v>3</v>
      </c>
      <c r="FH12" s="1" t="str">
        <f>IF(ISBLANK(Values!E11),"","FALSE")</f>
        <v>FALSE</v>
      </c>
      <c r="FI12" s="1" t="str">
        <f>IF(ISBLANK(Values!E11),"","FALSE")</f>
        <v>FALSE</v>
      </c>
      <c r="FJ12" s="1" t="str">
        <f>IF(ISBLANK(Values!E11),"","FALSE")</f>
        <v>FALSE</v>
      </c>
      <c r="FM12" s="1" t="str">
        <f>IF(ISBLANK(Values!E11),"","1")</f>
        <v>1</v>
      </c>
      <c r="FO12" s="27">
        <f>IF(ISBLANK(Values!E11),"",IF(Values!J11, Values!$B$4, Values!$B$5))</f>
        <v>56.99</v>
      </c>
      <c r="FP12" s="1" t="str">
        <f>IF(ISBLANK(Values!E11),"","Percent")</f>
        <v>Percent</v>
      </c>
      <c r="FQ12" s="1" t="str">
        <f>IF(ISBLANK(Values!E11),"","2")</f>
        <v>2</v>
      </c>
      <c r="FR12" s="1" t="str">
        <f>IF(ISBLANK(Values!E11),"","3")</f>
        <v>3</v>
      </c>
      <c r="FS12" s="1" t="str">
        <f>IF(ISBLANK(Values!E11),"","5")</f>
        <v>5</v>
      </c>
      <c r="FT12" s="1" t="str">
        <f>IF(ISBLANK(Values!E11),"","6")</f>
        <v>6</v>
      </c>
      <c r="FU12" s="1" t="str">
        <f>IF(ISBLANK(Values!E11),"","10")</f>
        <v>10</v>
      </c>
      <c r="FV12" s="1" t="str">
        <f>IF(ISBLANK(Values!E11),"","10")</f>
        <v>10</v>
      </c>
    </row>
    <row r="13" spans="1:192" ht="48" x14ac:dyDescent="0.2">
      <c r="A13" s="1" t="str">
        <f>IF(ISBLANK(Values!E12),"",IF(Values!$B$37="EU","computercomponent","computer"))</f>
        <v>computercomponent</v>
      </c>
      <c r="B13" s="33" t="str">
        <f>IF(ISBLANK(Values!E12),"",Values!F12)</f>
        <v>Lenovo T490s BL - US int</v>
      </c>
      <c r="C13" s="29" t="str">
        <f>IF(ISBLANK(Values!E12),"","TellusRem")</f>
        <v>TellusRem</v>
      </c>
      <c r="D13" s="28">
        <f>IF(ISBLANK(Values!E12),"",Values!E12)</f>
        <v>5714401490098</v>
      </c>
      <c r="E13" s="1" t="str">
        <f>IF(ISBLANK(Values!E12),"","EAN")</f>
        <v>EAN</v>
      </c>
      <c r="F13" s="27" t="str">
        <f>IF(ISBLANK(Values!E12),"",IF(Values!J12, SUBSTITUTE(Values!$B$1, "{language}", Values!H12) &amp; " " &amp;Values!$B$3, SUBSTITUTE(Values!$B$2, "{language}", Values!$H12) &amp; " " &amp;Values!$B$3))</f>
        <v>clavier de remplacement US international rétroéclairé pour Lenovo Thinkpad T490s T495s</v>
      </c>
      <c r="G13" s="29" t="str">
        <f>IF(ISBLANK(Values!E12),"","TellusRem")</f>
        <v>TellusRem</v>
      </c>
      <c r="H13" s="1" t="str">
        <f>IF(ISBLANK(Values!E12),"",Values!$B$16)</f>
        <v>computer-keyboards</v>
      </c>
      <c r="I13" s="1" t="str">
        <f>IF(ISBLANK(Values!E12),"","4730574031")</f>
        <v>4730574031</v>
      </c>
      <c r="J13" s="31" t="str">
        <f>IF(ISBLANK(Values!E12),"",Values!F12 )</f>
        <v>Lenovo T490s BL - US int</v>
      </c>
      <c r="K13" s="27">
        <f>IF(ISBLANK(Values!E12),"",IF(Values!J12, Values!$B$4, Values!$B$5))</f>
        <v>56.99</v>
      </c>
      <c r="L13" s="27">
        <f>IF(ISBLANK(Values!E12),"",IF($CO13="DEFAULT", Values!$B$18, ""))</f>
        <v>5</v>
      </c>
      <c r="M13" s="27" t="str">
        <f>IF(ISBLANK(Values!E12),"",Values!$M12)</f>
        <v>https://raw.githubusercontent.com/PatrickVibild/TellusAmazonPictures/master/pictures/Lenovo/T490S/BL/USI/1.jpg</v>
      </c>
      <c r="N13" s="27" t="str">
        <f>IF(ISBLANK(Values!$F12),"",Values!N12)</f>
        <v>https://raw.githubusercontent.com/PatrickVibild/TellusAmazonPictures/master/pictures/Lenovo/T490S/BL/USI/2.jpg</v>
      </c>
      <c r="O13" s="27" t="str">
        <f>IF(ISBLANK(Values!$F12),"",Values!O12)</f>
        <v>https://raw.githubusercontent.com/PatrickVibild/TellusAmazonPictures/master/pictures/Lenovo/T490S/BL/USI/3.jpg</v>
      </c>
      <c r="P13" s="27" t="str">
        <f>IF(ISBLANK(Values!$F12),"",Values!P12)</f>
        <v>https://raw.githubusercontent.com/PatrickVibild/TellusAmazonPictures/master/pictures/Lenovo/T490S/BL/USI/4.jpg</v>
      </c>
      <c r="Q13" s="27" t="str">
        <f>IF(ISBLANK(Values!$F12),"",Values!Q12)</f>
        <v>https://raw.githubusercontent.com/PatrickVibild/TellusAmazonPictures/master/pictures/Lenovo/T490S/BL/USI/5.jpg</v>
      </c>
      <c r="R13" s="27" t="str">
        <f>IF(ISBLANK(Values!$F12),"",Values!R12)</f>
        <v>https://raw.githubusercontent.com/PatrickVibild/TellusAmazonPictures/master/pictures/Lenovo/T490S/BL/USI/6.jpg</v>
      </c>
      <c r="S13" s="27" t="str">
        <f>IF(ISBLANK(Values!$F12),"",Values!S12)</f>
        <v>https://raw.githubusercontent.com/PatrickVibild/TellusAmazonPictures/master/pictures/Lenovo/T490S/BL/USI/7.jpg</v>
      </c>
      <c r="T13" s="27" t="str">
        <f>IF(ISBLANK(Values!$F12),"",Values!T12)</f>
        <v>https://raw.githubusercontent.com/PatrickVibild/TellusAmazonPictures/master/pictures/Lenovo/T490S/BL/USI/8.jpg</v>
      </c>
      <c r="U13" s="27" t="str">
        <f>IF(ISBLANK(Values!$F12),"",Values!U12)</f>
        <v>https://raw.githubusercontent.com/PatrickVibild/TellusAmazonPictures/master/pictures/Lenovo/T490S/BL/USI/9.jpg</v>
      </c>
      <c r="W13" s="29" t="str">
        <f>IF(ISBLANK(Values!E12),"","Child")</f>
        <v>Child</v>
      </c>
      <c r="X13" s="29" t="str">
        <f>IF(ISBLANK(Values!E12),"",Values!$B$13)</f>
        <v>Lenovo T490s parent</v>
      </c>
      <c r="Y13" s="31" t="str">
        <f>IF(ISBLANK(Values!E12),"","Size-Color")</f>
        <v>Size-Color</v>
      </c>
      <c r="Z13" s="29" t="str">
        <f>IF(ISBLANK(Values!E12),"","variation")</f>
        <v>variation</v>
      </c>
      <c r="AA13" s="1" t="str">
        <f>IF(ISBLANK(Values!E12),"",Values!$B$20)</f>
        <v>Update</v>
      </c>
      <c r="AB13" s="1" t="str">
        <f>IF(ISBLANK(Values!E12),"",Values!$B$29)</f>
        <v>Clavier distribué par Tellus Remarketing, leader européen des claviers portables. Le clavier a été nettoyé, emballé et testé dans notre ligne de production au Danemark. Pour toute question de compatibilité, contactez-nous via le site Web d'Amazon.</v>
      </c>
      <c r="AI13" s="34" t="str">
        <f>IF(ISBLANK(Values!E12),"",IF(Values!I12,Values!$B$23,Values!$B$33))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3" s="32" t="str">
        <f>IF(ISBLANK(Values!E12),"",Values!$B$24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T490s T495s</v>
      </c>
      <c r="AK13" s="1" t="str">
        <f>IF(ISBLANK(Values!E12),"",Values!$B$25)</f>
        <v xml:space="preserve">♻️ PRODUIT ÉCOLOGIQUE - Achetez remis à neuf, ACHETEZ VERT! Réduisez plus de 80% de dioxyde de carbone en achetant nos claviers remis à neuf, par rapport à l'achat d'un nouveau clavier! </v>
      </c>
      <c r="AL13" s="1" t="str">
        <f>IF(ISBLANK(Values!E12),"",SUBSTITUTE(SUBSTITUTE(IF(Values!$J12, Values!$B$26, Values!$B$33), "{language}", Values!$H12), "{flag}", INDEX(options!$E$1:$E$20, Values!$V12)))</f>
        <v>👉  DISPOSITION - 🇺🇸 with € symbol US international rétroéclairé.</v>
      </c>
      <c r="AM13" s="1" t="str">
        <f>SUBSTITUTE(IF(ISBLANK(Values!E12),"",Values!$B$27), "{model}", Values!$B$3)</f>
        <v xml:space="preserve">👉 COMPATIBLE AVEC - Lenovo T490s T495s. Veuillez vérifier attentivement l'image et la description avant d'acheter un clavier. Cela garantit que vous obtenez le bon clavier d'ordinateur portable pour votre ordinateur. Installation super facile. </v>
      </c>
      <c r="AT13" s="27" t="str">
        <f>IF(ISBLANK(Values!E12),"",Values!H12)</f>
        <v>US international</v>
      </c>
      <c r="AV13" s="1" t="str">
        <f>IF(ISBLANK(Values!E12),"",IF(Values!J12,"Backlit", "Non-Backlit"))</f>
        <v>Backlit</v>
      </c>
      <c r="AW13"/>
      <c r="BE13" s="1" t="str">
        <f>IF(ISBLANK(Values!E12),"","Professional Audience")</f>
        <v>Professional Audience</v>
      </c>
      <c r="BF13" s="1" t="str">
        <f>IF(ISBLANK(Values!E12),"","Consumer Audience")</f>
        <v>Consumer Audience</v>
      </c>
      <c r="BG13" s="1" t="str">
        <f>IF(ISBLANK(Values!E12),"","Adults")</f>
        <v>Adults</v>
      </c>
      <c r="BH13" s="1"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 ) ) ) ) )))</f>
        <v>Danemark</v>
      </c>
      <c r="CZ13" s="1" t="str">
        <f>IF(ISBLANK(Values!E12),"","No")</f>
        <v>No</v>
      </c>
      <c r="DA13" s="1" t="str">
        <f>IF(ISBLANK(Values!E12),"","No")</f>
        <v>No</v>
      </c>
      <c r="DO13" s="1" t="str">
        <f>IF(ISBLANK(Values!E12),"","Parts")</f>
        <v>Parts</v>
      </c>
      <c r="DP13" s="1" t="str">
        <f>IF(ISBLANK(Values!E12),"",Values!$B$31)</f>
        <v>Garantie de 6 mois après la date de livraison. En cas de dysfonctionnement du clavier, une nouvelle unité ou une pièce de rechange pour le clavier du produit sera envoyée. En cas de tri des stocks, un remboursement complet est effectué.</v>
      </c>
      <c r="DY13" t="str">
        <f>IF(ISBLANK(Values!$E12), "", "not_applicable")</f>
        <v>not_applicable</v>
      </c>
      <c r="EI13" s="1" t="str">
        <f>IF(ISBLANK(Values!E12),"",Values!$B$31)</f>
        <v>Garantie de 6 mois après la date de livraison. En cas de dysfonctionnement du clavier, une nouvelle unité ou une pièce de rechange pour le clavier du produit sera envoyée. En cas de tri des stocks, un remboursement complet est effectué.</v>
      </c>
      <c r="ES13" s="1" t="str">
        <f>IF(ISBLANK(Values!E12),"","Amazon Tellus UPS")</f>
        <v>Amazon Tellus UPS</v>
      </c>
      <c r="EV13" s="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7">
        <f>IF(ISBLANK(Values!E12),"",IF(Values!J12, Values!$B$4, Values!$B$5))</f>
        <v>56.99</v>
      </c>
      <c r="FP13" s="1" t="str">
        <f>IF(ISBLANK(Values!E12),"","Percent")</f>
        <v>Percent</v>
      </c>
      <c r="FQ13" s="1" t="str">
        <f>IF(ISBLANK(Values!E12),"","2")</f>
        <v>2</v>
      </c>
      <c r="FR13" s="1" t="str">
        <f>IF(ISBLANK(Values!E12),"","3")</f>
        <v>3</v>
      </c>
      <c r="FS13" s="1" t="str">
        <f>IF(ISBLANK(Values!E12),"","5")</f>
        <v>5</v>
      </c>
      <c r="FT13" s="1" t="str">
        <f>IF(ISBLANK(Values!E12),"","6")</f>
        <v>6</v>
      </c>
      <c r="FU13" s="1" t="str">
        <f>IF(ISBLANK(Values!E12),"","10")</f>
        <v>10</v>
      </c>
      <c r="FV13" s="1" t="str">
        <f>IF(ISBLANK(Values!E12),"","10")</f>
        <v>10</v>
      </c>
    </row>
    <row r="14" spans="1:192" ht="48" x14ac:dyDescent="0.2">
      <c r="A14" s="1" t="str">
        <f>IF(ISBLANK(Values!E13),"",IF(Values!$B$37="EU","computercomponent","computer"))</f>
        <v>computercomponent</v>
      </c>
      <c r="B14" s="33" t="str">
        <f>IF(ISBLANK(Values!E13),"",Values!F13)</f>
        <v>Lenovo T490s BL - US</v>
      </c>
      <c r="C14" s="29" t="str">
        <f>IF(ISBLANK(Values!E13),"","TellusRem")</f>
        <v>TellusRem</v>
      </c>
      <c r="D14" s="28">
        <f>IF(ISBLANK(Values!E13),"",Values!E13)</f>
        <v>5714401490104</v>
      </c>
      <c r="E14" s="1" t="str">
        <f>IF(ISBLANK(Values!E13),"","EAN")</f>
        <v>EAN</v>
      </c>
      <c r="F14" s="27" t="str">
        <f>IF(ISBLANK(Values!E13),"",IF(Values!J13, SUBSTITUTE(Values!$B$1, "{language}", Values!H13) &amp; " " &amp;Values!$B$3, SUBSTITUTE(Values!$B$2, "{language}", Values!$H13) &amp; " " &amp;Values!$B$3))</f>
        <v>clavier de remplacement US rétroéclairé pour Lenovo Thinkpad T490s T495s</v>
      </c>
      <c r="G14" s="29" t="str">
        <f>IF(ISBLANK(Values!E13),"","TellusRem")</f>
        <v>TellusRem</v>
      </c>
      <c r="H14" s="1" t="str">
        <f>IF(ISBLANK(Values!E13),"",Values!$B$16)</f>
        <v>computer-keyboards</v>
      </c>
      <c r="I14" s="1" t="str">
        <f>IF(ISBLANK(Values!E13),"","4730574031")</f>
        <v>4730574031</v>
      </c>
      <c r="J14" s="31" t="str">
        <f>IF(ISBLANK(Values!E13),"",Values!F13 )</f>
        <v>Lenovo T490s BL - US</v>
      </c>
      <c r="K14" s="27">
        <f>IF(ISBLANK(Values!E13),"",IF(Values!J13, Values!$B$4, Values!$B$5))</f>
        <v>56.99</v>
      </c>
      <c r="L14" s="27">
        <f>IF(ISBLANK(Values!E13),"",IF($CO14="DEFAULT", Values!$B$18, ""))</f>
        <v>5</v>
      </c>
      <c r="M14" s="27" t="str">
        <f>IF(ISBLANK(Values!E13),"",Values!$M13)</f>
        <v>https://raw.githubusercontent.com/PatrickVibild/TellusAmazonPictures/master/pictures/Lenovo/T490S/BL/US/1.jpg</v>
      </c>
      <c r="N14" s="27" t="str">
        <f>IF(ISBLANK(Values!$F13),"",Values!N13)</f>
        <v>https://raw.githubusercontent.com/PatrickVibild/TellusAmazonPictures/master/pictures/Lenovo/T490S/BL/US/2.jpg</v>
      </c>
      <c r="O14" s="27" t="str">
        <f>IF(ISBLANK(Values!$F13),"",Values!O13)</f>
        <v>https://raw.githubusercontent.com/PatrickVibild/TellusAmazonPictures/master/pictures/Lenovo/T490S/BL/US/3.jpg</v>
      </c>
      <c r="P14" s="27" t="str">
        <f>IF(ISBLANK(Values!$F13),"",Values!P13)</f>
        <v>https://raw.githubusercontent.com/PatrickVibild/TellusAmazonPictures/master/pictures/Lenovo/T490S/BL/US/4.jpg</v>
      </c>
      <c r="Q14" s="27" t="str">
        <f>IF(ISBLANK(Values!$F13),"",Values!Q13)</f>
        <v>https://raw.githubusercontent.com/PatrickVibild/TellusAmazonPictures/master/pictures/Lenovo/T490S/BL/US/5.jpg</v>
      </c>
      <c r="R14" s="27" t="str">
        <f>IF(ISBLANK(Values!$F13),"",Values!R13)</f>
        <v>https://raw.githubusercontent.com/PatrickVibild/TellusAmazonPictures/master/pictures/Lenovo/T490S/BL/US/6.jpg</v>
      </c>
      <c r="S14" s="27" t="str">
        <f>IF(ISBLANK(Values!$F13),"",Values!S13)</f>
        <v>https://raw.githubusercontent.com/PatrickVibild/TellusAmazonPictures/master/pictures/Lenovo/T490S/BL/US/7.jpg</v>
      </c>
      <c r="T14" s="27" t="str">
        <f>IF(ISBLANK(Values!$F13),"",Values!T13)</f>
        <v>https://raw.githubusercontent.com/PatrickVibild/TellusAmazonPictures/master/pictures/Lenovo/T490S/BL/US/8.jpg</v>
      </c>
      <c r="U14" s="27" t="str">
        <f>IF(ISBLANK(Values!$F13),"",Values!U13)</f>
        <v>https://raw.githubusercontent.com/PatrickVibild/TellusAmazonPictures/master/pictures/Lenovo/T490S/BL/US/9.jpg</v>
      </c>
      <c r="W14" s="29" t="str">
        <f>IF(ISBLANK(Values!E13),"","Child")</f>
        <v>Child</v>
      </c>
      <c r="X14" s="29" t="str">
        <f>IF(ISBLANK(Values!E13),"",Values!$B$13)</f>
        <v>Lenovo T490s parent</v>
      </c>
      <c r="Y14" s="31" t="str">
        <f>IF(ISBLANK(Values!E13),"","Size-Color")</f>
        <v>Size-Color</v>
      </c>
      <c r="Z14" s="29" t="str">
        <f>IF(ISBLANK(Values!E13),"","variation")</f>
        <v>variation</v>
      </c>
      <c r="AA14" s="1" t="str">
        <f>IF(ISBLANK(Values!E13),"",Values!$B$20)</f>
        <v>Update</v>
      </c>
      <c r="AB14" s="1" t="str">
        <f>IF(ISBLANK(Values!E13),"",Values!$B$29)</f>
        <v>Clavier distribué par Tellus Remarketing, leader européen des claviers portables. Le clavier a été nettoyé, emballé et testé dans notre ligne de production au Danemark. Pour toute question de compatibilité, contactez-nous via le site Web d'Amazon.</v>
      </c>
      <c r="AI14" s="34" t="str">
        <f>IF(ISBLANK(Values!E13),"",IF(Values!I13,Values!$B$23,Values!$B$33))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4" s="32" t="str">
        <f>IF(ISBLANK(Values!E13),"",Values!$B$24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T490s T495s</v>
      </c>
      <c r="AK14" s="1" t="str">
        <f>IF(ISBLANK(Values!E13),"",Values!$B$25)</f>
        <v xml:space="preserve">♻️ PRODUIT ÉCOLOGIQUE - Achetez remis à neuf, ACHETEZ VERT! Réduisez plus de 80% de dioxyde de carbone en achetant nos claviers remis à neuf, par rapport à l'achat d'un nouveau clavier! </v>
      </c>
      <c r="AL14" s="1" t="str">
        <f>IF(ISBLANK(Values!E13),"",SUBSTITUTE(SUBSTITUTE(IF(Values!$J13, Values!$B$26, Values!$B$33), "{language}", Values!$H13), "{flag}", INDEX(options!$E$1:$E$20, Values!$V13)))</f>
        <v>👉  DISPOSITION - 🇺🇸 US rétroéclairé.</v>
      </c>
      <c r="AM14" s="1" t="str">
        <f>SUBSTITUTE(IF(ISBLANK(Values!E13),"",Values!$B$27), "{model}", Values!$B$3)</f>
        <v xml:space="preserve">👉 COMPATIBLE AVEC - Lenovo T490s T495s. Veuillez vérifier attentivement l'image et la description avant d'acheter un clavier. Cela garantit que vous obtenez le bon clavier d'ordinateur portable pour votre ordinateur. Installation super facile. </v>
      </c>
      <c r="AT14" s="27" t="str">
        <f>IF(ISBLANK(Values!E13),"",Values!H13)</f>
        <v>US</v>
      </c>
      <c r="AV14" s="1" t="str">
        <f>IF(ISBLANK(Values!E13),"",IF(Values!J13,"Backlit", "Non-Backlit"))</f>
        <v>Backlit</v>
      </c>
      <c r="AW14"/>
      <c r="BE14" s="1" t="str">
        <f>IF(ISBLANK(Values!E13),"","Professional Audience")</f>
        <v>Professional Audience</v>
      </c>
      <c r="BF14" s="1" t="str">
        <f>IF(ISBLANK(Values!E13),"","Consumer Audience")</f>
        <v>Consumer Audience</v>
      </c>
      <c r="BG14" s="1" t="str">
        <f>IF(ISBLANK(Values!E13),"","Adults")</f>
        <v>Adults</v>
      </c>
      <c r="BH14" s="1"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 ) ) ) ) )))</f>
        <v>Danemark</v>
      </c>
      <c r="CZ14" s="1" t="str">
        <f>IF(ISBLANK(Values!E13),"","No")</f>
        <v>No</v>
      </c>
      <c r="DA14" s="1" t="str">
        <f>IF(ISBLANK(Values!E13),"","No")</f>
        <v>No</v>
      </c>
      <c r="DO14" s="1" t="str">
        <f>IF(ISBLANK(Values!E13),"","Parts")</f>
        <v>Parts</v>
      </c>
      <c r="DP14" s="1" t="str">
        <f>IF(ISBLANK(Values!E13),"",Values!$B$31)</f>
        <v>Garantie de 6 mois après la date de livraison. En cas de dysfonctionnement du clavier, une nouvelle unité ou une pièce de rechange pour le clavier du produit sera envoyée. En cas de tri des stocks, un remboursement complet est effectué.</v>
      </c>
      <c r="DY14" t="str">
        <f>IF(ISBLANK(Values!$E13), "", "not_applicable")</f>
        <v>not_applicable</v>
      </c>
      <c r="EI14" s="1" t="str">
        <f>IF(ISBLANK(Values!E13),"",Values!$B$31)</f>
        <v>Garantie de 6 mois après la date de livraison. En cas de dysfonctionnement du clavier, une nouvelle unité ou une pièce de rechange pour le clavier du produit sera envoyée. En cas de tri des stocks, un remboursement complet est effectué.</v>
      </c>
      <c r="ES14" s="1" t="str">
        <f>IF(ISBLANK(Values!E13),"","Amazon Tellus UPS")</f>
        <v>Amazon Tellus UPS</v>
      </c>
      <c r="EV14" s="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7">
        <f>IF(ISBLANK(Values!E13),"",IF(Values!J13, Values!$B$4, Values!$B$5))</f>
        <v>56.99</v>
      </c>
      <c r="FP14" s="1" t="str">
        <f>IF(ISBLANK(Values!E13),"","Percent")</f>
        <v>Percent</v>
      </c>
      <c r="FQ14" s="1" t="str">
        <f>IF(ISBLANK(Values!E13),"","2")</f>
        <v>2</v>
      </c>
      <c r="FR14" s="1" t="str">
        <f>IF(ISBLANK(Values!E13),"","3")</f>
        <v>3</v>
      </c>
      <c r="FS14" s="1" t="str">
        <f>IF(ISBLANK(Values!E13),"","5")</f>
        <v>5</v>
      </c>
      <c r="FT14" s="1" t="str">
        <f>IF(ISBLANK(Values!E13),"","6")</f>
        <v>6</v>
      </c>
      <c r="FU14" s="1" t="str">
        <f>IF(ISBLANK(Values!E13),"","10")</f>
        <v>10</v>
      </c>
      <c r="FV14" s="1" t="str">
        <f>IF(ISBLANK(Values!E13),"","10")</f>
        <v>10</v>
      </c>
    </row>
    <row r="15" spans="1:192" ht="17" x14ac:dyDescent="0.2">
      <c r="A15" s="1" t="str">
        <f>IF(ISBLANK(Values!E14),"",IF(Values!$B$37="EU","computercomponent","computer"))</f>
        <v/>
      </c>
      <c r="B15" s="33" t="str">
        <f>IF(ISBLANK(Values!E14),"",Values!F14)</f>
        <v/>
      </c>
      <c r="C15" s="29" t="str">
        <f>IF(ISBLANK(Values!E14),"","TellusRem")</f>
        <v/>
      </c>
      <c r="D15" s="28" t="str">
        <f>IF(ISBLANK(Values!E14),"",Values!E14)</f>
        <v/>
      </c>
      <c r="E15" s="1" t="str">
        <f>IF(ISBLANK(Values!E14),"","EAN")</f>
        <v/>
      </c>
      <c r="F15" s="27" t="str">
        <f>IF(ISBLANK(Values!E14),"",IF(Values!J14, SUBSTITUTE(Values!$B$1, "{language}", Values!H14) &amp; " " &amp;Values!$B$3, SUBSTITUTE(Values!$B$2, "{language}", Values!$H14) &amp; " " &amp;Values!$B$3))</f>
        <v/>
      </c>
      <c r="G15" s="29" t="str">
        <f>IF(ISBLANK(Values!E14),"","TellusRem")</f>
        <v/>
      </c>
      <c r="H15" s="1" t="str">
        <f>IF(ISBLANK(Values!E14),"",Values!$B$16)</f>
        <v/>
      </c>
      <c r="I15" s="1" t="str">
        <f>IF(ISBLANK(Values!E14),"","4730574031")</f>
        <v/>
      </c>
      <c r="J15" s="31" t="str">
        <f>IF(ISBLANK(Values!E14),"",Values!F14 )</f>
        <v/>
      </c>
      <c r="K15" s="27" t="str">
        <f>IF(ISBLANK(Values!E14),"",IF(Values!J14, Values!$B$4, Values!$B$5))</f>
        <v/>
      </c>
      <c r="L15" s="27" t="str">
        <f>IF(ISBLANK(Values!E14),"",IF($CO15="DEFAULT", Values!$B$18, ""))</f>
        <v/>
      </c>
      <c r="M15" s="27" t="str">
        <f>IF(ISBLANK(Values!E14),"",Values!$M14)</f>
        <v/>
      </c>
      <c r="N15" s="27" t="str">
        <f>IF(ISBLANK(Values!$F14),"",Values!N14)</f>
        <v/>
      </c>
      <c r="O15" s="27" t="str">
        <f>IF(ISBLANK(Values!$F14),"",Values!O14)</f>
        <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
      </c>
      <c r="X15" s="29" t="str">
        <f>IF(ISBLANK(Values!E14),"",Values!$B$13)</f>
        <v/>
      </c>
      <c r="Y15" s="31" t="str">
        <f>IF(ISBLANK(Values!E14),"","Size-Color")</f>
        <v/>
      </c>
      <c r="Z15" s="29" t="str">
        <f>IF(ISBLANK(Values!E14),"","variation")</f>
        <v/>
      </c>
      <c r="AA15" s="1" t="str">
        <f>IF(ISBLANK(Values!E14),"",Values!$B$20)</f>
        <v/>
      </c>
      <c r="AB15" s="1" t="str">
        <f>IF(ISBLANK(Values!E14),"",Values!$B$29)</f>
        <v/>
      </c>
      <c r="AI15" s="34" t="str">
        <f>IF(ISBLANK(Values!E14),"",IF(Values!I14,Values!$B$23,Values!$B$33))</f>
        <v/>
      </c>
      <c r="AJ15" s="3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7" t="str">
        <f>IF(ISBLANK(Values!E14),"",Values!H14)</f>
        <v/>
      </c>
      <c r="AV15" s="1" t="str">
        <f>IF(ISBLANK(Values!E14),"",IF(Values!J14,"Backlit", "Non-Backlit"))</f>
        <v/>
      </c>
      <c r="AW15"/>
      <c r="BE15" s="1" t="str">
        <f>IF(ISBLANK(Values!E14),"","Professional Audience")</f>
        <v/>
      </c>
      <c r="BF15" s="1" t="str">
        <f>IF(ISBLANK(Values!E14),"","Consumer Audience")</f>
        <v/>
      </c>
      <c r="BG15" s="1" t="str">
        <f>IF(ISBLANK(Values!E14),"","Adults")</f>
        <v/>
      </c>
      <c r="BH15" s="1"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1" t="str">
        <f>IF(ISBLANK(Values!E14),"",IF(Values!$B$36=options!$F$1,"Denmark", IF(Values!$B$36=options!$F$2, "Danemark",IF(Values!$B$36=options!$F$3, "Dänemark",IF(Values!$B$36=options!$F$4, "Danimarca",IF(Values!$B$36=options!$F$5, "Dinamarca",IF(Values!$B$36=options!$F$6, "Denemarken","" ) ) ) ) )))</f>
        <v/>
      </c>
      <c r="CZ15" s="1" t="str">
        <f>IF(ISBLANK(Values!E14),"","No")</f>
        <v/>
      </c>
      <c r="DA15" s="1" t="str">
        <f>IF(ISBLANK(Values!E14),"","No")</f>
        <v/>
      </c>
      <c r="DO15" s="1" t="str">
        <f>IF(ISBLANK(Values!E14),"","Parts")</f>
        <v/>
      </c>
      <c r="DP15" s="1" t="str">
        <f>IF(ISBLANK(Values!E14),"",Values!$B$31)</f>
        <v/>
      </c>
      <c r="DY15" t="str">
        <f>IF(ISBLANK(Values!$E14), "", "not_applicable")</f>
        <v/>
      </c>
      <c r="EI15" s="1" t="str">
        <f>IF(ISBLANK(Values!E14),"",Values!$B$31)</f>
        <v/>
      </c>
      <c r="ES15" s="1" t="str">
        <f>IF(ISBLANK(Values!E14),"","Amazon Tellus UPS")</f>
        <v/>
      </c>
      <c r="EV15" s="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7" t="str">
        <f>IF(ISBLANK(Values!E14),"",IF(Values!J14, Values!$B$4, Values!$B$5))</f>
        <v/>
      </c>
      <c r="FP15" s="1" t="str">
        <f>IF(ISBLANK(Values!E14),"","Percent")</f>
        <v/>
      </c>
      <c r="FQ15" s="1" t="str">
        <f>IF(ISBLANK(Values!E14),"","2")</f>
        <v/>
      </c>
      <c r="FR15" s="1" t="str">
        <f>IF(ISBLANK(Values!E14),"","3")</f>
        <v/>
      </c>
      <c r="FS15" s="1" t="str">
        <f>IF(ISBLANK(Values!E14),"","5")</f>
        <v/>
      </c>
      <c r="FT15" s="1" t="str">
        <f>IF(ISBLANK(Values!E14),"","6")</f>
        <v/>
      </c>
      <c r="FU15" s="1" t="str">
        <f>IF(ISBLANK(Values!E14),"","10")</f>
        <v/>
      </c>
      <c r="FV15" s="1" t="str">
        <f>IF(ISBLANK(Values!E14),"","10")</f>
        <v/>
      </c>
    </row>
    <row r="16" spans="1:192" ht="17" x14ac:dyDescent="0.2">
      <c r="A16" s="1" t="str">
        <f>IF(ISBLANK(Values!E15),"",IF(Values!$B$37="EU","computercomponent","computer"))</f>
        <v/>
      </c>
      <c r="B16" s="33" t="str">
        <f>IF(ISBLANK(Values!E15),"",Values!F15)</f>
        <v/>
      </c>
      <c r="C16" s="29" t="str">
        <f>IF(ISBLANK(Values!E15),"","TellusRem")</f>
        <v/>
      </c>
      <c r="D16" s="28" t="str">
        <f>IF(ISBLANK(Values!E15),"",Values!E15)</f>
        <v/>
      </c>
      <c r="E16" s="1" t="str">
        <f>IF(ISBLANK(Values!E15),"","EAN")</f>
        <v/>
      </c>
      <c r="F16" s="27" t="str">
        <f>IF(ISBLANK(Values!E15),"",IF(Values!J15, SUBSTITUTE(Values!$B$1, "{language}", Values!H15) &amp; " " &amp;Values!$B$3, SUBSTITUTE(Values!$B$2, "{language}", Values!$H15) &amp; " " &amp;Values!$B$3))</f>
        <v/>
      </c>
      <c r="G16" s="29" t="str">
        <f>IF(ISBLANK(Values!E15),"","TellusRem")</f>
        <v/>
      </c>
      <c r="H16" s="1" t="str">
        <f>IF(ISBLANK(Values!E15),"",Values!$B$16)</f>
        <v/>
      </c>
      <c r="I16" s="1" t="str">
        <f>IF(ISBLANK(Values!E15),"","4730574031")</f>
        <v/>
      </c>
      <c r="J16" s="31" t="str">
        <f>IF(ISBLANK(Values!E15),"",Values!F15 )</f>
        <v/>
      </c>
      <c r="K16" s="27" t="str">
        <f>IF(ISBLANK(Values!E15),"",IF(Values!J15, Values!$B$4, Values!$B$5))</f>
        <v/>
      </c>
      <c r="L16" s="27" t="str">
        <f>IF(ISBLANK(Values!E15),"",IF($CO16="DEFAULT", Values!$B$18, ""))</f>
        <v/>
      </c>
      <c r="M16" s="27" t="str">
        <f>IF(ISBLANK(Values!E15),"",Values!$M15)</f>
        <v/>
      </c>
      <c r="N16" s="27" t="str">
        <f>IF(ISBLANK(Values!$F15),"",Values!N15)</f>
        <v/>
      </c>
      <c r="O16" s="27" t="str">
        <f>IF(ISBLANK(Values!$F15),"",Values!O15)</f>
        <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
      </c>
      <c r="X16" s="29" t="str">
        <f>IF(ISBLANK(Values!E15),"",Values!$B$13)</f>
        <v/>
      </c>
      <c r="Y16" s="31" t="str">
        <f>IF(ISBLANK(Values!E15),"","Size-Color")</f>
        <v/>
      </c>
      <c r="Z16" s="29" t="str">
        <f>IF(ISBLANK(Values!E15),"","variation")</f>
        <v/>
      </c>
      <c r="AA16" s="1" t="str">
        <f>IF(ISBLANK(Values!E15),"",Values!$B$20)</f>
        <v/>
      </c>
      <c r="AB16" s="1" t="str">
        <f>IF(ISBLANK(Values!E15),"",Values!$B$29)</f>
        <v/>
      </c>
      <c r="AI16" s="34" t="str">
        <f>IF(ISBLANK(Values!E15),"",IF(Values!I15,Values!$B$23,Values!$B$33))</f>
        <v/>
      </c>
      <c r="AJ16" s="3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7" t="str">
        <f>IF(ISBLANK(Values!E15),"",Values!H15)</f>
        <v/>
      </c>
      <c r="AV16" s="1" t="str">
        <f>IF(ISBLANK(Values!E15),"",IF(Values!J15,"Backlit", "Non-Backlit"))</f>
        <v/>
      </c>
      <c r="AW16"/>
      <c r="BE16" s="1" t="str">
        <f>IF(ISBLANK(Values!E15),"","Professional Audience")</f>
        <v/>
      </c>
      <c r="BF16" s="1" t="str">
        <f>IF(ISBLANK(Values!E15),"","Consumer Audience")</f>
        <v/>
      </c>
      <c r="BG16" s="1" t="str">
        <f>IF(ISBLANK(Values!E15),"","Adults")</f>
        <v/>
      </c>
      <c r="BH16" s="1"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1" t="str">
        <f>IF(ISBLANK(Values!E15),"",IF(Values!$B$36=options!$F$1,"Denmark", IF(Values!$B$36=options!$F$2, "Danemark",IF(Values!$B$36=options!$F$3, "Dänemark",IF(Values!$B$36=options!$F$4, "Danimarca",IF(Values!$B$36=options!$F$5, "Dinamarca",IF(Values!$B$36=options!$F$6, "Denemarken","" ) ) ) ) )))</f>
        <v/>
      </c>
      <c r="CZ16" s="1" t="str">
        <f>IF(ISBLANK(Values!E15),"","No")</f>
        <v/>
      </c>
      <c r="DA16" s="1" t="str">
        <f>IF(ISBLANK(Values!E15),"","No")</f>
        <v/>
      </c>
      <c r="DO16" s="1" t="str">
        <f>IF(ISBLANK(Values!E15),"","Parts")</f>
        <v/>
      </c>
      <c r="DP16" s="1" t="str">
        <f>IF(ISBLANK(Values!E15),"",Values!$B$31)</f>
        <v/>
      </c>
      <c r="DY16" t="str">
        <f>IF(ISBLANK(Values!$E15), "", "not_applicable")</f>
        <v/>
      </c>
      <c r="EI16" s="1" t="str">
        <f>IF(ISBLANK(Values!E15),"",Values!$B$31)</f>
        <v/>
      </c>
      <c r="ES16" s="1" t="str">
        <f>IF(ISBLANK(Values!E15),"","Amazon Tellus UPS")</f>
        <v/>
      </c>
      <c r="EV16" s="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7" t="str">
        <f>IF(ISBLANK(Values!E15),"",IF(Values!J15, Values!$B$4, Values!$B$5))</f>
        <v/>
      </c>
      <c r="FP16" s="1" t="str">
        <f>IF(ISBLANK(Values!E15),"","Percent")</f>
        <v/>
      </c>
      <c r="FQ16" s="1" t="str">
        <f>IF(ISBLANK(Values!E15),"","2")</f>
        <v/>
      </c>
      <c r="FR16" s="1" t="str">
        <f>IF(ISBLANK(Values!E15),"","3")</f>
        <v/>
      </c>
      <c r="FS16" s="1" t="str">
        <f>IF(ISBLANK(Values!E15),"","5")</f>
        <v/>
      </c>
      <c r="FT16" s="1" t="str">
        <f>IF(ISBLANK(Values!E15),"","6")</f>
        <v/>
      </c>
      <c r="FU16" s="1" t="str">
        <f>IF(ISBLANK(Values!E15),"","10")</f>
        <v/>
      </c>
      <c r="FV16" s="1" t="str">
        <f>IF(ISBLANK(Values!E15),"","10")</f>
        <v/>
      </c>
    </row>
    <row r="17" spans="1:192" ht="17" x14ac:dyDescent="0.2">
      <c r="A17" s="1" t="str">
        <f>IF(ISBLANK(Values!E16),"",IF(Values!$B$37="EU","computercomponent","computer"))</f>
        <v/>
      </c>
      <c r="B17" s="33" t="str">
        <f>IF(ISBLANK(Values!E16),"",Values!F16)</f>
        <v/>
      </c>
      <c r="C17" s="29" t="str">
        <f>IF(ISBLANK(Values!E16),"","TellusRem")</f>
        <v/>
      </c>
      <c r="D17" s="28" t="str">
        <f>IF(ISBLANK(Values!E16),"",Values!E16)</f>
        <v/>
      </c>
      <c r="E17" s="1" t="str">
        <f>IF(ISBLANK(Values!E16),"","EAN")</f>
        <v/>
      </c>
      <c r="F17" s="27" t="str">
        <f>IF(ISBLANK(Values!E16),"",IF(Values!J16, SUBSTITUTE(Values!$B$1, "{language}", Values!H16) &amp; " " &amp;Values!$B$3, SUBSTITUTE(Values!$B$2, "{language}", Values!$H16) &amp; " " &amp;Values!$B$3))</f>
        <v/>
      </c>
      <c r="G17" s="29" t="str">
        <f>IF(ISBLANK(Values!E16),"","TellusRem")</f>
        <v/>
      </c>
      <c r="H17" s="1" t="str">
        <f>IF(ISBLANK(Values!E16),"",Values!$B$16)</f>
        <v/>
      </c>
      <c r="I17" s="1" t="str">
        <f>IF(ISBLANK(Values!E16),"","4730574031")</f>
        <v/>
      </c>
      <c r="J17" s="31" t="str">
        <f>IF(ISBLANK(Values!E16),"",Values!F16 )</f>
        <v/>
      </c>
      <c r="K17" s="27" t="str">
        <f>IF(ISBLANK(Values!E16),"",IF(Values!J16, Values!$B$4, Values!$B$5))</f>
        <v/>
      </c>
      <c r="L17" s="27" t="str">
        <f>IF(ISBLANK(Values!E16),"",IF($CO17="DEFAULT", Values!$B$18, ""))</f>
        <v/>
      </c>
      <c r="M17" s="27" t="str">
        <f>IF(ISBLANK(Values!E16),"",Values!$M16)</f>
        <v/>
      </c>
      <c r="N17" s="27" t="str">
        <f>IF(ISBLANK(Values!$F16),"",Values!N16)</f>
        <v/>
      </c>
      <c r="O17" s="27" t="str">
        <f>IF(ISBLANK(Values!$F16),"",Values!O16)</f>
        <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
      </c>
      <c r="X17" s="29" t="str">
        <f>IF(ISBLANK(Values!E16),"",Values!$B$13)</f>
        <v/>
      </c>
      <c r="Y17" s="31" t="str">
        <f>IF(ISBLANK(Values!E16),"","Size-Color")</f>
        <v/>
      </c>
      <c r="Z17" s="29" t="str">
        <f>IF(ISBLANK(Values!E16),"","variation")</f>
        <v/>
      </c>
      <c r="AA17" s="1" t="str">
        <f>IF(ISBLANK(Values!E16),"",Values!$B$20)</f>
        <v/>
      </c>
      <c r="AB17" s="1" t="str">
        <f>IF(ISBLANK(Values!E16),"",Values!$B$29)</f>
        <v/>
      </c>
      <c r="AI17" s="34" t="str">
        <f>IF(ISBLANK(Values!E16),"",IF(Values!I16,Values!$B$23,Values!$B$33))</f>
        <v/>
      </c>
      <c r="AJ17" s="3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7" t="str">
        <f>IF(ISBLANK(Values!E16),"",Values!H16)</f>
        <v/>
      </c>
      <c r="AV17" s="1" t="str">
        <f>IF(ISBLANK(Values!E16),"",IF(Values!J16,"Backlit", "Non-Backlit"))</f>
        <v/>
      </c>
      <c r="AW17"/>
      <c r="BE17" s="1" t="str">
        <f>IF(ISBLANK(Values!E16),"","Professional Audience")</f>
        <v/>
      </c>
      <c r="BF17" s="1" t="str">
        <f>IF(ISBLANK(Values!E16),"","Consumer Audience")</f>
        <v/>
      </c>
      <c r="BG17" s="1" t="str">
        <f>IF(ISBLANK(Values!E16),"","Adults")</f>
        <v/>
      </c>
      <c r="BH17" s="1"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1" t="str">
        <f>IF(ISBLANK(Values!E16),"",IF(Values!$B$36=options!$F$1,"Denmark", IF(Values!$B$36=options!$F$2, "Danemark",IF(Values!$B$36=options!$F$3, "Dänemark",IF(Values!$B$36=options!$F$4, "Danimarca",IF(Values!$B$36=options!$F$5, "Dinamarca",IF(Values!$B$36=options!$F$6, "Denemarken","" ) ) ) ) )))</f>
        <v/>
      </c>
      <c r="CZ17" s="1" t="str">
        <f>IF(ISBLANK(Values!E16),"","No")</f>
        <v/>
      </c>
      <c r="DA17" s="1" t="str">
        <f>IF(ISBLANK(Values!E16),"","No")</f>
        <v/>
      </c>
      <c r="DO17" s="1" t="str">
        <f>IF(ISBLANK(Values!E16),"","Parts")</f>
        <v/>
      </c>
      <c r="DP17" s="1" t="str">
        <f>IF(ISBLANK(Values!E16),"",Values!$B$31)</f>
        <v/>
      </c>
      <c r="DY17" t="str">
        <f>IF(ISBLANK(Values!$E16), "", "not_applicable")</f>
        <v/>
      </c>
      <c r="EI17" s="1" t="str">
        <f>IF(ISBLANK(Values!E16),"",Values!$B$31)</f>
        <v/>
      </c>
      <c r="ES17" s="1" t="str">
        <f>IF(ISBLANK(Values!E16),"","Amazon Tellus UPS")</f>
        <v/>
      </c>
      <c r="EV17" s="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7" t="str">
        <f>IF(ISBLANK(Values!E16),"",IF(Values!J16, Values!$B$4, Values!$B$5))</f>
        <v/>
      </c>
      <c r="FP17" s="1" t="str">
        <f>IF(ISBLANK(Values!E16),"","Percent")</f>
        <v/>
      </c>
      <c r="FQ17" s="1" t="str">
        <f>IF(ISBLANK(Values!E16),"","2")</f>
        <v/>
      </c>
      <c r="FR17" s="1" t="str">
        <f>IF(ISBLANK(Values!E16),"","3")</f>
        <v/>
      </c>
      <c r="FS17" s="1" t="str">
        <f>IF(ISBLANK(Values!E16),"","5")</f>
        <v/>
      </c>
      <c r="FT17" s="1" t="str">
        <f>IF(ISBLANK(Values!E16),"","6")</f>
        <v/>
      </c>
      <c r="FU17" s="1" t="str">
        <f>IF(ISBLANK(Values!E16),"","10")</f>
        <v/>
      </c>
      <c r="FV17" s="1" t="str">
        <f>IF(ISBLANK(Values!E16),"","10")</f>
        <v/>
      </c>
    </row>
    <row r="18" spans="1:192" ht="17" x14ac:dyDescent="0.2">
      <c r="A18" s="1" t="str">
        <f>IF(ISBLANK(Values!E17),"",IF(Values!$B$37="EU","computercomponent","computer"))</f>
        <v/>
      </c>
      <c r="B18" s="33" t="str">
        <f>IF(ISBLANK(Values!E17),"",Values!F17)</f>
        <v/>
      </c>
      <c r="C18" s="29" t="str">
        <f>IF(ISBLANK(Values!E17),"","TellusRem")</f>
        <v/>
      </c>
      <c r="D18" s="28" t="str">
        <f>IF(ISBLANK(Values!E17),"",Values!E17)</f>
        <v/>
      </c>
      <c r="E18" s="1" t="str">
        <f>IF(ISBLANK(Values!E17),"","EAN")</f>
        <v/>
      </c>
      <c r="F18" s="27" t="str">
        <f>IF(ISBLANK(Values!E17),"",IF(Values!J17, SUBSTITUTE(Values!$B$1, "{language}", Values!H17) &amp; " " &amp;Values!$B$3, SUBSTITUTE(Values!$B$2, "{language}", Values!$H17) &amp; " " &amp;Values!$B$3))</f>
        <v/>
      </c>
      <c r="G18" s="29" t="str">
        <f>IF(ISBLANK(Values!E17),"","TellusRem")</f>
        <v/>
      </c>
      <c r="H18" s="1" t="str">
        <f>IF(ISBLANK(Values!E17),"",Values!$B$16)</f>
        <v/>
      </c>
      <c r="I18" s="1" t="str">
        <f>IF(ISBLANK(Values!E17),"","4730574031")</f>
        <v/>
      </c>
      <c r="J18" s="31" t="str">
        <f>IF(ISBLANK(Values!E17),"",Values!F17 )</f>
        <v/>
      </c>
      <c r="K18" s="27" t="str">
        <f>IF(ISBLANK(Values!E17),"",IF(Values!J17, Values!$B$4, Values!$B$5))</f>
        <v/>
      </c>
      <c r="L18" s="27" t="str">
        <f>IF(ISBLANK(Values!E17),"",IF($CO18="DEFAULT", Values!$B$18, ""))</f>
        <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
      </c>
      <c r="X18" s="29" t="str">
        <f>IF(ISBLANK(Values!E17),"",Values!$B$13)</f>
        <v/>
      </c>
      <c r="Y18" s="31" t="str">
        <f>IF(ISBLANK(Values!E17),"","Size-Color")</f>
        <v/>
      </c>
      <c r="Z18" s="29" t="str">
        <f>IF(ISBLANK(Values!E17),"","variation")</f>
        <v/>
      </c>
      <c r="AA18" s="1" t="str">
        <f>IF(ISBLANK(Values!E17),"",Values!$B$20)</f>
        <v/>
      </c>
      <c r="AB18" s="1" t="str">
        <f>IF(ISBLANK(Values!E17),"",Values!$B$29)</f>
        <v/>
      </c>
      <c r="AI18" s="34" t="str">
        <f>IF(ISBLANK(Values!E17),"",IF(Values!I17,Values!$B$23,Values!$B$33))</f>
        <v/>
      </c>
      <c r="AJ18" s="3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7" t="str">
        <f>IF(ISBLANK(Values!E17),"",Values!H17)</f>
        <v/>
      </c>
      <c r="AV18" s="1" t="str">
        <f>IF(ISBLANK(Values!E17),"",IF(Values!J17,"Backlit", "Non-Backlit"))</f>
        <v/>
      </c>
      <c r="AW18"/>
      <c r="BE18" s="1" t="str">
        <f>IF(ISBLANK(Values!E17),"","Professional Audience")</f>
        <v/>
      </c>
      <c r="BF18" s="1" t="str">
        <f>IF(ISBLANK(Values!E17),"","Consumer Audience")</f>
        <v/>
      </c>
      <c r="BG18" s="1" t="str">
        <f>IF(ISBLANK(Values!E17),"","Adults")</f>
        <v/>
      </c>
      <c r="BH18" s="1"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1" t="str">
        <f>IF(ISBLANK(Values!E17),"",IF(Values!$B$36=options!$F$1,"Denmark", IF(Values!$B$36=options!$F$2, "Danemark",IF(Values!$B$36=options!$F$3, "Dänemark",IF(Values!$B$36=options!$F$4, "Danimarca",IF(Values!$B$36=options!$F$5, "Dinamarca",IF(Values!$B$36=options!$F$6, "Denemarken","" ) ) ) ) )))</f>
        <v/>
      </c>
      <c r="CZ18" s="1" t="str">
        <f>IF(ISBLANK(Values!E17),"","No")</f>
        <v/>
      </c>
      <c r="DA18" s="1" t="str">
        <f>IF(ISBLANK(Values!E17),"","No")</f>
        <v/>
      </c>
      <c r="DO18" s="1" t="str">
        <f>IF(ISBLANK(Values!E17),"","Parts")</f>
        <v/>
      </c>
      <c r="DP18" s="1" t="str">
        <f>IF(ISBLANK(Values!E17),"",Values!$B$31)</f>
        <v/>
      </c>
      <c r="DY18" t="str">
        <f>IF(ISBLANK(Values!$E17), "", "not_applicable")</f>
        <v/>
      </c>
      <c r="EI18" s="1" t="str">
        <f>IF(ISBLANK(Values!E17),"",Values!$B$31)</f>
        <v/>
      </c>
      <c r="ES18" s="1" t="str">
        <f>IF(ISBLANK(Values!E17),"","Amazon Tellus UPS")</f>
        <v/>
      </c>
      <c r="EV18" s="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7" t="str">
        <f>IF(ISBLANK(Values!E17),"",IF(Values!J17, Values!$B$4, Values!$B$5))</f>
        <v/>
      </c>
      <c r="FP18" s="1" t="str">
        <f>IF(ISBLANK(Values!E17),"","Percent")</f>
        <v/>
      </c>
      <c r="FQ18" s="1" t="str">
        <f>IF(ISBLANK(Values!E17),"","2")</f>
        <v/>
      </c>
      <c r="FR18" s="1" t="str">
        <f>IF(ISBLANK(Values!E17),"","3")</f>
        <v/>
      </c>
      <c r="FS18" s="1" t="str">
        <f>IF(ISBLANK(Values!E17),"","5")</f>
        <v/>
      </c>
      <c r="FT18" s="1" t="str">
        <f>IF(ISBLANK(Values!E17),"","6")</f>
        <v/>
      </c>
      <c r="FU18" s="1" t="str">
        <f>IF(ISBLANK(Values!E17),"","10")</f>
        <v/>
      </c>
      <c r="FV18" s="1" t="str">
        <f>IF(ISBLANK(Values!E17),"","10")</f>
        <v/>
      </c>
    </row>
    <row r="19" spans="1:192" ht="17" x14ac:dyDescent="0.2">
      <c r="A19" s="1" t="str">
        <f>IF(ISBLANK(Values!E18),"",IF(Values!$B$37="EU","computercomponent","computer"))</f>
        <v/>
      </c>
      <c r="B19" s="33" t="str">
        <f>IF(ISBLANK(Values!E18),"",Values!F18)</f>
        <v/>
      </c>
      <c r="C19" s="29" t="str">
        <f>IF(ISBLANK(Values!E18),"","TellusRem")</f>
        <v/>
      </c>
      <c r="D19" s="28" t="str">
        <f>IF(ISBLANK(Values!E18),"",Values!E18)</f>
        <v/>
      </c>
      <c r="E19" s="1" t="str">
        <f>IF(ISBLANK(Values!E18),"","EAN")</f>
        <v/>
      </c>
      <c r="F19" s="27" t="str">
        <f>IF(ISBLANK(Values!E18),"",IF(Values!J18, SUBSTITUTE(Values!$B$1, "{language}", Values!H18) &amp; " " &amp;Values!$B$3, SUBSTITUTE(Values!$B$2, "{language}", Values!$H18) &amp; " " &amp;Values!$B$3))</f>
        <v/>
      </c>
      <c r="G19" s="29" t="str">
        <f>IF(ISBLANK(Values!E18),"","TellusRem")</f>
        <v/>
      </c>
      <c r="H19" s="1" t="str">
        <f>IF(ISBLANK(Values!E18),"",Values!$B$16)</f>
        <v/>
      </c>
      <c r="I19" s="1" t="str">
        <f>IF(ISBLANK(Values!E18),"","4730574031")</f>
        <v/>
      </c>
      <c r="J19" s="31" t="str">
        <f>IF(ISBLANK(Values!E18),"",Values!F18 )</f>
        <v/>
      </c>
      <c r="K19" s="27" t="str">
        <f>IF(ISBLANK(Values!E18),"",IF(Values!J18, Values!$B$4, Values!$B$5))</f>
        <v/>
      </c>
      <c r="L19" s="27" t="str">
        <f>IF(ISBLANK(Values!E18),"",IF($CO19="DEFAULT", Values!$B$18, ""))</f>
        <v/>
      </c>
      <c r="M19" s="27" t="str">
        <f>IF(ISBLANK(Values!E18),"",Values!$M18)</f>
        <v/>
      </c>
      <c r="N19" s="27" t="str">
        <f>IF(ISBLANK(Values!$F18),"",Values!N18)</f>
        <v/>
      </c>
      <c r="O19" s="27" t="str">
        <f>IF(ISBLANK(Values!$F18),"",Values!O18)</f>
        <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
      </c>
      <c r="X19" s="29" t="str">
        <f>IF(ISBLANK(Values!E18),"",Values!$B$13)</f>
        <v/>
      </c>
      <c r="Y19" s="31" t="str">
        <f>IF(ISBLANK(Values!E18),"","Size-Color")</f>
        <v/>
      </c>
      <c r="Z19" s="29" t="str">
        <f>IF(ISBLANK(Values!E18),"","variation")</f>
        <v/>
      </c>
      <c r="AA19" s="1" t="str">
        <f>IF(ISBLANK(Values!E18),"",Values!$B$20)</f>
        <v/>
      </c>
      <c r="AB19" s="1" t="str">
        <f>IF(ISBLANK(Values!E18),"",Values!$B$29)</f>
        <v/>
      </c>
      <c r="AI19" s="34" t="str">
        <f>IF(ISBLANK(Values!E18),"",IF(Values!I18,Values!$B$23,Values!$B$33))</f>
        <v/>
      </c>
      <c r="AJ19" s="3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7" t="str">
        <f>IF(ISBLANK(Values!E18),"",Values!H18)</f>
        <v/>
      </c>
      <c r="AV19" s="1" t="str">
        <f>IF(ISBLANK(Values!E18),"",IF(Values!J18,"Backlit", "Non-Backlit"))</f>
        <v/>
      </c>
      <c r="AW19"/>
      <c r="BE19" s="1" t="str">
        <f>IF(ISBLANK(Values!E18),"","Professional Audience")</f>
        <v/>
      </c>
      <c r="BF19" s="1" t="str">
        <f>IF(ISBLANK(Values!E18),"","Consumer Audience")</f>
        <v/>
      </c>
      <c r="BG19" s="1" t="str">
        <f>IF(ISBLANK(Values!E18),"","Adults")</f>
        <v/>
      </c>
      <c r="BH19" s="1"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 ) ) ) ) )))</f>
        <v/>
      </c>
      <c r="CZ19" s="1" t="str">
        <f>IF(ISBLANK(Values!E18),"","No")</f>
        <v/>
      </c>
      <c r="DA19" s="1" t="str">
        <f>IF(ISBLANK(Values!E18),"","No")</f>
        <v/>
      </c>
      <c r="DO19" s="1" t="str">
        <f>IF(ISBLANK(Values!E18),"","Parts")</f>
        <v/>
      </c>
      <c r="DP19" s="1" t="str">
        <f>IF(ISBLANK(Values!E18),"",Values!$B$31)</f>
        <v/>
      </c>
      <c r="DY19" t="str">
        <f>IF(ISBLANK(Values!$E18), "", "not_applicable")</f>
        <v/>
      </c>
      <c r="EI19" s="1" t="str">
        <f>IF(ISBLANK(Values!E18),"",Values!$B$31)</f>
        <v/>
      </c>
      <c r="ES19" s="1" t="str">
        <f>IF(ISBLANK(Values!E18),"","Amazon Tellus UPS")</f>
        <v/>
      </c>
      <c r="EV19" s="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7" t="str">
        <f>IF(ISBLANK(Values!E18),"",IF(Values!J18, Values!$B$4, Values!$B$5))</f>
        <v/>
      </c>
      <c r="FP19" s="1" t="str">
        <f>IF(ISBLANK(Values!E18),"","Percent")</f>
        <v/>
      </c>
      <c r="FQ19" s="1" t="str">
        <f>IF(ISBLANK(Values!E18),"","2")</f>
        <v/>
      </c>
      <c r="FR19" s="1" t="str">
        <f>IF(ISBLANK(Values!E18),"","3")</f>
        <v/>
      </c>
      <c r="FS19" s="1" t="str">
        <f>IF(ISBLANK(Values!E18),"","5")</f>
        <v/>
      </c>
      <c r="FT19" s="1" t="str">
        <f>IF(ISBLANK(Values!E18),"","6")</f>
        <v/>
      </c>
      <c r="FU19" s="1" t="str">
        <f>IF(ISBLANK(Values!E18),"","10")</f>
        <v/>
      </c>
      <c r="FV19" s="1" t="str">
        <f>IF(ISBLANK(Values!E18),"","10")</f>
        <v/>
      </c>
    </row>
    <row r="20" spans="1:192" ht="17" x14ac:dyDescent="0.2">
      <c r="A20" s="1" t="str">
        <f>IF(ISBLANK(Values!E19),"",IF(Values!$B$37="EU","computercomponent","computer"))</f>
        <v/>
      </c>
      <c r="B20" s="33" t="str">
        <f>IF(ISBLANK(Values!E19),"",Values!F19)</f>
        <v/>
      </c>
      <c r="C20" s="29" t="str">
        <f>IF(ISBLANK(Values!E19),"","TellusRem")</f>
        <v/>
      </c>
      <c r="D20" s="28" t="str">
        <f>IF(ISBLANK(Values!E19),"",Values!E19)</f>
        <v/>
      </c>
      <c r="E20" s="1" t="str">
        <f>IF(ISBLANK(Values!E19),"","EAN")</f>
        <v/>
      </c>
      <c r="F20" s="27" t="str">
        <f>IF(ISBLANK(Values!E19),"",IF(Values!J19, SUBSTITUTE(Values!$B$1, "{language}", Values!H19) &amp; " " &amp;Values!$B$3, SUBSTITUTE(Values!$B$2, "{language}", Values!$H19) &amp; " " &amp;Values!$B$3))</f>
        <v/>
      </c>
      <c r="G20" s="29" t="str">
        <f>IF(ISBLANK(Values!E19),"","TellusRem")</f>
        <v/>
      </c>
      <c r="H20" s="1" t="str">
        <f>IF(ISBLANK(Values!E19),"",Values!$B$16)</f>
        <v/>
      </c>
      <c r="I20" s="1" t="str">
        <f>IF(ISBLANK(Values!E19),"","4730574031")</f>
        <v/>
      </c>
      <c r="J20" s="31" t="str">
        <f>IF(ISBLANK(Values!E19),"",Values!F19 )</f>
        <v/>
      </c>
      <c r="K20" s="27" t="str">
        <f>IF(ISBLANK(Values!E19),"",IF(Values!J19, Values!$B$4, Values!$B$5))</f>
        <v/>
      </c>
      <c r="L20" s="27" t="str">
        <f>IF(ISBLANK(Values!E19),"",IF($CO20="DEFAULT", Values!$B$18, ""))</f>
        <v/>
      </c>
      <c r="M20" s="27" t="str">
        <f>IF(ISBLANK(Values!E19),"",Values!$M19)</f>
        <v/>
      </c>
      <c r="N20" s="27" t="str">
        <f>IF(ISBLANK(Values!$F19),"",Values!N19)</f>
        <v/>
      </c>
      <c r="O20" s="27" t="str">
        <f>IF(ISBLANK(Values!$F19),"",Values!O19)</f>
        <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
      </c>
      <c r="X20" s="29" t="str">
        <f>IF(ISBLANK(Values!E19),"",Values!$B$13)</f>
        <v/>
      </c>
      <c r="Y20" s="31" t="str">
        <f>IF(ISBLANK(Values!E19),"","Size-Color")</f>
        <v/>
      </c>
      <c r="Z20" s="29" t="str">
        <f>IF(ISBLANK(Values!E19),"","variation")</f>
        <v/>
      </c>
      <c r="AA20" s="1" t="str">
        <f>IF(ISBLANK(Values!E19),"",Values!$B$20)</f>
        <v/>
      </c>
      <c r="AB20" s="1" t="str">
        <f>IF(ISBLANK(Values!E19),"",Values!$B$29)</f>
        <v/>
      </c>
      <c r="AI20" s="34" t="str">
        <f>IF(ISBLANK(Values!E19),"",IF(Values!I19,Values!$B$23,Values!$B$33))</f>
        <v/>
      </c>
      <c r="AJ20" s="3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7" t="str">
        <f>IF(ISBLANK(Values!E19),"",Values!H19)</f>
        <v/>
      </c>
      <c r="AV20" s="1" t="str">
        <f>IF(ISBLANK(Values!E19),"",IF(Values!J19,"Backlit", "Non-Backlit"))</f>
        <v/>
      </c>
      <c r="AW20"/>
      <c r="BE20" s="1" t="str">
        <f>IF(ISBLANK(Values!E19),"","Professional Audience")</f>
        <v/>
      </c>
      <c r="BF20" s="1" t="str">
        <f>IF(ISBLANK(Values!E19),"","Consumer Audience")</f>
        <v/>
      </c>
      <c r="BG20" s="1" t="str">
        <f>IF(ISBLANK(Values!E19),"","Adults")</f>
        <v/>
      </c>
      <c r="BH20" s="1"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 ) ) ) ) )))</f>
        <v/>
      </c>
      <c r="CZ20" s="1" t="str">
        <f>IF(ISBLANK(Values!E19),"","No")</f>
        <v/>
      </c>
      <c r="DA20" s="1" t="str">
        <f>IF(ISBLANK(Values!E19),"","No")</f>
        <v/>
      </c>
      <c r="DO20" s="1" t="str">
        <f>IF(ISBLANK(Values!E19),"","Parts")</f>
        <v/>
      </c>
      <c r="DP20" s="1" t="str">
        <f>IF(ISBLANK(Values!E19),"",Values!$B$31)</f>
        <v/>
      </c>
      <c r="DY20" t="str">
        <f>IF(ISBLANK(Values!$E19), "", "not_applicable")</f>
        <v/>
      </c>
      <c r="EI20" s="1" t="str">
        <f>IF(ISBLANK(Values!E19),"",Values!$B$31)</f>
        <v/>
      </c>
      <c r="ES20" s="1" t="str">
        <f>IF(ISBLANK(Values!E19),"","Amazon Tellus UPS")</f>
        <v/>
      </c>
      <c r="EV20" s="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7" t="str">
        <f>IF(ISBLANK(Values!E19),"",IF(Values!J19, Values!$B$4, Values!$B$5))</f>
        <v/>
      </c>
      <c r="FP20" s="1" t="str">
        <f>IF(ISBLANK(Values!E19),"","Percent")</f>
        <v/>
      </c>
      <c r="FQ20" s="1" t="str">
        <f>IF(ISBLANK(Values!E19),"","2")</f>
        <v/>
      </c>
      <c r="FR20" s="1" t="str">
        <f>IF(ISBLANK(Values!E19),"","3")</f>
        <v/>
      </c>
      <c r="FS20" s="1" t="str">
        <f>IF(ISBLANK(Values!E19),"","5")</f>
        <v/>
      </c>
      <c r="FT20" s="1" t="str">
        <f>IF(ISBLANK(Values!E19),"","6")</f>
        <v/>
      </c>
      <c r="FU20" s="1" t="str">
        <f>IF(ISBLANK(Values!E19),"","10")</f>
        <v/>
      </c>
      <c r="FV20" s="1" t="str">
        <f>IF(ISBLANK(Values!E19),"","10")</f>
        <v/>
      </c>
    </row>
    <row r="21" spans="1:192" ht="17" x14ac:dyDescent="0.2">
      <c r="A21" s="1" t="str">
        <f>IF(ISBLANK(Values!E20),"",IF(Values!$B$37="EU","computercomponent","computer"))</f>
        <v/>
      </c>
      <c r="B21" s="33" t="str">
        <f>IF(ISBLANK(Values!E20),"",Values!F20)</f>
        <v/>
      </c>
      <c r="C21" s="29" t="str">
        <f>IF(ISBLANK(Values!E20),"","TellusRem")</f>
        <v/>
      </c>
      <c r="D21" s="28" t="str">
        <f>IF(ISBLANK(Values!E20),"",Values!E20)</f>
        <v/>
      </c>
      <c r="E21" s="1" t="str">
        <f>IF(ISBLANK(Values!E20),"","EAN")</f>
        <v/>
      </c>
      <c r="F21" s="27" t="str">
        <f>IF(ISBLANK(Values!E20),"",IF(Values!J20, SUBSTITUTE(Values!$B$1, "{language}", Values!H20) &amp; " " &amp;Values!$B$3, SUBSTITUTE(Values!$B$2, "{language}", Values!$H20) &amp; " " &amp;Values!$B$3))</f>
        <v/>
      </c>
      <c r="G21" s="29" t="str">
        <f>IF(ISBLANK(Values!E20),"","TellusRem")</f>
        <v/>
      </c>
      <c r="H21" s="1" t="str">
        <f>IF(ISBLANK(Values!E20),"",Values!$B$16)</f>
        <v/>
      </c>
      <c r="I21" s="1" t="str">
        <f>IF(ISBLANK(Values!E20),"","4730574031")</f>
        <v/>
      </c>
      <c r="J21" s="31" t="str">
        <f>IF(ISBLANK(Values!E20),"",Values!F20 )</f>
        <v/>
      </c>
      <c r="K21" s="27" t="str">
        <f>IF(ISBLANK(Values!E20),"",IF(Values!J20, Values!$B$4, Values!$B$5))</f>
        <v/>
      </c>
      <c r="L21" s="27" t="str">
        <f>IF(ISBLANK(Values!E20),"",IF($CO21="DEFAULT", Values!$B$18, ""))</f>
        <v/>
      </c>
      <c r="M21" s="27" t="str">
        <f>IF(ISBLANK(Values!E20),"",Values!$M20)</f>
        <v/>
      </c>
      <c r="N21" s="27" t="str">
        <f>IF(ISBLANK(Values!$F20),"",Values!N20)</f>
        <v/>
      </c>
      <c r="O21" s="27" t="str">
        <f>IF(ISBLANK(Values!$F20),"",Values!O20)</f>
        <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
      </c>
      <c r="X21" s="29" t="str">
        <f>IF(ISBLANK(Values!E20),"",Values!$B$13)</f>
        <v/>
      </c>
      <c r="Y21" s="31" t="str">
        <f>IF(ISBLANK(Values!E20),"","Size-Color")</f>
        <v/>
      </c>
      <c r="Z21" s="29" t="str">
        <f>IF(ISBLANK(Values!E20),"","variation")</f>
        <v/>
      </c>
      <c r="AA21" s="1" t="str">
        <f>IF(ISBLANK(Values!E20),"",Values!$B$20)</f>
        <v/>
      </c>
      <c r="AB21" s="1" t="str">
        <f>IF(ISBLANK(Values!E20),"",Values!$B$29)</f>
        <v/>
      </c>
      <c r="AI21" s="34" t="str">
        <f>IF(ISBLANK(Values!E20),"",IF(Values!I20,Values!$B$23,Values!$B$33))</f>
        <v/>
      </c>
      <c r="AJ21" s="3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7" t="str">
        <f>IF(ISBLANK(Values!E20),"",Values!H20)</f>
        <v/>
      </c>
      <c r="AV21" s="1" t="str">
        <f>IF(ISBLANK(Values!E20),"",IF(Values!J20,"Backlit", "Non-Backlit"))</f>
        <v/>
      </c>
      <c r="AW21"/>
      <c r="BE21" s="1" t="str">
        <f>IF(ISBLANK(Values!E20),"","Professional Audience")</f>
        <v/>
      </c>
      <c r="BF21" s="1" t="str">
        <f>IF(ISBLANK(Values!E20),"","Consumer Audience")</f>
        <v/>
      </c>
      <c r="BG21" s="1" t="str">
        <f>IF(ISBLANK(Values!E20),"","Adults")</f>
        <v/>
      </c>
      <c r="BH21" s="1"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1" t="str">
        <f>IF(ISBLANK(Values!E20),"",IF(Values!$B$36=options!$F$1,"Denmark", IF(Values!$B$36=options!$F$2, "Danemark",IF(Values!$B$36=options!$F$3, "Dänemark",IF(Values!$B$36=options!$F$4, "Danimarca",IF(Values!$B$36=options!$F$5, "Dinamarca",IF(Values!$B$36=options!$F$6, "Denemarken","" ) ) ) ) )))</f>
        <v/>
      </c>
      <c r="CZ21" s="1" t="str">
        <f>IF(ISBLANK(Values!E20),"","No")</f>
        <v/>
      </c>
      <c r="DA21" s="1" t="str">
        <f>IF(ISBLANK(Values!E20),"","No")</f>
        <v/>
      </c>
      <c r="DO21" s="1" t="str">
        <f>IF(ISBLANK(Values!E20),"","Parts")</f>
        <v/>
      </c>
      <c r="DP21" s="1" t="str">
        <f>IF(ISBLANK(Values!E20),"",Values!$B$31)</f>
        <v/>
      </c>
      <c r="DY21" t="str">
        <f>IF(ISBLANK(Values!$E20), "", "not_applicable")</f>
        <v/>
      </c>
      <c r="EI21" s="1" t="str">
        <f>IF(ISBLANK(Values!E20),"",Values!$B$31)</f>
        <v/>
      </c>
      <c r="ES21" s="1" t="str">
        <f>IF(ISBLANK(Values!E20),"","Amazon Tellus UPS")</f>
        <v/>
      </c>
      <c r="EV21" s="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7" t="str">
        <f>IF(ISBLANK(Values!E20),"",IF(Values!J20, Values!$B$4, Values!$B$5))</f>
        <v/>
      </c>
      <c r="FP21" s="1" t="str">
        <f>IF(ISBLANK(Values!E20),"","Percent")</f>
        <v/>
      </c>
      <c r="FQ21" s="1" t="str">
        <f>IF(ISBLANK(Values!E20),"","2")</f>
        <v/>
      </c>
      <c r="FR21" s="1" t="str">
        <f>IF(ISBLANK(Values!E20),"","3")</f>
        <v/>
      </c>
      <c r="FS21" s="1" t="str">
        <f>IF(ISBLANK(Values!E20),"","5")</f>
        <v/>
      </c>
      <c r="FT21" s="1" t="str">
        <f>IF(ISBLANK(Values!E20),"","6")</f>
        <v/>
      </c>
      <c r="FU21" s="1" t="str">
        <f>IF(ISBLANK(Values!E20),"","10")</f>
        <v/>
      </c>
      <c r="FV21" s="1" t="str">
        <f>IF(ISBLANK(Values!E20),"","10")</f>
        <v/>
      </c>
    </row>
    <row r="22" spans="1:192" ht="17" x14ac:dyDescent="0.2">
      <c r="A22" s="1" t="str">
        <f>IF(ISBLANK(Values!E21),"",IF(Values!$B$37="EU","computercomponent","computer"))</f>
        <v/>
      </c>
      <c r="B22" s="33" t="str">
        <f>IF(ISBLANK(Values!E21),"",Values!F21)</f>
        <v/>
      </c>
      <c r="C22" s="29" t="str">
        <f>IF(ISBLANK(Values!E21),"","TellusRem")</f>
        <v/>
      </c>
      <c r="D22" s="28" t="str">
        <f>IF(ISBLANK(Values!E21),"",Values!E21)</f>
        <v/>
      </c>
      <c r="E22" s="1" t="str">
        <f>IF(ISBLANK(Values!E21),"","EAN")</f>
        <v/>
      </c>
      <c r="F22" s="27" t="str">
        <f>IF(ISBLANK(Values!E21),"",IF(Values!J21, SUBSTITUTE(Values!$B$1, "{language}", Values!H21) &amp; " " &amp;Values!$B$3, SUBSTITUTE(Values!$B$2, "{language}", Values!$H21) &amp; " " &amp;Values!$B$3))</f>
        <v/>
      </c>
      <c r="G22" s="29" t="str">
        <f>IF(ISBLANK(Values!E21),"","TellusRem")</f>
        <v/>
      </c>
      <c r="H22" s="1" t="str">
        <f>IF(ISBLANK(Values!E21),"",Values!$B$16)</f>
        <v/>
      </c>
      <c r="I22" s="1" t="str">
        <f>IF(ISBLANK(Values!E21),"","4730574031")</f>
        <v/>
      </c>
      <c r="J22" s="31" t="str">
        <f>IF(ISBLANK(Values!E21),"",Values!F21 )</f>
        <v/>
      </c>
      <c r="K22" s="27" t="str">
        <f>IF(ISBLANK(Values!E21),"",IF(Values!J21, Values!$B$4, Values!$B$5))</f>
        <v/>
      </c>
      <c r="L22" s="27" t="str">
        <f>IF(ISBLANK(Values!E21),"",IF($CO22="DEFAULT", Values!$B$18, ""))</f>
        <v/>
      </c>
      <c r="M22" s="27" t="str">
        <f>IF(ISBLANK(Values!E21),"",Values!$M21)</f>
        <v/>
      </c>
      <c r="N22" s="27" t="str">
        <f>IF(ISBLANK(Values!$F21),"",Values!N21)</f>
        <v/>
      </c>
      <c r="O22" s="27" t="str">
        <f>IF(ISBLANK(Values!$F21),"",Values!O21)</f>
        <v/>
      </c>
      <c r="P22" s="27" t="str">
        <f>IF(ISBLANK(Values!$F21),"",Values!P21)</f>
        <v/>
      </c>
      <c r="Q22" s="27" t="str">
        <f>IF(ISBLANK(Values!$F21),"",Values!Q21)</f>
        <v/>
      </c>
      <c r="R22" s="27" t="str">
        <f>IF(ISBLANK(Values!$F21),"",Values!R21)</f>
        <v/>
      </c>
      <c r="S22" s="27" t="str">
        <f>IF(ISBLANK(Values!$F21),"",Values!S21)</f>
        <v/>
      </c>
      <c r="T22" s="27" t="str">
        <f>IF(ISBLANK(Values!$F21),"",Values!T21)</f>
        <v/>
      </c>
      <c r="U22" s="27" t="str">
        <f>IF(ISBLANK(Values!$F21),"",Values!U21)</f>
        <v/>
      </c>
      <c r="W22" s="29" t="str">
        <f>IF(ISBLANK(Values!E21),"","Child")</f>
        <v/>
      </c>
      <c r="X22" s="29" t="str">
        <f>IF(ISBLANK(Values!E21),"",Values!$B$13)</f>
        <v/>
      </c>
      <c r="Y22" s="31" t="str">
        <f>IF(ISBLANK(Values!E21),"","Size-Color")</f>
        <v/>
      </c>
      <c r="Z22" s="29" t="str">
        <f>IF(ISBLANK(Values!E21),"","variation")</f>
        <v/>
      </c>
      <c r="AA22" s="1" t="str">
        <f>IF(ISBLANK(Values!E21),"",Values!$B$20)</f>
        <v/>
      </c>
      <c r="AB22" s="1" t="str">
        <f>IF(ISBLANK(Values!E21),"",Values!$B$29)</f>
        <v/>
      </c>
      <c r="AI22" s="34" t="str">
        <f>IF(ISBLANK(Values!E21),"",IF(Values!I21,Values!$B$23,Values!$B$33))</f>
        <v/>
      </c>
      <c r="AJ22" s="3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7" t="str">
        <f>IF(ISBLANK(Values!E21),"",Values!H21)</f>
        <v/>
      </c>
      <c r="AV22" s="1" t="str">
        <f>IF(ISBLANK(Values!E21),"",IF(Values!J21,"Backlit", "Non-Backlit"))</f>
        <v/>
      </c>
      <c r="AW22"/>
      <c r="BE22" s="1" t="str">
        <f>IF(ISBLANK(Values!E21),"","Professional Audience")</f>
        <v/>
      </c>
      <c r="BF22" s="1" t="str">
        <f>IF(ISBLANK(Values!E21),"","Consumer Audience")</f>
        <v/>
      </c>
      <c r="BG22" s="1" t="str">
        <f>IF(ISBLANK(Values!E21),"","Adults")</f>
        <v/>
      </c>
      <c r="BH22" s="1"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1" t="str">
        <f>IF(ISBLANK(Values!E21),"",IF(Values!$B$36=options!$F$1,"Denmark", IF(Values!$B$36=options!$F$2, "Danemark",IF(Values!$B$36=options!$F$3, "Dänemark",IF(Values!$B$36=options!$F$4, "Danimarca",IF(Values!$B$36=options!$F$5, "Dinamarca",IF(Values!$B$36=options!$F$6, "Denemarken","" ) ) ) ) )))</f>
        <v/>
      </c>
      <c r="CZ22" s="1" t="str">
        <f>IF(ISBLANK(Values!E21),"","No")</f>
        <v/>
      </c>
      <c r="DA22" s="1" t="str">
        <f>IF(ISBLANK(Values!E21),"","No")</f>
        <v/>
      </c>
      <c r="DO22" s="1" t="str">
        <f>IF(ISBLANK(Values!E21),"","Parts")</f>
        <v/>
      </c>
      <c r="DP22" s="1" t="str">
        <f>IF(ISBLANK(Values!E21),"",Values!$B$31)</f>
        <v/>
      </c>
      <c r="DY22" t="str">
        <f>IF(ISBLANK(Values!$E21), "", "not_applicable")</f>
        <v/>
      </c>
      <c r="EI22" s="1" t="str">
        <f>IF(ISBLANK(Values!E21),"",Values!$B$31)</f>
        <v/>
      </c>
      <c r="ES22" s="1" t="str">
        <f>IF(ISBLANK(Values!E21),"","Amazon Tellus UPS")</f>
        <v/>
      </c>
      <c r="EV22" s="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7" t="str">
        <f>IF(ISBLANK(Values!E21),"",IF(Values!J21, Values!$B$4, Values!$B$5))</f>
        <v/>
      </c>
      <c r="FP22" s="1" t="str">
        <f>IF(ISBLANK(Values!E21),"","Percent")</f>
        <v/>
      </c>
      <c r="FQ22" s="1" t="str">
        <f>IF(ISBLANK(Values!E21),"","2")</f>
        <v/>
      </c>
      <c r="FR22" s="1" t="str">
        <f>IF(ISBLANK(Values!E21),"","3")</f>
        <v/>
      </c>
      <c r="FS22" s="1" t="str">
        <f>IF(ISBLANK(Values!E21),"","5")</f>
        <v/>
      </c>
      <c r="FT22" s="1" t="str">
        <f>IF(ISBLANK(Values!E21),"","6")</f>
        <v/>
      </c>
      <c r="FU22" s="1" t="str">
        <f>IF(ISBLANK(Values!E21),"","10")</f>
        <v/>
      </c>
      <c r="FV22" s="1" t="str">
        <f>IF(ISBLANK(Values!E21),"","10")</f>
        <v/>
      </c>
    </row>
    <row r="23" spans="1:192" s="35" customFormat="1" ht="17" x14ac:dyDescent="0.2">
      <c r="A23" s="1" t="str">
        <f>IF(ISBLANK(Values!E22),"",IF(Values!$B$37="EU","computercomponent","computer"))</f>
        <v/>
      </c>
      <c r="B23" s="33" t="str">
        <f>IF(ISBLANK(Values!E22),"",Values!F22)</f>
        <v/>
      </c>
      <c r="C23" s="29" t="str">
        <f>IF(ISBLANK(Values!E22),"","TellusRem")</f>
        <v/>
      </c>
      <c r="D23" s="28" t="str">
        <f>IF(ISBLANK(Values!E22),"",Values!E22)</f>
        <v/>
      </c>
      <c r="E23" s="1" t="str">
        <f>IF(ISBLANK(Values!E22),"","EAN")</f>
        <v/>
      </c>
      <c r="F23" s="27" t="str">
        <f>IF(ISBLANK(Values!E22),"",IF(Values!J22, SUBSTITUTE(Values!$B$1, "{language}", Values!H22) &amp; " " &amp;Values!$B$3, SUBSTITUTE(Values!$B$2, "{language}", Values!$H22) &amp; " " &amp;Values!$B$3))</f>
        <v/>
      </c>
      <c r="G23" s="29" t="str">
        <f>IF(ISBLANK(Values!E22),"","TellusRem")</f>
        <v/>
      </c>
      <c r="H23" s="1" t="str">
        <f>IF(ISBLANK(Values!E22),"",Values!$B$16)</f>
        <v/>
      </c>
      <c r="I23" s="1" t="str">
        <f>IF(ISBLANK(Values!E22),"","4730574031")</f>
        <v/>
      </c>
      <c r="J23" s="31" t="str">
        <f>IF(ISBLANK(Values!E22),"",Values!F22 )</f>
        <v/>
      </c>
      <c r="K23" s="27" t="str">
        <f>IF(ISBLANK(Values!E22),"",IF(Values!J22, Values!$B$4, Values!$B$5))</f>
        <v/>
      </c>
      <c r="L23" s="27" t="str">
        <f>IF(ISBLANK(Values!E22),"",IF($CO23="DEFAULT", Values!$B$18, ""))</f>
        <v/>
      </c>
      <c r="M23" s="27" t="str">
        <f>IF(ISBLANK(Values!E22),"",Values!$M22)</f>
        <v/>
      </c>
      <c r="N23" s="27" t="str">
        <f>IF(ISBLANK(Values!$F22),"",Values!N22)</f>
        <v/>
      </c>
      <c r="O23" s="27" t="str">
        <f>IF(ISBLANK(Values!$F22),"",Values!O22)</f>
        <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
      </c>
      <c r="X23" s="29" t="str">
        <f>IF(ISBLANK(Values!E22),"",Values!$B$13)</f>
        <v/>
      </c>
      <c r="Y23" s="31" t="str">
        <f>IF(ISBLANK(Values!E22),"","Size-Color")</f>
        <v/>
      </c>
      <c r="Z23" s="29" t="str">
        <f>IF(ISBLANK(Values!E22),"","variation")</f>
        <v/>
      </c>
      <c r="AA23" s="1" t="str">
        <f>IF(ISBLANK(Values!E22),"",Values!$B$20)</f>
        <v/>
      </c>
      <c r="AB23" s="1" t="str">
        <f>IF(ISBLANK(Values!E22),"",Values!$B$29)</f>
        <v/>
      </c>
      <c r="AC23" s="1"/>
      <c r="AD23" s="1"/>
      <c r="AE23" s="1"/>
      <c r="AF23" s="1"/>
      <c r="AG23" s="1"/>
      <c r="AH23" s="1"/>
      <c r="AI23" s="34" t="str">
        <f>IF(ISBLANK(Values!E22),"",IF(Values!I22,Values!$B$23,Values!$B$33))</f>
        <v/>
      </c>
      <c r="AJ23" s="3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7" t="str">
        <f>IF(ISBLANK(Values!E22),"",Values!H22)</f>
        <v/>
      </c>
      <c r="AU23" s="1"/>
      <c r="AV23" s="1" t="str">
        <f>IF(ISBLANK(Values!E22),"",IF(Values!J22,"Backlit", "Non-Backlit"))</f>
        <v/>
      </c>
      <c r="AW23"/>
      <c r="AX23" s="1"/>
      <c r="AY23" s="1"/>
      <c r="AZ23" s="1"/>
      <c r="BA23" s="1"/>
      <c r="BB23" s="1"/>
      <c r="BC23" s="1"/>
      <c r="BD23" s="1"/>
      <c r="BE23" s="1" t="str">
        <f>IF(ISBLANK(Values!E22),"","Professional Audience")</f>
        <v/>
      </c>
      <c r="BF23" s="1" t="str">
        <f>IF(ISBLANK(Values!E22),"","Consumer Audience")</f>
        <v/>
      </c>
      <c r="BG23" s="1" t="str">
        <f>IF(ISBLANK(Values!E22),"","Adults")</f>
        <v/>
      </c>
      <c r="BH23" s="1"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1" t="str">
        <f>IF(ISBLANK(Values!E22),"","Parts")</f>
        <v/>
      </c>
      <c r="DP23" s="1" t="str">
        <f>IF(ISBLANK(Values!E22),"",Values!$B$31)</f>
        <v/>
      </c>
      <c r="DQ23" s="1"/>
      <c r="DR23" s="1"/>
      <c r="DS23" s="1"/>
      <c r="DT23" s="1"/>
      <c r="DU23" s="1"/>
      <c r="DV23" s="1"/>
      <c r="DW23" s="1"/>
      <c r="DX23" s="1"/>
      <c r="DY23" t="str">
        <f>IF(ISBLANK(Values!$E22), "", "not_applicable")</f>
        <v/>
      </c>
      <c r="DZ23" s="1"/>
      <c r="EA23" s="1"/>
      <c r="EB23" s="1"/>
      <c r="EC23" s="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7" t="str">
        <f>IF(ISBLANK(Values!E22),"",IF(Values!J22, Values!$B$4, Values!$B$5))</f>
        <v/>
      </c>
      <c r="FP23" s="1" t="str">
        <f>IF(ISBLANK(Values!E22),"","Percent")</f>
        <v/>
      </c>
      <c r="FQ23" s="1" t="str">
        <f>IF(ISBLANK(Values!E22),"","2")</f>
        <v/>
      </c>
      <c r="FR23" s="1" t="str">
        <f>IF(ISBLANK(Values!E22),"","3")</f>
        <v/>
      </c>
      <c r="FS23" s="1" t="str">
        <f>IF(ISBLANK(Values!E22),"","5")</f>
        <v/>
      </c>
      <c r="FT23" s="1" t="str">
        <f>IF(ISBLANK(Values!E22),"","6")</f>
        <v/>
      </c>
      <c r="FU23" s="1" t="str">
        <f>IF(ISBLANK(Values!E22),"","10")</f>
        <v/>
      </c>
      <c r="FV23" s="1" t="str">
        <f>IF(ISBLANK(Values!E22),"","10")</f>
        <v/>
      </c>
      <c r="FW23" s="1"/>
      <c r="FX23" s="1"/>
      <c r="FY23" s="1"/>
      <c r="FZ23" s="1"/>
      <c r="GA23" s="1"/>
      <c r="GB23" s="1"/>
      <c r="GC23" s="1"/>
      <c r="GD23" s="1"/>
      <c r="GE23" s="1"/>
      <c r="GF23" s="1"/>
      <c r="GG23" s="1"/>
      <c r="GH23" s="1"/>
      <c r="GI23" s="1"/>
      <c r="GJ23" s="1"/>
    </row>
    <row r="24" spans="1:192" s="35" customFormat="1" ht="17" x14ac:dyDescent="0.2">
      <c r="A24" s="1" t="str">
        <f>IF(ISBLANK(Values!E23),"",IF(Values!$B$37="EU","computercomponent","computer"))</f>
        <v/>
      </c>
      <c r="B24" s="33" t="str">
        <f>IF(ISBLANK(Values!E23),"",Values!F23)</f>
        <v/>
      </c>
      <c r="C24" s="29" t="str">
        <f>IF(ISBLANK(Values!E23),"","TellusRem")</f>
        <v/>
      </c>
      <c r="D24" s="28" t="str">
        <f>IF(ISBLANK(Values!E23),"",Values!E23)</f>
        <v/>
      </c>
      <c r="E24" s="1" t="str">
        <f>IF(ISBLANK(Values!E23),"","EAN")</f>
        <v/>
      </c>
      <c r="F24" s="27" t="str">
        <f>IF(ISBLANK(Values!E23),"",IF(Values!J23, SUBSTITUTE(Values!$B$1, "{language}", Values!H23) &amp; " " &amp;Values!$B$3, SUBSTITUTE(Values!$B$2, "{language}", Values!$H23) &amp; " " &amp;Values!$B$3))</f>
        <v/>
      </c>
      <c r="G24" s="29" t="str">
        <f>IF(ISBLANK(Values!E23),"","TellusRem")</f>
        <v/>
      </c>
      <c r="H24" s="1" t="str">
        <f>IF(ISBLANK(Values!E23),"",Values!$B$16)</f>
        <v/>
      </c>
      <c r="I24" s="1" t="str">
        <f>IF(ISBLANK(Values!E23),"","4730574031")</f>
        <v/>
      </c>
      <c r="J24" s="31" t="str">
        <f>IF(ISBLANK(Values!E23),"",Values!F23 )</f>
        <v/>
      </c>
      <c r="K24" s="27" t="str">
        <f>IF(ISBLANK(Values!E23),"",IF(Values!J23, Values!$B$4, Values!$B$5))</f>
        <v/>
      </c>
      <c r="L24" s="27" t="str">
        <f>IF(ISBLANK(Values!E23),"",IF($CO24="DEFAULT", Values!$B$18, ""))</f>
        <v/>
      </c>
      <c r="M24" s="27" t="str">
        <f>IF(ISBLANK(Values!E23),"",Values!$M23)</f>
        <v/>
      </c>
      <c r="N24" s="27" t="str">
        <f>IF(ISBLANK(Values!$F23),"",Values!N23)</f>
        <v/>
      </c>
      <c r="O24" s="27" t="str">
        <f>IF(ISBLANK(Values!$F23),"",Values!O23)</f>
        <v/>
      </c>
      <c r="P24" s="27" t="str">
        <f>IF(ISBLANK(Values!$F23),"",Values!P23)</f>
        <v/>
      </c>
      <c r="Q24" s="27" t="str">
        <f>IF(ISBLANK(Values!$F23),"",Values!Q23)</f>
        <v/>
      </c>
      <c r="R24" s="27" t="str">
        <f>IF(ISBLANK(Values!$F23),"",Values!R23)</f>
        <v/>
      </c>
      <c r="S24" s="27" t="str">
        <f>IF(ISBLANK(Values!$F23),"",Values!S23)</f>
        <v/>
      </c>
      <c r="T24" s="27" t="str">
        <f>IF(ISBLANK(Values!$F23),"",Values!T23)</f>
        <v/>
      </c>
      <c r="U24" s="27" t="str">
        <f>IF(ISBLANK(Values!$F23),"",Values!U23)</f>
        <v/>
      </c>
      <c r="V24" s="1"/>
      <c r="W24" s="29" t="str">
        <f>IF(ISBLANK(Values!E23),"","Child")</f>
        <v/>
      </c>
      <c r="X24" s="29" t="str">
        <f>IF(ISBLANK(Values!E23),"",Values!$B$13)</f>
        <v/>
      </c>
      <c r="Y24" s="31" t="str">
        <f>IF(ISBLANK(Values!E23),"","Size-Color")</f>
        <v/>
      </c>
      <c r="Z24" s="29" t="str">
        <f>IF(ISBLANK(Values!E23),"","variation")</f>
        <v/>
      </c>
      <c r="AA24" s="1" t="str">
        <f>IF(ISBLANK(Values!E23),"",Values!$B$20)</f>
        <v/>
      </c>
      <c r="AB24" s="1" t="str">
        <f>IF(ISBLANK(Values!E23),"",Values!$B$29)</f>
        <v/>
      </c>
      <c r="AC24" s="1"/>
      <c r="AD24" s="1"/>
      <c r="AE24" s="1"/>
      <c r="AF24" s="1"/>
      <c r="AG24" s="1"/>
      <c r="AH24" s="1"/>
      <c r="AI24" s="34" t="str">
        <f>IF(ISBLANK(Values!E23),"",IF(Values!I23,Values!$B$23,Values!$B$33))</f>
        <v/>
      </c>
      <c r="AJ24" s="3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7" t="str">
        <f>IF(ISBLANK(Values!E23),"",Values!H23)</f>
        <v/>
      </c>
      <c r="AU24" s="1"/>
      <c r="AV24" s="1" t="str">
        <f>IF(ISBLANK(Values!E23),"",IF(Values!J23,"Backlit", "Non-Backlit"))</f>
        <v/>
      </c>
      <c r="AW24"/>
      <c r="AX24" s="1"/>
      <c r="AY24" s="1"/>
      <c r="AZ24" s="1"/>
      <c r="BA24" s="1"/>
      <c r="BB24" s="1"/>
      <c r="BC24" s="1"/>
      <c r="BD24" s="1"/>
      <c r="BE24" s="1" t="str">
        <f>IF(ISBLANK(Values!E23),"","Professional Audience")</f>
        <v/>
      </c>
      <c r="BF24" s="1" t="str">
        <f>IF(ISBLANK(Values!E23),"","Consumer Audience")</f>
        <v/>
      </c>
      <c r="BG24" s="1" t="str">
        <f>IF(ISBLANK(Values!E23),"","Adults")</f>
        <v/>
      </c>
      <c r="BH24" s="1"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1" t="str">
        <f>IF(ISBLANK(Values!E23),"",IF(Values!$B$36=options!$F$1,"Denmark", IF(Values!$B$36=options!$F$2, "Danemark",IF(Values!$B$36=options!$F$3, "Dänemark",IF(Values!$B$36=options!$F$4, "Danimarca",IF(Values!$B$36=options!$F$5, "Dinamarca",IF(Values!$B$36=options!$F$6, "Denemarken",""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1" t="str">
        <f>IF(ISBLANK(Values!E23),"","Parts")</f>
        <v/>
      </c>
      <c r="DP24" s="1" t="str">
        <f>IF(ISBLANK(Values!E23),"",Values!$B$31)</f>
        <v/>
      </c>
      <c r="DQ24" s="1"/>
      <c r="DR24" s="1"/>
      <c r="DS24" s="1"/>
      <c r="DT24" s="1"/>
      <c r="DU24" s="1"/>
      <c r="DV24" s="1"/>
      <c r="DW24" s="1"/>
      <c r="DX24" s="1"/>
      <c r="DY24" t="str">
        <f>IF(ISBLANK(Values!$E23), "", "not_applicable")</f>
        <v/>
      </c>
      <c r="DZ24" s="1"/>
      <c r="EA24" s="1"/>
      <c r="EB24" s="1"/>
      <c r="EC24" s="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7" t="str">
        <f>IF(ISBLANK(Values!E23),"",IF(Values!J23, Values!$B$4, Values!$B$5))</f>
        <v/>
      </c>
      <c r="FP24" s="1" t="str">
        <f>IF(ISBLANK(Values!E23),"","Percent")</f>
        <v/>
      </c>
      <c r="FQ24" s="1" t="str">
        <f>IF(ISBLANK(Values!E23),"","2")</f>
        <v/>
      </c>
      <c r="FR24" s="1" t="str">
        <f>IF(ISBLANK(Values!E23),"","3")</f>
        <v/>
      </c>
      <c r="FS24" s="1" t="str">
        <f>IF(ISBLANK(Values!E23),"","5")</f>
        <v/>
      </c>
      <c r="FT24" s="1" t="str">
        <f>IF(ISBLANK(Values!E23),"","6")</f>
        <v/>
      </c>
      <c r="FU24" s="1" t="str">
        <f>IF(ISBLANK(Values!E23),"","10")</f>
        <v/>
      </c>
      <c r="FV24" s="1" t="str">
        <f>IF(ISBLANK(Values!E23),"","10")</f>
        <v/>
      </c>
      <c r="FW24" s="1"/>
      <c r="FX24" s="1"/>
      <c r="FY24" s="1"/>
      <c r="FZ24" s="1"/>
      <c r="GA24" s="1"/>
      <c r="GB24" s="1"/>
      <c r="GC24" s="1"/>
      <c r="GD24" s="1"/>
      <c r="GE24" s="1"/>
      <c r="GF24" s="1"/>
      <c r="GG24" s="1"/>
      <c r="GH24" s="1"/>
      <c r="GI24" s="1"/>
      <c r="GJ24" s="1"/>
    </row>
    <row r="25" spans="1:192" s="35" customFormat="1" ht="17" x14ac:dyDescent="0.2">
      <c r="A25" s="1" t="str">
        <f>IF(ISBLANK(Values!E24),"",IF(Values!$B$37="EU","computercomponent","computer"))</f>
        <v/>
      </c>
      <c r="B25" s="33" t="str">
        <f>IF(ISBLANK(Values!E24),"",Values!F24)</f>
        <v/>
      </c>
      <c r="C25" s="29" t="str">
        <f>IF(ISBLANK(Values!E24),"","TellusRem")</f>
        <v/>
      </c>
      <c r="D25" s="28" t="str">
        <f>IF(ISBLANK(Values!E24),"",Values!E24)</f>
        <v/>
      </c>
      <c r="E25" s="1" t="str">
        <f>IF(ISBLANK(Values!E24),"","EAN")</f>
        <v/>
      </c>
      <c r="F25" s="27" t="str">
        <f>IF(ISBLANK(Values!E24),"",IF(Values!J24, SUBSTITUTE(Values!$B$1, "{language}", Values!H24) &amp; " " &amp;Values!$B$3, SUBSTITUTE(Values!$B$2, "{language}", Values!$H24) &amp; " " &amp;Values!$B$3))</f>
        <v/>
      </c>
      <c r="G25" s="29" t="str">
        <f>IF(ISBLANK(Values!E24),"","TellusRem")</f>
        <v/>
      </c>
      <c r="H25" s="1" t="str">
        <f>IF(ISBLANK(Values!E24),"",Values!$B$16)</f>
        <v/>
      </c>
      <c r="I25" s="1" t="str">
        <f>IF(ISBLANK(Values!E24),"","4730574031")</f>
        <v/>
      </c>
      <c r="J25" s="31" t="str">
        <f>IF(ISBLANK(Values!E24),"",Values!F24 )</f>
        <v/>
      </c>
      <c r="K25" s="27" t="str">
        <f>IF(ISBLANK(Values!E24),"",IF(Values!J24, Values!$B$4, Values!$B$5))</f>
        <v/>
      </c>
      <c r="L25" s="27" t="str">
        <f>IF(ISBLANK(Values!E24),"",IF($CO25="DEFAULT", Values!$B$18, ""))</f>
        <v/>
      </c>
      <c r="M25" s="27" t="str">
        <f>IF(ISBLANK(Values!E24),"",Values!$M24)</f>
        <v/>
      </c>
      <c r="N25" s="27" t="str">
        <f>IF(ISBLANK(Values!$F24),"",Values!N24)</f>
        <v/>
      </c>
      <c r="O25" s="27" t="str">
        <f>IF(ISBLANK(Values!$F24),"",Values!O24)</f>
        <v/>
      </c>
      <c r="P25" s="27" t="str">
        <f>IF(ISBLANK(Values!$F24),"",Values!P24)</f>
        <v/>
      </c>
      <c r="Q25" s="27" t="str">
        <f>IF(ISBLANK(Values!$F24),"",Values!Q24)</f>
        <v/>
      </c>
      <c r="R25" s="27" t="str">
        <f>IF(ISBLANK(Values!$F24),"",Values!R24)</f>
        <v/>
      </c>
      <c r="S25" s="27" t="str">
        <f>IF(ISBLANK(Values!$F24),"",Values!S24)</f>
        <v/>
      </c>
      <c r="T25" s="27" t="str">
        <f>IF(ISBLANK(Values!$F24),"",Values!T24)</f>
        <v/>
      </c>
      <c r="U25" s="27" t="str">
        <f>IF(ISBLANK(Values!$F24),"",Values!U24)</f>
        <v/>
      </c>
      <c r="V25" s="1"/>
      <c r="W25" s="29" t="str">
        <f>IF(ISBLANK(Values!E24),"","Child")</f>
        <v/>
      </c>
      <c r="X25" s="29" t="str">
        <f>IF(ISBLANK(Values!E24),"",Values!$B$13)</f>
        <v/>
      </c>
      <c r="Y25" s="31" t="str">
        <f>IF(ISBLANK(Values!E24),"","Size-Color")</f>
        <v/>
      </c>
      <c r="Z25" s="29" t="str">
        <f>IF(ISBLANK(Values!E24),"","variation")</f>
        <v/>
      </c>
      <c r="AA25" s="1" t="str">
        <f>IF(ISBLANK(Values!E24),"",Values!$B$20)</f>
        <v/>
      </c>
      <c r="AB25" s="1" t="str">
        <f>IF(ISBLANK(Values!E24),"",Values!$B$29)</f>
        <v/>
      </c>
      <c r="AC25" s="1"/>
      <c r="AD25" s="1"/>
      <c r="AE25" s="1"/>
      <c r="AF25" s="1"/>
      <c r="AG25" s="1"/>
      <c r="AH25" s="1"/>
      <c r="AI25" s="34" t="str">
        <f>IF(ISBLANK(Values!E24),"",IF(Values!I24,Values!$B$23,Values!$B$33))</f>
        <v/>
      </c>
      <c r="AJ25" s="3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7" t="str">
        <f>IF(ISBLANK(Values!E24),"",Values!H24)</f>
        <v/>
      </c>
      <c r="AU25" s="1"/>
      <c r="AV25" s="1" t="str">
        <f>IF(ISBLANK(Values!E24),"",IF(Values!J24,"Backlit", "Non-Backlit"))</f>
        <v/>
      </c>
      <c r="AW25"/>
      <c r="AX25" s="1"/>
      <c r="AY25" s="1"/>
      <c r="AZ25" s="1"/>
      <c r="BA25" s="1"/>
      <c r="BB25" s="1"/>
      <c r="BC25" s="1"/>
      <c r="BD25" s="1"/>
      <c r="BE25" s="1" t="str">
        <f>IF(ISBLANK(Values!E24),"","Professional Audience")</f>
        <v/>
      </c>
      <c r="BF25" s="1" t="str">
        <f>IF(ISBLANK(Values!E24),"","Consumer Audience")</f>
        <v/>
      </c>
      <c r="BG25" s="1" t="str">
        <f>IF(ISBLANK(Values!E24),"","Adults")</f>
        <v/>
      </c>
      <c r="BH25" s="1"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1" t="str">
        <f>IF(ISBLANK(Values!E24),"","Parts")</f>
        <v/>
      </c>
      <c r="DP25" s="1" t="str">
        <f>IF(ISBLANK(Values!E24),"",Values!$B$31)</f>
        <v/>
      </c>
      <c r="DQ25" s="1"/>
      <c r="DR25" s="1"/>
      <c r="DS25" s="1"/>
      <c r="DT25" s="1"/>
      <c r="DU25" s="1"/>
      <c r="DV25" s="1"/>
      <c r="DW25" s="1"/>
      <c r="DX25" s="1"/>
      <c r="DY25" t="str">
        <f>IF(ISBLANK(Values!$E24), "", "not_applicable")</f>
        <v/>
      </c>
      <c r="DZ25" s="1"/>
      <c r="EA25" s="1"/>
      <c r="EB25" s="1"/>
      <c r="EC25" s="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7" t="str">
        <f>IF(ISBLANK(Values!E24),"",IF(Values!J24, Values!$B$4, Values!$B$5))</f>
        <v/>
      </c>
      <c r="FP25" s="1" t="str">
        <f>IF(ISBLANK(Values!E24),"","Percent")</f>
        <v/>
      </c>
      <c r="FQ25" s="1" t="str">
        <f>IF(ISBLANK(Values!E24),"","2")</f>
        <v/>
      </c>
      <c r="FR25" s="1" t="str">
        <f>IF(ISBLANK(Values!E24),"","3")</f>
        <v/>
      </c>
      <c r="FS25" s="1" t="str">
        <f>IF(ISBLANK(Values!E24),"","5")</f>
        <v/>
      </c>
      <c r="FT25" s="1" t="str">
        <f>IF(ISBLANK(Values!E24),"","6")</f>
        <v/>
      </c>
      <c r="FU25" s="1" t="str">
        <f>IF(ISBLANK(Values!E24),"","10")</f>
        <v/>
      </c>
      <c r="FV25" s="1" t="str">
        <f>IF(ISBLANK(Values!E24),"","10")</f>
        <v/>
      </c>
      <c r="FW25" s="1"/>
      <c r="FX25" s="1"/>
      <c r="FY25" s="1"/>
      <c r="FZ25" s="1"/>
      <c r="GA25" s="1"/>
      <c r="GB25" s="1"/>
      <c r="GC25" s="1"/>
      <c r="GD25" s="1"/>
      <c r="GE25" s="1"/>
      <c r="GF25" s="1"/>
      <c r="GG25" s="1"/>
      <c r="GH25" s="1"/>
      <c r="GI25" s="1"/>
      <c r="GJ25" s="1"/>
    </row>
    <row r="26" spans="1:192" s="35" customFormat="1" ht="17" x14ac:dyDescent="0.2">
      <c r="A26" s="1" t="str">
        <f>IF(ISBLANK(Values!E25),"",IF(Values!$B$37="EU","computercomponent","computer"))</f>
        <v/>
      </c>
      <c r="B26" s="33" t="str">
        <f>IF(ISBLANK(Values!E25),"",Values!F25)</f>
        <v/>
      </c>
      <c r="C26" s="29" t="str">
        <f>IF(ISBLANK(Values!E25),"","TellusRem")</f>
        <v/>
      </c>
      <c r="D26" s="28" t="str">
        <f>IF(ISBLANK(Values!E25),"",Values!E25)</f>
        <v/>
      </c>
      <c r="E26" s="1" t="str">
        <f>IF(ISBLANK(Values!E25),"","EAN")</f>
        <v/>
      </c>
      <c r="F26" s="27" t="str">
        <f>IF(ISBLANK(Values!E25),"",IF(Values!J25, SUBSTITUTE(Values!$B$1, "{language}", Values!H25) &amp; " " &amp;Values!$B$3, SUBSTITUTE(Values!$B$2, "{language}", Values!$H25) &amp; " " &amp;Values!$B$3))</f>
        <v/>
      </c>
      <c r="G26" s="29" t="str">
        <f>IF(ISBLANK(Values!E25),"","TellusRem")</f>
        <v/>
      </c>
      <c r="H26" s="1" t="str">
        <f>IF(ISBLANK(Values!E25),"",Values!$B$16)</f>
        <v/>
      </c>
      <c r="I26" s="1" t="str">
        <f>IF(ISBLANK(Values!E25),"","4730574031")</f>
        <v/>
      </c>
      <c r="J26" s="31" t="str">
        <f>IF(ISBLANK(Values!E25),"",Values!F25 )</f>
        <v/>
      </c>
      <c r="K26" s="27" t="str">
        <f>IF(ISBLANK(Values!E25),"",IF(Values!J25, Values!$B$4, Values!$B$5))</f>
        <v/>
      </c>
      <c r="L26" s="27" t="str">
        <f>IF(ISBLANK(Values!E25),"",IF($CO26="DEFAULT", Values!$B$18, ""))</f>
        <v/>
      </c>
      <c r="M26" s="27" t="str">
        <f>IF(ISBLANK(Values!E25),"",Values!$M25)</f>
        <v/>
      </c>
      <c r="N26" s="27" t="str">
        <f>IF(ISBLANK(Values!$F25),"",Values!N25)</f>
        <v/>
      </c>
      <c r="O26" s="27" t="str">
        <f>IF(ISBLANK(Values!$F25),"",Values!O25)</f>
        <v/>
      </c>
      <c r="P26" s="27" t="str">
        <f>IF(ISBLANK(Values!$F25),"",Values!P25)</f>
        <v/>
      </c>
      <c r="Q26" s="27" t="str">
        <f>IF(ISBLANK(Values!$F25),"",Values!Q25)</f>
        <v/>
      </c>
      <c r="R26" s="27" t="str">
        <f>IF(ISBLANK(Values!$F25),"",Values!R25)</f>
        <v/>
      </c>
      <c r="S26" s="27" t="str">
        <f>IF(ISBLANK(Values!$F25),"",Values!S25)</f>
        <v/>
      </c>
      <c r="T26" s="27" t="str">
        <f>IF(ISBLANK(Values!$F25),"",Values!T25)</f>
        <v/>
      </c>
      <c r="U26" s="27" t="str">
        <f>IF(ISBLANK(Values!$F25),"",Values!U25)</f>
        <v/>
      </c>
      <c r="V26" s="1"/>
      <c r="W26" s="29" t="str">
        <f>IF(ISBLANK(Values!E25),"","Child")</f>
        <v/>
      </c>
      <c r="X26" s="29" t="str">
        <f>IF(ISBLANK(Values!E25),"",Values!$B$13)</f>
        <v/>
      </c>
      <c r="Y26" s="31" t="str">
        <f>IF(ISBLANK(Values!E25),"","Size-Color")</f>
        <v/>
      </c>
      <c r="Z26" s="29" t="str">
        <f>IF(ISBLANK(Values!E25),"","variation")</f>
        <v/>
      </c>
      <c r="AA26" s="1" t="str">
        <f>IF(ISBLANK(Values!E25),"",Values!$B$20)</f>
        <v/>
      </c>
      <c r="AB26" s="1" t="str">
        <f>IF(ISBLANK(Values!E25),"",Values!$B$29)</f>
        <v/>
      </c>
      <c r="AC26" s="1"/>
      <c r="AD26" s="1"/>
      <c r="AE26" s="1"/>
      <c r="AF26" s="1"/>
      <c r="AG26" s="1"/>
      <c r="AH26" s="1"/>
      <c r="AI26" s="34" t="str">
        <f>IF(ISBLANK(Values!E25),"",IF(Values!I25,Values!$B$23,Values!$B$33))</f>
        <v/>
      </c>
      <c r="AJ26" s="3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7" t="str">
        <f>IF(ISBLANK(Values!E25),"",Values!H25)</f>
        <v/>
      </c>
      <c r="AU26" s="1"/>
      <c r="AV26" s="1" t="str">
        <f>IF(ISBLANK(Values!E25),"",IF(Values!J25,"Backlit", "Non-Backlit"))</f>
        <v/>
      </c>
      <c r="AW26"/>
      <c r="AX26" s="1"/>
      <c r="AY26" s="1"/>
      <c r="AZ26" s="1"/>
      <c r="BA26" s="1"/>
      <c r="BB26" s="1"/>
      <c r="BC26" s="1"/>
      <c r="BD26" s="1"/>
      <c r="BE26" s="1" t="str">
        <f>IF(ISBLANK(Values!E25),"","Professional Audience")</f>
        <v/>
      </c>
      <c r="BF26" s="1" t="str">
        <f>IF(ISBLANK(Values!E25),"","Consumer Audience")</f>
        <v/>
      </c>
      <c r="BG26" s="1" t="str">
        <f>IF(ISBLANK(Values!E25),"","Adults")</f>
        <v/>
      </c>
      <c r="BH26" s="1"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1" t="str">
        <f>IF(ISBLANK(Values!E25),"","Parts")</f>
        <v/>
      </c>
      <c r="DP26" s="1" t="str">
        <f>IF(ISBLANK(Values!E25),"",Values!$B$31)</f>
        <v/>
      </c>
      <c r="DQ26" s="1"/>
      <c r="DR26" s="1"/>
      <c r="DS26" s="1"/>
      <c r="DT26" s="1"/>
      <c r="DU26" s="1"/>
      <c r="DV26" s="1"/>
      <c r="DW26" s="1"/>
      <c r="DX26" s="1"/>
      <c r="DY26" t="str">
        <f>IF(ISBLANK(Values!$E25), "", "not_applicable")</f>
        <v/>
      </c>
      <c r="DZ26" s="1"/>
      <c r="EA26" s="1"/>
      <c r="EB26" s="1"/>
      <c r="EC26" s="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7" t="str">
        <f>IF(ISBLANK(Values!E25),"",IF(Values!J25, Values!$B$4, Values!$B$5))</f>
        <v/>
      </c>
      <c r="FP26" s="1" t="str">
        <f>IF(ISBLANK(Values!E25),"","Percent")</f>
        <v/>
      </c>
      <c r="FQ26" s="1" t="str">
        <f>IF(ISBLANK(Values!E25),"","2")</f>
        <v/>
      </c>
      <c r="FR26" s="1" t="str">
        <f>IF(ISBLANK(Values!E25),"","3")</f>
        <v/>
      </c>
      <c r="FS26" s="1" t="str">
        <f>IF(ISBLANK(Values!E25),"","5")</f>
        <v/>
      </c>
      <c r="FT26" s="1" t="str">
        <f>IF(ISBLANK(Values!E25),"","6")</f>
        <v/>
      </c>
      <c r="FU26" s="1" t="str">
        <f>IF(ISBLANK(Values!E25),"","10")</f>
        <v/>
      </c>
      <c r="FV26" s="1" t="str">
        <f>IF(ISBLANK(Values!E25),"","10")</f>
        <v/>
      </c>
      <c r="FW26" s="1"/>
      <c r="FX26" s="1"/>
      <c r="FY26" s="1"/>
      <c r="FZ26" s="1"/>
      <c r="GA26" s="1"/>
      <c r="GB26" s="1"/>
      <c r="GC26" s="1"/>
      <c r="GD26" s="1"/>
      <c r="GE26" s="1"/>
      <c r="GF26" s="1"/>
      <c r="GG26" s="1"/>
      <c r="GH26" s="1"/>
      <c r="GI26" s="1"/>
      <c r="GJ26" s="1"/>
    </row>
    <row r="27" spans="1:192" s="35" customFormat="1" ht="17" x14ac:dyDescent="0.2">
      <c r="A27" s="1" t="str">
        <f>IF(ISBLANK(Values!E26),"",IF(Values!$B$37="EU","computercomponent","computer"))</f>
        <v/>
      </c>
      <c r="B27" s="33" t="str">
        <f>IF(ISBLANK(Values!E26),"",Values!F26)</f>
        <v/>
      </c>
      <c r="C27" s="29" t="str">
        <f>IF(ISBLANK(Values!E26),"","TellusRem")</f>
        <v/>
      </c>
      <c r="D27" s="28" t="str">
        <f>IF(ISBLANK(Values!E26),"",Values!E26)</f>
        <v/>
      </c>
      <c r="E27" s="1" t="str">
        <f>IF(ISBLANK(Values!E26),"","EAN")</f>
        <v/>
      </c>
      <c r="F27" s="27" t="str">
        <f>IF(ISBLANK(Values!E26),"",IF(Values!J26, SUBSTITUTE(Values!$B$1, "{language}", Values!H26) &amp; " " &amp;Values!$B$3, SUBSTITUTE(Values!$B$2, "{language}", Values!$H26) &amp; " " &amp;Values!$B$3))</f>
        <v/>
      </c>
      <c r="G27" s="29" t="str">
        <f>IF(ISBLANK(Values!E26),"","TellusRem")</f>
        <v/>
      </c>
      <c r="H27" s="1" t="str">
        <f>IF(ISBLANK(Values!E26),"",Values!$B$16)</f>
        <v/>
      </c>
      <c r="I27" s="1" t="str">
        <f>IF(ISBLANK(Values!E26),"","4730574031")</f>
        <v/>
      </c>
      <c r="J27" s="31" t="str">
        <f>IF(ISBLANK(Values!E26),"",Values!F26 )</f>
        <v/>
      </c>
      <c r="K27" s="27" t="str">
        <f>IF(ISBLANK(Values!E26),"",IF(Values!J26, Values!$B$4, Values!$B$5))</f>
        <v/>
      </c>
      <c r="L27" s="27" t="str">
        <f>IF(ISBLANK(Values!E26),"",IF($CO27="DEFAULT", Values!$B$18, ""))</f>
        <v/>
      </c>
      <c r="M27" s="27" t="str">
        <f>IF(ISBLANK(Values!E26),"",Values!$M26)</f>
        <v/>
      </c>
      <c r="N27" s="27" t="str">
        <f>IF(ISBLANK(Values!$F26),"",Values!N26)</f>
        <v/>
      </c>
      <c r="O27" s="27" t="str">
        <f>IF(ISBLANK(Values!$F26),"",Values!O26)</f>
        <v/>
      </c>
      <c r="P27" s="27" t="str">
        <f>IF(ISBLANK(Values!$F26),"",Values!P26)</f>
        <v/>
      </c>
      <c r="Q27" s="27" t="str">
        <f>IF(ISBLANK(Values!$F26),"",Values!Q26)</f>
        <v/>
      </c>
      <c r="R27" s="27" t="str">
        <f>IF(ISBLANK(Values!$F26),"",Values!R26)</f>
        <v/>
      </c>
      <c r="S27" s="27" t="str">
        <f>IF(ISBLANK(Values!$F26),"",Values!S26)</f>
        <v/>
      </c>
      <c r="T27" s="27" t="str">
        <f>IF(ISBLANK(Values!$F26),"",Values!T26)</f>
        <v/>
      </c>
      <c r="U27" s="27" t="str">
        <f>IF(ISBLANK(Values!$F26),"",Values!U26)</f>
        <v/>
      </c>
      <c r="V27" s="1"/>
      <c r="W27" s="29" t="str">
        <f>IF(ISBLANK(Values!E26),"","Child")</f>
        <v/>
      </c>
      <c r="X27" s="29" t="str">
        <f>IF(ISBLANK(Values!E26),"",Values!$B$13)</f>
        <v/>
      </c>
      <c r="Y27" s="31" t="str">
        <f>IF(ISBLANK(Values!E26),"","Size-Color")</f>
        <v/>
      </c>
      <c r="Z27" s="29" t="str">
        <f>IF(ISBLANK(Values!E26),"","variation")</f>
        <v/>
      </c>
      <c r="AA27" s="1" t="str">
        <f>IF(ISBLANK(Values!E26),"",Values!$B$20)</f>
        <v/>
      </c>
      <c r="AB27" s="1" t="str">
        <f>IF(ISBLANK(Values!E26),"",Values!$B$29)</f>
        <v/>
      </c>
      <c r="AC27" s="1"/>
      <c r="AD27" s="1"/>
      <c r="AE27" s="1"/>
      <c r="AF27" s="1"/>
      <c r="AG27" s="1"/>
      <c r="AH27" s="1"/>
      <c r="AI27" s="34" t="str">
        <f>IF(ISBLANK(Values!E26),"",IF(Values!I26,Values!$B$23,Values!$B$33))</f>
        <v/>
      </c>
      <c r="AJ27" s="3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7" t="str">
        <f>IF(ISBLANK(Values!E26),"",Values!H26)</f>
        <v/>
      </c>
      <c r="AU27" s="1"/>
      <c r="AV27" s="1" t="str">
        <f>IF(ISBLANK(Values!E26),"",IF(Values!J26,"Backlit", "Non-Backlit"))</f>
        <v/>
      </c>
      <c r="AW27"/>
      <c r="AX27" s="1"/>
      <c r="AY27" s="1"/>
      <c r="AZ27" s="1"/>
      <c r="BA27" s="1"/>
      <c r="BB27" s="1"/>
      <c r="BC27" s="1"/>
      <c r="BD27" s="1"/>
      <c r="BE27" s="1" t="str">
        <f>IF(ISBLANK(Values!E26),"","Professional Audience")</f>
        <v/>
      </c>
      <c r="BF27" s="1" t="str">
        <f>IF(ISBLANK(Values!E26),"","Consumer Audience")</f>
        <v/>
      </c>
      <c r="BG27" s="1" t="str">
        <f>IF(ISBLANK(Values!E26),"","Adults")</f>
        <v/>
      </c>
      <c r="BH27" s="1"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1" t="str">
        <f>IF(ISBLANK(Values!E26),"","Parts")</f>
        <v/>
      </c>
      <c r="DP27" s="1" t="str">
        <f>IF(ISBLANK(Values!E26),"",Values!$B$31)</f>
        <v/>
      </c>
      <c r="DQ27" s="1"/>
      <c r="DR27" s="1"/>
      <c r="DS27" s="1"/>
      <c r="DT27" s="1"/>
      <c r="DU27" s="1"/>
      <c r="DV27" s="1"/>
      <c r="DW27" s="1"/>
      <c r="DX27" s="1"/>
      <c r="DY27" t="str">
        <f>IF(ISBLANK(Values!$E26), "", "not_applicable")</f>
        <v/>
      </c>
      <c r="DZ27" s="1"/>
      <c r="EA27" s="1"/>
      <c r="EB27" s="1"/>
      <c r="EC27" s="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7" t="str">
        <f>IF(ISBLANK(Values!E26),"",IF(Values!J26, Values!$B$4, Values!$B$5))</f>
        <v/>
      </c>
      <c r="FP27" s="1" t="str">
        <f>IF(ISBLANK(Values!E26),"","Percent")</f>
        <v/>
      </c>
      <c r="FQ27" s="1" t="str">
        <f>IF(ISBLANK(Values!E26),"","2")</f>
        <v/>
      </c>
      <c r="FR27" s="1" t="str">
        <f>IF(ISBLANK(Values!E26),"","3")</f>
        <v/>
      </c>
      <c r="FS27" s="1" t="str">
        <f>IF(ISBLANK(Values!E26),"","5")</f>
        <v/>
      </c>
      <c r="FT27" s="1" t="str">
        <f>IF(ISBLANK(Values!E26),"","6")</f>
        <v/>
      </c>
      <c r="FU27" s="1" t="str">
        <f>IF(ISBLANK(Values!E26),"","10")</f>
        <v/>
      </c>
      <c r="FV27" s="1" t="str">
        <f>IF(ISBLANK(Values!E26),"","10")</f>
        <v/>
      </c>
      <c r="FW27" s="1"/>
      <c r="FX27" s="1"/>
      <c r="FY27" s="1"/>
      <c r="FZ27" s="1"/>
      <c r="GA27" s="1"/>
      <c r="GB27" s="1"/>
      <c r="GC27" s="1"/>
      <c r="GD27" s="1"/>
      <c r="GE27" s="1"/>
      <c r="GF27" s="1"/>
      <c r="GG27" s="1"/>
      <c r="GH27" s="1"/>
      <c r="GI27" s="1"/>
      <c r="GJ27" s="1"/>
    </row>
    <row r="28" spans="1:192" s="35" customFormat="1" ht="17" x14ac:dyDescent="0.2">
      <c r="A28" s="1" t="str">
        <f>IF(ISBLANK(Values!E27),"",IF(Values!$B$37="EU","computercomponent","computer"))</f>
        <v/>
      </c>
      <c r="B28" s="33" t="str">
        <f>IF(ISBLANK(Values!E27),"",Values!F27)</f>
        <v/>
      </c>
      <c r="C28" s="29" t="str">
        <f>IF(ISBLANK(Values!E27),"","TellusRem")</f>
        <v/>
      </c>
      <c r="D28" s="28" t="str">
        <f>IF(ISBLANK(Values!E27),"",Values!E27)</f>
        <v/>
      </c>
      <c r="E28" s="1" t="str">
        <f>IF(ISBLANK(Values!E27),"","EAN")</f>
        <v/>
      </c>
      <c r="F28" s="27" t="str">
        <f>IF(ISBLANK(Values!E27),"",IF(Values!J27, SUBSTITUTE(Values!$B$1, "{language}", Values!H27) &amp; " " &amp;Values!$B$3, SUBSTITUTE(Values!$B$2, "{language}", Values!$H27) &amp; " " &amp;Values!$B$3))</f>
        <v/>
      </c>
      <c r="G28" s="29" t="str">
        <f>IF(ISBLANK(Values!E27),"","TellusRem")</f>
        <v/>
      </c>
      <c r="H28" s="1" t="str">
        <f>IF(ISBLANK(Values!E27),"",Values!$B$16)</f>
        <v/>
      </c>
      <c r="I28" s="1" t="str">
        <f>IF(ISBLANK(Values!E27),"","4730574031")</f>
        <v/>
      </c>
      <c r="J28" s="31" t="str">
        <f>IF(ISBLANK(Values!E27),"",Values!F27 )</f>
        <v/>
      </c>
      <c r="K28" s="27" t="str">
        <f>IF(ISBLANK(Values!E27),"",IF(Values!J27, Values!$B$4, Values!$B$5))</f>
        <v/>
      </c>
      <c r="L28" s="27" t="str">
        <f>IF(ISBLANK(Values!E27),"",IF($CO28="DEFAULT", Values!$B$18, ""))</f>
        <v/>
      </c>
      <c r="M28" s="27" t="str">
        <f>IF(ISBLANK(Values!E27),"",Values!$M27)</f>
        <v/>
      </c>
      <c r="N28" s="27" t="str">
        <f>IF(ISBLANK(Values!$F27),"",Values!N27)</f>
        <v/>
      </c>
      <c r="O28" s="27" t="str">
        <f>IF(ISBLANK(Values!$F27),"",Values!O27)</f>
        <v/>
      </c>
      <c r="P28" s="27" t="str">
        <f>IF(ISBLANK(Values!$F27),"",Values!P27)</f>
        <v/>
      </c>
      <c r="Q28" s="27" t="str">
        <f>IF(ISBLANK(Values!$F27),"",Values!Q27)</f>
        <v/>
      </c>
      <c r="R28" s="27" t="str">
        <f>IF(ISBLANK(Values!$F27),"",Values!R27)</f>
        <v/>
      </c>
      <c r="S28" s="27" t="str">
        <f>IF(ISBLANK(Values!$F27),"",Values!S27)</f>
        <v/>
      </c>
      <c r="T28" s="27" t="str">
        <f>IF(ISBLANK(Values!$F27),"",Values!T27)</f>
        <v/>
      </c>
      <c r="U28" s="27" t="str">
        <f>IF(ISBLANK(Values!$F27),"",Values!U27)</f>
        <v/>
      </c>
      <c r="V28" s="1"/>
      <c r="W28" s="29" t="str">
        <f>IF(ISBLANK(Values!E27),"","Child")</f>
        <v/>
      </c>
      <c r="X28" s="29" t="str">
        <f>IF(ISBLANK(Values!E27),"",Values!$B$13)</f>
        <v/>
      </c>
      <c r="Y28" s="31" t="str">
        <f>IF(ISBLANK(Values!E27),"","Size-Color")</f>
        <v/>
      </c>
      <c r="Z28" s="29" t="str">
        <f>IF(ISBLANK(Values!E27),"","variation")</f>
        <v/>
      </c>
      <c r="AA28" s="1" t="str">
        <f>IF(ISBLANK(Values!E27),"",Values!$B$20)</f>
        <v/>
      </c>
      <c r="AB28" s="1" t="str">
        <f>IF(ISBLANK(Values!E27),"",Values!$B$29)</f>
        <v/>
      </c>
      <c r="AC28" s="1"/>
      <c r="AD28" s="1"/>
      <c r="AE28" s="1"/>
      <c r="AF28" s="1"/>
      <c r="AG28" s="1"/>
      <c r="AH28" s="1"/>
      <c r="AI28" s="34" t="str">
        <f>IF(ISBLANK(Values!E27),"",IF(Values!I27,Values!$B$23,Values!$B$33))</f>
        <v/>
      </c>
      <c r="AJ28" s="3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7" t="str">
        <f>IF(ISBLANK(Values!E27),"",Values!H27)</f>
        <v/>
      </c>
      <c r="AU28" s="1"/>
      <c r="AV28" s="1" t="str">
        <f>IF(ISBLANK(Values!E27),"",IF(Values!J27,"Backlit", "Non-Backlit"))</f>
        <v/>
      </c>
      <c r="AW28"/>
      <c r="AX28" s="1"/>
      <c r="AY28" s="1"/>
      <c r="AZ28" s="1"/>
      <c r="BA28" s="1"/>
      <c r="BB28" s="1"/>
      <c r="BC28" s="1"/>
      <c r="BD28" s="1"/>
      <c r="BE28" s="1" t="str">
        <f>IF(ISBLANK(Values!E27),"","Professional Audience")</f>
        <v/>
      </c>
      <c r="BF28" s="1" t="str">
        <f>IF(ISBLANK(Values!E27),"","Consumer Audience")</f>
        <v/>
      </c>
      <c r="BG28" s="1" t="str">
        <f>IF(ISBLANK(Values!E27),"","Adults")</f>
        <v/>
      </c>
      <c r="BH28" s="1"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1" t="str">
        <f>IF(ISBLANK(Values!E27),"","Parts")</f>
        <v/>
      </c>
      <c r="DP28" s="1" t="str">
        <f>IF(ISBLANK(Values!E27),"",Values!$B$31)</f>
        <v/>
      </c>
      <c r="DQ28" s="1"/>
      <c r="DR28" s="1"/>
      <c r="DS28" s="1"/>
      <c r="DT28" s="1"/>
      <c r="DU28" s="1"/>
      <c r="DV28" s="1"/>
      <c r="DW28" s="1"/>
      <c r="DX28" s="1"/>
      <c r="DY28" t="str">
        <f>IF(ISBLANK(Values!$E27), "", "not_applicable")</f>
        <v/>
      </c>
      <c r="DZ28" s="1"/>
      <c r="EA28" s="1"/>
      <c r="EB28" s="1"/>
      <c r="EC28" s="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7" t="str">
        <f>IF(ISBLANK(Values!E27),"",IF(Values!J27, Values!$B$4, Values!$B$5))</f>
        <v/>
      </c>
      <c r="FP28" s="1" t="str">
        <f>IF(ISBLANK(Values!E27),"","Percent")</f>
        <v/>
      </c>
      <c r="FQ28" s="1" t="str">
        <f>IF(ISBLANK(Values!E27),"","2")</f>
        <v/>
      </c>
      <c r="FR28" s="1" t="str">
        <f>IF(ISBLANK(Values!E27),"","3")</f>
        <v/>
      </c>
      <c r="FS28" s="1" t="str">
        <f>IF(ISBLANK(Values!E27),"","5")</f>
        <v/>
      </c>
      <c r="FT28" s="1" t="str">
        <f>IF(ISBLANK(Values!E27),"","6")</f>
        <v/>
      </c>
      <c r="FU28" s="1" t="str">
        <f>IF(ISBLANK(Values!E27),"","10")</f>
        <v/>
      </c>
      <c r="FV28" s="1" t="str">
        <f>IF(ISBLANK(Values!E27),"","10")</f>
        <v/>
      </c>
      <c r="FW28" s="1"/>
      <c r="FX28" s="1"/>
      <c r="FY28" s="1"/>
      <c r="FZ28" s="1"/>
      <c r="GA28" s="1"/>
      <c r="GB28" s="1"/>
      <c r="GC28" s="1"/>
      <c r="GD28" s="1"/>
      <c r="GE28" s="1"/>
      <c r="GF28" s="1"/>
      <c r="GG28" s="1"/>
      <c r="GH28" s="1"/>
      <c r="GI28" s="1"/>
      <c r="GJ28" s="1"/>
    </row>
    <row r="29" spans="1:192" s="35" customFormat="1" ht="17" x14ac:dyDescent="0.2">
      <c r="A29" s="1" t="str">
        <f>IF(ISBLANK(Values!E28),"",IF(Values!$B$37="EU","computercomponent","computer"))</f>
        <v/>
      </c>
      <c r="B29" s="33" t="str">
        <f>IF(ISBLANK(Values!E28),"",Values!F28)</f>
        <v/>
      </c>
      <c r="C29" s="29" t="str">
        <f>IF(ISBLANK(Values!E28),"","TellusRem")</f>
        <v/>
      </c>
      <c r="D29" s="28" t="str">
        <f>IF(ISBLANK(Values!E28),"",Values!E28)</f>
        <v/>
      </c>
      <c r="E29" s="1" t="str">
        <f>IF(ISBLANK(Values!E28),"","EAN")</f>
        <v/>
      </c>
      <c r="F29" s="27" t="str">
        <f>IF(ISBLANK(Values!E28),"",IF(Values!J28, SUBSTITUTE(Values!$B$1, "{language}", Values!H28) &amp; " " &amp;Values!$B$3, SUBSTITUTE(Values!$B$2, "{language}", Values!$H28) &amp; " " &amp;Values!$B$3))</f>
        <v/>
      </c>
      <c r="G29" s="29" t="str">
        <f>IF(ISBLANK(Values!E28),"","TellusRem")</f>
        <v/>
      </c>
      <c r="H29" s="1" t="str">
        <f>IF(ISBLANK(Values!E28),"",Values!$B$16)</f>
        <v/>
      </c>
      <c r="I29" s="1" t="str">
        <f>IF(ISBLANK(Values!E28),"","4730574031")</f>
        <v/>
      </c>
      <c r="J29" s="31" t="str">
        <f>IF(ISBLANK(Values!E28),"",Values!F28 )</f>
        <v/>
      </c>
      <c r="K29" s="27" t="str">
        <f>IF(ISBLANK(Values!E28),"",IF(Values!J28, Values!$B$4, Values!$B$5))</f>
        <v/>
      </c>
      <c r="L29" s="27" t="str">
        <f>IF(ISBLANK(Values!E28),"",IF($CO29="DEFAULT", Values!$B$18, ""))</f>
        <v/>
      </c>
      <c r="M29" s="27" t="str">
        <f>IF(ISBLANK(Values!E28),"",Values!$M28)</f>
        <v/>
      </c>
      <c r="N29" s="27" t="str">
        <f>IF(ISBLANK(Values!$F28),"",Values!N28)</f>
        <v/>
      </c>
      <c r="O29" s="27" t="str">
        <f>IF(ISBLANK(Values!$F28),"",Values!O28)</f>
        <v/>
      </c>
      <c r="P29" s="27" t="str">
        <f>IF(ISBLANK(Values!$F28),"",Values!P28)</f>
        <v/>
      </c>
      <c r="Q29" s="27" t="str">
        <f>IF(ISBLANK(Values!$F28),"",Values!Q28)</f>
        <v/>
      </c>
      <c r="R29" s="27" t="str">
        <f>IF(ISBLANK(Values!$F28),"",Values!R28)</f>
        <v/>
      </c>
      <c r="S29" s="27" t="str">
        <f>IF(ISBLANK(Values!$F28),"",Values!S28)</f>
        <v/>
      </c>
      <c r="T29" s="27" t="str">
        <f>IF(ISBLANK(Values!$F28),"",Values!T28)</f>
        <v/>
      </c>
      <c r="U29" s="27" t="str">
        <f>IF(ISBLANK(Values!$F28),"",Values!U28)</f>
        <v/>
      </c>
      <c r="V29" s="1"/>
      <c r="W29" s="29" t="str">
        <f>IF(ISBLANK(Values!E28),"","Child")</f>
        <v/>
      </c>
      <c r="X29" s="29" t="str">
        <f>IF(ISBLANK(Values!E28),"",Values!$B$13)</f>
        <v/>
      </c>
      <c r="Y29" s="31" t="str">
        <f>IF(ISBLANK(Values!E28),"","Size-Color")</f>
        <v/>
      </c>
      <c r="Z29" s="29" t="str">
        <f>IF(ISBLANK(Values!E28),"","variation")</f>
        <v/>
      </c>
      <c r="AA29" s="1" t="str">
        <f>IF(ISBLANK(Values!E28),"",Values!$B$20)</f>
        <v/>
      </c>
      <c r="AB29" s="1" t="str">
        <f>IF(ISBLANK(Values!E28),"",Values!$B$29)</f>
        <v/>
      </c>
      <c r="AC29" s="1"/>
      <c r="AD29" s="1"/>
      <c r="AE29" s="1"/>
      <c r="AF29" s="1"/>
      <c r="AG29" s="1"/>
      <c r="AH29" s="1"/>
      <c r="AI29" s="34" t="str">
        <f>IF(ISBLANK(Values!E28),"",IF(Values!I28,Values!$B$23,Values!$B$33))</f>
        <v/>
      </c>
      <c r="AJ29" s="3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7" t="str">
        <f>IF(ISBLANK(Values!E28),"",Values!H28)</f>
        <v/>
      </c>
      <c r="AU29" s="1"/>
      <c r="AV29" s="1" t="str">
        <f>IF(ISBLANK(Values!E28),"",IF(Values!J28,"Backlit", "Non-Backlit"))</f>
        <v/>
      </c>
      <c r="AW29"/>
      <c r="AX29" s="1"/>
      <c r="AY29" s="1"/>
      <c r="AZ29" s="1"/>
      <c r="BA29" s="1"/>
      <c r="BB29" s="1"/>
      <c r="BC29" s="1"/>
      <c r="BD29" s="1"/>
      <c r="BE29" s="1" t="str">
        <f>IF(ISBLANK(Values!E28),"","Professional Audience")</f>
        <v/>
      </c>
      <c r="BF29" s="1" t="str">
        <f>IF(ISBLANK(Values!E28),"","Consumer Audience")</f>
        <v/>
      </c>
      <c r="BG29" s="1" t="str">
        <f>IF(ISBLANK(Values!E28),"","Adults")</f>
        <v/>
      </c>
      <c r="BH29" s="1"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1" t="str">
        <f>IF(ISBLANK(Values!E28),"","Parts")</f>
        <v/>
      </c>
      <c r="DP29" s="1" t="str">
        <f>IF(ISBLANK(Values!E28),"",Values!$B$31)</f>
        <v/>
      </c>
      <c r="DQ29" s="1"/>
      <c r="DR29" s="1"/>
      <c r="DS29" s="1"/>
      <c r="DT29" s="1"/>
      <c r="DU29" s="1"/>
      <c r="DV29" s="1"/>
      <c r="DW29" s="1"/>
      <c r="DX29" s="1"/>
      <c r="DY29" t="str">
        <f>IF(ISBLANK(Values!$E28), "", "not_applicable")</f>
        <v/>
      </c>
      <c r="DZ29" s="1"/>
      <c r="EA29" s="1"/>
      <c r="EB29" s="1"/>
      <c r="EC29" s="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7" t="str">
        <f>IF(ISBLANK(Values!E28),"",IF(Values!J28, Values!$B$4, Values!$B$5))</f>
        <v/>
      </c>
      <c r="FP29" s="1" t="str">
        <f>IF(ISBLANK(Values!E28),"","Percent")</f>
        <v/>
      </c>
      <c r="FQ29" s="1" t="str">
        <f>IF(ISBLANK(Values!E28),"","2")</f>
        <v/>
      </c>
      <c r="FR29" s="1" t="str">
        <f>IF(ISBLANK(Values!E28),"","3")</f>
        <v/>
      </c>
      <c r="FS29" s="1" t="str">
        <f>IF(ISBLANK(Values!E28),"","5")</f>
        <v/>
      </c>
      <c r="FT29" s="1" t="str">
        <f>IF(ISBLANK(Values!E28),"","6")</f>
        <v/>
      </c>
      <c r="FU29" s="1" t="str">
        <f>IF(ISBLANK(Values!E28),"","10")</f>
        <v/>
      </c>
      <c r="FV29" s="1" t="str">
        <f>IF(ISBLANK(Values!E28),"","10")</f>
        <v/>
      </c>
      <c r="FW29" s="1"/>
      <c r="FX29" s="1"/>
      <c r="FY29" s="1"/>
      <c r="FZ29" s="1"/>
      <c r="GA29" s="1"/>
      <c r="GB29" s="1"/>
      <c r="GC29" s="1"/>
      <c r="GD29" s="1"/>
      <c r="GE29" s="1"/>
      <c r="GF29" s="1"/>
      <c r="GG29" s="1"/>
      <c r="GH29" s="1"/>
      <c r="GI29" s="1"/>
      <c r="GJ29" s="1"/>
    </row>
    <row r="30" spans="1:192" s="35" customFormat="1" ht="17" x14ac:dyDescent="0.2">
      <c r="A30" s="1" t="str">
        <f>IF(ISBLANK(Values!E29),"",IF(Values!$B$37="EU","computercomponent","computer"))</f>
        <v/>
      </c>
      <c r="B30" s="33" t="str">
        <f>IF(ISBLANK(Values!E29),"",Values!F29)</f>
        <v/>
      </c>
      <c r="C30" s="29" t="str">
        <f>IF(ISBLANK(Values!E29),"","TellusRem")</f>
        <v/>
      </c>
      <c r="D30" s="28" t="str">
        <f>IF(ISBLANK(Values!E29),"",Values!E29)</f>
        <v/>
      </c>
      <c r="E30" s="1" t="str">
        <f>IF(ISBLANK(Values!E29),"","EAN")</f>
        <v/>
      </c>
      <c r="F30" s="27" t="str">
        <f>IF(ISBLANK(Values!E29),"",IF(Values!J29, SUBSTITUTE(Values!$B$1, "{language}", Values!H29) &amp; " " &amp;Values!$B$3, SUBSTITUTE(Values!$B$2, "{language}", Values!$H29) &amp; " " &amp;Values!$B$3))</f>
        <v/>
      </c>
      <c r="G30" s="29" t="str">
        <f>IF(ISBLANK(Values!E29),"","TellusRem")</f>
        <v/>
      </c>
      <c r="H30" s="1" t="str">
        <f>IF(ISBLANK(Values!E29),"",Values!$B$16)</f>
        <v/>
      </c>
      <c r="I30" s="1" t="str">
        <f>IF(ISBLANK(Values!E29),"","4730574031")</f>
        <v/>
      </c>
      <c r="J30" s="31" t="str">
        <f>IF(ISBLANK(Values!E29),"",Values!F29 )</f>
        <v/>
      </c>
      <c r="K30" s="27" t="str">
        <f>IF(ISBLANK(Values!E29),"",IF(Values!J29, Values!$B$4, Values!$B$5))</f>
        <v/>
      </c>
      <c r="L30" s="27" t="str">
        <f>IF(ISBLANK(Values!E29),"",IF($CO30="DEFAULT", Values!$B$18, ""))</f>
        <v/>
      </c>
      <c r="M30" s="27" t="str">
        <f>IF(ISBLANK(Values!E29),"",Values!$M29)</f>
        <v/>
      </c>
      <c r="N30" s="27" t="str">
        <f>IF(ISBLANK(Values!$F29),"",Values!N29)</f>
        <v/>
      </c>
      <c r="O30" s="27" t="str">
        <f>IF(ISBLANK(Values!$F29),"",Values!O29)</f>
        <v/>
      </c>
      <c r="P30" s="27" t="str">
        <f>IF(ISBLANK(Values!$F29),"",Values!P29)</f>
        <v/>
      </c>
      <c r="Q30" s="27" t="str">
        <f>IF(ISBLANK(Values!$F29),"",Values!Q29)</f>
        <v/>
      </c>
      <c r="R30" s="27" t="str">
        <f>IF(ISBLANK(Values!$F29),"",Values!R29)</f>
        <v/>
      </c>
      <c r="S30" s="27" t="str">
        <f>IF(ISBLANK(Values!$F29),"",Values!S29)</f>
        <v/>
      </c>
      <c r="T30" s="27" t="str">
        <f>IF(ISBLANK(Values!$F29),"",Values!T29)</f>
        <v/>
      </c>
      <c r="U30" s="27" t="str">
        <f>IF(ISBLANK(Values!$F29),"",Values!U29)</f>
        <v/>
      </c>
      <c r="V30" s="1"/>
      <c r="W30" s="29" t="str">
        <f>IF(ISBLANK(Values!E29),"","Child")</f>
        <v/>
      </c>
      <c r="X30" s="29" t="str">
        <f>IF(ISBLANK(Values!E29),"",Values!$B$13)</f>
        <v/>
      </c>
      <c r="Y30" s="31" t="str">
        <f>IF(ISBLANK(Values!E29),"","Size-Color")</f>
        <v/>
      </c>
      <c r="Z30" s="29" t="str">
        <f>IF(ISBLANK(Values!E29),"","variation")</f>
        <v/>
      </c>
      <c r="AA30" s="1" t="str">
        <f>IF(ISBLANK(Values!E29),"",Values!$B$20)</f>
        <v/>
      </c>
      <c r="AB30" s="1" t="str">
        <f>IF(ISBLANK(Values!E29),"",Values!$B$29)</f>
        <v/>
      </c>
      <c r="AC30" s="1"/>
      <c r="AD30" s="1"/>
      <c r="AE30" s="1"/>
      <c r="AF30" s="1"/>
      <c r="AG30" s="1"/>
      <c r="AH30" s="1"/>
      <c r="AI30" s="34" t="str">
        <f>IF(ISBLANK(Values!E29),"",IF(Values!I29,Values!$B$23,Values!$B$33))</f>
        <v/>
      </c>
      <c r="AJ30" s="3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7" t="str">
        <f>IF(ISBLANK(Values!E29),"",Values!H29)</f>
        <v/>
      </c>
      <c r="AU30" s="1"/>
      <c r="AV30" s="1" t="str">
        <f>IF(ISBLANK(Values!E29),"",IF(Values!J29,"Backlit", "Non-Backlit"))</f>
        <v/>
      </c>
      <c r="AW30"/>
      <c r="AX30" s="1"/>
      <c r="AY30" s="1"/>
      <c r="AZ30" s="1"/>
      <c r="BA30" s="1"/>
      <c r="BB30" s="1"/>
      <c r="BC30" s="1"/>
      <c r="BD30" s="1"/>
      <c r="BE30" s="1" t="str">
        <f>IF(ISBLANK(Values!E29),"","Professional Audience")</f>
        <v/>
      </c>
      <c r="BF30" s="1" t="str">
        <f>IF(ISBLANK(Values!E29),"","Consumer Audience")</f>
        <v/>
      </c>
      <c r="BG30" s="1" t="str">
        <f>IF(ISBLANK(Values!E29),"","Adults")</f>
        <v/>
      </c>
      <c r="BH30" s="1"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1" t="str">
        <f>IF(ISBLANK(Values!E29),"","Parts")</f>
        <v/>
      </c>
      <c r="DP30" s="1" t="str">
        <f>IF(ISBLANK(Values!E29),"",Values!$B$31)</f>
        <v/>
      </c>
      <c r="DQ30" s="1"/>
      <c r="DR30" s="1"/>
      <c r="DS30" s="1"/>
      <c r="DT30" s="1"/>
      <c r="DU30" s="1"/>
      <c r="DV30" s="1"/>
      <c r="DW30" s="1"/>
      <c r="DX30" s="1"/>
      <c r="DY30" t="str">
        <f>IF(ISBLANK(Values!$E29), "", "not_applicable")</f>
        <v/>
      </c>
      <c r="DZ30" s="1"/>
      <c r="EA30" s="1"/>
      <c r="EB30" s="1"/>
      <c r="EC30" s="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7" t="str">
        <f>IF(ISBLANK(Values!E29),"",IF(Values!J29, Values!$B$4, Values!$B$5))</f>
        <v/>
      </c>
      <c r="FP30" s="1" t="str">
        <f>IF(ISBLANK(Values!E29),"","Percent")</f>
        <v/>
      </c>
      <c r="FQ30" s="1" t="str">
        <f>IF(ISBLANK(Values!E29),"","2")</f>
        <v/>
      </c>
      <c r="FR30" s="1" t="str">
        <f>IF(ISBLANK(Values!E29),"","3")</f>
        <v/>
      </c>
      <c r="FS30" s="1" t="str">
        <f>IF(ISBLANK(Values!E29),"","5")</f>
        <v/>
      </c>
      <c r="FT30" s="1" t="str">
        <f>IF(ISBLANK(Values!E29),"","6")</f>
        <v/>
      </c>
      <c r="FU30" s="1" t="str">
        <f>IF(ISBLANK(Values!E29),"","10")</f>
        <v/>
      </c>
      <c r="FV30" s="1" t="str">
        <f>IF(ISBLANK(Values!E29),"","10")</f>
        <v/>
      </c>
      <c r="FW30" s="1"/>
      <c r="FX30" s="1"/>
      <c r="FY30" s="1"/>
      <c r="FZ30" s="1"/>
      <c r="GA30" s="1"/>
      <c r="GB30" s="1"/>
      <c r="GC30" s="1"/>
      <c r="GD30" s="1"/>
      <c r="GE30" s="1"/>
      <c r="GF30" s="1"/>
      <c r="GG30" s="1"/>
      <c r="GH30" s="1"/>
      <c r="GI30" s="1"/>
      <c r="GJ30" s="1"/>
    </row>
    <row r="31" spans="1:192" s="35" customFormat="1" ht="17" x14ac:dyDescent="0.2">
      <c r="A31" s="1" t="str">
        <f>IF(ISBLANK(Values!E30),"",IF(Values!$B$37="EU","computercomponent","computer"))</f>
        <v/>
      </c>
      <c r="B31" s="33" t="str">
        <f>IF(ISBLANK(Values!E30),"",Values!F30)</f>
        <v/>
      </c>
      <c r="C31" s="29" t="str">
        <f>IF(ISBLANK(Values!E30),"","TellusRem")</f>
        <v/>
      </c>
      <c r="D31" s="28" t="str">
        <f>IF(ISBLANK(Values!E30),"",Values!E30)</f>
        <v/>
      </c>
      <c r="E31" s="1" t="str">
        <f>IF(ISBLANK(Values!E30),"","EAN")</f>
        <v/>
      </c>
      <c r="F31" s="27" t="str">
        <f>IF(ISBLANK(Values!E30),"",IF(Values!J30, SUBSTITUTE(Values!$B$1, "{language}", Values!H30) &amp; " " &amp;Values!$B$3, SUBSTITUTE(Values!$B$2, "{language}", Values!$H30) &amp; " " &amp;Values!$B$3))</f>
        <v/>
      </c>
      <c r="G31" s="29" t="str">
        <f>IF(ISBLANK(Values!E30),"","TellusRem")</f>
        <v/>
      </c>
      <c r="H31" s="1" t="str">
        <f>IF(ISBLANK(Values!E30),"",Values!$B$16)</f>
        <v/>
      </c>
      <c r="I31" s="1" t="str">
        <f>IF(ISBLANK(Values!E30),"","4730574031")</f>
        <v/>
      </c>
      <c r="J31" s="31" t="str">
        <f>IF(ISBLANK(Values!E30),"",Values!F30 )</f>
        <v/>
      </c>
      <c r="K31" s="27" t="str">
        <f>IF(ISBLANK(Values!E30),"",IF(Values!J30, Values!$B$4, Values!$B$5))</f>
        <v/>
      </c>
      <c r="L31" s="27" t="str">
        <f>IF(ISBLANK(Values!E30),"",IF($CO31="DEFAULT", Values!$B$18, ""))</f>
        <v/>
      </c>
      <c r="M31" s="27" t="str">
        <f>IF(ISBLANK(Values!E30),"",Values!$M30)</f>
        <v/>
      </c>
      <c r="N31" s="27" t="str">
        <f>IF(ISBLANK(Values!$F30),"",Values!N30)</f>
        <v/>
      </c>
      <c r="O31" s="27" t="str">
        <f>IF(ISBLANK(Values!$F30),"",Values!O30)</f>
        <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
      </c>
      <c r="X31" s="29" t="str">
        <f>IF(ISBLANK(Values!E30),"",Values!$B$13)</f>
        <v/>
      </c>
      <c r="Y31" s="31" t="str">
        <f>IF(ISBLANK(Values!E30),"","Size-Color")</f>
        <v/>
      </c>
      <c r="Z31" s="29" t="str">
        <f>IF(ISBLANK(Values!E30),"","variation")</f>
        <v/>
      </c>
      <c r="AA31" s="1" t="str">
        <f>IF(ISBLANK(Values!E30),"",Values!$B$20)</f>
        <v/>
      </c>
      <c r="AB31" s="1" t="str">
        <f>IF(ISBLANK(Values!E30),"",Values!$B$29)</f>
        <v/>
      </c>
      <c r="AC31" s="1"/>
      <c r="AD31" s="1"/>
      <c r="AE31" s="1"/>
      <c r="AF31" s="1"/>
      <c r="AG31" s="1"/>
      <c r="AH31" s="1"/>
      <c r="AI31" s="34" t="str">
        <f>IF(ISBLANK(Values!E30),"",IF(Values!I30,Values!$B$23,Values!$B$33))</f>
        <v/>
      </c>
      <c r="AJ31" s="3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7" t="str">
        <f>IF(ISBLANK(Values!E30),"",Values!H30)</f>
        <v/>
      </c>
      <c r="AU31" s="1"/>
      <c r="AV31" s="1" t="str">
        <f>IF(ISBLANK(Values!E30),"",IF(Values!J30,"Backlit", "Non-Backlit"))</f>
        <v/>
      </c>
      <c r="AW31"/>
      <c r="AX31" s="1"/>
      <c r="AY31" s="1"/>
      <c r="AZ31" s="1"/>
      <c r="BA31" s="1"/>
      <c r="BB31" s="1"/>
      <c r="BC31" s="1"/>
      <c r="BD31" s="1"/>
      <c r="BE31" s="1" t="str">
        <f>IF(ISBLANK(Values!E30),"","Professional Audience")</f>
        <v/>
      </c>
      <c r="BF31" s="1" t="str">
        <f>IF(ISBLANK(Values!E30),"","Consumer Audience")</f>
        <v/>
      </c>
      <c r="BG31" s="1" t="str">
        <f>IF(ISBLANK(Values!E30),"","Adults")</f>
        <v/>
      </c>
      <c r="BH31" s="1"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1" t="str">
        <f>IF(ISBLANK(Values!E30),"","Parts")</f>
        <v/>
      </c>
      <c r="DP31" s="1" t="str">
        <f>IF(ISBLANK(Values!E30),"",Values!$B$31)</f>
        <v/>
      </c>
      <c r="DQ31" s="1"/>
      <c r="DR31" s="1"/>
      <c r="DS31" s="1"/>
      <c r="DT31" s="1"/>
      <c r="DU31" s="1"/>
      <c r="DV31" s="1"/>
      <c r="DW31" s="1"/>
      <c r="DX31" s="1"/>
      <c r="DY31" t="str">
        <f>IF(ISBLANK(Values!$E30), "", "not_applicable")</f>
        <v/>
      </c>
      <c r="DZ31" s="1"/>
      <c r="EA31" s="1"/>
      <c r="EB31" s="1"/>
      <c r="EC31" s="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7" t="str">
        <f>IF(ISBLANK(Values!E30),"",IF(Values!J30, Values!$B$4, Values!$B$5))</f>
        <v/>
      </c>
      <c r="FP31" s="1" t="str">
        <f>IF(ISBLANK(Values!E30),"","Percent")</f>
        <v/>
      </c>
      <c r="FQ31" s="1" t="str">
        <f>IF(ISBLANK(Values!E30),"","2")</f>
        <v/>
      </c>
      <c r="FR31" s="1" t="str">
        <f>IF(ISBLANK(Values!E30),"","3")</f>
        <v/>
      </c>
      <c r="FS31" s="1" t="str">
        <f>IF(ISBLANK(Values!E30),"","5")</f>
        <v/>
      </c>
      <c r="FT31" s="1" t="str">
        <f>IF(ISBLANK(Values!E30),"","6")</f>
        <v/>
      </c>
      <c r="FU31" s="1" t="str">
        <f>IF(ISBLANK(Values!E30),"","10")</f>
        <v/>
      </c>
      <c r="FV31" s="1" t="str">
        <f>IF(ISBLANK(Values!E30),"","10")</f>
        <v/>
      </c>
      <c r="FW31" s="1"/>
      <c r="FX31" s="1"/>
      <c r="FY31" s="1"/>
      <c r="FZ31" s="1"/>
      <c r="GA31" s="1"/>
      <c r="GB31" s="1"/>
      <c r="GC31" s="1"/>
      <c r="GD31" s="1"/>
      <c r="GE31" s="1"/>
      <c r="GF31" s="1"/>
      <c r="GG31" s="1"/>
      <c r="GH31" s="1"/>
      <c r="GI31" s="1"/>
      <c r="GJ31" s="1"/>
    </row>
    <row r="32" spans="1:192" s="35" customFormat="1" ht="17" x14ac:dyDescent="0.2">
      <c r="A32" s="1" t="str">
        <f>IF(ISBLANK(Values!E31),"",IF(Values!$B$37="EU","computercomponent","computer"))</f>
        <v/>
      </c>
      <c r="B32" s="33" t="str">
        <f>IF(ISBLANK(Values!E31),"",Values!F31)</f>
        <v/>
      </c>
      <c r="C32" s="29" t="str">
        <f>IF(ISBLANK(Values!E31),"","TellusRem")</f>
        <v/>
      </c>
      <c r="D32" s="28" t="str">
        <f>IF(ISBLANK(Values!E31),"",Values!E31)</f>
        <v/>
      </c>
      <c r="E32" s="1" t="str">
        <f>IF(ISBLANK(Values!E31),"","EAN")</f>
        <v/>
      </c>
      <c r="F32" s="27" t="str">
        <f>IF(ISBLANK(Values!E31),"",IF(Values!J31, SUBSTITUTE(Values!$B$1, "{language}", Values!H31) &amp; " " &amp;Values!$B$3, SUBSTITUTE(Values!$B$2, "{language}", Values!$H31) &amp; " " &amp;Values!$B$3))</f>
        <v/>
      </c>
      <c r="G32" s="29" t="str">
        <f>IF(ISBLANK(Values!E31),"","TellusRem")</f>
        <v/>
      </c>
      <c r="H32" s="1" t="str">
        <f>IF(ISBLANK(Values!E31),"",Values!$B$16)</f>
        <v/>
      </c>
      <c r="I32" s="1" t="str">
        <f>IF(ISBLANK(Values!E31),"","4730574031")</f>
        <v/>
      </c>
      <c r="J32" s="31" t="str">
        <f>IF(ISBLANK(Values!E31),"",Values!F31 )</f>
        <v/>
      </c>
      <c r="K32" s="27" t="str">
        <f>IF(ISBLANK(Values!E31),"",IF(Values!J31, Values!$B$4, Values!$B$5))</f>
        <v/>
      </c>
      <c r="L32" s="27" t="str">
        <f>IF(ISBLANK(Values!E31),"",IF($CO32="DEFAULT", Values!$B$18, ""))</f>
        <v/>
      </c>
      <c r="M32" s="27" t="str">
        <f>IF(ISBLANK(Values!E31),"",Values!$M31)</f>
        <v/>
      </c>
      <c r="N32" s="27" t="str">
        <f>IF(ISBLANK(Values!$F31),"",Values!N31)</f>
        <v/>
      </c>
      <c r="O32" s="27" t="str">
        <f>IF(ISBLANK(Values!$F31),"",Values!O31)</f>
        <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
      </c>
      <c r="X32" s="29" t="str">
        <f>IF(ISBLANK(Values!E31),"",Values!$B$13)</f>
        <v/>
      </c>
      <c r="Y32" s="31" t="str">
        <f>IF(ISBLANK(Values!E31),"","Size-Color")</f>
        <v/>
      </c>
      <c r="Z32" s="29" t="str">
        <f>IF(ISBLANK(Values!E31),"","variation")</f>
        <v/>
      </c>
      <c r="AA32" s="1" t="str">
        <f>IF(ISBLANK(Values!E31),"",Values!$B$20)</f>
        <v/>
      </c>
      <c r="AB32" s="1" t="str">
        <f>IF(ISBLANK(Values!E31),"",Values!$B$29)</f>
        <v/>
      </c>
      <c r="AC32" s="1"/>
      <c r="AD32" s="1"/>
      <c r="AE32" s="1"/>
      <c r="AF32" s="1"/>
      <c r="AG32" s="1"/>
      <c r="AH32" s="1"/>
      <c r="AI32" s="34" t="str">
        <f>IF(ISBLANK(Values!E31),"",IF(Values!I31,Values!$B$23,Values!$B$33))</f>
        <v/>
      </c>
      <c r="AJ32" s="3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7" t="str">
        <f>IF(ISBLANK(Values!E31),"",Values!H31)</f>
        <v/>
      </c>
      <c r="AU32" s="1"/>
      <c r="AV32" s="1" t="str">
        <f>IF(ISBLANK(Values!E31),"",IF(Values!J31,"Backlit", "Non-Backlit"))</f>
        <v/>
      </c>
      <c r="AW32"/>
      <c r="AX32" s="1"/>
      <c r="AY32" s="1"/>
      <c r="AZ32" s="1"/>
      <c r="BA32" s="1"/>
      <c r="BB32" s="1"/>
      <c r="BC32" s="1"/>
      <c r="BD32" s="1"/>
      <c r="BE32" s="1" t="str">
        <f>IF(ISBLANK(Values!E31),"","Professional Audience")</f>
        <v/>
      </c>
      <c r="BF32" s="1" t="str">
        <f>IF(ISBLANK(Values!E31),"","Consumer Audience")</f>
        <v/>
      </c>
      <c r="BG32" s="1" t="str">
        <f>IF(ISBLANK(Values!E31),"","Adults")</f>
        <v/>
      </c>
      <c r="BH32" s="1"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1" t="str">
        <f>IF(ISBLANK(Values!E31),"","Parts")</f>
        <v/>
      </c>
      <c r="DP32" s="1" t="str">
        <f>IF(ISBLANK(Values!E31),"",Values!$B$31)</f>
        <v/>
      </c>
      <c r="DQ32" s="1"/>
      <c r="DR32" s="1"/>
      <c r="DS32" s="1"/>
      <c r="DT32" s="1"/>
      <c r="DU32" s="1"/>
      <c r="DV32" s="1"/>
      <c r="DW32" s="1"/>
      <c r="DX32" s="1"/>
      <c r="DY32" t="str">
        <f>IF(ISBLANK(Values!$E31), "", "not_applicable")</f>
        <v/>
      </c>
      <c r="DZ32" s="1"/>
      <c r="EA32" s="1"/>
      <c r="EB32" s="1"/>
      <c r="EC32" s="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7" t="str">
        <f>IF(ISBLANK(Values!E31),"",IF(Values!J31, Values!$B$4, Values!$B$5))</f>
        <v/>
      </c>
      <c r="FP32" s="1" t="str">
        <f>IF(ISBLANK(Values!E31),"","Percent")</f>
        <v/>
      </c>
      <c r="FQ32" s="1" t="str">
        <f>IF(ISBLANK(Values!E31),"","2")</f>
        <v/>
      </c>
      <c r="FR32" s="1" t="str">
        <f>IF(ISBLANK(Values!E31),"","3")</f>
        <v/>
      </c>
      <c r="FS32" s="1" t="str">
        <f>IF(ISBLANK(Values!E31),"","5")</f>
        <v/>
      </c>
      <c r="FT32" s="1" t="str">
        <f>IF(ISBLANK(Values!E31),"","6")</f>
        <v/>
      </c>
      <c r="FU32" s="1" t="str">
        <f>IF(ISBLANK(Values!E31),"","10")</f>
        <v/>
      </c>
      <c r="FV32" s="1" t="str">
        <f>IF(ISBLANK(Values!E31),"","10")</f>
        <v/>
      </c>
      <c r="FW32" s="1"/>
      <c r="FX32" s="1"/>
      <c r="FY32" s="1"/>
      <c r="FZ32" s="1"/>
      <c r="GA32" s="1"/>
      <c r="GB32" s="1"/>
      <c r="GC32" s="1"/>
      <c r="GD32" s="1"/>
      <c r="GE32" s="1"/>
      <c r="GF32" s="1"/>
      <c r="GG32" s="1"/>
      <c r="GH32" s="1"/>
      <c r="GI32" s="1"/>
      <c r="GJ32" s="1"/>
    </row>
    <row r="33" spans="1:192" s="35" customFormat="1" ht="17" x14ac:dyDescent="0.2">
      <c r="A33" s="1" t="str">
        <f>IF(ISBLANK(Values!E32),"",IF(Values!$B$37="EU","computercomponent","computer"))</f>
        <v/>
      </c>
      <c r="B33" s="33" t="str">
        <f>IF(ISBLANK(Values!E32),"",Values!F32)</f>
        <v/>
      </c>
      <c r="C33" s="29" t="str">
        <f>IF(ISBLANK(Values!E32),"","TellusRem")</f>
        <v/>
      </c>
      <c r="D33" s="28" t="str">
        <f>IF(ISBLANK(Values!E32),"",Values!E32)</f>
        <v/>
      </c>
      <c r="E33" s="1" t="str">
        <f>IF(ISBLANK(Values!E32),"","EAN")</f>
        <v/>
      </c>
      <c r="F33" s="27" t="str">
        <f>IF(ISBLANK(Values!E32),"",IF(Values!J32, SUBSTITUTE(Values!$B$1, "{language}", Values!H32) &amp; " " &amp;Values!$B$3, SUBSTITUTE(Values!$B$2, "{language}", Values!$H32) &amp; " " &amp;Values!$B$3))</f>
        <v/>
      </c>
      <c r="G33" s="29" t="str">
        <f>IF(ISBLANK(Values!E32),"","TellusRem")</f>
        <v/>
      </c>
      <c r="H33" s="1" t="str">
        <f>IF(ISBLANK(Values!E32),"",Values!$B$16)</f>
        <v/>
      </c>
      <c r="I33" s="1" t="str">
        <f>IF(ISBLANK(Values!E32),"","4730574031")</f>
        <v/>
      </c>
      <c r="J33" s="31" t="str">
        <f>IF(ISBLANK(Values!E32),"",Values!F32 )</f>
        <v/>
      </c>
      <c r="K33" s="27" t="str">
        <f>IF(ISBLANK(Values!E32),"",IF(Values!J32, Values!$B$4, Values!$B$5))</f>
        <v/>
      </c>
      <c r="L33" s="27" t="str">
        <f>IF(ISBLANK(Values!E32),"",IF($CO33="DEFAULT", Values!$B$18, ""))</f>
        <v/>
      </c>
      <c r="M33" s="27" t="str">
        <f>IF(ISBLANK(Values!E32),"",Values!$M32)</f>
        <v/>
      </c>
      <c r="N33" s="27" t="str">
        <f>IF(ISBLANK(Values!$F32),"",Values!N32)</f>
        <v/>
      </c>
      <c r="O33" s="27" t="str">
        <f>IF(ISBLANK(Values!$F32),"",Values!O32)</f>
        <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
      </c>
      <c r="X33" s="29" t="str">
        <f>IF(ISBLANK(Values!E32),"",Values!$B$13)</f>
        <v/>
      </c>
      <c r="Y33" s="31" t="str">
        <f>IF(ISBLANK(Values!E32),"","Size-Color")</f>
        <v/>
      </c>
      <c r="Z33" s="29" t="str">
        <f>IF(ISBLANK(Values!E32),"","variation")</f>
        <v/>
      </c>
      <c r="AA33" s="1" t="str">
        <f>IF(ISBLANK(Values!E32),"",Values!$B$20)</f>
        <v/>
      </c>
      <c r="AB33" s="1" t="str">
        <f>IF(ISBLANK(Values!E32),"",Values!$B$29)</f>
        <v/>
      </c>
      <c r="AC33" s="1"/>
      <c r="AD33" s="1"/>
      <c r="AE33" s="1"/>
      <c r="AF33" s="1"/>
      <c r="AG33" s="1"/>
      <c r="AH33" s="1"/>
      <c r="AI33" s="34" t="str">
        <f>IF(ISBLANK(Values!E32),"",IF(Values!I32,Values!$B$23,Values!$B$33))</f>
        <v/>
      </c>
      <c r="AJ33" s="3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7" t="str">
        <f>IF(ISBLANK(Values!E32),"",Values!H32)</f>
        <v/>
      </c>
      <c r="AU33" s="1"/>
      <c r="AV33" s="1" t="str">
        <f>IF(ISBLANK(Values!E32),"",IF(Values!J32,"Backlit", "Non-Backlit"))</f>
        <v/>
      </c>
      <c r="AW33"/>
      <c r="AX33" s="1"/>
      <c r="AY33" s="1"/>
      <c r="AZ33" s="1"/>
      <c r="BA33" s="1"/>
      <c r="BB33" s="1"/>
      <c r="BC33" s="1"/>
      <c r="BD33" s="1"/>
      <c r="BE33" s="1" t="str">
        <f>IF(ISBLANK(Values!E32),"","Professional Audience")</f>
        <v/>
      </c>
      <c r="BF33" s="1" t="str">
        <f>IF(ISBLANK(Values!E32),"","Consumer Audience")</f>
        <v/>
      </c>
      <c r="BG33" s="1" t="str">
        <f>IF(ISBLANK(Values!E32),"","Adults")</f>
        <v/>
      </c>
      <c r="BH33" s="1"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1" t="str">
        <f>IF(ISBLANK(Values!E32),"","Parts")</f>
        <v/>
      </c>
      <c r="DP33" s="1" t="str">
        <f>IF(ISBLANK(Values!E32),"",Values!$B$31)</f>
        <v/>
      </c>
      <c r="DQ33" s="1"/>
      <c r="DR33" s="1"/>
      <c r="DS33" s="1"/>
      <c r="DT33" s="1"/>
      <c r="DU33" s="1"/>
      <c r="DV33" s="1"/>
      <c r="DW33" s="1"/>
      <c r="DX33" s="1"/>
      <c r="DY33" t="str">
        <f>IF(ISBLANK(Values!$E32), "", "not_applicable")</f>
        <v/>
      </c>
      <c r="DZ33" s="1"/>
      <c r="EA33" s="1"/>
      <c r="EB33" s="1"/>
      <c r="EC33" s="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7" t="str">
        <f>IF(ISBLANK(Values!E32),"",IF(Values!J32, Values!$B$4, Values!$B$5))</f>
        <v/>
      </c>
      <c r="FP33" s="1" t="str">
        <f>IF(ISBLANK(Values!E32),"","Percent")</f>
        <v/>
      </c>
      <c r="FQ33" s="1" t="str">
        <f>IF(ISBLANK(Values!E32),"","2")</f>
        <v/>
      </c>
      <c r="FR33" s="1" t="str">
        <f>IF(ISBLANK(Values!E32),"","3")</f>
        <v/>
      </c>
      <c r="FS33" s="1" t="str">
        <f>IF(ISBLANK(Values!E32),"","5")</f>
        <v/>
      </c>
      <c r="FT33" s="1" t="str">
        <f>IF(ISBLANK(Values!E32),"","6")</f>
        <v/>
      </c>
      <c r="FU33" s="1" t="str">
        <f>IF(ISBLANK(Values!E32),"","10")</f>
        <v/>
      </c>
      <c r="FV33" s="1" t="str">
        <f>IF(ISBLANK(Values!E32),"","10")</f>
        <v/>
      </c>
      <c r="FW33" s="1"/>
      <c r="FX33" s="1"/>
      <c r="FY33" s="1"/>
      <c r="FZ33" s="1"/>
      <c r="GA33" s="1"/>
      <c r="GB33" s="1"/>
      <c r="GC33" s="1"/>
      <c r="GD33" s="1"/>
      <c r="GE33" s="1"/>
      <c r="GF33" s="1"/>
      <c r="GG33" s="1"/>
      <c r="GH33" s="1"/>
      <c r="GI33" s="1"/>
      <c r="GJ33" s="1"/>
    </row>
    <row r="34" spans="1:192" s="35" customFormat="1" ht="17" x14ac:dyDescent="0.2">
      <c r="A34" s="1" t="str">
        <f>IF(ISBLANK(Values!E33),"",IF(Values!$B$37="EU","computercomponent","computer"))</f>
        <v/>
      </c>
      <c r="B34" s="33" t="str">
        <f>IF(ISBLANK(Values!E33),"",Values!F33)</f>
        <v/>
      </c>
      <c r="C34" s="29" t="str">
        <f>IF(ISBLANK(Values!E33),"","TellusRem")</f>
        <v/>
      </c>
      <c r="D34" s="28" t="str">
        <f>IF(ISBLANK(Values!E33),"",Values!E33)</f>
        <v/>
      </c>
      <c r="E34" s="1" t="str">
        <f>IF(ISBLANK(Values!E33),"","EAN")</f>
        <v/>
      </c>
      <c r="F34" s="27" t="str">
        <f>IF(ISBLANK(Values!E33),"",IF(Values!J33, SUBSTITUTE(Values!$B$1, "{language}", Values!H33) &amp; " " &amp;Values!$B$3, SUBSTITUTE(Values!$B$2, "{language}", Values!$H33) &amp; " " &amp;Values!$B$3))</f>
        <v/>
      </c>
      <c r="G34" s="29" t="str">
        <f>IF(ISBLANK(Values!E33),"","TellusRem")</f>
        <v/>
      </c>
      <c r="H34" s="1" t="str">
        <f>IF(ISBLANK(Values!E33),"",Values!$B$16)</f>
        <v/>
      </c>
      <c r="I34" s="1" t="str">
        <f>IF(ISBLANK(Values!E33),"","4730574031")</f>
        <v/>
      </c>
      <c r="J34" s="31" t="str">
        <f>IF(ISBLANK(Values!E33),"",Values!F33 )</f>
        <v/>
      </c>
      <c r="K34" s="27" t="str">
        <f>IF(ISBLANK(Values!E33),"",IF(Values!J33, Values!$B$4, Values!$B$5))</f>
        <v/>
      </c>
      <c r="L34" s="27" t="str">
        <f>IF(ISBLANK(Values!E33),"",IF($CO34="DEFAULT", Values!$B$18, ""))</f>
        <v/>
      </c>
      <c r="M34" s="27" t="str">
        <f>IF(ISBLANK(Values!E33),"",Values!$M33)</f>
        <v/>
      </c>
      <c r="N34" s="27" t="str">
        <f>IF(ISBLANK(Values!$F33),"",Values!N33)</f>
        <v/>
      </c>
      <c r="O34" s="27" t="str">
        <f>IF(ISBLANK(Values!$F33),"",Values!O33)</f>
        <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
      </c>
      <c r="X34" s="29" t="str">
        <f>IF(ISBLANK(Values!E33),"",Values!$B$13)</f>
        <v/>
      </c>
      <c r="Y34" s="31" t="str">
        <f>IF(ISBLANK(Values!E33),"","Size-Color")</f>
        <v/>
      </c>
      <c r="Z34" s="29" t="str">
        <f>IF(ISBLANK(Values!E33),"","variation")</f>
        <v/>
      </c>
      <c r="AA34" s="1" t="str">
        <f>IF(ISBLANK(Values!E33),"",Values!$B$20)</f>
        <v/>
      </c>
      <c r="AB34" s="1" t="str">
        <f>IF(ISBLANK(Values!E33),"",Values!$B$29)</f>
        <v/>
      </c>
      <c r="AC34" s="1"/>
      <c r="AD34" s="1"/>
      <c r="AE34" s="1"/>
      <c r="AF34" s="1"/>
      <c r="AG34" s="1"/>
      <c r="AH34" s="1"/>
      <c r="AI34" s="34" t="str">
        <f>IF(ISBLANK(Values!E33),"",IF(Values!I33,Values!$B$23,Values!$B$33))</f>
        <v/>
      </c>
      <c r="AJ34" s="3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7" t="str">
        <f>IF(ISBLANK(Values!E33),"",Values!H33)</f>
        <v/>
      </c>
      <c r="AU34" s="1"/>
      <c r="AV34" s="1" t="str">
        <f>IF(ISBLANK(Values!E33),"",IF(Values!J33,"Backlit", "Non-Backlit"))</f>
        <v/>
      </c>
      <c r="AW34"/>
      <c r="AX34" s="1"/>
      <c r="AY34" s="1"/>
      <c r="AZ34" s="1"/>
      <c r="BA34" s="1"/>
      <c r="BB34" s="1"/>
      <c r="BC34" s="1"/>
      <c r="BD34" s="1"/>
      <c r="BE34" s="1" t="str">
        <f>IF(ISBLANK(Values!E33),"","Professional Audience")</f>
        <v/>
      </c>
      <c r="BF34" s="1" t="str">
        <f>IF(ISBLANK(Values!E33),"","Consumer Audience")</f>
        <v/>
      </c>
      <c r="BG34" s="1" t="str">
        <f>IF(ISBLANK(Values!E33),"","Adults")</f>
        <v/>
      </c>
      <c r="BH34" s="1"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1" t="str">
        <f>IF(ISBLANK(Values!E33),"","Parts")</f>
        <v/>
      </c>
      <c r="DP34" s="1" t="str">
        <f>IF(ISBLANK(Values!E33),"",Values!$B$31)</f>
        <v/>
      </c>
      <c r="DQ34" s="1"/>
      <c r="DR34" s="1"/>
      <c r="DS34" s="1"/>
      <c r="DT34" s="1"/>
      <c r="DU34" s="1"/>
      <c r="DV34" s="1"/>
      <c r="DW34" s="1"/>
      <c r="DX34" s="1"/>
      <c r="DY34" t="str">
        <f>IF(ISBLANK(Values!$E33), "", "not_applicable")</f>
        <v/>
      </c>
      <c r="DZ34" s="1"/>
      <c r="EA34" s="1"/>
      <c r="EB34" s="1"/>
      <c r="EC34" s="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7" t="str">
        <f>IF(ISBLANK(Values!E33),"",IF(Values!J33, Values!$B$4, Values!$B$5))</f>
        <v/>
      </c>
      <c r="FP34" s="1" t="str">
        <f>IF(ISBLANK(Values!E33),"","Percent")</f>
        <v/>
      </c>
      <c r="FQ34" s="1" t="str">
        <f>IF(ISBLANK(Values!E33),"","2")</f>
        <v/>
      </c>
      <c r="FR34" s="1" t="str">
        <f>IF(ISBLANK(Values!E33),"","3")</f>
        <v/>
      </c>
      <c r="FS34" s="1" t="str">
        <f>IF(ISBLANK(Values!E33),"","5")</f>
        <v/>
      </c>
      <c r="FT34" s="1" t="str">
        <f>IF(ISBLANK(Values!E33),"","6")</f>
        <v/>
      </c>
      <c r="FU34" s="1" t="str">
        <f>IF(ISBLANK(Values!E33),"","10")</f>
        <v/>
      </c>
      <c r="FV34" s="1" t="str">
        <f>IF(ISBLANK(Values!E33),"","10")</f>
        <v/>
      </c>
      <c r="FW34" s="1"/>
      <c r="FX34" s="1"/>
      <c r="FY34" s="1"/>
      <c r="FZ34" s="1"/>
      <c r="GA34" s="1"/>
      <c r="GB34" s="1"/>
      <c r="GC34" s="1"/>
      <c r="GD34" s="1"/>
      <c r="GE34" s="1"/>
      <c r="GF34" s="1"/>
      <c r="GG34" s="1"/>
      <c r="GH34" s="1"/>
      <c r="GI34" s="1"/>
      <c r="GJ34" s="1"/>
    </row>
    <row r="35" spans="1:192" s="35" customFormat="1" ht="17" x14ac:dyDescent="0.2">
      <c r="A35" s="1" t="str">
        <f>IF(ISBLANK(Values!E34),"",IF(Values!$B$37="EU","computercomponent","computer"))</f>
        <v/>
      </c>
      <c r="B35" s="33" t="str">
        <f>IF(ISBLANK(Values!E34),"",Values!F34)</f>
        <v/>
      </c>
      <c r="C35" s="29" t="str">
        <f>IF(ISBLANK(Values!E34),"","TellusRem")</f>
        <v/>
      </c>
      <c r="D35" s="28" t="str">
        <f>IF(ISBLANK(Values!E34),"",Values!E34)</f>
        <v/>
      </c>
      <c r="E35" s="1" t="str">
        <f>IF(ISBLANK(Values!E34),"","EAN")</f>
        <v/>
      </c>
      <c r="F35" s="27" t="str">
        <f>IF(ISBLANK(Values!E34),"",IF(Values!J34, SUBSTITUTE(Values!$B$1, "{language}", Values!H34) &amp; " " &amp;Values!$B$3, SUBSTITUTE(Values!$B$2, "{language}", Values!$H34) &amp; " " &amp;Values!$B$3))</f>
        <v/>
      </c>
      <c r="G35" s="29" t="str">
        <f>IF(ISBLANK(Values!E34),"","TellusRem")</f>
        <v/>
      </c>
      <c r="H35" s="1" t="str">
        <f>IF(ISBLANK(Values!E34),"",Values!$B$16)</f>
        <v/>
      </c>
      <c r="I35" s="1" t="str">
        <f>IF(ISBLANK(Values!E34),"","4730574031")</f>
        <v/>
      </c>
      <c r="J35" s="31" t="str">
        <f>IF(ISBLANK(Values!E34),"",Values!F34 )</f>
        <v/>
      </c>
      <c r="K35" s="27" t="str">
        <f>IF(ISBLANK(Values!E34),"",IF(Values!J34, Values!$B$4, Values!$B$5))</f>
        <v/>
      </c>
      <c r="L35" s="27" t="str">
        <f>IF(ISBLANK(Values!E34),"",IF($CO35="DEFAULT", Values!$B$18, ""))</f>
        <v/>
      </c>
      <c r="M35" s="27" t="str">
        <f>IF(ISBLANK(Values!E34),"",Values!$M34)</f>
        <v/>
      </c>
      <c r="N35" s="27" t="str">
        <f>IF(ISBLANK(Values!$F34),"",Values!N34)</f>
        <v/>
      </c>
      <c r="O35" s="27" t="str">
        <f>IF(ISBLANK(Values!$F34),"",Values!O34)</f>
        <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
      </c>
      <c r="X35" s="29" t="str">
        <f>IF(ISBLANK(Values!E34),"",Values!$B$13)</f>
        <v/>
      </c>
      <c r="Y35" s="31" t="str">
        <f>IF(ISBLANK(Values!E34),"","Size-Color")</f>
        <v/>
      </c>
      <c r="Z35" s="29" t="str">
        <f>IF(ISBLANK(Values!E34),"","variation")</f>
        <v/>
      </c>
      <c r="AA35" s="1" t="str">
        <f>IF(ISBLANK(Values!E34),"",Values!$B$20)</f>
        <v/>
      </c>
      <c r="AB35" s="1" t="str">
        <f>IF(ISBLANK(Values!E34),"",Values!$B$29)</f>
        <v/>
      </c>
      <c r="AC35" s="1"/>
      <c r="AD35" s="1"/>
      <c r="AE35" s="1"/>
      <c r="AF35" s="1"/>
      <c r="AG35" s="1"/>
      <c r="AH35" s="1"/>
      <c r="AI35" s="34" t="str">
        <f>IF(ISBLANK(Values!E34),"",IF(Values!I34,Values!$B$23,Values!$B$33))</f>
        <v/>
      </c>
      <c r="AJ35" s="3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7" t="str">
        <f>IF(ISBLANK(Values!E34),"",Values!H34)</f>
        <v/>
      </c>
      <c r="AU35" s="1"/>
      <c r="AV35" s="1" t="str">
        <f>IF(ISBLANK(Values!E34),"",IF(Values!J34,"Backlit", "Non-Backlit"))</f>
        <v/>
      </c>
      <c r="AW35"/>
      <c r="AX35" s="1"/>
      <c r="AY35" s="1"/>
      <c r="AZ35" s="1"/>
      <c r="BA35" s="1"/>
      <c r="BB35" s="1"/>
      <c r="BC35" s="1"/>
      <c r="BD35" s="1"/>
      <c r="BE35" s="1" t="str">
        <f>IF(ISBLANK(Values!E34),"","Professional Audience")</f>
        <v/>
      </c>
      <c r="BF35" s="1" t="str">
        <f>IF(ISBLANK(Values!E34),"","Consumer Audience")</f>
        <v/>
      </c>
      <c r="BG35" s="1" t="str">
        <f>IF(ISBLANK(Values!E34),"","Adults")</f>
        <v/>
      </c>
      <c r="BH35" s="1"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1" t="str">
        <f>IF(ISBLANK(Values!E34),"","Parts")</f>
        <v/>
      </c>
      <c r="DP35" s="1" t="str">
        <f>IF(ISBLANK(Values!E34),"",Values!$B$31)</f>
        <v/>
      </c>
      <c r="DQ35" s="1"/>
      <c r="DR35" s="1"/>
      <c r="DS35" s="1"/>
      <c r="DT35" s="1"/>
      <c r="DU35" s="1"/>
      <c r="DV35" s="1"/>
      <c r="DW35" s="1"/>
      <c r="DX35" s="1"/>
      <c r="DY35" t="str">
        <f>IF(ISBLANK(Values!$E34), "", "not_applicable")</f>
        <v/>
      </c>
      <c r="DZ35" s="1"/>
      <c r="EA35" s="1"/>
      <c r="EB35" s="1"/>
      <c r="EC35" s="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7" t="str">
        <f>IF(ISBLANK(Values!E34),"",IF(Values!J34, Values!$B$4, Values!$B$5))</f>
        <v/>
      </c>
      <c r="FP35" s="1" t="str">
        <f>IF(ISBLANK(Values!E34),"","Percent")</f>
        <v/>
      </c>
      <c r="FQ35" s="1" t="str">
        <f>IF(ISBLANK(Values!E34),"","2")</f>
        <v/>
      </c>
      <c r="FR35" s="1" t="str">
        <f>IF(ISBLANK(Values!E34),"","3")</f>
        <v/>
      </c>
      <c r="FS35" s="1" t="str">
        <f>IF(ISBLANK(Values!E34),"","5")</f>
        <v/>
      </c>
      <c r="FT35" s="1" t="str">
        <f>IF(ISBLANK(Values!E34),"","6")</f>
        <v/>
      </c>
      <c r="FU35" s="1" t="str">
        <f>IF(ISBLANK(Values!E34),"","10")</f>
        <v/>
      </c>
      <c r="FV35" s="1" t="str">
        <f>IF(ISBLANK(Values!E34),"","10")</f>
        <v/>
      </c>
      <c r="FW35" s="1"/>
      <c r="FX35" s="1"/>
      <c r="FY35" s="1"/>
      <c r="FZ35" s="1"/>
      <c r="GA35" s="1"/>
      <c r="GB35" s="1"/>
      <c r="GC35" s="1"/>
      <c r="GD35" s="1"/>
      <c r="GE35" s="1"/>
      <c r="GF35" s="1"/>
      <c r="GG35" s="1"/>
      <c r="GH35" s="1"/>
      <c r="GI35" s="1"/>
      <c r="GJ35" s="1"/>
    </row>
    <row r="36" spans="1:192" s="35" customFormat="1" ht="17" x14ac:dyDescent="0.2">
      <c r="A36" s="1" t="str">
        <f>IF(ISBLANK(Values!E35),"",IF(Values!$B$37="EU","computercomponent","computer"))</f>
        <v/>
      </c>
      <c r="B36" s="33" t="str">
        <f>IF(ISBLANK(Values!E35),"",Values!F35)</f>
        <v/>
      </c>
      <c r="C36" s="29" t="str">
        <f>IF(ISBLANK(Values!E35),"","TellusRem")</f>
        <v/>
      </c>
      <c r="D36" s="28" t="str">
        <f>IF(ISBLANK(Values!E35),"",Values!E35)</f>
        <v/>
      </c>
      <c r="E36" s="1" t="str">
        <f>IF(ISBLANK(Values!E35),"","EAN")</f>
        <v/>
      </c>
      <c r="F36" s="27" t="str">
        <f>IF(ISBLANK(Values!E35),"",IF(Values!J35, SUBSTITUTE(Values!$B$1, "{language}", Values!H35) &amp; " " &amp;Values!$B$3, SUBSTITUTE(Values!$B$2, "{language}", Values!$H35) &amp; " " &amp;Values!$B$3))</f>
        <v/>
      </c>
      <c r="G36" s="29" t="str">
        <f>IF(ISBLANK(Values!E35),"","TellusRem")</f>
        <v/>
      </c>
      <c r="H36" s="1" t="str">
        <f>IF(ISBLANK(Values!E35),"",Values!$B$16)</f>
        <v/>
      </c>
      <c r="I36" s="1" t="str">
        <f>IF(ISBLANK(Values!E35),"","4730574031")</f>
        <v/>
      </c>
      <c r="J36" s="31" t="str">
        <f>IF(ISBLANK(Values!E35),"",Values!F35 )</f>
        <v/>
      </c>
      <c r="K36" s="27" t="str">
        <f>IF(ISBLANK(Values!E35),"",IF(Values!J35, Values!$B$4, Values!$B$5))</f>
        <v/>
      </c>
      <c r="L36" s="27" t="str">
        <f>IF(ISBLANK(Values!E35),"",IF($CO36="DEFAULT", Values!$B$18, ""))</f>
        <v/>
      </c>
      <c r="M36" s="27" t="str">
        <f>IF(ISBLANK(Values!E35),"",Values!$M35)</f>
        <v/>
      </c>
      <c r="N36" s="27" t="str">
        <f>IF(ISBLANK(Values!$F35),"",Values!N35)</f>
        <v/>
      </c>
      <c r="O36" s="27" t="str">
        <f>IF(ISBLANK(Values!$F35),"",Values!O35)</f>
        <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
      </c>
      <c r="X36" s="29" t="str">
        <f>IF(ISBLANK(Values!E35),"",Values!$B$13)</f>
        <v/>
      </c>
      <c r="Y36" s="31" t="str">
        <f>IF(ISBLANK(Values!E35),"","Size-Color")</f>
        <v/>
      </c>
      <c r="Z36" s="29" t="str">
        <f>IF(ISBLANK(Values!E35),"","variation")</f>
        <v/>
      </c>
      <c r="AA36" s="1" t="str">
        <f>IF(ISBLANK(Values!E35),"",Values!$B$20)</f>
        <v/>
      </c>
      <c r="AB36" s="1" t="str">
        <f>IF(ISBLANK(Values!E35),"",Values!$B$29)</f>
        <v/>
      </c>
      <c r="AC36" s="1"/>
      <c r="AD36" s="1"/>
      <c r="AE36" s="1"/>
      <c r="AF36" s="1"/>
      <c r="AG36" s="1"/>
      <c r="AH36" s="1"/>
      <c r="AI36" s="34" t="str">
        <f>IF(ISBLANK(Values!E35),"",IF(Values!I35,Values!$B$23,Values!$B$33))</f>
        <v/>
      </c>
      <c r="AJ36" s="3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7" t="str">
        <f>IF(ISBLANK(Values!E35),"",Values!H35)</f>
        <v/>
      </c>
      <c r="AU36" s="1"/>
      <c r="AV36" s="1" t="str">
        <f>IF(ISBLANK(Values!E35),"",IF(Values!J35,"Backlit", "Non-Backlit"))</f>
        <v/>
      </c>
      <c r="AW36"/>
      <c r="AX36" s="1"/>
      <c r="AY36" s="1"/>
      <c r="AZ36" s="1"/>
      <c r="BA36" s="1"/>
      <c r="BB36" s="1"/>
      <c r="BC36" s="1"/>
      <c r="BD36" s="1"/>
      <c r="BE36" s="1" t="str">
        <f>IF(ISBLANK(Values!E35),"","Professional Audience")</f>
        <v/>
      </c>
      <c r="BF36" s="1" t="str">
        <f>IF(ISBLANK(Values!E35),"","Consumer Audience")</f>
        <v/>
      </c>
      <c r="BG36" s="1" t="str">
        <f>IF(ISBLANK(Values!E35),"","Adults")</f>
        <v/>
      </c>
      <c r="BH36" s="1"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1" t="str">
        <f>IF(ISBLANK(Values!E35),"","Parts")</f>
        <v/>
      </c>
      <c r="DP36" s="1" t="str">
        <f>IF(ISBLANK(Values!E35),"",Values!$B$31)</f>
        <v/>
      </c>
      <c r="DQ36" s="1"/>
      <c r="DR36" s="1"/>
      <c r="DS36" s="1"/>
      <c r="DT36" s="1"/>
      <c r="DU36" s="1"/>
      <c r="DV36" s="1"/>
      <c r="DW36" s="1"/>
      <c r="DX36" s="1"/>
      <c r="DY36" t="str">
        <f>IF(ISBLANK(Values!$E35), "", "not_applicable")</f>
        <v/>
      </c>
      <c r="DZ36" s="1"/>
      <c r="EA36" s="1"/>
      <c r="EB36" s="1"/>
      <c r="EC36" s="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7" t="str">
        <f>IF(ISBLANK(Values!E35),"",IF(Values!J35, Values!$B$4, Values!$B$5))</f>
        <v/>
      </c>
      <c r="FP36" s="1" t="str">
        <f>IF(ISBLANK(Values!E35),"","Percent")</f>
        <v/>
      </c>
      <c r="FQ36" s="1" t="str">
        <f>IF(ISBLANK(Values!E35),"","2")</f>
        <v/>
      </c>
      <c r="FR36" s="1" t="str">
        <f>IF(ISBLANK(Values!E35),"","3")</f>
        <v/>
      </c>
      <c r="FS36" s="1" t="str">
        <f>IF(ISBLANK(Values!E35),"","5")</f>
        <v/>
      </c>
      <c r="FT36" s="1" t="str">
        <f>IF(ISBLANK(Values!E35),"","6")</f>
        <v/>
      </c>
      <c r="FU36" s="1" t="str">
        <f>IF(ISBLANK(Values!E35),"","10")</f>
        <v/>
      </c>
      <c r="FV36" s="1" t="str">
        <f>IF(ISBLANK(Values!E35),"","10")</f>
        <v/>
      </c>
      <c r="FW36" s="1"/>
      <c r="FX36" s="1"/>
      <c r="FY36" s="1"/>
      <c r="FZ36" s="1"/>
      <c r="GA36" s="1"/>
      <c r="GB36" s="1"/>
      <c r="GC36" s="1"/>
      <c r="GD36" s="1"/>
      <c r="GE36" s="1"/>
      <c r="GF36" s="1"/>
      <c r="GG36" s="1"/>
      <c r="GH36" s="1"/>
      <c r="GI36" s="1"/>
      <c r="GJ36" s="1"/>
    </row>
    <row r="37" spans="1:192" s="35" customFormat="1" ht="17" x14ac:dyDescent="0.2">
      <c r="A37" s="1" t="str">
        <f>IF(ISBLANK(Values!E36),"",IF(Values!$B$37="EU","computercomponent","computer"))</f>
        <v/>
      </c>
      <c r="B37" s="33" t="str">
        <f>IF(ISBLANK(Values!E36),"",Values!F36)</f>
        <v/>
      </c>
      <c r="C37" s="29" t="str">
        <f>IF(ISBLANK(Values!E36),"","TellusRem")</f>
        <v/>
      </c>
      <c r="D37" s="28" t="str">
        <f>IF(ISBLANK(Values!E36),"",Values!E36)</f>
        <v/>
      </c>
      <c r="E37" s="1" t="str">
        <f>IF(ISBLANK(Values!E36),"","EAN")</f>
        <v/>
      </c>
      <c r="F37" s="27" t="str">
        <f>IF(ISBLANK(Values!E36),"",IF(Values!J36, SUBSTITUTE(Values!$B$1, "{language}", Values!H36) &amp; " " &amp;Values!$B$3, SUBSTITUTE(Values!$B$2, "{language}", Values!$H36) &amp; " " &amp;Values!$B$3))</f>
        <v/>
      </c>
      <c r="G37" s="29" t="str">
        <f>IF(ISBLANK(Values!E36),"","TellusRem")</f>
        <v/>
      </c>
      <c r="H37" s="1" t="str">
        <f>IF(ISBLANK(Values!E36),"",Values!$B$16)</f>
        <v/>
      </c>
      <c r="I37" s="1" t="str">
        <f>IF(ISBLANK(Values!E36),"","4730574031")</f>
        <v/>
      </c>
      <c r="J37" s="31" t="str">
        <f>IF(ISBLANK(Values!E36),"",Values!F36 )</f>
        <v/>
      </c>
      <c r="K37" s="27" t="str">
        <f>IF(ISBLANK(Values!E36),"",IF(Values!J36, Values!$B$4, Values!$B$5))</f>
        <v/>
      </c>
      <c r="L37" s="27" t="str">
        <f>IF(ISBLANK(Values!E36),"",IF($CO37="DEFAULT", Values!$B$18, ""))</f>
        <v/>
      </c>
      <c r="M37" s="27" t="str">
        <f>IF(ISBLANK(Values!E36),"",Values!$M36)</f>
        <v/>
      </c>
      <c r="N37" s="27" t="str">
        <f>IF(ISBLANK(Values!$F36),"",Values!N36)</f>
        <v/>
      </c>
      <c r="O37" s="27" t="str">
        <f>IF(ISBLANK(Values!$F36),"",Values!O36)</f>
        <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
      </c>
      <c r="X37" s="29" t="str">
        <f>IF(ISBLANK(Values!E36),"",Values!$B$13)</f>
        <v/>
      </c>
      <c r="Y37" s="31" t="str">
        <f>IF(ISBLANK(Values!E36),"","Size-Color")</f>
        <v/>
      </c>
      <c r="Z37" s="29" t="str">
        <f>IF(ISBLANK(Values!E36),"","variation")</f>
        <v/>
      </c>
      <c r="AA37" s="1" t="str">
        <f>IF(ISBLANK(Values!E36),"",Values!$B$20)</f>
        <v/>
      </c>
      <c r="AB37" s="1" t="str">
        <f>IF(ISBLANK(Values!E36),"",Values!$B$29)</f>
        <v/>
      </c>
      <c r="AC37" s="1"/>
      <c r="AD37" s="1"/>
      <c r="AE37" s="1"/>
      <c r="AF37" s="1"/>
      <c r="AG37" s="1"/>
      <c r="AH37" s="1"/>
      <c r="AI37" s="34" t="str">
        <f>IF(ISBLANK(Values!E36),"",IF(Values!I36,Values!$B$23,Values!$B$33))</f>
        <v/>
      </c>
      <c r="AJ37" s="3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7" t="str">
        <f>IF(ISBLANK(Values!E36),"",Values!H36)</f>
        <v/>
      </c>
      <c r="AU37" s="1"/>
      <c r="AV37" s="1" t="str">
        <f>IF(ISBLANK(Values!E36),"",IF(Values!J36,"Backlit", "Non-Backlit"))</f>
        <v/>
      </c>
      <c r="AW37"/>
      <c r="AX37" s="1"/>
      <c r="AY37" s="1"/>
      <c r="AZ37" s="1"/>
      <c r="BA37" s="1"/>
      <c r="BB37" s="1"/>
      <c r="BC37" s="1"/>
      <c r="BD37" s="1"/>
      <c r="BE37" s="1" t="str">
        <f>IF(ISBLANK(Values!E36),"","Professional Audience")</f>
        <v/>
      </c>
      <c r="BF37" s="1" t="str">
        <f>IF(ISBLANK(Values!E36),"","Consumer Audience")</f>
        <v/>
      </c>
      <c r="BG37" s="1" t="str">
        <f>IF(ISBLANK(Values!E36),"","Adults")</f>
        <v/>
      </c>
      <c r="BH37" s="1"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1" t="str">
        <f>IF(ISBLANK(Values!E36),"","Parts")</f>
        <v/>
      </c>
      <c r="DP37" s="1" t="str">
        <f>IF(ISBLANK(Values!E36),"",Values!$B$31)</f>
        <v/>
      </c>
      <c r="DQ37" s="1"/>
      <c r="DR37" s="1"/>
      <c r="DS37" s="1"/>
      <c r="DT37" s="1"/>
      <c r="DU37" s="1"/>
      <c r="DV37" s="1"/>
      <c r="DW37" s="1"/>
      <c r="DX37" s="1"/>
      <c r="DY37" t="str">
        <f>IF(ISBLANK(Values!$E36), "", "not_applicable")</f>
        <v/>
      </c>
      <c r="DZ37" s="1"/>
      <c r="EA37" s="1"/>
      <c r="EB37" s="1"/>
      <c r="EC37" s="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7" t="str">
        <f>IF(ISBLANK(Values!E36),"",IF(Values!J36, Values!$B$4, Values!$B$5))</f>
        <v/>
      </c>
      <c r="FP37" s="1" t="str">
        <f>IF(ISBLANK(Values!E36),"","Percent")</f>
        <v/>
      </c>
      <c r="FQ37" s="1" t="str">
        <f>IF(ISBLANK(Values!E36),"","2")</f>
        <v/>
      </c>
      <c r="FR37" s="1" t="str">
        <f>IF(ISBLANK(Values!E36),"","3")</f>
        <v/>
      </c>
      <c r="FS37" s="1" t="str">
        <f>IF(ISBLANK(Values!E36),"","5")</f>
        <v/>
      </c>
      <c r="FT37" s="1" t="str">
        <f>IF(ISBLANK(Values!E36),"","6")</f>
        <v/>
      </c>
      <c r="FU37" s="1" t="str">
        <f>IF(ISBLANK(Values!E36),"","10")</f>
        <v/>
      </c>
      <c r="FV37" s="1" t="str">
        <f>IF(ISBLANK(Values!E36),"","10")</f>
        <v/>
      </c>
      <c r="FW37" s="1"/>
      <c r="FX37" s="1"/>
      <c r="FY37" s="1"/>
      <c r="FZ37" s="1"/>
      <c r="GA37" s="1"/>
      <c r="GB37" s="1"/>
      <c r="GC37" s="1"/>
      <c r="GD37" s="1"/>
      <c r="GE37" s="1"/>
      <c r="GF37" s="1"/>
      <c r="GG37" s="1"/>
      <c r="GH37" s="1"/>
      <c r="GI37" s="1"/>
      <c r="GJ37" s="1"/>
    </row>
    <row r="38" spans="1:192" s="35" customFormat="1" ht="17" x14ac:dyDescent="0.2">
      <c r="A38" s="1" t="str">
        <f>IF(ISBLANK(Values!E37),"",IF(Values!$B$37="EU","computercomponent","computer"))</f>
        <v/>
      </c>
      <c r="B38" s="33" t="str">
        <f>IF(ISBLANK(Values!E37),"",Values!F37)</f>
        <v/>
      </c>
      <c r="C38" s="29" t="str">
        <f>IF(ISBLANK(Values!E37),"","TellusRem")</f>
        <v/>
      </c>
      <c r="D38" s="28" t="str">
        <f>IF(ISBLANK(Values!E37),"",Values!E37)</f>
        <v/>
      </c>
      <c r="E38" s="1" t="str">
        <f>IF(ISBLANK(Values!E37),"","EAN")</f>
        <v/>
      </c>
      <c r="F38" s="27" t="str">
        <f>IF(ISBLANK(Values!E37),"",IF(Values!J37, SUBSTITUTE(Values!$B$1, "{language}", Values!H37) &amp; " " &amp;Values!$B$3, SUBSTITUTE(Values!$B$2, "{language}", Values!$H37) &amp; " " &amp;Values!$B$3))</f>
        <v/>
      </c>
      <c r="G38" s="29" t="str">
        <f>IF(ISBLANK(Values!E37),"","TellusRem")</f>
        <v/>
      </c>
      <c r="H38" s="1" t="str">
        <f>IF(ISBLANK(Values!E37),"",Values!$B$16)</f>
        <v/>
      </c>
      <c r="I38" s="1" t="str">
        <f>IF(ISBLANK(Values!E37),"","4730574031")</f>
        <v/>
      </c>
      <c r="J38" s="31" t="str">
        <f>IF(ISBLANK(Values!E37),"",Values!F37 )</f>
        <v/>
      </c>
      <c r="K38" s="27" t="str">
        <f>IF(ISBLANK(Values!E37),"",IF(Values!J37, Values!$B$4, Values!$B$5))</f>
        <v/>
      </c>
      <c r="L38" s="27" t="str">
        <f>IF(ISBLANK(Values!E37),"",IF($CO38="DEFAULT", Values!$B$18, ""))</f>
        <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
      </c>
      <c r="X38" s="29" t="str">
        <f>IF(ISBLANK(Values!E37),"",Values!$B$13)</f>
        <v/>
      </c>
      <c r="Y38" s="31" t="str">
        <f>IF(ISBLANK(Values!E37),"","Size-Color")</f>
        <v/>
      </c>
      <c r="Z38" s="29" t="str">
        <f>IF(ISBLANK(Values!E37),"","variation")</f>
        <v/>
      </c>
      <c r="AA38" s="1" t="str">
        <f>IF(ISBLANK(Values!E37),"",Values!$B$20)</f>
        <v/>
      </c>
      <c r="AB38" s="1" t="str">
        <f>IF(ISBLANK(Values!E37),"",Values!$B$29)</f>
        <v/>
      </c>
      <c r="AC38" s="1"/>
      <c r="AD38" s="1"/>
      <c r="AE38" s="1"/>
      <c r="AF38" s="1"/>
      <c r="AG38" s="1"/>
      <c r="AH38" s="1"/>
      <c r="AI38" s="34" t="str">
        <f>IF(ISBLANK(Values!E37),"",IF(Values!I37,Values!$B$23,Values!$B$33))</f>
        <v/>
      </c>
      <c r="AJ38" s="3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7" t="str">
        <f>IF(ISBLANK(Values!E37),"",Values!H37)</f>
        <v/>
      </c>
      <c r="AU38" s="1"/>
      <c r="AV38" s="1" t="str">
        <f>IF(ISBLANK(Values!E37),"",IF(Values!J37,"Backlit", "Non-Backlit"))</f>
        <v/>
      </c>
      <c r="AW38"/>
      <c r="AX38" s="1"/>
      <c r="AY38" s="1"/>
      <c r="AZ38" s="1"/>
      <c r="BA38" s="1"/>
      <c r="BB38" s="1"/>
      <c r="BC38" s="1"/>
      <c r="BD38" s="1"/>
      <c r="BE38" s="1" t="str">
        <f>IF(ISBLANK(Values!E37),"","Professional Audience")</f>
        <v/>
      </c>
      <c r="BF38" s="1" t="str">
        <f>IF(ISBLANK(Values!E37),"","Consumer Audience")</f>
        <v/>
      </c>
      <c r="BG38" s="1" t="str">
        <f>IF(ISBLANK(Values!E37),"","Adults")</f>
        <v/>
      </c>
      <c r="BH38" s="1"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1" t="str">
        <f>IF(ISBLANK(Values!E37),"","Parts")</f>
        <v/>
      </c>
      <c r="DP38" s="1" t="str">
        <f>IF(ISBLANK(Values!E37),"",Values!$B$31)</f>
        <v/>
      </c>
      <c r="DQ38" s="1"/>
      <c r="DR38" s="1"/>
      <c r="DS38" s="1"/>
      <c r="DT38" s="1"/>
      <c r="DU38" s="1"/>
      <c r="DV38" s="1"/>
      <c r="DW38" s="1"/>
      <c r="DX38" s="1"/>
      <c r="DY38" t="str">
        <f>IF(ISBLANK(Values!$E37), "", "not_applicable")</f>
        <v/>
      </c>
      <c r="DZ38" s="1"/>
      <c r="EA38" s="1"/>
      <c r="EB38" s="1"/>
      <c r="EC38" s="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7" t="str">
        <f>IF(ISBLANK(Values!E37),"",IF(Values!J37, Values!$B$4, Values!$B$5))</f>
        <v/>
      </c>
      <c r="FP38" s="1" t="str">
        <f>IF(ISBLANK(Values!E37),"","Percent")</f>
        <v/>
      </c>
      <c r="FQ38" s="1" t="str">
        <f>IF(ISBLANK(Values!E37),"","2")</f>
        <v/>
      </c>
      <c r="FR38" s="1" t="str">
        <f>IF(ISBLANK(Values!E37),"","3")</f>
        <v/>
      </c>
      <c r="FS38" s="1" t="str">
        <f>IF(ISBLANK(Values!E37),"","5")</f>
        <v/>
      </c>
      <c r="FT38" s="1" t="str">
        <f>IF(ISBLANK(Values!E37),"","6")</f>
        <v/>
      </c>
      <c r="FU38" s="1" t="str">
        <f>IF(ISBLANK(Values!E37),"","10")</f>
        <v/>
      </c>
      <c r="FV38" s="1" t="str">
        <f>IF(ISBLANK(Values!E37),"","10")</f>
        <v/>
      </c>
      <c r="FW38" s="1"/>
      <c r="FX38" s="1"/>
      <c r="FY38" s="1"/>
      <c r="FZ38" s="1"/>
      <c r="GA38" s="1"/>
      <c r="GB38" s="1"/>
      <c r="GC38" s="1"/>
      <c r="GD38" s="1"/>
      <c r="GE38" s="1"/>
      <c r="GF38" s="1"/>
      <c r="GG38" s="1"/>
      <c r="GH38" s="1"/>
      <c r="GI38" s="1"/>
      <c r="GJ38" s="1"/>
    </row>
    <row r="39" spans="1:192" s="35" customFormat="1" ht="17" x14ac:dyDescent="0.2">
      <c r="A39" s="1" t="str">
        <f>IF(ISBLANK(Values!E38),"",IF(Values!$B$37="EU","computercomponent","computer"))</f>
        <v/>
      </c>
      <c r="B39" s="33" t="str">
        <f>IF(ISBLANK(Values!E38),"",Values!F38)</f>
        <v/>
      </c>
      <c r="C39" s="29" t="str">
        <f>IF(ISBLANK(Values!E38),"","TellusRem")</f>
        <v/>
      </c>
      <c r="D39" s="28" t="str">
        <f>IF(ISBLANK(Values!E38),"",Values!E38)</f>
        <v/>
      </c>
      <c r="E39" s="1" t="str">
        <f>IF(ISBLANK(Values!E38),"","EAN")</f>
        <v/>
      </c>
      <c r="F39" s="27" t="str">
        <f>IF(ISBLANK(Values!E38),"",IF(Values!J38, SUBSTITUTE(Values!$B$1, "{language}", Values!H38) &amp; " " &amp;Values!$B$3, SUBSTITUTE(Values!$B$2, "{language}", Values!$H38) &amp; " " &amp;Values!$B$3))</f>
        <v/>
      </c>
      <c r="G39" s="29" t="str">
        <f>IF(ISBLANK(Values!E38),"","TellusRem")</f>
        <v/>
      </c>
      <c r="H39" s="1" t="str">
        <f>IF(ISBLANK(Values!E38),"",Values!$B$16)</f>
        <v/>
      </c>
      <c r="I39" s="1" t="str">
        <f>IF(ISBLANK(Values!E38),"","4730574031")</f>
        <v/>
      </c>
      <c r="J39" s="31" t="str">
        <f>IF(ISBLANK(Values!E38),"",Values!F38 )</f>
        <v/>
      </c>
      <c r="K39" s="27" t="str">
        <f>IF(ISBLANK(Values!E38),"",IF(Values!J38, Values!$B$4, Values!$B$5))</f>
        <v/>
      </c>
      <c r="L39" s="27" t="str">
        <f>IF(ISBLANK(Values!E38),"",IF($CO39="DEFAULT", Values!$B$18, ""))</f>
        <v/>
      </c>
      <c r="M39" s="27" t="str">
        <f>IF(ISBLANK(Values!E38),"",Values!$M38)</f>
        <v/>
      </c>
      <c r="N39" s="27" t="str">
        <f>IF(ISBLANK(Values!$F38),"",Values!N38)</f>
        <v/>
      </c>
      <c r="O39" s="27" t="str">
        <f>IF(ISBLANK(Values!$F38),"",Values!O38)</f>
        <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
      </c>
      <c r="X39" s="29" t="str">
        <f>IF(ISBLANK(Values!E38),"",Values!$B$13)</f>
        <v/>
      </c>
      <c r="Y39" s="31" t="str">
        <f>IF(ISBLANK(Values!E38),"","Size-Color")</f>
        <v/>
      </c>
      <c r="Z39" s="29" t="str">
        <f>IF(ISBLANK(Values!E38),"","variation")</f>
        <v/>
      </c>
      <c r="AA39" s="1" t="str">
        <f>IF(ISBLANK(Values!E38),"",Values!$B$20)</f>
        <v/>
      </c>
      <c r="AB39" s="1" t="str">
        <f>IF(ISBLANK(Values!E38),"",Values!$B$29)</f>
        <v/>
      </c>
      <c r="AC39" s="1"/>
      <c r="AD39" s="1"/>
      <c r="AE39" s="1"/>
      <c r="AF39" s="1"/>
      <c r="AG39" s="1"/>
      <c r="AH39" s="1"/>
      <c r="AI39" s="34" t="str">
        <f>IF(ISBLANK(Values!E38),"",IF(Values!I38,Values!$B$23,Values!$B$33))</f>
        <v/>
      </c>
      <c r="AJ39" s="3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7" t="str">
        <f>IF(ISBLANK(Values!E38),"",Values!H38)</f>
        <v/>
      </c>
      <c r="AU39" s="1"/>
      <c r="AV39" s="1" t="str">
        <f>IF(ISBLANK(Values!E38),"",IF(Values!J38,"Backlit", "Non-Backlit"))</f>
        <v/>
      </c>
      <c r="AW39"/>
      <c r="AX39" s="1"/>
      <c r="AY39" s="1"/>
      <c r="AZ39" s="1"/>
      <c r="BA39" s="1"/>
      <c r="BB39" s="1"/>
      <c r="BC39" s="1"/>
      <c r="BD39" s="1"/>
      <c r="BE39" s="1" t="str">
        <f>IF(ISBLANK(Values!E38),"","Professional Audience")</f>
        <v/>
      </c>
      <c r="BF39" s="1" t="str">
        <f>IF(ISBLANK(Values!E38),"","Consumer Audience")</f>
        <v/>
      </c>
      <c r="BG39" s="1" t="str">
        <f>IF(ISBLANK(Values!E38),"","Adults")</f>
        <v/>
      </c>
      <c r="BH39" s="1"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1" t="str">
        <f>IF(ISBLANK(Values!E38),"","Parts")</f>
        <v/>
      </c>
      <c r="DP39" s="1" t="str">
        <f>IF(ISBLANK(Values!E38),"",Values!$B$31)</f>
        <v/>
      </c>
      <c r="DQ39" s="1"/>
      <c r="DR39" s="1"/>
      <c r="DS39" s="1"/>
      <c r="DT39" s="1"/>
      <c r="DU39" s="1"/>
      <c r="DV39" s="1"/>
      <c r="DW39" s="1"/>
      <c r="DX39" s="1"/>
      <c r="DY39" t="str">
        <f>IF(ISBLANK(Values!$E38), "", "not_applicable")</f>
        <v/>
      </c>
      <c r="DZ39" s="1"/>
      <c r="EA39" s="1"/>
      <c r="EB39" s="1"/>
      <c r="EC39" s="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7" t="str">
        <f>IF(ISBLANK(Values!E38),"",IF(Values!J38, Values!$B$4, Values!$B$5))</f>
        <v/>
      </c>
      <c r="FP39" s="1" t="str">
        <f>IF(ISBLANK(Values!E38),"","Percent")</f>
        <v/>
      </c>
      <c r="FQ39" s="1" t="str">
        <f>IF(ISBLANK(Values!E38),"","2")</f>
        <v/>
      </c>
      <c r="FR39" s="1" t="str">
        <f>IF(ISBLANK(Values!E38),"","3")</f>
        <v/>
      </c>
      <c r="FS39" s="1" t="str">
        <f>IF(ISBLANK(Values!E38),"","5")</f>
        <v/>
      </c>
      <c r="FT39" s="1" t="str">
        <f>IF(ISBLANK(Values!E38),"","6")</f>
        <v/>
      </c>
      <c r="FU39" s="1" t="str">
        <f>IF(ISBLANK(Values!E38),"","10")</f>
        <v/>
      </c>
      <c r="FV39" s="1" t="str">
        <f>IF(ISBLANK(Values!E38),"","10")</f>
        <v/>
      </c>
      <c r="FW39" s="1"/>
      <c r="FX39" s="1"/>
      <c r="FY39" s="1"/>
      <c r="FZ39" s="1"/>
      <c r="GA39" s="1"/>
      <c r="GB39" s="1"/>
      <c r="GC39" s="1"/>
      <c r="GD39" s="1"/>
      <c r="GE39" s="1"/>
      <c r="GF39" s="1"/>
      <c r="GG39" s="1"/>
      <c r="GH39" s="1"/>
      <c r="GI39" s="1"/>
      <c r="GJ39" s="1"/>
    </row>
    <row r="40" spans="1:192" s="35" customFormat="1" ht="17" x14ac:dyDescent="0.2">
      <c r="A40" s="1" t="str">
        <f>IF(ISBLANK(Values!E39),"",IF(Values!$B$37="EU","computercomponent","computer"))</f>
        <v/>
      </c>
      <c r="B40" s="33" t="str">
        <f>IF(ISBLANK(Values!E39),"",Values!F39)</f>
        <v/>
      </c>
      <c r="C40" s="29" t="str">
        <f>IF(ISBLANK(Values!E39),"","TellusRem")</f>
        <v/>
      </c>
      <c r="D40" s="28" t="str">
        <f>IF(ISBLANK(Values!E39),"",Values!E39)</f>
        <v/>
      </c>
      <c r="E40" s="1" t="str">
        <f>IF(ISBLANK(Values!E39),"","EAN")</f>
        <v/>
      </c>
      <c r="F40" s="27" t="str">
        <f>IF(ISBLANK(Values!E39),"",IF(Values!J39, SUBSTITUTE(Values!$B$1, "{language}", Values!H39) &amp; " " &amp;Values!$B$3, SUBSTITUTE(Values!$B$2, "{language}", Values!$H39) &amp; " " &amp;Values!$B$3))</f>
        <v/>
      </c>
      <c r="G40" s="29" t="str">
        <f>IF(ISBLANK(Values!E39),"","TellusRem")</f>
        <v/>
      </c>
      <c r="H40" s="1" t="str">
        <f>IF(ISBLANK(Values!E39),"",Values!$B$16)</f>
        <v/>
      </c>
      <c r="I40" s="1" t="str">
        <f>IF(ISBLANK(Values!E39),"","4730574031")</f>
        <v/>
      </c>
      <c r="J40" s="31" t="str">
        <f>IF(ISBLANK(Values!E39),"",Values!F39 )</f>
        <v/>
      </c>
      <c r="K40" s="27" t="str">
        <f>IF(ISBLANK(Values!E39),"",IF(Values!J39, Values!$B$4, Values!$B$5))</f>
        <v/>
      </c>
      <c r="L40" s="27" t="str">
        <f>IF(ISBLANK(Values!E39),"",IF($CO40="DEFAULT", Values!$B$18, ""))</f>
        <v/>
      </c>
      <c r="M40" s="27" t="str">
        <f>IF(ISBLANK(Values!E39),"",Values!$M39)</f>
        <v/>
      </c>
      <c r="N40" s="27" t="str">
        <f>IF(ISBLANK(Values!$F39),"",Values!N39)</f>
        <v/>
      </c>
      <c r="O40" s="27" t="str">
        <f>IF(ISBLANK(Values!$F39),"",Values!O39)</f>
        <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
      </c>
      <c r="X40" s="29" t="str">
        <f>IF(ISBLANK(Values!E39),"",Values!$B$13)</f>
        <v/>
      </c>
      <c r="Y40" s="31" t="str">
        <f>IF(ISBLANK(Values!E39),"","Size-Color")</f>
        <v/>
      </c>
      <c r="Z40" s="29" t="str">
        <f>IF(ISBLANK(Values!E39),"","variation")</f>
        <v/>
      </c>
      <c r="AA40" s="1" t="str">
        <f>IF(ISBLANK(Values!E39),"",Values!$B$20)</f>
        <v/>
      </c>
      <c r="AB40" s="1" t="str">
        <f>IF(ISBLANK(Values!E39),"",Values!$B$29)</f>
        <v/>
      </c>
      <c r="AC40" s="1"/>
      <c r="AD40" s="1"/>
      <c r="AE40" s="1"/>
      <c r="AF40" s="1"/>
      <c r="AG40" s="1"/>
      <c r="AH40" s="1"/>
      <c r="AI40" s="34" t="str">
        <f>IF(ISBLANK(Values!E39),"",IF(Values!I39,Values!$B$23,Values!$B$33))</f>
        <v/>
      </c>
      <c r="AJ40" s="3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7" t="str">
        <f>IF(ISBLANK(Values!E39),"",Values!H39)</f>
        <v/>
      </c>
      <c r="AU40" s="1"/>
      <c r="AV40" s="1" t="str">
        <f>IF(ISBLANK(Values!E39),"",IF(Values!J39,"Backlit", "Non-Backlit"))</f>
        <v/>
      </c>
      <c r="AW40"/>
      <c r="AX40" s="1"/>
      <c r="AY40" s="1"/>
      <c r="AZ40" s="1"/>
      <c r="BA40" s="1"/>
      <c r="BB40" s="1"/>
      <c r="BC40" s="1"/>
      <c r="BD40" s="1"/>
      <c r="BE40" s="1" t="str">
        <f>IF(ISBLANK(Values!E39),"","Professional Audience")</f>
        <v/>
      </c>
      <c r="BF40" s="1" t="str">
        <f>IF(ISBLANK(Values!E39),"","Consumer Audience")</f>
        <v/>
      </c>
      <c r="BG40" s="1" t="str">
        <f>IF(ISBLANK(Values!E39),"","Adults")</f>
        <v/>
      </c>
      <c r="BH40" s="1"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1" t="str">
        <f>IF(ISBLANK(Values!E39),"","Parts")</f>
        <v/>
      </c>
      <c r="DP40" s="1" t="str">
        <f>IF(ISBLANK(Values!E39),"",Values!$B$31)</f>
        <v/>
      </c>
      <c r="DQ40" s="1"/>
      <c r="DR40" s="1"/>
      <c r="DS40" s="1"/>
      <c r="DT40" s="1"/>
      <c r="DU40" s="1"/>
      <c r="DV40" s="1"/>
      <c r="DW40" s="1"/>
      <c r="DX40" s="1"/>
      <c r="DY40" t="str">
        <f>IF(ISBLANK(Values!$E39), "", "not_applicable")</f>
        <v/>
      </c>
      <c r="DZ40" s="1"/>
      <c r="EA40" s="1"/>
      <c r="EB40" s="1"/>
      <c r="EC40" s="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7" t="str">
        <f>IF(ISBLANK(Values!E39),"",IF(Values!J39, Values!$B$4, Values!$B$5))</f>
        <v/>
      </c>
      <c r="FP40" s="1" t="str">
        <f>IF(ISBLANK(Values!E39),"","Percent")</f>
        <v/>
      </c>
      <c r="FQ40" s="1" t="str">
        <f>IF(ISBLANK(Values!E39),"","2")</f>
        <v/>
      </c>
      <c r="FR40" s="1" t="str">
        <f>IF(ISBLANK(Values!E39),"","3")</f>
        <v/>
      </c>
      <c r="FS40" s="1" t="str">
        <f>IF(ISBLANK(Values!E39),"","5")</f>
        <v/>
      </c>
      <c r="FT40" s="1" t="str">
        <f>IF(ISBLANK(Values!E39),"","6")</f>
        <v/>
      </c>
      <c r="FU40" s="1" t="str">
        <f>IF(ISBLANK(Values!E39),"","10")</f>
        <v/>
      </c>
      <c r="FV40" s="1" t="str">
        <f>IF(ISBLANK(Values!E39),"","10")</f>
        <v/>
      </c>
      <c r="FW40" s="1"/>
      <c r="FX40" s="1"/>
      <c r="FY40" s="1"/>
      <c r="FZ40" s="1"/>
      <c r="GA40" s="1"/>
      <c r="GB40" s="1"/>
      <c r="GC40" s="1"/>
      <c r="GD40" s="1"/>
      <c r="GE40" s="1"/>
      <c r="GF40" s="1"/>
      <c r="GG40" s="1"/>
      <c r="GH40" s="1"/>
      <c r="GI40" s="1"/>
      <c r="GJ40" s="1"/>
    </row>
    <row r="41" spans="1:192" s="35" customFormat="1" ht="17" x14ac:dyDescent="0.2">
      <c r="A41" s="1" t="str">
        <f>IF(ISBLANK(Values!E40),"",IF(Values!$B$37="EU","computercomponent","computer"))</f>
        <v/>
      </c>
      <c r="B41" s="33" t="str">
        <f>IF(ISBLANK(Values!E40),"",Values!F40)</f>
        <v/>
      </c>
      <c r="C41" s="29" t="str">
        <f>IF(ISBLANK(Values!E40),"","TellusRem")</f>
        <v/>
      </c>
      <c r="D41" s="28" t="str">
        <f>IF(ISBLANK(Values!E40),"",Values!E40)</f>
        <v/>
      </c>
      <c r="E41" s="1" t="str">
        <f>IF(ISBLANK(Values!E40),"","EAN")</f>
        <v/>
      </c>
      <c r="F41" s="27" t="str">
        <f>IF(ISBLANK(Values!E40),"",IF(Values!J40, SUBSTITUTE(Values!$B$1, "{language}", Values!H40) &amp; " " &amp;Values!$B$3, SUBSTITUTE(Values!$B$2, "{language}", Values!$H40) &amp; " " &amp;Values!$B$3))</f>
        <v/>
      </c>
      <c r="G41" s="29" t="str">
        <f>IF(ISBLANK(Values!E40),"","TellusRem")</f>
        <v/>
      </c>
      <c r="H41" s="1" t="str">
        <f>IF(ISBLANK(Values!E40),"",Values!$B$16)</f>
        <v/>
      </c>
      <c r="I41" s="1" t="str">
        <f>IF(ISBLANK(Values!E40),"","4730574031")</f>
        <v/>
      </c>
      <c r="J41" s="31" t="str">
        <f>IF(ISBLANK(Values!E40),"",Values!F40 )</f>
        <v/>
      </c>
      <c r="K41" s="27" t="str">
        <f>IF(ISBLANK(Values!E40),"",IF(Values!J40, Values!$B$4, Values!$B$5))</f>
        <v/>
      </c>
      <c r="L41" s="27" t="str">
        <f>IF(ISBLANK(Values!E40),"",IF($CO41="DEFAULT", Values!$B$18, ""))</f>
        <v/>
      </c>
      <c r="M41" s="27" t="str">
        <f>IF(ISBLANK(Values!E40),"",Values!$M40)</f>
        <v/>
      </c>
      <c r="N41" s="27" t="str">
        <f>IF(ISBLANK(Values!$F40),"",Values!N40)</f>
        <v/>
      </c>
      <c r="O41" s="27" t="str">
        <f>IF(ISBLANK(Values!$F40),"",Values!O40)</f>
        <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
      </c>
      <c r="X41" s="29" t="str">
        <f>IF(ISBLANK(Values!E40),"",Values!$B$13)</f>
        <v/>
      </c>
      <c r="Y41" s="31" t="str">
        <f>IF(ISBLANK(Values!E40),"","Size-Color")</f>
        <v/>
      </c>
      <c r="Z41" s="29" t="str">
        <f>IF(ISBLANK(Values!E40),"","variation")</f>
        <v/>
      </c>
      <c r="AA41" s="1" t="str">
        <f>IF(ISBLANK(Values!E40),"",Values!$B$20)</f>
        <v/>
      </c>
      <c r="AB41" s="1" t="str">
        <f>IF(ISBLANK(Values!E40),"",Values!$B$29)</f>
        <v/>
      </c>
      <c r="AC41" s="1"/>
      <c r="AD41" s="1"/>
      <c r="AE41" s="1"/>
      <c r="AF41" s="1"/>
      <c r="AG41" s="1"/>
      <c r="AH41" s="1"/>
      <c r="AI41" s="34" t="str">
        <f>IF(ISBLANK(Values!E40),"",IF(Values!I40,Values!$B$23,Values!$B$33))</f>
        <v/>
      </c>
      <c r="AJ41" s="3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7" t="str">
        <f>IF(ISBLANK(Values!E40),"",Values!H40)</f>
        <v/>
      </c>
      <c r="AU41" s="1"/>
      <c r="AV41" s="1" t="str">
        <f>IF(ISBLANK(Values!E40),"",IF(Values!J40,"Backlit", "Non-Backlit"))</f>
        <v/>
      </c>
      <c r="AW41"/>
      <c r="AX41" s="1"/>
      <c r="AY41" s="1"/>
      <c r="AZ41" s="1"/>
      <c r="BA41" s="1"/>
      <c r="BB41" s="1"/>
      <c r="BC41" s="1"/>
      <c r="BD41" s="1"/>
      <c r="BE41" s="1" t="str">
        <f>IF(ISBLANK(Values!E40),"","Professional Audience")</f>
        <v/>
      </c>
      <c r="BF41" s="1" t="str">
        <f>IF(ISBLANK(Values!E40),"","Consumer Audience")</f>
        <v/>
      </c>
      <c r="BG41" s="1" t="str">
        <f>IF(ISBLANK(Values!E40),"","Adults")</f>
        <v/>
      </c>
      <c r="BH41" s="1"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1" t="str">
        <f>IF(ISBLANK(Values!E40),"","Parts")</f>
        <v/>
      </c>
      <c r="DP41" s="1" t="str">
        <f>IF(ISBLANK(Values!E40),"",Values!$B$31)</f>
        <v/>
      </c>
      <c r="DQ41" s="1"/>
      <c r="DR41" s="1"/>
      <c r="DS41" s="1"/>
      <c r="DT41" s="1"/>
      <c r="DU41" s="1"/>
      <c r="DV41" s="1"/>
      <c r="DW41" s="1"/>
      <c r="DX41" s="1"/>
      <c r="DY41" t="str">
        <f>IF(ISBLANK(Values!$E40), "", "not_applicable")</f>
        <v/>
      </c>
      <c r="DZ41" s="1"/>
      <c r="EA41" s="1"/>
      <c r="EB41" s="1"/>
      <c r="EC41" s="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7" t="str">
        <f>IF(ISBLANK(Values!E40),"",IF(Values!J40, Values!$B$4, Values!$B$5))</f>
        <v/>
      </c>
      <c r="FP41" s="1" t="str">
        <f>IF(ISBLANK(Values!E40),"","Percent")</f>
        <v/>
      </c>
      <c r="FQ41" s="1" t="str">
        <f>IF(ISBLANK(Values!E40),"","2")</f>
        <v/>
      </c>
      <c r="FR41" s="1" t="str">
        <f>IF(ISBLANK(Values!E40),"","3")</f>
        <v/>
      </c>
      <c r="FS41" s="1" t="str">
        <f>IF(ISBLANK(Values!E40),"","5")</f>
        <v/>
      </c>
      <c r="FT41" s="1" t="str">
        <f>IF(ISBLANK(Values!E40),"","6")</f>
        <v/>
      </c>
      <c r="FU41" s="1" t="str">
        <f>IF(ISBLANK(Values!E40),"","10")</f>
        <v/>
      </c>
      <c r="FV41" s="1" t="str">
        <f>IF(ISBLANK(Values!E40),"","10")</f>
        <v/>
      </c>
      <c r="FW41" s="1"/>
      <c r="FX41" s="1"/>
      <c r="FY41" s="1"/>
      <c r="FZ41" s="1"/>
      <c r="GA41" s="1"/>
      <c r="GB41" s="1"/>
      <c r="GC41" s="1"/>
      <c r="GD41" s="1"/>
      <c r="GE41" s="1"/>
      <c r="GF41" s="1"/>
      <c r="GG41" s="1"/>
      <c r="GH41" s="1"/>
      <c r="GI41" s="1"/>
      <c r="GJ41" s="1"/>
    </row>
    <row r="42" spans="1:192" ht="17" x14ac:dyDescent="0.2">
      <c r="A42" s="1" t="str">
        <f>IF(ISBLANK(Values!E41),"",IF(Values!$B$37="EU","computercomponent","computer"))</f>
        <v/>
      </c>
      <c r="B42" s="33" t="str">
        <f>IF(ISBLANK(Values!E41),"",Values!F41)</f>
        <v/>
      </c>
      <c r="C42" s="29" t="str">
        <f>IF(ISBLANK(Values!E41),"","TellusRem")</f>
        <v/>
      </c>
      <c r="D42" s="28" t="str">
        <f>IF(ISBLANK(Values!E41),"",Values!E41)</f>
        <v/>
      </c>
      <c r="E42" s="1" t="str">
        <f>IF(ISBLANK(Values!E41),"","EAN")</f>
        <v/>
      </c>
      <c r="F42" s="27" t="str">
        <f>IF(ISBLANK(Values!E41),"",IF(Values!J41, SUBSTITUTE(Values!$B$1, "{language}", Values!H41) &amp; " " &amp;Values!$B$3, SUBSTITUTE(Values!$B$2, "{language}", Values!$H41) &amp; " " &amp;Values!$B$3))</f>
        <v/>
      </c>
      <c r="G42" s="29" t="str">
        <f>IF(ISBLANK(Values!E41),"","TellusRem")</f>
        <v/>
      </c>
      <c r="H42" s="1" t="str">
        <f>IF(ISBLANK(Values!E41),"",Values!$B$16)</f>
        <v/>
      </c>
      <c r="I42" s="1" t="str">
        <f>IF(ISBLANK(Values!E41),"","4730574031")</f>
        <v/>
      </c>
      <c r="J42" s="31" t="str">
        <f>IF(ISBLANK(Values!E41),"",Values!F41 )</f>
        <v/>
      </c>
      <c r="K42" s="27" t="str">
        <f>IF(ISBLANK(Values!E41),"",IF(Values!J41, Values!$B$4, Values!$B$5))</f>
        <v/>
      </c>
      <c r="L42" s="27" t="str">
        <f>IF(ISBLANK(Values!E41),"",IF($CO42="DEFAULT", Values!$B$18, ""))</f>
        <v/>
      </c>
      <c r="M42" s="27" t="str">
        <f>IF(ISBLANK(Values!E41),"",Values!$M41)</f>
        <v/>
      </c>
      <c r="N42" s="27" t="str">
        <f>IF(ISBLANK(Values!$F41),"",Values!N41)</f>
        <v/>
      </c>
      <c r="O42" s="27" t="str">
        <f>IF(ISBLANK(Values!$F41),"",Values!O41)</f>
        <v/>
      </c>
      <c r="P42" s="27" t="str">
        <f>IF(ISBLANK(Values!$F41),"",Values!P41)</f>
        <v/>
      </c>
      <c r="Q42" s="27" t="str">
        <f>IF(ISBLANK(Values!$F41),"",Values!Q41)</f>
        <v/>
      </c>
      <c r="R42" s="27" t="str">
        <f>IF(ISBLANK(Values!$F41),"",Values!R41)</f>
        <v/>
      </c>
      <c r="S42" s="27" t="str">
        <f>IF(ISBLANK(Values!$F41),"",Values!S41)</f>
        <v/>
      </c>
      <c r="T42" s="27" t="str">
        <f>IF(ISBLANK(Values!$F41),"",Values!T41)</f>
        <v/>
      </c>
      <c r="U42" s="27" t="str">
        <f>IF(ISBLANK(Values!$F41),"",Values!U41)</f>
        <v/>
      </c>
      <c r="W42" s="29" t="str">
        <f>IF(ISBLANK(Values!E41),"","Child")</f>
        <v/>
      </c>
      <c r="X42" s="29" t="str">
        <f>IF(ISBLANK(Values!E41),"",Values!$B$13)</f>
        <v/>
      </c>
      <c r="Y42" s="31" t="str">
        <f>IF(ISBLANK(Values!E41),"","Size-Color")</f>
        <v/>
      </c>
      <c r="Z42" s="29" t="str">
        <f>IF(ISBLANK(Values!E41),"","variation")</f>
        <v/>
      </c>
      <c r="AA42" s="1" t="str">
        <f>IF(ISBLANK(Values!E41),"",Values!$B$20)</f>
        <v/>
      </c>
      <c r="AB42" s="1" t="str">
        <f>IF(ISBLANK(Values!E41),"",Values!$B$29)</f>
        <v/>
      </c>
      <c r="AI42" s="34" t="str">
        <f>IF(ISBLANK(Values!E41),"",IF(Values!I41,Values!$B$23,Values!$B$33))</f>
        <v/>
      </c>
      <c r="AJ42" s="3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7" t="str">
        <f>IF(ISBLANK(Values!E41),"",Values!H41)</f>
        <v/>
      </c>
      <c r="AV42" s="1" t="str">
        <f>IF(ISBLANK(Values!E41),"",IF(Values!J41,"Backlit", "Non-Backlit"))</f>
        <v/>
      </c>
      <c r="AW42"/>
      <c r="BE42" s="1" t="str">
        <f>IF(ISBLANK(Values!E41),"","Professional Audience")</f>
        <v/>
      </c>
      <c r="BF42" s="1" t="str">
        <f>IF(ISBLANK(Values!E41),"","Consumer Audience")</f>
        <v/>
      </c>
      <c r="BG42" s="1" t="str">
        <f>IF(ISBLANK(Values!E41),"","Adults")</f>
        <v/>
      </c>
      <c r="BH42" s="1"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 ) ) ) ) )))</f>
        <v/>
      </c>
      <c r="CZ42" s="1" t="str">
        <f>IF(ISBLANK(Values!E41),"","No")</f>
        <v/>
      </c>
      <c r="DA42" s="1" t="str">
        <f>IF(ISBLANK(Values!E41),"","No")</f>
        <v/>
      </c>
      <c r="DO42" s="1" t="str">
        <f>IF(ISBLANK(Values!E41),"","Parts")</f>
        <v/>
      </c>
      <c r="DP42" s="1" t="str">
        <f>IF(ISBLANK(Values!E41),"",Values!$B$31)</f>
        <v/>
      </c>
      <c r="DY42" t="str">
        <f>IF(ISBLANK(Values!$E41), "", "not_applicable")</f>
        <v/>
      </c>
      <c r="EI42" s="1" t="str">
        <f>IF(ISBLANK(Values!E41),"",Values!$B$31)</f>
        <v/>
      </c>
      <c r="ES42" s="1" t="str">
        <f>IF(ISBLANK(Values!E41),"","Amazon Tellus UPS")</f>
        <v/>
      </c>
      <c r="EV42" s="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7" t="str">
        <f>IF(ISBLANK(Values!E41),"",IF(Values!J41, Values!$B$4, Values!$B$5))</f>
        <v/>
      </c>
      <c r="FP42" s="1" t="str">
        <f>IF(ISBLANK(Values!E41),"","Percent")</f>
        <v/>
      </c>
      <c r="FQ42" s="1" t="str">
        <f>IF(ISBLANK(Values!E41),"","2")</f>
        <v/>
      </c>
      <c r="FR42" s="1" t="str">
        <f>IF(ISBLANK(Values!E41),"","3")</f>
        <v/>
      </c>
      <c r="FS42" s="1" t="str">
        <f>IF(ISBLANK(Values!E41),"","5")</f>
        <v/>
      </c>
      <c r="FT42" s="1" t="str">
        <f>IF(ISBLANK(Values!E41),"","6")</f>
        <v/>
      </c>
      <c r="FU42" s="1" t="str">
        <f>IF(ISBLANK(Values!E41),"","10")</f>
        <v/>
      </c>
      <c r="FV42" s="1" t="str">
        <f>IF(ISBLANK(Values!E41),"","10")</f>
        <v/>
      </c>
    </row>
    <row r="43" spans="1:192" ht="17" x14ac:dyDescent="0.2">
      <c r="A43" s="1" t="str">
        <f>IF(ISBLANK(Values!E42),"",IF(Values!$B$37="EU","computercomponent","computer"))</f>
        <v/>
      </c>
      <c r="B43" s="33" t="str">
        <f>IF(ISBLANK(Values!E42),"",Values!F42)</f>
        <v/>
      </c>
      <c r="C43" s="29" t="str">
        <f>IF(ISBLANK(Values!E42),"","TellusRem")</f>
        <v/>
      </c>
      <c r="D43" s="28" t="str">
        <f>IF(ISBLANK(Values!E42),"",Values!E42)</f>
        <v/>
      </c>
      <c r="E43" s="1" t="str">
        <f>IF(ISBLANK(Values!E42),"","EAN")</f>
        <v/>
      </c>
      <c r="F43" s="27" t="str">
        <f>IF(ISBLANK(Values!E42),"",IF(Values!J42, SUBSTITUTE(Values!$B$1, "{language}", Values!H42) &amp; " " &amp;Values!$B$3, SUBSTITUTE(Values!$B$2, "{language}", Values!$H42) &amp; " " &amp;Values!$B$3))</f>
        <v/>
      </c>
      <c r="G43" s="29" t="str">
        <f>IF(ISBLANK(Values!E42),"","TellusRem")</f>
        <v/>
      </c>
      <c r="H43" s="1" t="str">
        <f>IF(ISBLANK(Values!E42),"",Values!$B$16)</f>
        <v/>
      </c>
      <c r="I43" s="1" t="str">
        <f>IF(ISBLANK(Values!E42),"","4730574031")</f>
        <v/>
      </c>
      <c r="J43" s="31" t="str">
        <f>IF(ISBLANK(Values!E42),"",Values!F42 )</f>
        <v/>
      </c>
      <c r="K43" s="27" t="str">
        <f>IF(ISBLANK(Values!E42),"",IF(Values!J42, Values!$B$4, Values!$B$5))</f>
        <v/>
      </c>
      <c r="L43" s="27" t="str">
        <f>IF(ISBLANK(Values!E42),"",IF($CO43="DEFAULT", Values!$B$18, ""))</f>
        <v/>
      </c>
      <c r="M43" s="27" t="str">
        <f>IF(ISBLANK(Values!E42),"",Values!$M42)</f>
        <v/>
      </c>
      <c r="N43" s="27" t="str">
        <f>IF(ISBLANK(Values!$F42),"",Values!N42)</f>
        <v/>
      </c>
      <c r="O43" s="27" t="str">
        <f>IF(ISBLANK(Values!$F42),"",Values!O42)</f>
        <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
      </c>
      <c r="X43" s="29" t="str">
        <f>IF(ISBLANK(Values!E42),"",Values!$B$13)</f>
        <v/>
      </c>
      <c r="Y43" s="31" t="str">
        <f>IF(ISBLANK(Values!E42),"","Size-Color")</f>
        <v/>
      </c>
      <c r="Z43" s="29" t="str">
        <f>IF(ISBLANK(Values!E42),"","variation")</f>
        <v/>
      </c>
      <c r="AA43" s="1" t="str">
        <f>IF(ISBLANK(Values!E42),"",Values!$B$20)</f>
        <v/>
      </c>
      <c r="AB43" s="1" t="str">
        <f>IF(ISBLANK(Values!E42),"",Values!$B$29)</f>
        <v/>
      </c>
      <c r="AI43" s="34" t="str">
        <f>IF(ISBLANK(Values!E42),"",IF(Values!I42,Values!$B$23,Values!$B$33))</f>
        <v/>
      </c>
      <c r="AJ43" s="3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7" t="str">
        <f>IF(ISBLANK(Values!E42),"",Values!H42)</f>
        <v/>
      </c>
      <c r="AV43" s="1" t="str">
        <f>IF(ISBLANK(Values!E42),"",IF(Values!J42,"Backlit", "Non-Backlit"))</f>
        <v/>
      </c>
      <c r="AW43"/>
      <c r="BE43" s="1" t="str">
        <f>IF(ISBLANK(Values!E42),"","Professional Audience")</f>
        <v/>
      </c>
      <c r="BF43" s="1" t="str">
        <f>IF(ISBLANK(Values!E42),"","Consumer Audience")</f>
        <v/>
      </c>
      <c r="BG43" s="1" t="str">
        <f>IF(ISBLANK(Values!E42),"","Adults")</f>
        <v/>
      </c>
      <c r="BH43" s="1"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 ) ) ) ) )))</f>
        <v/>
      </c>
      <c r="CZ43" s="1" t="str">
        <f>IF(ISBLANK(Values!E42),"","No")</f>
        <v/>
      </c>
      <c r="DA43" s="1" t="str">
        <f>IF(ISBLANK(Values!E42),"","No")</f>
        <v/>
      </c>
      <c r="DO43" s="1" t="str">
        <f>IF(ISBLANK(Values!E42),"","Parts")</f>
        <v/>
      </c>
      <c r="DP43" s="1" t="str">
        <f>IF(ISBLANK(Values!E42),"",Values!$B$31)</f>
        <v/>
      </c>
      <c r="DY43" t="str">
        <f>IF(ISBLANK(Values!$E42), "", "not_applicable")</f>
        <v/>
      </c>
      <c r="EI43" s="1" t="str">
        <f>IF(ISBLANK(Values!E42),"",Values!$B$31)</f>
        <v/>
      </c>
      <c r="ES43" s="1" t="str">
        <f>IF(ISBLANK(Values!E42),"","Amazon Tellus UPS")</f>
        <v/>
      </c>
      <c r="EV43" s="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7" t="str">
        <f>IF(ISBLANK(Values!E42),"",IF(Values!J42, Values!$B$4, Values!$B$5))</f>
        <v/>
      </c>
      <c r="FP43" s="1" t="str">
        <f>IF(ISBLANK(Values!E42),"","Percent")</f>
        <v/>
      </c>
      <c r="FQ43" s="1" t="str">
        <f>IF(ISBLANK(Values!E42),"","2")</f>
        <v/>
      </c>
      <c r="FR43" s="1" t="str">
        <f>IF(ISBLANK(Values!E42),"","3")</f>
        <v/>
      </c>
      <c r="FS43" s="1" t="str">
        <f>IF(ISBLANK(Values!E42),"","5")</f>
        <v/>
      </c>
      <c r="FT43" s="1" t="str">
        <f>IF(ISBLANK(Values!E42),"","6")</f>
        <v/>
      </c>
      <c r="FU43" s="1" t="str">
        <f>IF(ISBLANK(Values!E42),"","10")</f>
        <v/>
      </c>
      <c r="FV43" s="1" t="str">
        <f>IF(ISBLANK(Values!E42),"","10")</f>
        <v/>
      </c>
    </row>
    <row r="44" spans="1:192" ht="17" x14ac:dyDescent="0.2">
      <c r="A44" s="1" t="str">
        <f>IF(ISBLANK(Values!E43),"",IF(Values!$B$37="EU","computercomponent","computer"))</f>
        <v/>
      </c>
      <c r="B44" s="33" t="str">
        <f>IF(ISBLANK(Values!E43),"",Values!F43)</f>
        <v/>
      </c>
      <c r="C44" s="29" t="str">
        <f>IF(ISBLANK(Values!E43),"","TellusRem")</f>
        <v/>
      </c>
      <c r="D44" s="28" t="str">
        <f>IF(ISBLANK(Values!E43),"",Values!E43)</f>
        <v/>
      </c>
      <c r="E44" s="1" t="str">
        <f>IF(ISBLANK(Values!E43),"","EAN")</f>
        <v/>
      </c>
      <c r="F44" s="27" t="str">
        <f>IF(ISBLANK(Values!E43),"",IF(Values!J43, SUBSTITUTE(Values!$B$1, "{language}", Values!H43) &amp; " " &amp;Values!$B$3, SUBSTITUTE(Values!$B$2, "{language}", Values!$H43) &amp; " " &amp;Values!$B$3))</f>
        <v/>
      </c>
      <c r="G44" s="29" t="str">
        <f>IF(ISBLANK(Values!E43),"","TellusRem")</f>
        <v/>
      </c>
      <c r="H44" s="1" t="str">
        <f>IF(ISBLANK(Values!E43),"",Values!$B$16)</f>
        <v/>
      </c>
      <c r="I44" s="1" t="str">
        <f>IF(ISBLANK(Values!E43),"","4730574031")</f>
        <v/>
      </c>
      <c r="J44" s="31" t="str">
        <f>IF(ISBLANK(Values!E43),"",Values!F43 )</f>
        <v/>
      </c>
      <c r="K44" s="27" t="str">
        <f>IF(ISBLANK(Values!E43),"",IF(Values!J43, Values!$B$4, Values!$B$5))</f>
        <v/>
      </c>
      <c r="L44" s="27" t="str">
        <f>IF(ISBLANK(Values!E43),"",IF($CO44="DEFAULT", Values!$B$18, ""))</f>
        <v/>
      </c>
      <c r="M44" s="27" t="str">
        <f>IF(ISBLANK(Values!E43),"",Values!$M43)</f>
        <v/>
      </c>
      <c r="N44" s="27" t="str">
        <f>IF(ISBLANK(Values!$F43),"",Values!N43)</f>
        <v/>
      </c>
      <c r="O44" s="27" t="str">
        <f>IF(ISBLANK(Values!$F43),"",Values!O43)</f>
        <v/>
      </c>
      <c r="P44" s="27" t="str">
        <f>IF(ISBLANK(Values!$F43),"",Values!P43)</f>
        <v/>
      </c>
      <c r="Q44" s="27" t="str">
        <f>IF(ISBLANK(Values!$F43),"",Values!Q43)</f>
        <v/>
      </c>
      <c r="R44" s="27" t="str">
        <f>IF(ISBLANK(Values!$F43),"",Values!R43)</f>
        <v/>
      </c>
      <c r="S44" s="27" t="str">
        <f>IF(ISBLANK(Values!$F43),"",Values!S43)</f>
        <v/>
      </c>
      <c r="T44" s="27" t="str">
        <f>IF(ISBLANK(Values!$F43),"",Values!T43)</f>
        <v/>
      </c>
      <c r="U44" s="27" t="str">
        <f>IF(ISBLANK(Values!$F43),"",Values!U43)</f>
        <v/>
      </c>
      <c r="W44" s="29" t="str">
        <f>IF(ISBLANK(Values!E43),"","Child")</f>
        <v/>
      </c>
      <c r="X44" s="29" t="str">
        <f>IF(ISBLANK(Values!E43),"",Values!$B$13)</f>
        <v/>
      </c>
      <c r="Y44" s="31" t="str">
        <f>IF(ISBLANK(Values!E43),"","Size-Color")</f>
        <v/>
      </c>
      <c r="Z44" s="29" t="str">
        <f>IF(ISBLANK(Values!E43),"","variation")</f>
        <v/>
      </c>
      <c r="AA44" s="1" t="str">
        <f>IF(ISBLANK(Values!E43),"",Values!$B$20)</f>
        <v/>
      </c>
      <c r="AB44" s="1" t="str">
        <f>IF(ISBLANK(Values!E43),"",Values!$B$29)</f>
        <v/>
      </c>
      <c r="AI44" s="34" t="str">
        <f>IF(ISBLANK(Values!E43),"",IF(Values!I43,Values!$B$23,Values!$B$33))</f>
        <v/>
      </c>
      <c r="AJ44" s="3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7" t="str">
        <f>IF(ISBLANK(Values!E43),"",Values!H43)</f>
        <v/>
      </c>
      <c r="AV44" s="1" t="str">
        <f>IF(ISBLANK(Values!E43),"",IF(Values!J43,"Backlit", "Non-Backlit"))</f>
        <v/>
      </c>
      <c r="AW44"/>
      <c r="BE44" s="1" t="str">
        <f>IF(ISBLANK(Values!E43),"","Professional Audience")</f>
        <v/>
      </c>
      <c r="BF44" s="1" t="str">
        <f>IF(ISBLANK(Values!E43),"","Consumer Audience")</f>
        <v/>
      </c>
      <c r="BG44" s="1" t="str">
        <f>IF(ISBLANK(Values!E43),"","Adults")</f>
        <v/>
      </c>
      <c r="BH44" s="1"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 ) ) ) ) )))</f>
        <v/>
      </c>
      <c r="CZ44" s="1" t="str">
        <f>IF(ISBLANK(Values!E43),"","No")</f>
        <v/>
      </c>
      <c r="DA44" s="1" t="str">
        <f>IF(ISBLANK(Values!E43),"","No")</f>
        <v/>
      </c>
      <c r="DO44" s="1" t="str">
        <f>IF(ISBLANK(Values!E43),"","Parts")</f>
        <v/>
      </c>
      <c r="DP44" s="1" t="str">
        <f>IF(ISBLANK(Values!E43),"",Values!$B$31)</f>
        <v/>
      </c>
      <c r="DY44" t="str">
        <f>IF(ISBLANK(Values!$E43), "", "not_applicable")</f>
        <v/>
      </c>
      <c r="EI44" s="1" t="str">
        <f>IF(ISBLANK(Values!E43),"",Values!$B$31)</f>
        <v/>
      </c>
      <c r="ES44" s="1" t="str">
        <f>IF(ISBLANK(Values!E43),"","Amazon Tellus UPS")</f>
        <v/>
      </c>
      <c r="EV44" s="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7" t="str">
        <f>IF(ISBLANK(Values!E43),"",IF(Values!J43, Values!$B$4, Values!$B$5))</f>
        <v/>
      </c>
      <c r="FP44" s="1" t="str">
        <f>IF(ISBLANK(Values!E43),"","Percent")</f>
        <v/>
      </c>
      <c r="FQ44" s="1" t="str">
        <f>IF(ISBLANK(Values!E43),"","2")</f>
        <v/>
      </c>
      <c r="FR44" s="1" t="str">
        <f>IF(ISBLANK(Values!E43),"","3")</f>
        <v/>
      </c>
      <c r="FS44" s="1" t="str">
        <f>IF(ISBLANK(Values!E43),"","5")</f>
        <v/>
      </c>
      <c r="FT44" s="1" t="str">
        <f>IF(ISBLANK(Values!E43),"","6")</f>
        <v/>
      </c>
      <c r="FU44" s="1" t="str">
        <f>IF(ISBLANK(Values!E43),"","10")</f>
        <v/>
      </c>
      <c r="FV44" s="1" t="str">
        <f>IF(ISBLANK(Values!E43),"","10")</f>
        <v/>
      </c>
    </row>
    <row r="45" spans="1:192"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IF(ISBLANK(Values!E44),"","TellusRem")</f>
        <v/>
      </c>
      <c r="H45" s="1" t="str">
        <f>IF(ISBLANK(Values!E44),"",Values!$B$16)</f>
        <v/>
      </c>
      <c r="I45" s="1" t="str">
        <f>IF(ISBLANK(Values!E44),"","4730574031")</f>
        <v/>
      </c>
      <c r="J45" s="31" t="str">
        <f>IF(ISBLANK(Values!E44),"",Values!F44 )</f>
        <v/>
      </c>
      <c r="K45" s="27" t="str">
        <f>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row>
    <row r="46" spans="1:192"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IF(ISBLANK(Values!E45),"","TellusRem")</f>
        <v/>
      </c>
      <c r="H46" s="1" t="str">
        <f>IF(ISBLANK(Values!E45),"",Values!$B$16)</f>
        <v/>
      </c>
      <c r="I46" s="1" t="str">
        <f>IF(ISBLANK(Values!E45),"","4730574031")</f>
        <v/>
      </c>
      <c r="J46" s="31" t="str">
        <f>IF(ISBLANK(Values!E45),"",Values!F45 )</f>
        <v/>
      </c>
      <c r="K46" s="27" t="str">
        <f>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row>
    <row r="47" spans="1:192"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IF(ISBLANK(Values!E46),"","TellusRem")</f>
        <v/>
      </c>
      <c r="H47" s="1" t="str">
        <f>IF(ISBLANK(Values!E46),"",Values!$B$16)</f>
        <v/>
      </c>
      <c r="I47" s="1" t="str">
        <f>IF(ISBLANK(Values!E46),"","4730574031")</f>
        <v/>
      </c>
      <c r="J47" s="31" t="str">
        <f>IF(ISBLANK(Values!E46),"",Values!F46 )</f>
        <v/>
      </c>
      <c r="K47" s="27" t="str">
        <f>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row>
    <row r="48" spans="1:192"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IF(ISBLANK(Values!E47),"","TellusRem")</f>
        <v/>
      </c>
      <c r="H48" s="1" t="str">
        <f>IF(ISBLANK(Values!E47),"",Values!$B$16)</f>
        <v/>
      </c>
      <c r="I48" s="1" t="str">
        <f>IF(ISBLANK(Values!E47),"","4730574031")</f>
        <v/>
      </c>
      <c r="J48" s="31" t="str">
        <f>IF(ISBLANK(Values!E47),"",Values!F47 )</f>
        <v/>
      </c>
      <c r="K48" s="27" t="str">
        <f>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row>
    <row r="49" spans="1:178"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IF(ISBLANK(Values!E48),"","TellusRem")</f>
        <v/>
      </c>
      <c r="H49" s="1" t="str">
        <f>IF(ISBLANK(Values!E48),"",Values!$B$16)</f>
        <v/>
      </c>
      <c r="I49" s="1" t="str">
        <f>IF(ISBLANK(Values!E48),"","4730574031")</f>
        <v/>
      </c>
      <c r="J49" s="31" t="str">
        <f>IF(ISBLANK(Values!E48),"",Values!F48 )</f>
        <v/>
      </c>
      <c r="K49" s="27" t="str">
        <f>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row>
    <row r="50" spans="1:178"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IF(ISBLANK(Values!E49),"","TellusRem")</f>
        <v/>
      </c>
      <c r="H50" s="1" t="str">
        <f>IF(ISBLANK(Values!E49),"",Values!$B$16)</f>
        <v/>
      </c>
      <c r="I50" s="1" t="str">
        <f>IF(ISBLANK(Values!E49),"","4730574031")</f>
        <v/>
      </c>
      <c r="J50" s="31" t="str">
        <f>IF(ISBLANK(Values!E49),"",Values!F49 )</f>
        <v/>
      </c>
      <c r="K50" s="27" t="str">
        <f>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78"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IF(ISBLANK(Values!E50),"","TellusRem")</f>
        <v/>
      </c>
      <c r="H51" s="1" t="str">
        <f>IF(ISBLANK(Values!E50),"",Values!$B$16)</f>
        <v/>
      </c>
      <c r="I51" s="1" t="str">
        <f>IF(ISBLANK(Values!E50),"","4730574031")</f>
        <v/>
      </c>
      <c r="J51" s="31" t="str">
        <f>IF(ISBLANK(Values!E50),"",Values!F50 )</f>
        <v/>
      </c>
      <c r="K51" s="27" t="str">
        <f>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78"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IF(ISBLANK(Values!E51),"","TellusRem")</f>
        <v/>
      </c>
      <c r="H52" s="1" t="str">
        <f>IF(ISBLANK(Values!E51),"",Values!$B$16)</f>
        <v/>
      </c>
      <c r="I52" s="1" t="str">
        <f>IF(ISBLANK(Values!E51),"","4730574031")</f>
        <v/>
      </c>
      <c r="J52" s="31" t="str">
        <f>IF(ISBLANK(Values!E51),"",Values!F51 )</f>
        <v/>
      </c>
      <c r="K52" s="27" t="str">
        <f>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78"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IF(ISBLANK(Values!E52),"","TellusRem")</f>
        <v/>
      </c>
      <c r="H53" s="1" t="str">
        <f>IF(ISBLANK(Values!E52),"",Values!$B$16)</f>
        <v/>
      </c>
      <c r="I53" s="1" t="str">
        <f>IF(ISBLANK(Values!E52),"","4730574031")</f>
        <v/>
      </c>
      <c r="J53" s="31" t="str">
        <f>IF(ISBLANK(Values!E52),"",Values!F52 )</f>
        <v/>
      </c>
      <c r="K53" s="27" t="str">
        <f>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78"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IF(ISBLANK(Values!E53),"","TellusRem")</f>
        <v/>
      </c>
      <c r="H54" s="1" t="str">
        <f>IF(ISBLANK(Values!E53),"",Values!$B$16)</f>
        <v/>
      </c>
      <c r="I54" s="1" t="str">
        <f>IF(ISBLANK(Values!E53),"","4730574031")</f>
        <v/>
      </c>
      <c r="J54" s="31" t="str">
        <f>IF(ISBLANK(Values!E53),"",Values!F53 )</f>
        <v/>
      </c>
      <c r="K54" s="27" t="str">
        <f>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78"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IF(ISBLANK(Values!E54),"","TellusRem")</f>
        <v/>
      </c>
      <c r="H55" s="1" t="str">
        <f>IF(ISBLANK(Values!E54),"",Values!$B$16)</f>
        <v/>
      </c>
      <c r="I55" s="1" t="str">
        <f>IF(ISBLANK(Values!E54),"","4730574031")</f>
        <v/>
      </c>
      <c r="J55" s="31" t="str">
        <f>IF(ISBLANK(Values!E54),"",Values!F54 )</f>
        <v/>
      </c>
      <c r="K55" s="27" t="str">
        <f>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78"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IF(ISBLANK(Values!E55),"","TellusRem")</f>
        <v/>
      </c>
      <c r="H56" s="1" t="str">
        <f>IF(ISBLANK(Values!E55),"",Values!$B$16)</f>
        <v/>
      </c>
      <c r="I56" s="1" t="str">
        <f>IF(ISBLANK(Values!E55),"","4730574031")</f>
        <v/>
      </c>
      <c r="J56" s="31" t="str">
        <f>IF(ISBLANK(Values!E55),"",Values!F55 )</f>
        <v/>
      </c>
      <c r="K56" s="27" t="str">
        <f>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78"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IF(ISBLANK(Values!E56),"","TellusRem")</f>
        <v/>
      </c>
      <c r="H57" s="1" t="str">
        <f>IF(ISBLANK(Values!E56),"",Values!$B$16)</f>
        <v/>
      </c>
      <c r="I57" s="1" t="str">
        <f>IF(ISBLANK(Values!E56),"","4730574031")</f>
        <v/>
      </c>
      <c r="J57" s="31" t="str">
        <f>IF(ISBLANK(Values!E56),"",Values!F56 )</f>
        <v/>
      </c>
      <c r="K57" s="27" t="str">
        <f>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78"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IF(ISBLANK(Values!E57),"","TellusRem")</f>
        <v/>
      </c>
      <c r="H58" s="1" t="str">
        <f>IF(ISBLANK(Values!E57),"",Values!$B$16)</f>
        <v/>
      </c>
      <c r="I58" s="1" t="str">
        <f>IF(ISBLANK(Values!E57),"","4730574031")</f>
        <v/>
      </c>
      <c r="J58" s="31" t="str">
        <f>IF(ISBLANK(Values!E57),"",Values!F57 )</f>
        <v/>
      </c>
      <c r="K58" s="27" t="str">
        <f>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78"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IF(ISBLANK(Values!E58),"","TellusRem")</f>
        <v/>
      </c>
      <c r="H59" s="1" t="str">
        <f>IF(ISBLANK(Values!E58),"",Values!$B$16)</f>
        <v/>
      </c>
      <c r="I59" s="1" t="str">
        <f>IF(ISBLANK(Values!E58),"","4730574031")</f>
        <v/>
      </c>
      <c r="J59" s="31" t="str">
        <f>IF(ISBLANK(Values!E58),"",Values!F58 )</f>
        <v/>
      </c>
      <c r="K59" s="27" t="str">
        <f>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78"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IF(ISBLANK(Values!E59),"","TellusRem")</f>
        <v/>
      </c>
      <c r="H60" s="1" t="str">
        <f>IF(ISBLANK(Values!E59),"",Values!$B$16)</f>
        <v/>
      </c>
      <c r="I60" s="1" t="str">
        <f>IF(ISBLANK(Values!E59),"","4730574031")</f>
        <v/>
      </c>
      <c r="J60" s="31" t="str">
        <f>IF(ISBLANK(Values!E59),"",Values!F59 )</f>
        <v/>
      </c>
      <c r="K60" s="27" t="str">
        <f>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78"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IF(ISBLANK(Values!E60),"","TellusRem")</f>
        <v/>
      </c>
      <c r="H61" s="1" t="str">
        <f>IF(ISBLANK(Values!E60),"",Values!$B$16)</f>
        <v/>
      </c>
      <c r="I61" s="1" t="str">
        <f>IF(ISBLANK(Values!E60),"","4730574031")</f>
        <v/>
      </c>
      <c r="J61" s="31" t="str">
        <f>IF(ISBLANK(Values!E60),"",Values!F60 )</f>
        <v/>
      </c>
      <c r="K61" s="27" t="str">
        <f>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78"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IF(ISBLANK(Values!E61),"","TellusRem")</f>
        <v/>
      </c>
      <c r="H62" s="1" t="str">
        <f>IF(ISBLANK(Values!E61),"",Values!$B$16)</f>
        <v/>
      </c>
      <c r="I62" s="1" t="str">
        <f>IF(ISBLANK(Values!E61),"","4730574031")</f>
        <v/>
      </c>
      <c r="J62" s="31" t="str">
        <f>IF(ISBLANK(Values!E61),"",Values!F61 )</f>
        <v/>
      </c>
      <c r="K62" s="27" t="str">
        <f>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78"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IF(ISBLANK(Values!E62),"","TellusRem")</f>
        <v/>
      </c>
      <c r="H63" s="1" t="str">
        <f>IF(ISBLANK(Values!E62),"",Values!$B$16)</f>
        <v/>
      </c>
      <c r="I63" s="1" t="str">
        <f>IF(ISBLANK(Values!E62),"","4730574031")</f>
        <v/>
      </c>
      <c r="J63" s="31" t="str">
        <f>IF(ISBLANK(Values!E62),"",Values!F62 )</f>
        <v/>
      </c>
      <c r="K63" s="27" t="str">
        <f>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78"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IF(ISBLANK(Values!E63),"","TellusRem")</f>
        <v/>
      </c>
      <c r="H64" s="1" t="str">
        <f>IF(ISBLANK(Values!E63),"",Values!$B$16)</f>
        <v/>
      </c>
      <c r="I64" s="1" t="str">
        <f>IF(ISBLANK(Values!E63),"","4730574031")</f>
        <v/>
      </c>
      <c r="J64" s="31" t="str">
        <f>IF(ISBLANK(Values!E63),"",Values!F63 )</f>
        <v/>
      </c>
      <c r="K64" s="27" t="str">
        <f>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IF(ISBLANK(Values!E64),"","TellusRem")</f>
        <v/>
      </c>
      <c r="H65" s="1" t="str">
        <f>IF(ISBLANK(Values!E64),"",Values!$B$16)</f>
        <v/>
      </c>
      <c r="I65" s="1" t="str">
        <f>IF(ISBLANK(Values!E64),"","4730574031")</f>
        <v/>
      </c>
      <c r="J65" s="31" t="str">
        <f>IF(ISBLANK(Values!E64),"",Values!F64 )</f>
        <v/>
      </c>
      <c r="K65" s="27" t="str">
        <f>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IF(ISBLANK(Values!E65),"","TellusRem")</f>
        <v/>
      </c>
      <c r="H66" s="1" t="str">
        <f>IF(ISBLANK(Values!E65),"",Values!$B$16)</f>
        <v/>
      </c>
      <c r="I66" s="1" t="str">
        <f>IF(ISBLANK(Values!E65),"","4730574031")</f>
        <v/>
      </c>
      <c r="J66" s="31" t="str">
        <f>IF(ISBLANK(Values!E65),"",Values!F65 )</f>
        <v/>
      </c>
      <c r="K66" s="27" t="str">
        <f>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IF(ISBLANK(Values!E66),"","TellusRem")</f>
        <v/>
      </c>
      <c r="H67" s="1" t="str">
        <f>IF(ISBLANK(Values!E66),"",Values!$B$16)</f>
        <v/>
      </c>
      <c r="I67" s="1" t="str">
        <f>IF(ISBLANK(Values!E66),"","4730574031")</f>
        <v/>
      </c>
      <c r="J67" s="31" t="str">
        <f>IF(ISBLANK(Values!E66),"",Values!F66 )</f>
        <v/>
      </c>
      <c r="K67" s="27" t="str">
        <f>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IF(ISBLANK(Values!E67),"","TellusRem")</f>
        <v/>
      </c>
      <c r="H68" s="1" t="str">
        <f>IF(ISBLANK(Values!E67),"",Values!$B$16)</f>
        <v/>
      </c>
      <c r="I68" s="1" t="str">
        <f>IF(ISBLANK(Values!E67),"","4730574031")</f>
        <v/>
      </c>
      <c r="J68" s="31" t="str">
        <f>IF(ISBLANK(Values!E67),"",Values!F67 )</f>
        <v/>
      </c>
      <c r="K68" s="27" t="str">
        <f>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IF(ISBLANK(Values!E68),"","TellusRem")</f>
        <v/>
      </c>
      <c r="H69" s="1" t="str">
        <f>IF(ISBLANK(Values!E68),"",Values!$B$16)</f>
        <v/>
      </c>
      <c r="I69" s="1" t="str">
        <f>IF(ISBLANK(Values!E68),"","4730574031")</f>
        <v/>
      </c>
      <c r="J69" s="31" t="str">
        <f>IF(ISBLANK(Values!E68),"",Values!F68 )</f>
        <v/>
      </c>
      <c r="K69" s="27" t="str">
        <f>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IF(ISBLANK(Values!E69),"","TellusRem")</f>
        <v/>
      </c>
      <c r="H70" s="1" t="str">
        <f>IF(ISBLANK(Values!E69),"",Values!$B$16)</f>
        <v/>
      </c>
      <c r="I70" s="1" t="str">
        <f>IF(ISBLANK(Values!E69),"","4730574031")</f>
        <v/>
      </c>
      <c r="J70" s="31" t="str">
        <f>IF(ISBLANK(Values!E69),"",Values!F69 )</f>
        <v/>
      </c>
      <c r="K70" s="27" t="str">
        <f>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IF(ISBLANK(Values!E70),"","TellusRem")</f>
        <v/>
      </c>
      <c r="H71" s="1" t="str">
        <f>IF(ISBLANK(Values!E70),"",Values!$B$16)</f>
        <v/>
      </c>
      <c r="I71" s="1" t="str">
        <f>IF(ISBLANK(Values!E70),"","4730574031")</f>
        <v/>
      </c>
      <c r="J71" s="31" t="str">
        <f>IF(ISBLANK(Values!E70),"",Values!F70 )</f>
        <v/>
      </c>
      <c r="K71" s="27" t="str">
        <f>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IF(ISBLANK(Values!E71),"","TellusRem")</f>
        <v/>
      </c>
      <c r="H72" s="1" t="str">
        <f>IF(ISBLANK(Values!E71),"",Values!$B$16)</f>
        <v/>
      </c>
      <c r="I72" s="1" t="str">
        <f>IF(ISBLANK(Values!E71),"","4730574031")</f>
        <v/>
      </c>
      <c r="J72" s="31" t="str">
        <f>IF(ISBLANK(Values!E71),"",Values!F71 )</f>
        <v/>
      </c>
      <c r="K72" s="27" t="str">
        <f>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IF(ISBLANK(Values!E72),"","TellusRem")</f>
        <v/>
      </c>
      <c r="H73" s="1" t="str">
        <f>IF(ISBLANK(Values!E72),"",Values!$B$16)</f>
        <v/>
      </c>
      <c r="I73" s="1" t="str">
        <f>IF(ISBLANK(Values!E72),"","4730574031")</f>
        <v/>
      </c>
      <c r="J73" s="31" t="str">
        <f>IF(ISBLANK(Values!E72),"",Values!F72 )</f>
        <v/>
      </c>
      <c r="K73" s="27" t="str">
        <f>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IF(ISBLANK(Values!E73),"","TellusRem")</f>
        <v/>
      </c>
      <c r="H74" s="1" t="str">
        <f>IF(ISBLANK(Values!E73),"",Values!$B$16)</f>
        <v/>
      </c>
      <c r="I74" s="1" t="str">
        <f>IF(ISBLANK(Values!E73),"","4730574031")</f>
        <v/>
      </c>
      <c r="J74" s="31" t="str">
        <f>IF(ISBLANK(Values!E73),"",Values!F73 )</f>
        <v/>
      </c>
      <c r="K74" s="27" t="str">
        <f>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IF(ISBLANK(Values!E74),"","TellusRem")</f>
        <v/>
      </c>
      <c r="H75" s="1" t="str">
        <f>IF(ISBLANK(Values!E74),"",Values!$B$16)</f>
        <v/>
      </c>
      <c r="I75" s="1" t="str">
        <f>IF(ISBLANK(Values!E74),"","4730574031")</f>
        <v/>
      </c>
      <c r="J75" s="31" t="str">
        <f>IF(ISBLANK(Values!E74),"",Values!F74 )</f>
        <v/>
      </c>
      <c r="K75" s="27" t="str">
        <f>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IF(ISBLANK(Values!E75),"","TellusRem")</f>
        <v/>
      </c>
      <c r="H76" s="1" t="str">
        <f>IF(ISBLANK(Values!E75),"",Values!$B$16)</f>
        <v/>
      </c>
      <c r="I76" s="1" t="str">
        <f>IF(ISBLANK(Values!E75),"","4730574031")</f>
        <v/>
      </c>
      <c r="J76" s="31" t="str">
        <f>IF(ISBLANK(Values!E75),"",Values!F75 )</f>
        <v/>
      </c>
      <c r="K76" s="27" t="str">
        <f>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IF(ISBLANK(Values!E76),"","TellusRem")</f>
        <v/>
      </c>
      <c r="H77" s="1" t="str">
        <f>IF(ISBLANK(Values!E76),"",Values!$B$16)</f>
        <v/>
      </c>
      <c r="I77" s="1" t="str">
        <f>IF(ISBLANK(Values!E76),"","4730574031")</f>
        <v/>
      </c>
      <c r="J77" s="31" t="str">
        <f>IF(ISBLANK(Values!E76),"",Values!F76 )</f>
        <v/>
      </c>
      <c r="K77" s="27" t="str">
        <f>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IF(ISBLANK(Values!E77),"","TellusRem")</f>
        <v/>
      </c>
      <c r="H78" s="1" t="str">
        <f>IF(ISBLANK(Values!E77),"",Values!$B$16)</f>
        <v/>
      </c>
      <c r="I78" s="1" t="str">
        <f>IF(ISBLANK(Values!E77),"","4730574031")</f>
        <v/>
      </c>
      <c r="J78" s="31" t="str">
        <f>IF(ISBLANK(Values!E77),"",Values!F77 )</f>
        <v/>
      </c>
      <c r="K78" s="27" t="str">
        <f>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IF(ISBLANK(Values!E78),"","TellusRem")</f>
        <v/>
      </c>
      <c r="H79" s="1" t="str">
        <f>IF(ISBLANK(Values!E78),"",Values!$B$16)</f>
        <v/>
      </c>
      <c r="I79" s="1" t="str">
        <f>IF(ISBLANK(Values!E78),"","4730574031")</f>
        <v/>
      </c>
      <c r="J79" s="31" t="str">
        <f>IF(ISBLANK(Values!E78),"",Values!F78 )</f>
        <v/>
      </c>
      <c r="K79" s="27" t="str">
        <f>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IF(ISBLANK(Values!E79),"","TellusRem")</f>
        <v/>
      </c>
      <c r="H80" s="1" t="str">
        <f>IF(ISBLANK(Values!E79),"",Values!$B$16)</f>
        <v/>
      </c>
      <c r="I80" s="1" t="str">
        <f>IF(ISBLANK(Values!E79),"","4730574031")</f>
        <v/>
      </c>
      <c r="J80" s="31" t="str">
        <f>IF(ISBLANK(Values!E79),"",Values!F79 )</f>
        <v/>
      </c>
      <c r="K80" s="27" t="str">
        <f>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IF(ISBLANK(Values!E80),"","TellusRem")</f>
        <v/>
      </c>
      <c r="H81" s="1" t="str">
        <f>IF(ISBLANK(Values!E80),"",Values!$B$16)</f>
        <v/>
      </c>
      <c r="I81" s="1" t="str">
        <f>IF(ISBLANK(Values!E80),"","4730574031")</f>
        <v/>
      </c>
      <c r="J81" s="31" t="str">
        <f>IF(ISBLANK(Values!E80),"",Values!F80 )</f>
        <v/>
      </c>
      <c r="K81" s="27" t="str">
        <f>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IF(ISBLANK(Values!E81),"","TellusRem")</f>
        <v/>
      </c>
      <c r="H82" s="1" t="str">
        <f>IF(ISBLANK(Values!E81),"",Values!$B$16)</f>
        <v/>
      </c>
      <c r="I82" s="1" t="str">
        <f>IF(ISBLANK(Values!E81),"","4730574031")</f>
        <v/>
      </c>
      <c r="J82" s="31" t="str">
        <f>IF(ISBLANK(Values!E81),"",Values!F81 )</f>
        <v/>
      </c>
      <c r="K82" s="27" t="str">
        <f>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IF(ISBLANK(Values!E82),"","TellusRem")</f>
        <v/>
      </c>
      <c r="H83" s="1" t="str">
        <f>IF(ISBLANK(Values!E82),"",Values!$B$16)</f>
        <v/>
      </c>
      <c r="I83" s="1" t="str">
        <f>IF(ISBLANK(Values!E82),"","4730574031")</f>
        <v/>
      </c>
      <c r="J83" s="31" t="str">
        <f>IF(ISBLANK(Values!E82),"",Values!F82 )</f>
        <v/>
      </c>
      <c r="K83" s="27" t="str">
        <f>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IF(ISBLANK(Values!E83),"","TellusRem")</f>
        <v/>
      </c>
      <c r="H84" s="1" t="str">
        <f>IF(ISBLANK(Values!E83),"",Values!$B$16)</f>
        <v/>
      </c>
      <c r="I84" s="1" t="str">
        <f>IF(ISBLANK(Values!E83),"","4730574031")</f>
        <v/>
      </c>
      <c r="J84" s="31" t="str">
        <f>IF(ISBLANK(Values!E83),"",Values!F83 )</f>
        <v/>
      </c>
      <c r="K84" s="27" t="str">
        <f>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IF(ISBLANK(Values!E84),"","TellusRem")</f>
        <v/>
      </c>
      <c r="H85" s="1" t="str">
        <f>IF(ISBLANK(Values!E84),"",Values!$B$16)</f>
        <v/>
      </c>
      <c r="I85" s="1" t="str">
        <f>IF(ISBLANK(Values!E84),"","4730574031")</f>
        <v/>
      </c>
      <c r="J85" s="31" t="str">
        <f>IF(ISBLANK(Values!E84),"",Values!F84 )</f>
        <v/>
      </c>
      <c r="K85" s="27" t="str">
        <f>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IF(ISBLANK(Values!E85),"","TellusRem")</f>
        <v/>
      </c>
      <c r="H86" s="1" t="str">
        <f>IF(ISBLANK(Values!E85),"",Values!$B$16)</f>
        <v/>
      </c>
      <c r="I86" s="1" t="str">
        <f>IF(ISBLANK(Values!E85),"","4730574031")</f>
        <v/>
      </c>
      <c r="J86" s="31" t="str">
        <f>IF(ISBLANK(Values!E85),"",Values!F85 )</f>
        <v/>
      </c>
      <c r="K86" s="27" t="str">
        <f>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IF(ISBLANK(Values!E86),"","TellusRem")</f>
        <v/>
      </c>
      <c r="H87" s="1" t="str">
        <f>IF(ISBLANK(Values!E86),"",Values!$B$16)</f>
        <v/>
      </c>
      <c r="I87" s="1" t="str">
        <f>IF(ISBLANK(Values!E86),"","4730574031")</f>
        <v/>
      </c>
      <c r="J87" s="31" t="str">
        <f>IF(ISBLANK(Values!E86),"",Values!F86 )</f>
        <v/>
      </c>
      <c r="K87" s="27" t="str">
        <f>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IF(ISBLANK(Values!E87),"","TellusRem")</f>
        <v/>
      </c>
      <c r="H88" s="1" t="str">
        <f>IF(ISBLANK(Values!E87),"",Values!$B$16)</f>
        <v/>
      </c>
      <c r="I88" s="1" t="str">
        <f>IF(ISBLANK(Values!E87),"","4730574031")</f>
        <v/>
      </c>
      <c r="J88" s="31" t="str">
        <f>IF(ISBLANK(Values!E87),"",Values!F87 )</f>
        <v/>
      </c>
      <c r="K88" s="27" t="str">
        <f>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IF(ISBLANK(Values!E88),"","TellusRem")</f>
        <v/>
      </c>
      <c r="H89" s="1" t="str">
        <f>IF(ISBLANK(Values!E88),"",Values!$B$16)</f>
        <v/>
      </c>
      <c r="I89" s="1" t="str">
        <f>IF(ISBLANK(Values!E88),"","4730574031")</f>
        <v/>
      </c>
      <c r="J89" s="31" t="str">
        <f>IF(ISBLANK(Values!E88),"",Values!F88 )</f>
        <v/>
      </c>
      <c r="K89" s="27" t="str">
        <f>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IF(ISBLANK(Values!E89),"","TellusRem")</f>
        <v/>
      </c>
      <c r="H90" s="1" t="str">
        <f>IF(ISBLANK(Values!E89),"",Values!$B$16)</f>
        <v/>
      </c>
      <c r="I90" s="1" t="str">
        <f>IF(ISBLANK(Values!E89),"","4730574031")</f>
        <v/>
      </c>
      <c r="J90" s="31" t="str">
        <f>IF(ISBLANK(Values!E89),"",Values!F89 )</f>
        <v/>
      </c>
      <c r="K90" s="27" t="str">
        <f>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IF(ISBLANK(Values!E90),"","TellusRem")</f>
        <v/>
      </c>
      <c r="H91" s="1" t="str">
        <f>IF(ISBLANK(Values!E90),"",Values!$B$16)</f>
        <v/>
      </c>
      <c r="I91" s="1" t="str">
        <f>IF(ISBLANK(Values!E90),"","4730574031")</f>
        <v/>
      </c>
      <c r="J91" s="31" t="str">
        <f>IF(ISBLANK(Values!E90),"",Values!F90 )</f>
        <v/>
      </c>
      <c r="K91" s="27" t="str">
        <f>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IF(ISBLANK(Values!E91),"","TellusRem")</f>
        <v/>
      </c>
      <c r="H92" s="1" t="str">
        <f>IF(ISBLANK(Values!E91),"",Values!$B$16)</f>
        <v/>
      </c>
      <c r="I92" s="1" t="str">
        <f>IF(ISBLANK(Values!E91),"","4730574031")</f>
        <v/>
      </c>
      <c r="J92" s="31" t="str">
        <f>IF(ISBLANK(Values!E91),"",Values!F91 )</f>
        <v/>
      </c>
      <c r="K92" s="27" t="str">
        <f>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IF(ISBLANK(Values!E92),"","TellusRem")</f>
        <v/>
      </c>
      <c r="H93" s="1" t="str">
        <f>IF(ISBLANK(Values!E92),"",Values!$B$16)</f>
        <v/>
      </c>
      <c r="I93" s="1" t="str">
        <f>IF(ISBLANK(Values!E92),"","4730574031")</f>
        <v/>
      </c>
      <c r="J93" s="31" t="str">
        <f>IF(ISBLANK(Values!E92),"",Values!F92 )</f>
        <v/>
      </c>
      <c r="K93" s="27" t="str">
        <f>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IF(ISBLANK(Values!E93),"","TellusRem")</f>
        <v/>
      </c>
      <c r="H94" s="1" t="str">
        <f>IF(ISBLANK(Values!E93),"",Values!$B$16)</f>
        <v/>
      </c>
      <c r="I94" s="1" t="str">
        <f>IF(ISBLANK(Values!E93),"","4730574031")</f>
        <v/>
      </c>
      <c r="J94" s="31" t="str">
        <f>IF(ISBLANK(Values!E93),"",Values!F93 )</f>
        <v/>
      </c>
      <c r="K94" s="27" t="str">
        <f>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IF(ISBLANK(Values!E94),"","TellusRem")</f>
        <v/>
      </c>
      <c r="H95" s="1" t="str">
        <f>IF(ISBLANK(Values!E94),"",Values!$B$16)</f>
        <v/>
      </c>
      <c r="I95" s="1" t="str">
        <f>IF(ISBLANK(Values!E94),"","4730574031")</f>
        <v/>
      </c>
      <c r="J95" s="31" t="str">
        <f>IF(ISBLANK(Values!E94),"",Values!F94 )</f>
        <v/>
      </c>
      <c r="K95" s="27" t="str">
        <f>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IF(ISBLANK(Values!E95),"","TellusRem")</f>
        <v/>
      </c>
      <c r="H96" s="1" t="str">
        <f>IF(ISBLANK(Values!E95),"",Values!$B$16)</f>
        <v/>
      </c>
      <c r="I96" s="1" t="str">
        <f>IF(ISBLANK(Values!E95),"","4730574031")</f>
        <v/>
      </c>
      <c r="J96" s="31" t="str">
        <f>IF(ISBLANK(Values!E95),"",Values!F95 )</f>
        <v/>
      </c>
      <c r="K96" s="27" t="str">
        <f>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IF(ISBLANK(Values!E96),"","TellusRem")</f>
        <v/>
      </c>
      <c r="H97" s="1" t="str">
        <f>IF(ISBLANK(Values!E96),"",Values!$B$16)</f>
        <v/>
      </c>
      <c r="I97" s="1" t="str">
        <f>IF(ISBLANK(Values!E96),"","4730574031")</f>
        <v/>
      </c>
      <c r="J97" s="31" t="str">
        <f>IF(ISBLANK(Values!E96),"",Values!F96 )</f>
        <v/>
      </c>
      <c r="K97" s="27" t="str">
        <f>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IF(ISBLANK(Values!E97),"","TellusRem")</f>
        <v/>
      </c>
      <c r="H98" s="1" t="str">
        <f>IF(ISBLANK(Values!E97),"",Values!$B$16)</f>
        <v/>
      </c>
      <c r="I98" s="1" t="str">
        <f>IF(ISBLANK(Values!E97),"","4730574031")</f>
        <v/>
      </c>
      <c r="J98" s="31" t="str">
        <f>IF(ISBLANK(Values!E97),"",Values!F97 )</f>
        <v/>
      </c>
      <c r="K98" s="27" t="str">
        <f>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IF(ISBLANK(Values!E98),"","TellusRem")</f>
        <v/>
      </c>
      <c r="H99" s="1" t="str">
        <f>IF(ISBLANK(Values!E98),"",Values!$B$16)</f>
        <v/>
      </c>
      <c r="I99" s="1" t="str">
        <f>IF(ISBLANK(Values!E98),"","4730574031")</f>
        <v/>
      </c>
      <c r="J99" s="31" t="str">
        <f>IF(ISBLANK(Values!E98),"",Values!F98 )</f>
        <v/>
      </c>
      <c r="K99" s="27" t="str">
        <f>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IF(ISBLANK(Values!E99),"","TellusRem")</f>
        <v/>
      </c>
      <c r="H100" s="1" t="str">
        <f>IF(ISBLANK(Values!E99),"",Values!$B$16)</f>
        <v/>
      </c>
      <c r="I100" s="1" t="str">
        <f>IF(ISBLANK(Values!E99),"","4730574031")</f>
        <v/>
      </c>
      <c r="J100" s="31" t="str">
        <f>IF(ISBLANK(Values!E99),"",Values!F99 )</f>
        <v/>
      </c>
      <c r="K100" s="27" t="str">
        <f>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IF(ISBLANK(Values!E100),"","TellusRem")</f>
        <v/>
      </c>
      <c r="H101" s="1" t="str">
        <f>IF(ISBLANK(Values!E100),"",Values!$B$16)</f>
        <v/>
      </c>
      <c r="I101" s="1" t="str">
        <f>IF(ISBLANK(Values!E100),"","4730574031")</f>
        <v/>
      </c>
      <c r="J101" s="31" t="str">
        <f>IF(ISBLANK(Values!E100),"",Values!F100 )</f>
        <v/>
      </c>
      <c r="K101" s="27" t="str">
        <f>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IF(ISBLANK(Values!E101),"","TellusRem")</f>
        <v/>
      </c>
      <c r="H102" s="1" t="str">
        <f>IF(ISBLANK(Values!E101),"",Values!$B$16)</f>
        <v/>
      </c>
      <c r="I102" s="1" t="str">
        <f>IF(ISBLANK(Values!E101),"","4730574031")</f>
        <v/>
      </c>
      <c r="J102" s="31" t="str">
        <f>IF(ISBLANK(Values!E101),"",Values!F101 )</f>
        <v/>
      </c>
      <c r="K102" s="27" t="str">
        <f>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IF(ISBLANK(Values!E102),"","TellusRem")</f>
        <v/>
      </c>
      <c r="H103" s="1" t="str">
        <f>IF(ISBLANK(Values!E102),"",Values!$B$16)</f>
        <v/>
      </c>
      <c r="I103" s="1" t="str">
        <f>IF(ISBLANK(Values!E102),"","4730574031")</f>
        <v/>
      </c>
      <c r="J103" s="31" t="str">
        <f>IF(ISBLANK(Values!E102),"",Values!F102 )</f>
        <v/>
      </c>
      <c r="K103" s="27" t="str">
        <f>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IF(ISBLANK(Values!E103),"","TellusRem")</f>
        <v/>
      </c>
      <c r="H104" s="1" t="str">
        <f>IF(ISBLANK(Values!E103),"",Values!$B$16)</f>
        <v/>
      </c>
      <c r="I104" s="1" t="str">
        <f>IF(ISBLANK(Values!E103),"","4730574031")</f>
        <v/>
      </c>
      <c r="J104" s="31" t="str">
        <f>IF(ISBLANK(Values!E103),"",Values!F103 )</f>
        <v/>
      </c>
      <c r="K104" s="27" t="str">
        <f>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IF(ISBLANK(Values!E104),"","TellusRem")</f>
        <v/>
      </c>
      <c r="H105" s="1" t="str">
        <f>IF(ISBLANK(Values!E104),"",Values!$B$16)</f>
        <v/>
      </c>
      <c r="I105" s="1" t="str">
        <f>IF(ISBLANK(Values!E104),"","4730574031")</f>
        <v/>
      </c>
      <c r="J105" s="31" t="str">
        <f>IF(ISBLANK(Values!E104),"",Values!F104 )</f>
        <v/>
      </c>
      <c r="K105" s="27" t="str">
        <f>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IF(ISBLANK(Values!E105),"","TellusRem")</f>
        <v/>
      </c>
      <c r="H106" s="1" t="str">
        <f>IF(ISBLANK(Values!E105),"",Values!$B$16)</f>
        <v/>
      </c>
      <c r="I106" s="1" t="str">
        <f>IF(ISBLANK(Values!E105),"","4730574031")</f>
        <v/>
      </c>
      <c r="J106" s="31" t="str">
        <f>IF(ISBLANK(Values!E105),"",Values!F105 )</f>
        <v/>
      </c>
      <c r="K106" s="27" t="str">
        <f>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IF(ISBLANK(Values!E106),"","TellusRem")</f>
        <v/>
      </c>
      <c r="H107" s="1" t="str">
        <f>IF(ISBLANK(Values!E106),"",Values!$B$16)</f>
        <v/>
      </c>
      <c r="I107" s="1" t="str">
        <f>IF(ISBLANK(Values!E106),"","4730574031")</f>
        <v/>
      </c>
      <c r="J107" s="31" t="str">
        <f>IF(ISBLANK(Values!E106),"",Values!F106 )</f>
        <v/>
      </c>
      <c r="K107" s="27" t="str">
        <f>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IF(ISBLANK(Values!E107),"","TellusRem")</f>
        <v/>
      </c>
      <c r="H108" s="1" t="str">
        <f>IF(ISBLANK(Values!E107),"",Values!$B$16)</f>
        <v/>
      </c>
      <c r="I108" s="1" t="str">
        <f>IF(ISBLANK(Values!E107),"","4730574031")</f>
        <v/>
      </c>
      <c r="J108" s="31" t="str">
        <f>IF(ISBLANK(Values!E107),"",Values!F107 )</f>
        <v/>
      </c>
      <c r="K108" s="27" t="str">
        <f>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IF(ISBLANK(Values!E108),"","TellusRem")</f>
        <v/>
      </c>
      <c r="H109" s="1" t="str">
        <f>IF(ISBLANK(Values!E108),"",Values!$B$16)</f>
        <v/>
      </c>
      <c r="I109" s="1" t="str">
        <f>IF(ISBLANK(Values!E108),"","4730574031")</f>
        <v/>
      </c>
      <c r="J109" s="31" t="str">
        <f>IF(ISBLANK(Values!E108),"",Values!F108 )</f>
        <v/>
      </c>
      <c r="K109" s="27" t="str">
        <f>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IF(ISBLANK(Values!E109),"","TellusRem")</f>
        <v/>
      </c>
      <c r="H110" s="1" t="str">
        <f>IF(ISBLANK(Values!E109),"",Values!$B$16)</f>
        <v/>
      </c>
      <c r="I110" s="1" t="str">
        <f>IF(ISBLANK(Values!E109),"","4730574031")</f>
        <v/>
      </c>
      <c r="J110" s="31" t="str">
        <f>IF(ISBLANK(Values!E109),"",Values!F109 )</f>
        <v/>
      </c>
      <c r="K110" s="27" t="str">
        <f>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IF(ISBLANK(Values!E110),"","TellusRem")</f>
        <v/>
      </c>
      <c r="H111" s="1" t="str">
        <f>IF(ISBLANK(Values!E110),"",Values!$B$16)</f>
        <v/>
      </c>
      <c r="I111" s="1" t="str">
        <f>IF(ISBLANK(Values!E110),"","4730574031")</f>
        <v/>
      </c>
      <c r="J111" s="31" t="str">
        <f>IF(ISBLANK(Values!E110),"",Values!F110 )</f>
        <v/>
      </c>
      <c r="K111" s="27" t="str">
        <f>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IF(ISBLANK(Values!E111),"","TellusRem")</f>
        <v/>
      </c>
      <c r="H112" s="1" t="str">
        <f>IF(ISBLANK(Values!E111),"",Values!$B$16)</f>
        <v/>
      </c>
      <c r="I112" s="1" t="str">
        <f>IF(ISBLANK(Values!E111),"","4730574031")</f>
        <v/>
      </c>
      <c r="J112" s="31" t="str">
        <f>IF(ISBLANK(Values!E111),"",Values!F111 )</f>
        <v/>
      </c>
      <c r="K112" s="27" t="str">
        <f>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IF(ISBLANK(Values!E112),"","TellusRem")</f>
        <v/>
      </c>
      <c r="H113" s="1" t="str">
        <f>IF(ISBLANK(Values!E112),"",Values!$B$16)</f>
        <v/>
      </c>
      <c r="I113" s="1" t="str">
        <f>IF(ISBLANK(Values!E112),"","4730574031")</f>
        <v/>
      </c>
      <c r="J113" s="31" t="str">
        <f>IF(ISBLANK(Values!E112),"",Values!F112 )</f>
        <v/>
      </c>
      <c r="K113" s="27" t="str">
        <f>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IF(ISBLANK(Values!E113),"","TellusRem")</f>
        <v/>
      </c>
      <c r="H114" s="1" t="str">
        <f>IF(ISBLANK(Values!E113),"",Values!$B$16)</f>
        <v/>
      </c>
      <c r="I114" s="1" t="str">
        <f>IF(ISBLANK(Values!E113),"","4730574031")</f>
        <v/>
      </c>
      <c r="J114" s="31" t="str">
        <f>IF(ISBLANK(Values!E113),"",Values!F113 )</f>
        <v/>
      </c>
      <c r="K114" s="27" t="str">
        <f>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IF(ISBLANK(Values!E114),"","TellusRem")</f>
        <v/>
      </c>
      <c r="H115" s="1" t="str">
        <f>IF(ISBLANK(Values!E114),"",Values!$B$16)</f>
        <v/>
      </c>
      <c r="I115" s="1" t="str">
        <f>IF(ISBLANK(Values!E114),"","4730574031")</f>
        <v/>
      </c>
      <c r="J115" s="31" t="str">
        <f>IF(ISBLANK(Values!E114),"",Values!F114 )</f>
        <v/>
      </c>
      <c r="K115" s="27" t="str">
        <f>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IF(ISBLANK(Values!E115),"","TellusRem")</f>
        <v/>
      </c>
      <c r="H116" s="1" t="str">
        <f>IF(ISBLANK(Values!E115),"",Values!$B$16)</f>
        <v/>
      </c>
      <c r="I116" s="1" t="str">
        <f>IF(ISBLANK(Values!E115),"","4730574031")</f>
        <v/>
      </c>
      <c r="J116" s="31" t="str">
        <f>IF(ISBLANK(Values!E115),"",Values!F115 )</f>
        <v/>
      </c>
      <c r="K116" s="27" t="str">
        <f>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IF(ISBLANK(Values!E116),"","TellusRem")</f>
        <v/>
      </c>
      <c r="H117" s="1" t="str">
        <f>IF(ISBLANK(Values!E116),"",Values!$B$16)</f>
        <v/>
      </c>
      <c r="I117" s="1" t="str">
        <f>IF(ISBLANK(Values!E116),"","4730574031")</f>
        <v/>
      </c>
      <c r="J117" s="31" t="str">
        <f>IF(ISBLANK(Values!E116),"",Values!F116 )</f>
        <v/>
      </c>
      <c r="K117" s="27" t="str">
        <f>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IF(ISBLANK(Values!E117),"","TellusRem")</f>
        <v/>
      </c>
      <c r="H118" s="1" t="str">
        <f>IF(ISBLANK(Values!E117),"",Values!$B$16)</f>
        <v/>
      </c>
      <c r="I118" s="1" t="str">
        <f>IF(ISBLANK(Values!E117),"","4730574031")</f>
        <v/>
      </c>
      <c r="J118" s="31" t="str">
        <f>IF(ISBLANK(Values!E117),"",Values!F117 )</f>
        <v/>
      </c>
      <c r="K118" s="27" t="str">
        <f>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IF(ISBLANK(Values!E118),"","TellusRem")</f>
        <v/>
      </c>
      <c r="H119" s="1" t="str">
        <f>IF(ISBLANK(Values!E118),"",Values!$B$16)</f>
        <v/>
      </c>
      <c r="I119" s="1" t="str">
        <f>IF(ISBLANK(Values!E118),"","4730574031")</f>
        <v/>
      </c>
      <c r="J119" s="31" t="str">
        <f>IF(ISBLANK(Values!E118),"",Values!F118 )</f>
        <v/>
      </c>
      <c r="K119" s="27" t="str">
        <f>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IF(ISBLANK(Values!E119),"","TellusRem")</f>
        <v/>
      </c>
      <c r="H120" s="1" t="str">
        <f>IF(ISBLANK(Values!E119),"",Values!$B$16)</f>
        <v/>
      </c>
      <c r="I120" s="1" t="str">
        <f>IF(ISBLANK(Values!E119),"","4730574031")</f>
        <v/>
      </c>
      <c r="J120" s="31" t="str">
        <f>IF(ISBLANK(Values!E119),"",Values!F119 )</f>
        <v/>
      </c>
      <c r="K120" s="27" t="str">
        <f>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IF(ISBLANK(Values!E120),"","TellusRem")</f>
        <v/>
      </c>
      <c r="H121" s="1" t="str">
        <f>IF(ISBLANK(Values!E120),"",Values!$B$16)</f>
        <v/>
      </c>
      <c r="I121" s="1" t="str">
        <f>IF(ISBLANK(Values!E120),"","4730574031")</f>
        <v/>
      </c>
      <c r="J121" s="31" t="str">
        <f>IF(ISBLANK(Values!E120),"",Values!F120 )</f>
        <v/>
      </c>
      <c r="K121" s="27" t="str">
        <f>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IF(ISBLANK(Values!E121),"","TellusRem")</f>
        <v/>
      </c>
      <c r="H122" s="1" t="str">
        <f>IF(ISBLANK(Values!E121),"",Values!$B$16)</f>
        <v/>
      </c>
      <c r="I122" s="1" t="str">
        <f>IF(ISBLANK(Values!E121),"","4730574031")</f>
        <v/>
      </c>
      <c r="J122" s="31" t="str">
        <f>IF(ISBLANK(Values!E121),"",Values!F121 )</f>
        <v/>
      </c>
      <c r="K122" s="27" t="str">
        <f>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IF(ISBLANK(Values!E122),"","TellusRem")</f>
        <v/>
      </c>
      <c r="H123" s="1" t="str">
        <f>IF(ISBLANK(Values!E122),"",Values!$B$16)</f>
        <v/>
      </c>
      <c r="I123" s="1" t="str">
        <f>IF(ISBLANK(Values!E122),"","4730574031")</f>
        <v/>
      </c>
      <c r="J123" s="31" t="str">
        <f>IF(ISBLANK(Values!E122),"",Values!F122 )</f>
        <v/>
      </c>
      <c r="K123" s="27" t="str">
        <f>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IF(ISBLANK(Values!E123),"","TellusRem")</f>
        <v/>
      </c>
      <c r="H124" s="1" t="str">
        <f>IF(ISBLANK(Values!E123),"",Values!$B$16)</f>
        <v/>
      </c>
      <c r="I124" s="1" t="str">
        <f>IF(ISBLANK(Values!E123),"","4730574031")</f>
        <v/>
      </c>
      <c r="J124" s="31" t="str">
        <f>IF(ISBLANK(Values!E123),"",Values!F123 )</f>
        <v/>
      </c>
      <c r="K124" s="27" t="str">
        <f>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IF(ISBLANK(Values!E124),"","TellusRem")</f>
        <v/>
      </c>
      <c r="H125" s="1" t="str">
        <f>IF(ISBLANK(Values!E124),"",Values!$B$16)</f>
        <v/>
      </c>
      <c r="I125" s="1" t="str">
        <f>IF(ISBLANK(Values!E124),"","4730574031")</f>
        <v/>
      </c>
      <c r="J125" s="31" t="str">
        <f>IF(ISBLANK(Values!E124),"",Values!F124 )</f>
        <v/>
      </c>
      <c r="K125" s="27" t="str">
        <f>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IF(ISBLANK(Values!E125),"","TellusRem")</f>
        <v/>
      </c>
      <c r="H126" s="1" t="str">
        <f>IF(ISBLANK(Values!E125),"",Values!$B$16)</f>
        <v/>
      </c>
      <c r="I126" s="1" t="str">
        <f>IF(ISBLANK(Values!E125),"","4730574031")</f>
        <v/>
      </c>
      <c r="J126" s="31" t="str">
        <f>IF(ISBLANK(Values!E125),"",Values!F125 )</f>
        <v/>
      </c>
      <c r="K126" s="27" t="str">
        <f>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IF(ISBLANK(Values!E126),"","TellusRem")</f>
        <v/>
      </c>
      <c r="H127" s="1" t="str">
        <f>IF(ISBLANK(Values!E126),"",Values!$B$16)</f>
        <v/>
      </c>
      <c r="I127" s="1" t="str">
        <f>IF(ISBLANK(Values!E126),"","4730574031")</f>
        <v/>
      </c>
      <c r="J127" s="31" t="str">
        <f>IF(ISBLANK(Values!E126),"",Values!F126 )</f>
        <v/>
      </c>
      <c r="K127" s="27" t="str">
        <f>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IF(ISBLANK(Values!E127),"","TellusRem")</f>
        <v/>
      </c>
      <c r="H128" s="1" t="str">
        <f>IF(ISBLANK(Values!E127),"",Values!$B$16)</f>
        <v/>
      </c>
      <c r="I128" s="1" t="str">
        <f>IF(ISBLANK(Values!E127),"","4730574031")</f>
        <v/>
      </c>
      <c r="J128" s="31" t="str">
        <f>IF(ISBLANK(Values!E127),"",Values!F127 )</f>
        <v/>
      </c>
      <c r="K128" s="27" t="str">
        <f>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IF(ISBLANK(Values!E128),"","TellusRem")</f>
        <v/>
      </c>
      <c r="H129" s="1" t="str">
        <f>IF(ISBLANK(Values!E128),"",Values!$B$16)</f>
        <v/>
      </c>
      <c r="I129" s="1" t="str">
        <f>IF(ISBLANK(Values!E128),"","4730574031")</f>
        <v/>
      </c>
      <c r="J129" s="31" t="str">
        <f>IF(ISBLANK(Values!E128),"",Values!F128 )</f>
        <v/>
      </c>
      <c r="K129" s="27" t="str">
        <f>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IF(ISBLANK(Values!E129),"","TellusRem")</f>
        <v/>
      </c>
      <c r="H130" s="1" t="str">
        <f>IF(ISBLANK(Values!E129),"",Values!$B$16)</f>
        <v/>
      </c>
      <c r="I130" s="1" t="str">
        <f>IF(ISBLANK(Values!E129),"","4730574031")</f>
        <v/>
      </c>
      <c r="J130" s="31" t="str">
        <f>IF(ISBLANK(Values!E129),"",Values!F129 )</f>
        <v/>
      </c>
      <c r="K130" s="27" t="str">
        <f>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IF(ISBLANK(Values!E130),"","TellusRem")</f>
        <v/>
      </c>
      <c r="H131" s="1" t="str">
        <f>IF(ISBLANK(Values!E130),"",Values!$B$16)</f>
        <v/>
      </c>
      <c r="I131" s="1" t="str">
        <f>IF(ISBLANK(Values!E130),"","4730574031")</f>
        <v/>
      </c>
      <c r="J131" s="31" t="str">
        <f>IF(ISBLANK(Values!E130),"",Values!F130 )</f>
        <v/>
      </c>
      <c r="K131" s="27" t="str">
        <f>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IF(ISBLANK(Values!E131),"","TellusRem")</f>
        <v/>
      </c>
      <c r="H132" s="1" t="str">
        <f>IF(ISBLANK(Values!E131),"",Values!$B$16)</f>
        <v/>
      </c>
      <c r="I132" s="1" t="str">
        <f>IF(ISBLANK(Values!E131),"","4730574031")</f>
        <v/>
      </c>
      <c r="J132" s="31" t="str">
        <f>IF(ISBLANK(Values!E131),"",Values!F131 )</f>
        <v/>
      </c>
      <c r="K132" s="27" t="str">
        <f>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IF(ISBLANK(Values!E132),"","TellusRem")</f>
        <v/>
      </c>
      <c r="H133" s="1" t="str">
        <f>IF(ISBLANK(Values!E132),"",Values!$B$16)</f>
        <v/>
      </c>
      <c r="I133" s="1" t="str">
        <f>IF(ISBLANK(Values!E132),"","4730574031")</f>
        <v/>
      </c>
      <c r="J133" s="31" t="str">
        <f>IF(ISBLANK(Values!E132),"",Values!F132 )</f>
        <v/>
      </c>
      <c r="K133" s="27" t="str">
        <f>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IF(ISBLANK(Values!E133),"","TellusRem")</f>
        <v/>
      </c>
      <c r="H134" s="1" t="str">
        <f>IF(ISBLANK(Values!E133),"",Values!$B$16)</f>
        <v/>
      </c>
      <c r="I134" s="1" t="str">
        <f>IF(ISBLANK(Values!E133),"","4730574031")</f>
        <v/>
      </c>
      <c r="J134" s="31" t="str">
        <f>IF(ISBLANK(Values!E133),"",Values!F133 )</f>
        <v/>
      </c>
      <c r="K134" s="27" t="str">
        <f>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IF(ISBLANK(Values!E134),"","TellusRem")</f>
        <v/>
      </c>
      <c r="H135" s="1" t="str">
        <f>IF(ISBLANK(Values!E134),"",Values!$B$16)</f>
        <v/>
      </c>
      <c r="I135" s="1" t="str">
        <f>IF(ISBLANK(Values!E134),"","4730574031")</f>
        <v/>
      </c>
      <c r="J135" s="31" t="str">
        <f>IF(ISBLANK(Values!E134),"",Values!F134 )</f>
        <v/>
      </c>
      <c r="K135" s="27" t="str">
        <f>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IF(ISBLANK(Values!E135),"","TellusRem")</f>
        <v/>
      </c>
      <c r="H136" s="1" t="str">
        <f>IF(ISBLANK(Values!E135),"",Values!$B$16)</f>
        <v/>
      </c>
      <c r="I136" s="1" t="str">
        <f>IF(ISBLANK(Values!E135),"","4730574031")</f>
        <v/>
      </c>
      <c r="J136" s="31" t="str">
        <f>IF(ISBLANK(Values!E135),"",Values!F135 )</f>
        <v/>
      </c>
      <c r="K136" s="27" t="str">
        <f>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IF(ISBLANK(Values!E136),"","TellusRem")</f>
        <v/>
      </c>
      <c r="H137" s="1" t="str">
        <f>IF(ISBLANK(Values!E136),"",Values!$B$16)</f>
        <v/>
      </c>
      <c r="I137" s="1" t="str">
        <f>IF(ISBLANK(Values!E136),"","4730574031")</f>
        <v/>
      </c>
      <c r="J137" s="31" t="str">
        <f>IF(ISBLANK(Values!E136),"",Values!F136 )</f>
        <v/>
      </c>
      <c r="K137" s="27" t="str">
        <f>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IF(ISBLANK(Values!E137),"","TellusRem")</f>
        <v/>
      </c>
      <c r="H138" s="1" t="str">
        <f>IF(ISBLANK(Values!E137),"",Values!$B$16)</f>
        <v/>
      </c>
      <c r="I138" s="1" t="str">
        <f>IF(ISBLANK(Values!E137),"","4730574031")</f>
        <v/>
      </c>
      <c r="J138" s="31" t="str">
        <f>IF(ISBLANK(Values!E137),"",Values!F137 )</f>
        <v/>
      </c>
      <c r="K138" s="27" t="str">
        <f>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IF(ISBLANK(Values!E138),"","TellusRem")</f>
        <v/>
      </c>
      <c r="H139" s="1" t="str">
        <f>IF(ISBLANK(Values!E138),"",Values!$B$16)</f>
        <v/>
      </c>
      <c r="I139" s="1" t="str">
        <f>IF(ISBLANK(Values!E138),"","4730574031")</f>
        <v/>
      </c>
      <c r="J139" s="31" t="str">
        <f>IF(ISBLANK(Values!E138),"",Values!F138 )</f>
        <v/>
      </c>
      <c r="K139" s="27" t="str">
        <f>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IF(ISBLANK(Values!E139),"","TellusRem")</f>
        <v/>
      </c>
      <c r="H140" s="1" t="str">
        <f>IF(ISBLANK(Values!E139),"",Values!$B$16)</f>
        <v/>
      </c>
      <c r="I140" s="1" t="str">
        <f>IF(ISBLANK(Values!E139),"","4730574031")</f>
        <v/>
      </c>
      <c r="J140" s="31" t="str">
        <f>IF(ISBLANK(Values!E139),"",Values!F139 )</f>
        <v/>
      </c>
      <c r="K140" s="27" t="str">
        <f>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IF(ISBLANK(Values!E140),"","TellusRem")</f>
        <v/>
      </c>
      <c r="H141" s="1" t="str">
        <f>IF(ISBLANK(Values!E140),"",Values!$B$16)</f>
        <v/>
      </c>
      <c r="I141" s="1" t="str">
        <f>IF(ISBLANK(Values!E140),"","4730574031")</f>
        <v/>
      </c>
      <c r="J141" s="31" t="str">
        <f>IF(ISBLANK(Values!E140),"",Values!F140 )</f>
        <v/>
      </c>
      <c r="K141" s="27" t="str">
        <f>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IF(ISBLANK(Values!E141),"","TellusRem")</f>
        <v/>
      </c>
      <c r="H142" s="1" t="str">
        <f>IF(ISBLANK(Values!E141),"",Values!$B$16)</f>
        <v/>
      </c>
      <c r="I142" s="1" t="str">
        <f>IF(ISBLANK(Values!E141),"","4730574031")</f>
        <v/>
      </c>
      <c r="J142" s="31" t="str">
        <f>IF(ISBLANK(Values!E141),"",Values!F141 )</f>
        <v/>
      </c>
      <c r="K142" s="27" t="str">
        <f>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IF(ISBLANK(Values!E142),"","TellusRem")</f>
        <v/>
      </c>
      <c r="H143" s="1" t="str">
        <f>IF(ISBLANK(Values!E142),"",Values!$B$16)</f>
        <v/>
      </c>
      <c r="I143" s="1" t="str">
        <f>IF(ISBLANK(Values!E142),"","4730574031")</f>
        <v/>
      </c>
      <c r="J143" s="31" t="str">
        <f>IF(ISBLANK(Values!E142),"",Values!F142 )</f>
        <v/>
      </c>
      <c r="K143" s="27" t="str">
        <f>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IF(ISBLANK(Values!E143),"","TellusRem")</f>
        <v/>
      </c>
      <c r="H144" s="1" t="str">
        <f>IF(ISBLANK(Values!E143),"",Values!$B$16)</f>
        <v/>
      </c>
      <c r="I144" s="1" t="str">
        <f>IF(ISBLANK(Values!E143),"","4730574031")</f>
        <v/>
      </c>
      <c r="J144" s="31" t="str">
        <f>IF(ISBLANK(Values!E143),"",Values!F143 )</f>
        <v/>
      </c>
      <c r="K144" s="27" t="str">
        <f>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IF(ISBLANK(Values!E144),"","TellusRem")</f>
        <v/>
      </c>
      <c r="H145" s="1" t="str">
        <f>IF(ISBLANK(Values!E144),"",Values!$B$16)</f>
        <v/>
      </c>
      <c r="I145" s="1" t="str">
        <f>IF(ISBLANK(Values!E144),"","4730574031")</f>
        <v/>
      </c>
      <c r="J145" s="31" t="str">
        <f>IF(ISBLANK(Values!E144),"",Values!F144 )</f>
        <v/>
      </c>
      <c r="K145" s="27" t="str">
        <f>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IF(ISBLANK(Values!E145),"","TellusRem")</f>
        <v/>
      </c>
      <c r="H146" s="1" t="str">
        <f>IF(ISBLANK(Values!E145),"",Values!$B$16)</f>
        <v/>
      </c>
      <c r="I146" s="1" t="str">
        <f>IF(ISBLANK(Values!E145),"","4730574031")</f>
        <v/>
      </c>
      <c r="J146" s="31" t="str">
        <f>IF(ISBLANK(Values!E145),"",Values!F145 )</f>
        <v/>
      </c>
      <c r="K146" s="27" t="str">
        <f>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IF(ISBLANK(Values!E146),"","TellusRem")</f>
        <v/>
      </c>
      <c r="H147" s="1" t="str">
        <f>IF(ISBLANK(Values!E146),"",Values!$B$16)</f>
        <v/>
      </c>
      <c r="I147" s="1" t="str">
        <f>IF(ISBLANK(Values!E146),"","4730574031")</f>
        <v/>
      </c>
      <c r="J147" s="31" t="str">
        <f>IF(ISBLANK(Values!E146),"",Values!F146 )</f>
        <v/>
      </c>
      <c r="K147" s="27" t="str">
        <f>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IF(ISBLANK(Values!E147),"","TellusRem")</f>
        <v/>
      </c>
      <c r="H148" s="1" t="str">
        <f>IF(ISBLANK(Values!E147),"",Values!$B$16)</f>
        <v/>
      </c>
      <c r="I148" s="1" t="str">
        <f>IF(ISBLANK(Values!E147),"","4730574031")</f>
        <v/>
      </c>
      <c r="J148" s="31" t="str">
        <f>IF(ISBLANK(Values!E147),"",Values!F147 )</f>
        <v/>
      </c>
      <c r="K148" s="27" t="str">
        <f>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IF(ISBLANK(Values!E148),"","TellusRem")</f>
        <v/>
      </c>
      <c r="H149" s="1" t="str">
        <f>IF(ISBLANK(Values!E148),"",Values!$B$16)</f>
        <v/>
      </c>
      <c r="I149" s="1" t="str">
        <f>IF(ISBLANK(Values!E148),"","4730574031")</f>
        <v/>
      </c>
      <c r="J149" s="31" t="str">
        <f>IF(ISBLANK(Values!E148),"",Values!F148 )</f>
        <v/>
      </c>
      <c r="K149" s="27" t="str">
        <f>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IF(ISBLANK(Values!E149),"","TellusRem")</f>
        <v/>
      </c>
      <c r="H150" s="1" t="str">
        <f>IF(ISBLANK(Values!E149),"",Values!$B$16)</f>
        <v/>
      </c>
      <c r="I150" s="1" t="str">
        <f>IF(ISBLANK(Values!E149),"","4730574031")</f>
        <v/>
      </c>
      <c r="J150" s="31" t="str">
        <f>IF(ISBLANK(Values!E149),"",Values!F149 )</f>
        <v/>
      </c>
      <c r="K150" s="27" t="str">
        <f>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IF(ISBLANK(Values!E150),"","TellusRem")</f>
        <v/>
      </c>
      <c r="H151" s="1" t="str">
        <f>IF(ISBLANK(Values!E150),"",Values!$B$16)</f>
        <v/>
      </c>
      <c r="I151" s="1" t="str">
        <f>IF(ISBLANK(Values!E150),"","4730574031")</f>
        <v/>
      </c>
      <c r="J151" s="31" t="str">
        <f>IF(ISBLANK(Values!E150),"",Values!F150 )</f>
        <v/>
      </c>
      <c r="K151" s="27" t="str">
        <f>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IF(ISBLANK(Values!E151),"","TellusRem")</f>
        <v/>
      </c>
      <c r="H152" s="1" t="str">
        <f>IF(ISBLANK(Values!E151),"",Values!$B$16)</f>
        <v/>
      </c>
      <c r="I152" s="1" t="str">
        <f>IF(ISBLANK(Values!E151),"","4730574031")</f>
        <v/>
      </c>
      <c r="J152" s="31" t="str">
        <f>IF(ISBLANK(Values!E151),"",Values!F151 )</f>
        <v/>
      </c>
      <c r="K152" s="27" t="str">
        <f>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IF(ISBLANK(Values!E152),"","TellusRem")</f>
        <v/>
      </c>
      <c r="H153" s="1" t="str">
        <f>IF(ISBLANK(Values!E152),"",Values!$B$16)</f>
        <v/>
      </c>
      <c r="I153" s="1" t="str">
        <f>IF(ISBLANK(Values!E152),"","4730574031")</f>
        <v/>
      </c>
      <c r="J153" s="31" t="str">
        <f>IF(ISBLANK(Values!E152),"",Values!F152 )</f>
        <v/>
      </c>
      <c r="K153" s="27" t="str">
        <f>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IF(ISBLANK(Values!E153),"","TellusRem")</f>
        <v/>
      </c>
      <c r="H154" s="1" t="str">
        <f>IF(ISBLANK(Values!E153),"",Values!$B$16)</f>
        <v/>
      </c>
      <c r="I154" s="1" t="str">
        <f>IF(ISBLANK(Values!E153),"","4730574031")</f>
        <v/>
      </c>
      <c r="J154" s="31" t="str">
        <f>IF(ISBLANK(Values!E153),"",Values!F153 )</f>
        <v/>
      </c>
      <c r="K154" s="27" t="str">
        <f>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IF(ISBLANK(Values!E154),"","TellusRem")</f>
        <v/>
      </c>
      <c r="H155" s="1" t="str">
        <f>IF(ISBLANK(Values!E154),"",Values!$B$16)</f>
        <v/>
      </c>
      <c r="I155" s="1" t="str">
        <f>IF(ISBLANK(Values!E154),"","4730574031")</f>
        <v/>
      </c>
      <c r="J155" s="31" t="str">
        <f>IF(ISBLANK(Values!E154),"",Values!F154 )</f>
        <v/>
      </c>
      <c r="K155" s="27" t="str">
        <f>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IF(ISBLANK(Values!E155),"","TellusRem")</f>
        <v/>
      </c>
      <c r="H156" s="1" t="str">
        <f>IF(ISBLANK(Values!E155),"",Values!$B$16)</f>
        <v/>
      </c>
      <c r="I156" s="1" t="str">
        <f>IF(ISBLANK(Values!E155),"","4730574031")</f>
        <v/>
      </c>
      <c r="J156" s="31" t="str">
        <f>IF(ISBLANK(Values!E155),"",Values!F155 )</f>
        <v/>
      </c>
      <c r="K156" s="27" t="str">
        <f>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IF(ISBLANK(Values!E156),"","TellusRem")</f>
        <v/>
      </c>
      <c r="H157" s="1" t="str">
        <f>IF(ISBLANK(Values!E156),"",Values!$B$16)</f>
        <v/>
      </c>
      <c r="I157" s="1" t="str">
        <f>IF(ISBLANK(Values!E156),"","4730574031")</f>
        <v/>
      </c>
      <c r="J157" s="31" t="str">
        <f>IF(ISBLANK(Values!E156),"",Values!F156 )</f>
        <v/>
      </c>
      <c r="K157" s="27" t="str">
        <f>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IF(ISBLANK(Values!E157),"","TellusRem")</f>
        <v/>
      </c>
      <c r="H158" s="1" t="str">
        <f>IF(ISBLANK(Values!E157),"",Values!$B$16)</f>
        <v/>
      </c>
      <c r="I158" s="1" t="str">
        <f>IF(ISBLANK(Values!E157),"","4730574031")</f>
        <v/>
      </c>
      <c r="J158" s="31" t="str">
        <f>IF(ISBLANK(Values!E157),"",Values!F157 )</f>
        <v/>
      </c>
      <c r="K158" s="27" t="str">
        <f>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IF(ISBLANK(Values!E158),"","TellusRem")</f>
        <v/>
      </c>
      <c r="H159" s="1" t="str">
        <f>IF(ISBLANK(Values!E158),"",Values!$B$16)</f>
        <v/>
      </c>
      <c r="I159" s="1" t="str">
        <f>IF(ISBLANK(Values!E158),"","4730574031")</f>
        <v/>
      </c>
      <c r="J159" s="31" t="str">
        <f>IF(ISBLANK(Values!E158),"",Values!F158 )</f>
        <v/>
      </c>
      <c r="K159" s="27" t="str">
        <f>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IF(ISBLANK(Values!E159),"","TellusRem")</f>
        <v/>
      </c>
      <c r="H160" s="1" t="str">
        <f>IF(ISBLANK(Values!E159),"",Values!$B$16)</f>
        <v/>
      </c>
      <c r="I160" s="1" t="str">
        <f>IF(ISBLANK(Values!E159),"","4730574031")</f>
        <v/>
      </c>
      <c r="J160" s="31" t="str">
        <f>IF(ISBLANK(Values!E159),"",Values!F159 )</f>
        <v/>
      </c>
      <c r="K160" s="27" t="str">
        <f>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IF(ISBLANK(Values!E160),"","TellusRem")</f>
        <v/>
      </c>
      <c r="H161" s="1" t="str">
        <f>IF(ISBLANK(Values!E160),"",Values!$B$16)</f>
        <v/>
      </c>
      <c r="I161" s="1" t="str">
        <f>IF(ISBLANK(Values!E160),"","4730574031")</f>
        <v/>
      </c>
      <c r="J161" s="31" t="str">
        <f>IF(ISBLANK(Values!E160),"",Values!F160 )</f>
        <v/>
      </c>
      <c r="K161" s="27" t="str">
        <f>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IF(ISBLANK(Values!E161),"","TellusRem")</f>
        <v/>
      </c>
      <c r="H162" s="1" t="str">
        <f>IF(ISBLANK(Values!E161),"",Values!$B$16)</f>
        <v/>
      </c>
      <c r="I162" s="1" t="str">
        <f>IF(ISBLANK(Values!E161),"","4730574031")</f>
        <v/>
      </c>
      <c r="J162" s="31" t="str">
        <f>IF(ISBLANK(Values!E161),"",Values!F161 )</f>
        <v/>
      </c>
      <c r="K162" s="27" t="str">
        <f>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IF(ISBLANK(Values!E162),"","TellusRem")</f>
        <v/>
      </c>
      <c r="H163" s="1" t="str">
        <f>IF(ISBLANK(Values!E162),"",Values!$B$16)</f>
        <v/>
      </c>
      <c r="I163" s="1" t="str">
        <f>IF(ISBLANK(Values!E162),"","4730574031")</f>
        <v/>
      </c>
      <c r="J163" s="31" t="str">
        <f>IF(ISBLANK(Values!E162),"",Values!F162 )</f>
        <v/>
      </c>
      <c r="K163" s="27" t="str">
        <f>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IF(ISBLANK(Values!E163),"","TellusRem")</f>
        <v/>
      </c>
      <c r="H164" s="1" t="str">
        <f>IF(ISBLANK(Values!E163),"",Values!$B$16)</f>
        <v/>
      </c>
      <c r="I164" s="1" t="str">
        <f>IF(ISBLANK(Values!E163),"","4730574031")</f>
        <v/>
      </c>
      <c r="J164" s="31" t="str">
        <f>IF(ISBLANK(Values!E163),"",Values!F163 )</f>
        <v/>
      </c>
      <c r="K164" s="27" t="str">
        <f>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IF(ISBLANK(Values!E164),"","TellusRem")</f>
        <v/>
      </c>
      <c r="H165" s="1" t="str">
        <f>IF(ISBLANK(Values!E164),"",Values!$B$16)</f>
        <v/>
      </c>
      <c r="I165" s="1" t="str">
        <f>IF(ISBLANK(Values!E164),"","4730574031")</f>
        <v/>
      </c>
      <c r="J165" s="31" t="str">
        <f>IF(ISBLANK(Values!E164),"",Values!F164 )</f>
        <v/>
      </c>
      <c r="K165" s="27" t="str">
        <f>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IF(ISBLANK(Values!E165),"","TellusRem")</f>
        <v/>
      </c>
      <c r="H166" s="1" t="str">
        <f>IF(ISBLANK(Values!E165),"",Values!$B$16)</f>
        <v/>
      </c>
      <c r="I166" s="1" t="str">
        <f>IF(ISBLANK(Values!E165),"","4730574031")</f>
        <v/>
      </c>
      <c r="J166" s="31" t="str">
        <f>IF(ISBLANK(Values!E165),"",Values!F165 )</f>
        <v/>
      </c>
      <c r="K166" s="27" t="str">
        <f>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IF(ISBLANK(Values!E166),"","TellusRem")</f>
        <v/>
      </c>
      <c r="H167" s="1" t="str">
        <f>IF(ISBLANK(Values!E166),"",Values!$B$16)</f>
        <v/>
      </c>
      <c r="I167" s="1" t="str">
        <f>IF(ISBLANK(Values!E166),"","4730574031")</f>
        <v/>
      </c>
      <c r="J167" s="31" t="str">
        <f>IF(ISBLANK(Values!E166),"",Values!F166 )</f>
        <v/>
      </c>
      <c r="K167" s="27" t="str">
        <f>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IF(ISBLANK(Values!E167),"","TellusRem")</f>
        <v/>
      </c>
      <c r="H168" s="1" t="str">
        <f>IF(ISBLANK(Values!E167),"",Values!$B$16)</f>
        <v/>
      </c>
      <c r="I168" s="1" t="str">
        <f>IF(ISBLANK(Values!E167),"","4730574031")</f>
        <v/>
      </c>
      <c r="J168" s="31" t="str">
        <f>IF(ISBLANK(Values!E167),"",Values!F167 )</f>
        <v/>
      </c>
      <c r="K168" s="27" t="str">
        <f>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IF(ISBLANK(Values!E168),"","TellusRem")</f>
        <v/>
      </c>
      <c r="H169" s="1" t="str">
        <f>IF(ISBLANK(Values!E168),"",Values!$B$16)</f>
        <v/>
      </c>
      <c r="I169" s="1" t="str">
        <f>IF(ISBLANK(Values!E168),"","4730574031")</f>
        <v/>
      </c>
      <c r="J169" s="31" t="str">
        <f>IF(ISBLANK(Values!E168),"",Values!F168 )</f>
        <v/>
      </c>
      <c r="K169" s="27" t="str">
        <f>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IF(ISBLANK(Values!E169),"","TellusRem")</f>
        <v/>
      </c>
      <c r="H170" s="1" t="str">
        <f>IF(ISBLANK(Values!E169),"",Values!$B$16)</f>
        <v/>
      </c>
      <c r="I170" s="1" t="str">
        <f>IF(ISBLANK(Values!E169),"","4730574031")</f>
        <v/>
      </c>
      <c r="J170" s="31" t="str">
        <f>IF(ISBLANK(Values!E169),"",Values!F169 )</f>
        <v/>
      </c>
      <c r="K170" s="27" t="str">
        <f>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IF(ISBLANK(Values!E170),"","TellusRem")</f>
        <v/>
      </c>
      <c r="H171" s="1" t="str">
        <f>IF(ISBLANK(Values!E170),"",Values!$B$16)</f>
        <v/>
      </c>
      <c r="I171" s="1" t="str">
        <f>IF(ISBLANK(Values!E170),"","4730574031")</f>
        <v/>
      </c>
      <c r="J171" s="31" t="str">
        <f>IF(ISBLANK(Values!E170),"",Values!F170 )</f>
        <v/>
      </c>
      <c r="K171" s="27" t="str">
        <f>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IF(ISBLANK(Values!E171),"","TellusRem")</f>
        <v/>
      </c>
      <c r="H172" s="1" t="str">
        <f>IF(ISBLANK(Values!E171),"",Values!$B$16)</f>
        <v/>
      </c>
      <c r="I172" s="1" t="str">
        <f>IF(ISBLANK(Values!E171),"","4730574031")</f>
        <v/>
      </c>
      <c r="J172" s="31" t="str">
        <f>IF(ISBLANK(Values!E171),"",Values!F171 )</f>
        <v/>
      </c>
      <c r="K172" s="27" t="str">
        <f>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IF(ISBLANK(Values!E172),"","TellusRem")</f>
        <v/>
      </c>
      <c r="H173" s="1" t="str">
        <f>IF(ISBLANK(Values!E172),"",Values!$B$16)</f>
        <v/>
      </c>
      <c r="I173" s="1" t="str">
        <f>IF(ISBLANK(Values!E172),"","4730574031")</f>
        <v/>
      </c>
      <c r="J173" s="31" t="str">
        <f>IF(ISBLANK(Values!E172),"",Values!F172 )</f>
        <v/>
      </c>
      <c r="K173" s="27" t="str">
        <f>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IF(ISBLANK(Values!E173),"","TellusRem")</f>
        <v/>
      </c>
      <c r="H174" s="1" t="str">
        <f>IF(ISBLANK(Values!E173),"",Values!$B$16)</f>
        <v/>
      </c>
      <c r="I174" s="1" t="str">
        <f>IF(ISBLANK(Values!E173),"","4730574031")</f>
        <v/>
      </c>
      <c r="J174" s="31" t="str">
        <f>IF(ISBLANK(Values!E173),"",Values!F173 )</f>
        <v/>
      </c>
      <c r="K174" s="27" t="str">
        <f>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IF(ISBLANK(Values!E174),"","TellusRem")</f>
        <v/>
      </c>
      <c r="H175" s="1" t="str">
        <f>IF(ISBLANK(Values!E174),"",Values!$B$16)</f>
        <v/>
      </c>
      <c r="I175" s="1" t="str">
        <f>IF(ISBLANK(Values!E174),"","4730574031")</f>
        <v/>
      </c>
      <c r="J175" s="31" t="str">
        <f>IF(ISBLANK(Values!E174),"",Values!F174 )</f>
        <v/>
      </c>
      <c r="K175" s="27" t="str">
        <f>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IF(ISBLANK(Values!E175),"","TellusRem")</f>
        <v/>
      </c>
      <c r="H176" s="1" t="str">
        <f>IF(ISBLANK(Values!E175),"",Values!$B$16)</f>
        <v/>
      </c>
      <c r="I176" s="1" t="str">
        <f>IF(ISBLANK(Values!E175),"","4730574031")</f>
        <v/>
      </c>
      <c r="J176" s="31" t="str">
        <f>IF(ISBLANK(Values!E175),"",Values!F175 )</f>
        <v/>
      </c>
      <c r="K176" s="27" t="str">
        <f>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IF(ISBLANK(Values!E176),"","TellusRem")</f>
        <v/>
      </c>
      <c r="H177" s="1" t="str">
        <f>IF(ISBLANK(Values!E176),"",Values!$B$16)</f>
        <v/>
      </c>
      <c r="I177" s="1" t="str">
        <f>IF(ISBLANK(Values!E176),"","4730574031")</f>
        <v/>
      </c>
      <c r="J177" s="31" t="str">
        <f>IF(ISBLANK(Values!E176),"",Values!F176 )</f>
        <v/>
      </c>
      <c r="K177" s="27" t="str">
        <f>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IF(ISBLANK(Values!E177),"","TellusRem")</f>
        <v/>
      </c>
      <c r="H178" s="1" t="str">
        <f>IF(ISBLANK(Values!E177),"",Values!$B$16)</f>
        <v/>
      </c>
      <c r="I178" s="1" t="str">
        <f>IF(ISBLANK(Values!E177),"","4730574031")</f>
        <v/>
      </c>
      <c r="J178" s="31" t="str">
        <f>IF(ISBLANK(Values!E177),"",Values!F177 )</f>
        <v/>
      </c>
      <c r="K178" s="27" t="str">
        <f>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IF(ISBLANK(Values!E178),"","TellusRem")</f>
        <v/>
      </c>
      <c r="H179" s="1" t="str">
        <f>IF(ISBLANK(Values!E178),"",Values!$B$16)</f>
        <v/>
      </c>
      <c r="I179" s="1" t="str">
        <f>IF(ISBLANK(Values!E178),"","4730574031")</f>
        <v/>
      </c>
      <c r="J179" s="31" t="str">
        <f>IF(ISBLANK(Values!E178),"",Values!F178 )</f>
        <v/>
      </c>
      <c r="K179" s="27" t="str">
        <f>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IF(ISBLANK(Values!E179),"","TellusRem")</f>
        <v/>
      </c>
      <c r="H180" s="1" t="str">
        <f>IF(ISBLANK(Values!E179),"",Values!$B$16)</f>
        <v/>
      </c>
      <c r="I180" s="1" t="str">
        <f>IF(ISBLANK(Values!E179),"","4730574031")</f>
        <v/>
      </c>
      <c r="J180" s="31" t="str">
        <f>IF(ISBLANK(Values!E179),"",Values!F179 )</f>
        <v/>
      </c>
      <c r="K180" s="27" t="str">
        <f>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IF(ISBLANK(Values!E180),"","TellusRem")</f>
        <v/>
      </c>
      <c r="H181" s="1" t="str">
        <f>IF(ISBLANK(Values!E180),"",Values!$B$16)</f>
        <v/>
      </c>
      <c r="I181" s="1" t="str">
        <f>IF(ISBLANK(Values!E180),"","4730574031")</f>
        <v/>
      </c>
      <c r="J181" s="31" t="str">
        <f>IF(ISBLANK(Values!E180),"",Values!F180 )</f>
        <v/>
      </c>
      <c r="K181" s="27" t="str">
        <f>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IF(ISBLANK(Values!E181),"","TellusRem")</f>
        <v/>
      </c>
      <c r="H182" s="1" t="str">
        <f>IF(ISBLANK(Values!E181),"",Values!$B$16)</f>
        <v/>
      </c>
      <c r="I182" s="1" t="str">
        <f>IF(ISBLANK(Values!E181),"","4730574031")</f>
        <v/>
      </c>
      <c r="J182" s="31" t="str">
        <f>IF(ISBLANK(Values!E181),"",Values!F181 )</f>
        <v/>
      </c>
      <c r="K182" s="27" t="str">
        <f>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IF(ISBLANK(Values!E182),"","TellusRem")</f>
        <v/>
      </c>
      <c r="H183" s="1" t="str">
        <f>IF(ISBLANK(Values!E182),"",Values!$B$16)</f>
        <v/>
      </c>
      <c r="I183" s="1" t="str">
        <f>IF(ISBLANK(Values!E182),"","4730574031")</f>
        <v/>
      </c>
      <c r="J183" s="31" t="str">
        <f>IF(ISBLANK(Values!E182),"",Values!F182 )</f>
        <v/>
      </c>
      <c r="K183" s="27" t="str">
        <f>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IF(ISBLANK(Values!E183),"","TellusRem")</f>
        <v/>
      </c>
      <c r="H184" s="1" t="str">
        <f>IF(ISBLANK(Values!E183),"",Values!$B$16)</f>
        <v/>
      </c>
      <c r="I184" s="1" t="str">
        <f>IF(ISBLANK(Values!E183),"","4730574031")</f>
        <v/>
      </c>
      <c r="J184" s="31" t="str">
        <f>IF(ISBLANK(Values!E183),"",Values!F183 &amp; " variations")</f>
        <v/>
      </c>
      <c r="K184" s="27" t="str">
        <f>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IF(ISBLANK(Values!E184),"","TellusRem")</f>
        <v/>
      </c>
      <c r="H185" s="1" t="str">
        <f>IF(ISBLANK(Values!E184),"",Values!$B$16)</f>
        <v/>
      </c>
      <c r="I185" s="1" t="str">
        <f>IF(ISBLANK(Values!E184),"","4730574031")</f>
        <v/>
      </c>
      <c r="J185" s="31" t="str">
        <f>IF(ISBLANK(Values!E184),"",Values!F184 &amp; " variations")</f>
        <v/>
      </c>
      <c r="K185" s="27" t="str">
        <f>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IF(ISBLANK(Values!E185),"","TellusRem")</f>
        <v/>
      </c>
      <c r="H186" s="1" t="str">
        <f>IF(ISBLANK(Values!E185),"",Values!$B$16)</f>
        <v/>
      </c>
      <c r="I186" s="1" t="str">
        <f>IF(ISBLANK(Values!E185),"","4730574031")</f>
        <v/>
      </c>
      <c r="J186" s="31" t="str">
        <f>IF(ISBLANK(Values!E185),"",Values!F185 &amp; " variations")</f>
        <v/>
      </c>
      <c r="K186" s="27" t="str">
        <f>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CO4:CO1048576">
    <cfRule type="expression" dxfId="1102" priority="2">
      <formula>IF($W4&lt;&gt;"Parent",0,1)</formula>
    </cfRule>
    <cfRule type="expression" dxfId="1101" priority="3">
      <formula>IF(LEN(CO4)&gt;0,1,0)</formula>
    </cfRule>
    <cfRule type="expression" dxfId="1100" priority="4">
      <formula>IF(VLOOKUP($CO$3,#NAME?,MATCH($A4,#NAME?,0)+1,0)&gt;0,1,0)</formula>
    </cfRule>
    <cfRule type="expression" dxfId="1099" priority="5">
      <formula>IF(VLOOKUP($CO$3,#NAME?,MATCH($A4,#NAME?,0)+1,0)&gt;0,1,0)</formula>
    </cfRule>
    <cfRule type="expression" dxfId="1098" priority="6">
      <formula>IF(VLOOKUP($CO$3,#NAME?,MATCH($A4,#NAME?,0)+1,0)&gt;0,1,0)</formula>
    </cfRule>
    <cfRule type="expression" dxfId="1097"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96" priority="8">
      <formula>IF(LEN(A4)&gt;0,1,0)</formula>
    </cfRule>
    <cfRule type="expression" dxfId="1095" priority="9">
      <formula>IF(VLOOKUP($A$3,#NAME?,MATCH($A4,#NAME?,0)+1,0)&gt;0,1,0)</formula>
    </cfRule>
    <cfRule type="expression" dxfId="1094" priority="10">
      <formula>IF(VLOOKUP($A$3,#NAME?,MATCH($A4,#NAME?,0)+1,0)&gt;0,1,0)</formula>
    </cfRule>
    <cfRule type="expression" dxfId="1093" priority="11">
      <formula>IF(VLOOKUP($A$3,#NAME?,MATCH($A4,#NAME?,0)+1,0)&gt;0,1,0)</formula>
    </cfRule>
    <cfRule type="expression" dxfId="1092" priority="12">
      <formula>AND(IF(IFERROR(VLOOKUP($A$3,#NAME?,MATCH($A4,#NAME?,0)+1,0),0)&gt;0,0,1),IF(IFERROR(VLOOKUP($A$3,#NAME?,MATCH($A4,#NAME?,0)+1,0),0)&gt;0,0,1),IF(IFERROR(VLOOKUP($A$3,#NAME?,MATCH($A4,#NAME?,0)+1,0),0)&gt;0,0,1),IF(IFERROR(MATCH($A4,#NAME?,0),0)&gt;0,1,0))</formula>
    </cfRule>
  </conditionalFormatting>
  <conditionalFormatting sqref="B5:B1048576">
    <cfRule type="expression" dxfId="1091" priority="13">
      <formula>IF(LEN(B4)&gt;0,1,0)</formula>
    </cfRule>
    <cfRule type="expression" dxfId="1090" priority="14">
      <formula>IF(VLOOKUP($B$3,#NAME?,MATCH($A4,#NAME?,0)+1,0)&gt;0,1,0)</formula>
    </cfRule>
    <cfRule type="expression" dxfId="1089" priority="15">
      <formula>IF(VLOOKUP($B$3,#NAME?,MATCH($A4,#NAME?,0)+1,0)&gt;0,1,0)</formula>
    </cfRule>
    <cfRule type="expression" dxfId="1088" priority="16">
      <formula>IF(VLOOKUP($B$3,#NAME?,MATCH($A4,#NAME?,0)+1,0)&gt;0,1,0)</formula>
    </cfRule>
    <cfRule type="expression" dxfId="1087" priority="17">
      <formula>AND(IF(IFERROR(VLOOKUP($B$3,#NAME?,MATCH($A4,#NAME?,0)+1,0),0)&gt;0,0,1),IF(IFERROR(VLOOKUP($B$3,#NAME?,MATCH($A4,#NAME?,0)+1,0),0)&gt;0,0,1),IF(IFERROR(VLOOKUP($B$3,#NAME?,MATCH($A4,#NAME?,0)+1,0),0)&gt;0,0,1),IF(IFERROR(MATCH($A4,#NAME?,0),0)&gt;0,1,0))</formula>
    </cfRule>
  </conditionalFormatting>
  <conditionalFormatting sqref="C5:C1048576">
    <cfRule type="expression" dxfId="1086" priority="18">
      <formula>IF(LEN(C5)&gt;0,1,0)</formula>
    </cfRule>
    <cfRule type="expression" dxfId="1085" priority="19">
      <formula>IF(VLOOKUP($C$3,#NAME?,MATCH($A5,#NAME?,0)+1,0)&gt;0,1,0)</formula>
    </cfRule>
    <cfRule type="expression" dxfId="1084" priority="20">
      <formula>IF(VLOOKUP($C$3,#NAME?,MATCH($A5,#NAME?,0)+1,0)&gt;0,1,0)</formula>
    </cfRule>
    <cfRule type="expression" dxfId="1083" priority="21">
      <formula>IF(VLOOKUP($C$3,#NAME?,MATCH($A5,#NAME?,0)+1,0)&gt;0,1,0)</formula>
    </cfRule>
    <cfRule type="expression" dxfId="1082" priority="22">
      <formula>AND(IF(IFERROR(VLOOKUP($C$3,#NAME?,MATCH($A5,#NAME?,0)+1,0),0)&gt;0,0,1),IF(IFERROR(VLOOKUP($C$3,#NAME?,MATCH($A5,#NAME?,0)+1,0),0)&gt;0,0,1),IF(IFERROR(VLOOKUP($C$3,#NAME?,MATCH($A5,#NAME?,0)+1,0),0)&gt;0,0,1),IF(IFERROR(MATCH($A5,#NAME?,0),0)&gt;0,1,0))</formula>
    </cfRule>
  </conditionalFormatting>
  <conditionalFormatting sqref="D5:D1048576">
    <cfRule type="expression" dxfId="1081" priority="23">
      <formula>IF(LEN(D5)&gt;0,1,0)</formula>
    </cfRule>
    <cfRule type="expression" dxfId="1080" priority="24">
      <formula>IF(VLOOKUP($D$3,#NAME?,MATCH($A5,#NAME?,0)+1,0)&gt;0,1,0)</formula>
    </cfRule>
    <cfRule type="expression" dxfId="1079" priority="25">
      <formula>IF(VLOOKUP($D$3,#NAME?,MATCH($A5,#NAME?,0)+1,0)&gt;0,1,0)</formula>
    </cfRule>
    <cfRule type="expression" dxfId="1078" priority="26">
      <formula>IF(VLOOKUP($D$3,#NAME?,MATCH($A5,#NAME?,0)+1,0)&gt;0,1,0)</formula>
    </cfRule>
    <cfRule type="expression" dxfId="1077" priority="27">
      <formula>AND(IF(IFERROR(VLOOKUP($D$3,#NAME?,MATCH($A5,#NAME?,0)+1,0),0)&gt;0,0,1),IF(IFERROR(VLOOKUP($D$3,#NAME?,MATCH($A5,#NAME?,0)+1,0),0)&gt;0,0,1),IF(IFERROR(VLOOKUP($D$3,#NAME?,MATCH($A5,#NAME?,0)+1,0),0)&gt;0,0,1),IF(IFERROR(MATCH($A5,#NAME?,0),0)&gt;0,1,0))</formula>
    </cfRule>
  </conditionalFormatting>
  <conditionalFormatting sqref="E4:E1048576">
    <cfRule type="expression" dxfId="1076" priority="28">
      <formula>IF(LEN(E4)&gt;0,1,0)</formula>
    </cfRule>
    <cfRule type="expression" dxfId="1075" priority="29">
      <formula>IF(VLOOKUP($E$3,#NAME?,MATCH($A4,#NAME?,0)+1,0)&gt;0,1,0)</formula>
    </cfRule>
    <cfRule type="expression" dxfId="1074" priority="30">
      <formula>IF(VLOOKUP($E$3,#NAME?,MATCH($A4,#NAME?,0)+1,0)&gt;0,1,0)</formula>
    </cfRule>
    <cfRule type="expression" dxfId="1073" priority="31">
      <formula>IF(VLOOKUP($E$3,#NAME?,MATCH($A4,#NAME?,0)+1,0)&gt;0,1,0)</formula>
    </cfRule>
    <cfRule type="expression" dxfId="1072" priority="32">
      <formula>AND(IF(IFERROR(VLOOKUP($E$3,#NAME?,MATCH($A4,#NAME?,0)+1,0),0)&gt;0,0,1),IF(IFERROR(VLOOKUP($E$3,#NAME?,MATCH($A4,#NAME?,0)+1,0),0)&gt;0,0,1),IF(IFERROR(VLOOKUP($E$3,#NAME?,MATCH($A4,#NAME?,0)+1,0),0)&gt;0,0,1),IF(IFERROR(MATCH($A4,#NAME?,0),0)&gt;0,1,0))</formula>
    </cfRule>
  </conditionalFormatting>
  <conditionalFormatting sqref="F5:F1048576">
    <cfRule type="expression" dxfId="1071" priority="33">
      <formula>IF(LEN(F5)&gt;0,1,0)</formula>
    </cfRule>
    <cfRule type="expression" dxfId="1070" priority="34">
      <formula>IF(VLOOKUP($F$3,#NAME?,MATCH($A5,#NAME?,0)+1,0)&gt;0,1,0)</formula>
    </cfRule>
    <cfRule type="expression" dxfId="1069" priority="35">
      <formula>IF(VLOOKUP($F$3,#NAME?,MATCH($A5,#NAME?,0)+1,0)&gt;0,1,0)</formula>
    </cfRule>
    <cfRule type="expression" dxfId="1068" priority="36">
      <formula>IF(VLOOKUP($F$3,#NAME?,MATCH($A5,#NAME?,0)+1,0)&gt;0,1,0)</formula>
    </cfRule>
    <cfRule type="expression" dxfId="1067" priority="37">
      <formula>AND(IF(IFERROR(VLOOKUP($F$3,#NAME?,MATCH($A5,#NAME?,0)+1,0),0)&gt;0,0,1),IF(IFERROR(VLOOKUP($F$3,#NAME?,MATCH($A5,#NAME?,0)+1,0),0)&gt;0,0,1),IF(IFERROR(VLOOKUP($F$3,#NAME?,MATCH($A5,#NAME?,0)+1,0),0)&gt;0,0,1),IF(IFERROR(MATCH($A5,#NAME?,0),0)&gt;0,1,0))</formula>
    </cfRule>
  </conditionalFormatting>
  <conditionalFormatting sqref="G5:G1048576">
    <cfRule type="expression" dxfId="1066" priority="38">
      <formula>IF(LEN(G5)&gt;0,1,0)</formula>
    </cfRule>
    <cfRule type="expression" dxfId="1065" priority="39">
      <formula>IF(VLOOKUP($G$3,#NAME?,MATCH($A5,#NAME?,0)+1,0)&gt;0,1,0)</formula>
    </cfRule>
    <cfRule type="expression" dxfId="1064" priority="40">
      <formula>IF(VLOOKUP($G$3,#NAME?,MATCH($A5,#NAME?,0)+1,0)&gt;0,1,0)</formula>
    </cfRule>
    <cfRule type="expression" dxfId="1063" priority="41">
      <formula>IF(VLOOKUP($G$3,#NAME?,MATCH($A5,#NAME?,0)+1,0)&gt;0,1,0)</formula>
    </cfRule>
    <cfRule type="expression" dxfId="1062" priority="42">
      <formula>AND(IF(IFERROR(VLOOKUP($G$3,#NAME?,MATCH($A5,#NAME?,0)+1,0),0)&gt;0,0,1),IF(IFERROR(VLOOKUP($G$3,#NAME?,MATCH($A5,#NAME?,0)+1,0),0)&gt;0,0,1),IF(IFERROR(VLOOKUP($G$3,#NAME?,MATCH($A5,#NAME?,0)+1,0),0)&gt;0,0,1),IF(IFERROR(MATCH($A5,#NAME?,0),0)&gt;0,1,0))</formula>
    </cfRule>
  </conditionalFormatting>
  <conditionalFormatting sqref="H4:I1048576">
    <cfRule type="expression" dxfId="1061" priority="43">
      <formula>IF(LEN(H4)&gt;0,1,0)</formula>
    </cfRule>
    <cfRule type="expression" dxfId="1060" priority="44">
      <formula>IF(VLOOKUP($H$3,#NAME?,MATCH($A4,#NAME?,0)+1,0)&gt;0,1,0)</formula>
    </cfRule>
    <cfRule type="expression" dxfId="1059" priority="45">
      <formula>IF(VLOOKUP($H$3,#NAME?,MATCH($A4,#NAME?,0)+1,0)&gt;0,1,0)</formula>
    </cfRule>
    <cfRule type="expression" dxfId="1058" priority="46">
      <formula>IF(VLOOKUP($H$3,#NAME?,MATCH($A4,#NAME?,0)+1,0)&gt;0,1,0)</formula>
    </cfRule>
    <cfRule type="expression" dxfId="1057" priority="47">
      <formula>AND(IF(IFERROR(VLOOKUP($H$3,#NAME?,MATCH($A4,#NAME?,0)+1,0),0)&gt;0,0,1),IF(IFERROR(VLOOKUP($H$3,#NAME?,MATCH($A4,#NAME?,0)+1,0),0)&gt;0,0,1),IF(IFERROR(VLOOKUP($H$3,#NAME?,MATCH($A4,#NAME?,0)+1,0),0)&gt;0,0,1),IF(IFERROR(MATCH($A4,#NAME?,0),0)&gt;0,1,0))</formula>
    </cfRule>
  </conditionalFormatting>
  <conditionalFormatting sqref="J5:J1048576">
    <cfRule type="expression" dxfId="1056" priority="48">
      <formula>IF(LEN(J5)&gt;0,1,0)</formula>
    </cfRule>
    <cfRule type="expression" dxfId="1055" priority="49">
      <formula>IF(VLOOKUP($J$3,#NAME?,MATCH($A5,#NAME?,0)+1,0)&gt;0,1,0)</formula>
    </cfRule>
    <cfRule type="expression" dxfId="1054" priority="50">
      <formula>IF(VLOOKUP($J$3,#NAME?,MATCH($A5,#NAME?,0)+1,0)&gt;0,1,0)</formula>
    </cfRule>
    <cfRule type="expression" dxfId="1053" priority="51">
      <formula>IF(VLOOKUP($J$3,#NAME?,MATCH($A5,#NAME?,0)+1,0)&gt;0,1,0)</formula>
    </cfRule>
    <cfRule type="expression" dxfId="1052" priority="52">
      <formula>AND(IF(IFERROR(VLOOKUP($J$3,#NAME?,MATCH($A5,#NAME?,0)+1,0),0)&gt;0,0,1),IF(IFERROR(VLOOKUP($J$3,#NAME?,MATCH($A5,#NAME?,0)+1,0),0)&gt;0,0,1),IF(IFERROR(VLOOKUP($J$3,#NAME?,MATCH($A5,#NAME?,0)+1,0),0)&gt;0,0,1),IF(IFERROR(MATCH($A5,#NAME?,0),0)&gt;0,1,0))</formula>
    </cfRule>
  </conditionalFormatting>
  <conditionalFormatting sqref="FO5:FO204 K5:K1048576">
    <cfRule type="expression" dxfId="1051" priority="53">
      <formula>IF(LEN(K5)&gt;0,1,0)</formula>
    </cfRule>
    <cfRule type="expression" dxfId="1050" priority="54">
      <formula>IF(VLOOKUP($K$3,#NAME?,MATCH($A5,#NAME?,0)+1,0)&gt;0,1,0)</formula>
    </cfRule>
    <cfRule type="expression" dxfId="1049" priority="55">
      <formula>IF(VLOOKUP($K$3,#NAME?,MATCH($A5,#NAME?,0)+1,0)&gt;0,1,0)</formula>
    </cfRule>
    <cfRule type="expression" dxfId="1048" priority="56">
      <formula>IF(VLOOKUP($K$3,#NAME?,MATCH($A5,#NAME?,0)+1,0)&gt;0,1,0)</formula>
    </cfRule>
    <cfRule type="expression" dxfId="1047" priority="57">
      <formula>AND(IF(IFERROR(VLOOKUP($K$3,#NAME?,MATCH($A5,#NAME?,0)+1,0),0)&gt;0,0,1),IF(IFERROR(VLOOKUP($K$3,#NAME?,MATCH($A5,#NAME?,0)+1,0),0)&gt;0,0,1),IF(IFERROR(VLOOKUP($K$3,#NAME?,MATCH($A5,#NAME?,0)+1,0),0)&gt;0,0,1),IF(IFERROR(MATCH($A5,#NAME?,0),0)&gt;0,1,0))</formula>
    </cfRule>
  </conditionalFormatting>
  <conditionalFormatting sqref="L5:L1048576">
    <cfRule type="expression" dxfId="1046" priority="58">
      <formula>IF(LEN(L6)&gt;0,1,0)</formula>
    </cfRule>
    <cfRule type="expression" dxfId="1045" priority="59">
      <formula>IF(VLOOKUP($L$3,#NAME?,MATCH($A5,#NAME?,0)+1,0)&gt;0,1,0)</formula>
    </cfRule>
    <cfRule type="expression" dxfId="1044" priority="60">
      <formula>IF(VLOOKUP($L$3,#NAME?,MATCH($A5,#NAME?,0)+1,0)&gt;0,1,0)</formula>
    </cfRule>
    <cfRule type="expression" dxfId="1043" priority="61">
      <formula>IF(VLOOKUP($L$3,#NAME?,MATCH($A5,#NAME?,0)+1,0)&gt;0,1,0)</formula>
    </cfRule>
    <cfRule type="expression" dxfId="1042" priority="62">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dxfId="1041" priority="63">
      <formula>IF(LEN(M5)&gt;0,1,0)</formula>
    </cfRule>
    <cfRule type="expression" dxfId="1040" priority="64">
      <formula>IF(VLOOKUP($M$3,#NAME?,MATCH($A5,#NAME?,0)+1,0)&gt;0,1,0)</formula>
    </cfRule>
    <cfRule type="expression" dxfId="1039" priority="65">
      <formula>IF(VLOOKUP($M$3,#NAME?,MATCH($A5,#NAME?,0)+1,0)&gt;0,1,0)</formula>
    </cfRule>
    <cfRule type="expression" dxfId="1038" priority="66">
      <formula>IF(VLOOKUP($M$3,#NAME?,MATCH($A5,#NAME?,0)+1,0)&gt;0,1,0)</formula>
    </cfRule>
    <cfRule type="expression" dxfId="1037" priority="67">
      <formula>AND(IF(IFERROR(VLOOKUP($M$3,#NAME?,MATCH($A5,#NAME?,0)+1,0),0)&gt;0,0,1),IF(IFERROR(VLOOKUP($M$3,#NAME?,MATCH($A5,#NAME?,0)+1,0),0)&gt;0,0,1),IF(IFERROR(VLOOKUP($M$3,#NAME?,MATCH($A5,#NAME?,0)+1,0),0)&gt;0,0,1),IF(IFERROR(MATCH($A5,#NAME?,0),0)&gt;0,1,0))</formula>
    </cfRule>
  </conditionalFormatting>
  <conditionalFormatting sqref="N7:N1048576 N4">
    <cfRule type="expression" dxfId="1036" priority="68">
      <formula>IF(LEN(N4)&gt;0,1,0)</formula>
    </cfRule>
    <cfRule type="expression" dxfId="1035" priority="69">
      <formula>IF(VLOOKUP($N$3,#NAME?,MATCH($A4,#NAME?,0)+1,0)&gt;0,1,0)</formula>
    </cfRule>
    <cfRule type="expression" dxfId="1034" priority="70">
      <formula>IF(VLOOKUP($N$3,#NAME?,MATCH($A4,#NAME?,0)+1,0)&gt;0,1,0)</formula>
    </cfRule>
    <cfRule type="expression" dxfId="1033" priority="71">
      <formula>IF(VLOOKUP($N$3,#NAME?,MATCH($A4,#NAME?,0)+1,0)&gt;0,1,0)</formula>
    </cfRule>
    <cfRule type="expression" dxfId="1032" priority="72">
      <formula>AND(IF(IFERROR(VLOOKUP($N$3,#NAME?,MATCH($A4,#NAME?,0)+1,0),0)&gt;0,0,1),IF(IFERROR(VLOOKUP($N$3,#NAME?,MATCH($A4,#NAME?,0)+1,0),0)&gt;0,0,1),IF(IFERROR(VLOOKUP($N$3,#NAME?,MATCH($A4,#NAME?,0)+1,0),0)&gt;0,0,1),IF(IFERROR(MATCH($A4,#NAME?,0),0)&gt;0,1,0))</formula>
    </cfRule>
  </conditionalFormatting>
  <conditionalFormatting sqref="P123:V131 O7:O1048576 O4 V5:V122">
    <cfRule type="expression" dxfId="1031" priority="73">
      <formula>IF(LEN(O4)&gt;0,1,0)</formula>
    </cfRule>
    <cfRule type="expression" dxfId="1030" priority="74">
      <formula>IF(VLOOKUP($O$3,#NAME?,MATCH($A4,#NAME?,0)+1,0)&gt;0,1,0)</formula>
    </cfRule>
    <cfRule type="expression" dxfId="1029" priority="75">
      <formula>IF(VLOOKUP($O$3,#NAME?,MATCH($A4,#NAME?,0)+1,0)&gt;0,1,0)</formula>
    </cfRule>
    <cfRule type="expression" dxfId="1028" priority="76">
      <formula>IF(VLOOKUP($O$3,#NAME?,MATCH($A4,#NAME?,0)+1,0)&gt;0,1,0)</formula>
    </cfRule>
    <cfRule type="expression" dxfId="1027" priority="77">
      <formula>AND(IF(IFERROR(VLOOKUP($O$3,#NAME?,MATCH($A4,#NAME?,0)+1,0),0)&gt;0,0,1),IF(IFERROR(VLOOKUP($O$3,#NAME?,MATCH($A4,#NAME?,0)+1,0),0)&gt;0,0,1),IF(IFERROR(VLOOKUP($O$3,#NAME?,MATCH($A4,#NAME?,0)+1,0),0)&gt;0,0,1),IF(IFERROR(MATCH($A4,#NAME?,0),0)&gt;0,1,0))</formula>
    </cfRule>
  </conditionalFormatting>
  <conditionalFormatting sqref="P7:P1048576 P4">
    <cfRule type="expression" dxfId="1026" priority="78">
      <formula>IF(LEN(P4)&gt;0,1,0)</formula>
    </cfRule>
    <cfRule type="expression" dxfId="1025" priority="79">
      <formula>IF(VLOOKUP($P$3,#NAME?,MATCH($A4,#NAME?,0)+1,0)&gt;0,1,0)</formula>
    </cfRule>
    <cfRule type="expression" dxfId="1024" priority="80">
      <formula>IF(VLOOKUP($P$3,#NAME?,MATCH($A4,#NAME?,0)+1,0)&gt;0,1,0)</formula>
    </cfRule>
    <cfRule type="expression" dxfId="1023" priority="81">
      <formula>IF(VLOOKUP($P$3,#NAME?,MATCH($A4,#NAME?,0)+1,0)&gt;0,1,0)</formula>
    </cfRule>
    <cfRule type="expression" dxfId="1022" priority="82">
      <formula>AND(IF(IFERROR(VLOOKUP($P$3,#NAME?,MATCH($A4,#NAME?,0)+1,0),0)&gt;0,0,1),IF(IFERROR(VLOOKUP($P$3,#NAME?,MATCH($A4,#NAME?,0)+1,0),0)&gt;0,0,1),IF(IFERROR(VLOOKUP($P$3,#NAME?,MATCH($A4,#NAME?,0)+1,0),0)&gt;0,0,1),IF(IFERROR(MATCH($A4,#NAME?,0),0)&gt;0,1,0))</formula>
    </cfRule>
  </conditionalFormatting>
  <conditionalFormatting sqref="Q7:Q1048576 Q4">
    <cfRule type="expression" dxfId="1021" priority="83">
      <formula>IF(LEN(Q4)&gt;0,1,0)</formula>
    </cfRule>
    <cfRule type="expression" dxfId="1020" priority="84">
      <formula>IF(VLOOKUP($Q$3,#NAME?,MATCH($A4,#NAME?,0)+1,0)&gt;0,1,0)</formula>
    </cfRule>
    <cfRule type="expression" dxfId="1019" priority="85">
      <formula>IF(VLOOKUP($Q$3,#NAME?,MATCH($A4,#NAME?,0)+1,0)&gt;0,1,0)</formula>
    </cfRule>
    <cfRule type="expression" dxfId="1018" priority="86">
      <formula>IF(VLOOKUP($Q$3,#NAME?,MATCH($A4,#NAME?,0)+1,0)&gt;0,1,0)</formula>
    </cfRule>
    <cfRule type="expression" dxfId="1017" priority="87">
      <formula>AND(IF(IFERROR(VLOOKUP($Q$3,#NAME?,MATCH($A4,#NAME?,0)+1,0),0)&gt;0,0,1),IF(IFERROR(VLOOKUP($Q$3,#NAME?,MATCH($A4,#NAME?,0)+1,0),0)&gt;0,0,1),IF(IFERROR(VLOOKUP($Q$3,#NAME?,MATCH($A4,#NAME?,0)+1,0),0)&gt;0,0,1),IF(IFERROR(MATCH($A4,#NAME?,0),0)&gt;0,1,0))</formula>
    </cfRule>
  </conditionalFormatting>
  <conditionalFormatting sqref="R7:R1048576 R4">
    <cfRule type="expression" dxfId="1016" priority="88">
      <formula>IF(LEN(R4)&gt;0,1,0)</formula>
    </cfRule>
    <cfRule type="expression" dxfId="1015" priority="89">
      <formula>IF(VLOOKUP($R$3,#NAME?,MATCH($A4,#NAME?,0)+1,0)&gt;0,1,0)</formula>
    </cfRule>
    <cfRule type="expression" dxfId="1014" priority="90">
      <formula>IF(VLOOKUP($R$3,#NAME?,MATCH($A4,#NAME?,0)+1,0)&gt;0,1,0)</formula>
    </cfRule>
    <cfRule type="expression" dxfId="1013" priority="91">
      <formula>IF(VLOOKUP($R$3,#NAME?,MATCH($A4,#NAME?,0)+1,0)&gt;0,1,0)</formula>
    </cfRule>
    <cfRule type="expression" dxfId="1012" priority="92">
      <formula>AND(IF(IFERROR(VLOOKUP($R$3,#NAME?,MATCH($A4,#NAME?,0)+1,0),0)&gt;0,0,1),IF(IFERROR(VLOOKUP($R$3,#NAME?,MATCH($A4,#NAME?,0)+1,0),0)&gt;0,0,1),IF(IFERROR(VLOOKUP($R$3,#NAME?,MATCH($A4,#NAME?,0)+1,0),0)&gt;0,0,1),IF(IFERROR(MATCH($A4,#NAME?,0),0)&gt;0,1,0))</formula>
    </cfRule>
  </conditionalFormatting>
  <conditionalFormatting sqref="S7:S1048576 S4">
    <cfRule type="expression" dxfId="1011" priority="93">
      <formula>IF(LEN(S4)&gt;0,1,0)</formula>
    </cfRule>
    <cfRule type="expression" dxfId="1010" priority="94">
      <formula>IF(VLOOKUP($S$3,#NAME?,MATCH($A4,#NAME?,0)+1,0)&gt;0,1,0)</formula>
    </cfRule>
    <cfRule type="expression" dxfId="1009" priority="95">
      <formula>IF(VLOOKUP($S$3,#NAME?,MATCH($A4,#NAME?,0)+1,0)&gt;0,1,0)</formula>
    </cfRule>
    <cfRule type="expression" dxfId="1008" priority="96">
      <formula>IF(VLOOKUP($S$3,#NAME?,MATCH($A4,#NAME?,0)+1,0)&gt;0,1,0)</formula>
    </cfRule>
    <cfRule type="expression" dxfId="1007" priority="97">
      <formula>AND(IF(IFERROR(VLOOKUP($S$3,#NAME?,MATCH($A4,#NAME?,0)+1,0),0)&gt;0,0,1),IF(IFERROR(VLOOKUP($S$3,#NAME?,MATCH($A4,#NAME?,0)+1,0),0)&gt;0,0,1),IF(IFERROR(VLOOKUP($S$3,#NAME?,MATCH($A4,#NAME?,0)+1,0),0)&gt;0,0,1),IF(IFERROR(MATCH($A4,#NAME?,0),0)&gt;0,1,0))</formula>
    </cfRule>
  </conditionalFormatting>
  <conditionalFormatting sqref="T7:T1048576 T4">
    <cfRule type="expression" dxfId="1006" priority="98">
      <formula>IF(LEN(T4)&gt;0,1,0)</formula>
    </cfRule>
    <cfRule type="expression" dxfId="1005" priority="99">
      <formula>IF(VLOOKUP($T$3,#NAME?,MATCH($A4,#NAME?,0)+1,0)&gt;0,1,0)</formula>
    </cfRule>
    <cfRule type="expression" dxfId="1004" priority="100">
      <formula>IF(VLOOKUP($T$3,#NAME?,MATCH($A4,#NAME?,0)+1,0)&gt;0,1,0)</formula>
    </cfRule>
    <cfRule type="expression" dxfId="1003" priority="101">
      <formula>IF(VLOOKUP($T$3,#NAME?,MATCH($A4,#NAME?,0)+1,0)&gt;0,1,0)</formula>
    </cfRule>
    <cfRule type="expression" dxfId="1002" priority="102">
      <formula>AND(IF(IFERROR(VLOOKUP($T$3,#NAME?,MATCH($A4,#NAME?,0)+1,0),0)&gt;0,0,1),IF(IFERROR(VLOOKUP($T$3,#NAME?,MATCH($A4,#NAME?,0)+1,0),0)&gt;0,0,1),IF(IFERROR(VLOOKUP($T$3,#NAME?,MATCH($A4,#NAME?,0)+1,0),0)&gt;0,0,1),IF(IFERROR(MATCH($A4,#NAME?,0),0)&gt;0,1,0))</formula>
    </cfRule>
  </conditionalFormatting>
  <conditionalFormatting sqref="U7:U1048576 U4">
    <cfRule type="expression" dxfId="1001" priority="103">
      <formula>IF(LEN(U4)&gt;0,1,0)</formula>
    </cfRule>
    <cfRule type="expression" dxfId="1000" priority="104">
      <formula>IF(VLOOKUP($U$3,#NAME?,MATCH($A4,#NAME?,0)+1,0)&gt;0,1,0)</formula>
    </cfRule>
    <cfRule type="expression" dxfId="999" priority="105">
      <formula>IF(VLOOKUP($U$3,#NAME?,MATCH($A4,#NAME?,0)+1,0)&gt;0,1,0)</formula>
    </cfRule>
    <cfRule type="expression" dxfId="998" priority="106">
      <formula>IF(VLOOKUP($U$3,#NAME?,MATCH($A4,#NAME?,0)+1,0)&gt;0,1,0)</formula>
    </cfRule>
    <cfRule type="expression" dxfId="997" priority="107">
      <formula>AND(IF(IFERROR(VLOOKUP($U$3,#NAME?,MATCH($A4,#NAME?,0)+1,0),0)&gt;0,0,1),IF(IFERROR(VLOOKUP($U$3,#NAME?,MATCH($A4,#NAME?,0)+1,0),0)&gt;0,0,1),IF(IFERROR(VLOOKUP($U$3,#NAME?,MATCH($A4,#NAME?,0)+1,0),0)&gt;0,0,1),IF(IFERROR(MATCH($A4,#NAME?,0),0)&gt;0,1,0))</formula>
    </cfRule>
  </conditionalFormatting>
  <conditionalFormatting sqref="V7:V1048576 V4">
    <cfRule type="expression" dxfId="996" priority="108">
      <formula>IF(LEN(V4)&gt;0,1,0)</formula>
    </cfRule>
    <cfRule type="expression" dxfId="995" priority="109">
      <formula>IF(VLOOKUP($V$3,#NAME?,MATCH($A4,#NAME?,0)+1,0)&gt;0,1,0)</formula>
    </cfRule>
    <cfRule type="expression" dxfId="994" priority="110">
      <formula>IF(VLOOKUP($V$3,#NAME?,MATCH($A4,#NAME?,0)+1,0)&gt;0,1,0)</formula>
    </cfRule>
    <cfRule type="expression" dxfId="993" priority="111">
      <formula>IF(VLOOKUP($V$3,#NAME?,MATCH($A4,#NAME?,0)+1,0)&gt;0,1,0)</formula>
    </cfRule>
    <cfRule type="expression" dxfId="992" priority="112">
      <formula>AND(IF(IFERROR(VLOOKUP($V$3,#NAME?,MATCH($A4,#NAME?,0)+1,0),0)&gt;0,0,1),IF(IFERROR(VLOOKUP($V$3,#NAME?,MATCH($A4,#NAME?,0)+1,0),0)&gt;0,0,1),IF(IFERROR(VLOOKUP($V$3,#NAME?,MATCH($A4,#NAME?,0)+1,0),0)&gt;0,0,1),IF(IFERROR(MATCH($A4,#NAME?,0),0)&gt;0,1,0))</formula>
    </cfRule>
  </conditionalFormatting>
  <conditionalFormatting sqref="W5:W1048576">
    <cfRule type="expression" dxfId="991" priority="113">
      <formula>IF(LEN(W5)&gt;0,1,0)</formula>
    </cfRule>
    <cfRule type="expression" dxfId="990" priority="114">
      <formula>IF(VLOOKUP($W$3,#NAME?,MATCH($A5,#NAME?,0)+1,0)&gt;0,1,0)</formula>
    </cfRule>
    <cfRule type="expression" dxfId="989" priority="115">
      <formula>IF(VLOOKUP($W$3,#NAME?,MATCH($A5,#NAME?,0)+1,0)&gt;0,1,0)</formula>
    </cfRule>
    <cfRule type="expression" dxfId="988" priority="116">
      <formula>IF(VLOOKUP($W$3,#NAME?,MATCH($A5,#NAME?,0)+1,0)&gt;0,1,0)</formula>
    </cfRule>
    <cfRule type="expression" dxfId="987" priority="117">
      <formula>AND(IF(IFERROR(VLOOKUP($W$3,#NAME?,MATCH($A5,#NAME?,0)+1,0),0)&gt;0,0,1),IF(IFERROR(VLOOKUP($W$3,#NAME?,MATCH($A5,#NAME?,0)+1,0),0)&gt;0,0,1),IF(IFERROR(VLOOKUP($W$3,#NAME?,MATCH($A5,#NAME?,0)+1,0),0)&gt;0,0,1),IF(IFERROR(MATCH($A5,#NAME?,0),0)&gt;0,1,0))</formula>
    </cfRule>
  </conditionalFormatting>
  <conditionalFormatting sqref="X5:X1048576">
    <cfRule type="expression" dxfId="986" priority="118">
      <formula>IF(LEN(X5)&gt;0,1,0)</formula>
    </cfRule>
    <cfRule type="expression" dxfId="985" priority="119">
      <formula>IF(VLOOKUP($X$3,#NAME?,MATCH($A5,#NAME?,0)+1,0)&gt;0,1,0)</formula>
    </cfRule>
    <cfRule type="expression" dxfId="984" priority="120">
      <formula>IF(VLOOKUP($X$3,#NAME?,MATCH($A5,#NAME?,0)+1,0)&gt;0,1,0)</formula>
    </cfRule>
    <cfRule type="expression" dxfId="983" priority="121">
      <formula>IF(VLOOKUP($X$3,#NAME?,MATCH($A5,#NAME?,0)+1,0)&gt;0,1,0)</formula>
    </cfRule>
    <cfRule type="expression" dxfId="982" priority="122">
      <formula>AND(IF(IFERROR(VLOOKUP($X$3,#NAME?,MATCH($A5,#NAME?,0)+1,0),0)&gt;0,0,1),IF(IFERROR(VLOOKUP($X$3,#NAME?,MATCH($A5,#NAME?,0)+1,0),0)&gt;0,0,1),IF(IFERROR(VLOOKUP($X$3,#NAME?,MATCH($A5,#NAME?,0)+1,0),0)&gt;0,0,1),IF(IFERROR(MATCH($A5,#NAME?,0),0)&gt;0,1,0))</formula>
    </cfRule>
  </conditionalFormatting>
  <conditionalFormatting sqref="Y5:Y1048576">
    <cfRule type="expression" dxfId="981" priority="123">
      <formula>IF(LEN(Y5)&gt;0,1,0)</formula>
    </cfRule>
    <cfRule type="expression" dxfId="980" priority="124">
      <formula>IF(VLOOKUP($Y$3,#NAME?,MATCH($A5,#NAME?,0)+1,0)&gt;0,1,0)</formula>
    </cfRule>
    <cfRule type="expression" dxfId="979" priority="125">
      <formula>IF(VLOOKUP($Y$3,#NAME?,MATCH($A5,#NAME?,0)+1,0)&gt;0,1,0)</formula>
    </cfRule>
    <cfRule type="expression" dxfId="978" priority="126">
      <formula>IF(VLOOKUP($Y$3,#NAME?,MATCH($A5,#NAME?,0)+1,0)&gt;0,1,0)</formula>
    </cfRule>
    <cfRule type="expression" dxfId="977" priority="127">
      <formula>AND(IF(IFERROR(VLOOKUP($Y$3,#NAME?,MATCH($A5,#NAME?,0)+1,0),0)&gt;0,0,1),IF(IFERROR(VLOOKUP($Y$3,#NAME?,MATCH($A5,#NAME?,0)+1,0),0)&gt;0,0,1),IF(IFERROR(VLOOKUP($Y$3,#NAME?,MATCH($A5,#NAME?,0)+1,0),0)&gt;0,0,1),IF(IFERROR(MATCH($A5,#NAME?,0),0)&gt;0,1,0))</formula>
    </cfRule>
  </conditionalFormatting>
  <conditionalFormatting sqref="Z5:Z1048576">
    <cfRule type="expression" dxfId="976" priority="128">
      <formula>IF(LEN(Z5)&gt;0,1,0)</formula>
    </cfRule>
    <cfRule type="expression" dxfId="975" priority="129">
      <formula>IF(VLOOKUP($Z$3,#NAME?,MATCH($A5,#NAME?,0)+1,0)&gt;0,1,0)</formula>
    </cfRule>
    <cfRule type="expression" dxfId="974" priority="130">
      <formula>IF(VLOOKUP($Z$3,#NAME?,MATCH($A5,#NAME?,0)+1,0)&gt;0,1,0)</formula>
    </cfRule>
    <cfRule type="expression" dxfId="973" priority="131">
      <formula>IF(VLOOKUP($Z$3,#NAME?,MATCH($A5,#NAME?,0)+1,0)&gt;0,1,0)</formula>
    </cfRule>
    <cfRule type="expression" dxfId="972"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71" priority="133">
      <formula>IF(LEN(AA4)&gt;0,1,0)</formula>
    </cfRule>
    <cfRule type="expression" dxfId="970" priority="134">
      <formula>IF(VLOOKUP($AA$3,#NAME?,MATCH($A4,#NAME?,0)+1,0)&gt;0,1,0)</formula>
    </cfRule>
    <cfRule type="expression" dxfId="969" priority="135">
      <formula>IF(VLOOKUP($AA$3,#NAME?,MATCH($A4,#NAME?,0)+1,0)&gt;0,1,0)</formula>
    </cfRule>
    <cfRule type="expression" dxfId="968" priority="136">
      <formula>IF(VLOOKUP($AA$3,#NAME?,MATCH($A4,#NAME?,0)+1,0)&gt;0,1,0)</formula>
    </cfRule>
    <cfRule type="expression" dxfId="967"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66" priority="138">
      <formula>IF(LEN(AB4)&gt;0,1,0)</formula>
    </cfRule>
    <cfRule type="expression" dxfId="965" priority="139">
      <formula>IF(VLOOKUP($AB$3,#NAME?,MATCH($A4,#NAME?,0)+1,0)&gt;0,1,0)</formula>
    </cfRule>
    <cfRule type="expression" dxfId="964" priority="140">
      <formula>IF(VLOOKUP($AB$3,#NAME?,MATCH($A4,#NAME?,0)+1,0)&gt;0,1,0)</formula>
    </cfRule>
    <cfRule type="expression" dxfId="963" priority="141">
      <formula>IF(VLOOKUP($AB$3,#NAME?,MATCH($A4,#NAME?,0)+1,0)&gt;0,1,0)</formula>
    </cfRule>
    <cfRule type="expression" dxfId="962"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61" priority="143">
      <formula>IF(LEN(#REF!)&gt;0,1,0)</formula>
    </cfRule>
    <cfRule type="expression" dxfId="960" priority="144">
      <formula>IF(VLOOKUP($AC$3,#NAME?,MATCH(#REF!,#NAME?,0)+1,0)&gt;0,1,0)</formula>
    </cfRule>
    <cfRule type="expression" dxfId="959" priority="145">
      <formula>IF(VLOOKUP($AC$3,#NAME?,MATCH(#REF!,#NAME?,0)+1,0)&gt;0,1,0)</formula>
    </cfRule>
    <cfRule type="expression" dxfId="958" priority="146">
      <formula>IF(VLOOKUP($AC$3,#NAME?,MATCH(#REF!,#NAME?,0)+1,0)&gt;0,1,0)</formula>
    </cfRule>
    <cfRule type="expression" dxfId="957"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56" priority="148">
      <formula>IF(LEN(AD4)&gt;0,1,0)</formula>
    </cfRule>
    <cfRule type="expression" dxfId="955" priority="149">
      <formula>IF(VLOOKUP($AD$3,#NAME?,MATCH($A4,#NAME?,0)+1,0)&gt;0,1,0)</formula>
    </cfRule>
    <cfRule type="expression" dxfId="954" priority="150">
      <formula>IF(VLOOKUP($AD$3,#NAME?,MATCH($A4,#NAME?,0)+1,0)&gt;0,1,0)</formula>
    </cfRule>
    <cfRule type="expression" dxfId="953" priority="151">
      <formula>IF(VLOOKUP($AD$3,#NAME?,MATCH($A4,#NAME?,0)+1,0)&gt;0,1,0)</formula>
    </cfRule>
    <cfRule type="expression" dxfId="952"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51" priority="153">
      <formula>IF(LEN(AE4)&gt;0,1,0)</formula>
    </cfRule>
    <cfRule type="expression" dxfId="950" priority="154">
      <formula>IF(VLOOKUP($AE$3,#NAME?,MATCH($A4,#NAME?,0)+1,0)&gt;0,1,0)</formula>
    </cfRule>
    <cfRule type="expression" dxfId="949" priority="155">
      <formula>IF(VLOOKUP($AE$3,#NAME?,MATCH($A4,#NAME?,0)+1,0)&gt;0,1,0)</formula>
    </cfRule>
    <cfRule type="expression" dxfId="948" priority="156">
      <formula>IF(VLOOKUP($AE$3,#NAME?,MATCH($A4,#NAME?,0)+1,0)&gt;0,1,0)</formula>
    </cfRule>
    <cfRule type="expression" dxfId="947"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46" priority="158">
      <formula>IF(LEN(AF4)&gt;0,1,0)</formula>
    </cfRule>
    <cfRule type="expression" dxfId="945" priority="159">
      <formula>IF(VLOOKUP($AF$3,#NAME?,MATCH($A4,#NAME?,0)+1,0)&gt;0,1,0)</formula>
    </cfRule>
    <cfRule type="expression" dxfId="944" priority="160">
      <formula>IF(VLOOKUP($AF$3,#NAME?,MATCH($A4,#NAME?,0)+1,0)&gt;0,1,0)</formula>
    </cfRule>
    <cfRule type="expression" dxfId="943" priority="161">
      <formula>IF(VLOOKUP($AF$3,#NAME?,MATCH($A4,#NAME?,0)+1,0)&gt;0,1,0)</formula>
    </cfRule>
    <cfRule type="expression" dxfId="942"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41" priority="163">
      <formula>IF(LEN(AG4)&gt;0,1,0)</formula>
    </cfRule>
    <cfRule type="expression" dxfId="940" priority="164">
      <formula>IF(VLOOKUP($AG$3,#NAME?,MATCH($A4,#NAME?,0)+1,0)&gt;0,1,0)</formula>
    </cfRule>
    <cfRule type="expression" dxfId="939" priority="165">
      <formula>IF(VLOOKUP($AG$3,#NAME?,MATCH($A4,#NAME?,0)+1,0)&gt;0,1,0)</formula>
    </cfRule>
    <cfRule type="expression" dxfId="938" priority="166">
      <formula>IF(VLOOKUP($AG$3,#NAME?,MATCH($A4,#NAME?,0)+1,0)&gt;0,1,0)</formula>
    </cfRule>
    <cfRule type="expression" dxfId="93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36" priority="168">
      <formula>IF(LEN(AH4)&gt;0,1,0)</formula>
    </cfRule>
    <cfRule type="expression" dxfId="935" priority="169">
      <formula>IF(VLOOKUP($AH$3,#NAME?,MATCH($A4,#NAME?,0)+1,0)&gt;0,1,0)</formula>
    </cfRule>
    <cfRule type="expression" dxfId="934" priority="170">
      <formula>IF(VLOOKUP($AH$3,#NAME?,MATCH($A4,#NAME?,0)+1,0)&gt;0,1,0)</formula>
    </cfRule>
    <cfRule type="expression" dxfId="933" priority="171">
      <formula>IF(VLOOKUP($AH$3,#NAME?,MATCH($A4,#NAME?,0)+1,0)&gt;0,1,0)</formula>
    </cfRule>
    <cfRule type="expression" dxfId="932"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31" priority="173">
      <formula>IF(LEN(AI4)&gt;0,1,0)</formula>
    </cfRule>
    <cfRule type="expression" dxfId="930" priority="174">
      <formula>IF(VLOOKUP($AI$3,#NAME?,MATCH($A4,#NAME?,0)+1,0)&gt;0,1,0)</formula>
    </cfRule>
    <cfRule type="expression" dxfId="929" priority="175">
      <formula>IF(VLOOKUP($AI$3,#NAME?,MATCH($A4,#NAME?,0)+1,0)&gt;0,1,0)</formula>
    </cfRule>
    <cfRule type="expression" dxfId="928" priority="176">
      <formula>IF(VLOOKUP($AI$3,#NAME?,MATCH($A4,#NAME?,0)+1,0)&gt;0,1,0)</formula>
    </cfRule>
    <cfRule type="expression" dxfId="927"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26" priority="178">
      <formula>IF(LEN(AJ4)&gt;0,1,0)</formula>
    </cfRule>
    <cfRule type="expression" dxfId="925" priority="179">
      <formula>IF(VLOOKUP($AJ$3,#NAME?,MATCH($A4,#NAME?,0)+1,0)&gt;0,1,0)</formula>
    </cfRule>
    <cfRule type="expression" dxfId="924" priority="180">
      <formula>IF(VLOOKUP($AJ$3,#NAME?,MATCH($A4,#NAME?,0)+1,0)&gt;0,1,0)</formula>
    </cfRule>
    <cfRule type="expression" dxfId="923" priority="181">
      <formula>IF(VLOOKUP($AJ$3,#NAME?,MATCH($A4,#NAME?,0)+1,0)&gt;0,1,0)</formula>
    </cfRule>
    <cfRule type="expression" dxfId="922"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21" priority="183">
      <formula>IF(LEN(AK4)&gt;0,1,0)</formula>
    </cfRule>
    <cfRule type="expression" dxfId="920" priority="184">
      <formula>IF(VLOOKUP($AK$3,#NAME?,MATCH($A4,#NAME?,0)+1,0)&gt;0,1,0)</formula>
    </cfRule>
    <cfRule type="expression" dxfId="919" priority="185">
      <formula>IF(VLOOKUP($AK$3,#NAME?,MATCH($A4,#NAME?,0)+1,0)&gt;0,1,0)</formula>
    </cfRule>
    <cfRule type="expression" dxfId="918" priority="186">
      <formula>IF(VLOOKUP($AK$3,#NAME?,MATCH($A4,#NAME?,0)+1,0)&gt;0,1,0)</formula>
    </cfRule>
    <cfRule type="expression" dxfId="917"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16" priority="188">
      <formula>IF(LEN(AL4)&gt;0,1,0)</formula>
    </cfRule>
    <cfRule type="expression" dxfId="915" priority="189">
      <formula>IF(VLOOKUP($AL$3,#NAME?,MATCH($A4,#NAME?,0)+1,0)&gt;0,1,0)</formula>
    </cfRule>
    <cfRule type="expression" dxfId="914" priority="190">
      <formula>IF(VLOOKUP($AL$3,#NAME?,MATCH($A4,#NAME?,0)+1,0)&gt;0,1,0)</formula>
    </cfRule>
    <cfRule type="expression" dxfId="913" priority="191">
      <formula>IF(VLOOKUP($AL$3,#NAME?,MATCH($A4,#NAME?,0)+1,0)&gt;0,1,0)</formula>
    </cfRule>
    <cfRule type="expression" dxfId="912"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911" priority="193">
      <formula>IF(LEN(AM4)&gt;0,1,0)</formula>
    </cfRule>
    <cfRule type="expression" dxfId="910" priority="194">
      <formula>IF(VLOOKUP($AM$3,#NAME?,MATCH($A4,#NAME?,0)+1,0)&gt;0,1,0)</formula>
    </cfRule>
    <cfRule type="expression" dxfId="909" priority="195">
      <formula>IF(VLOOKUP($AM$3,#NAME?,MATCH($A4,#NAME?,0)+1,0)&gt;0,1,0)</formula>
    </cfRule>
    <cfRule type="expression" dxfId="908" priority="196">
      <formula>IF(VLOOKUP($AM$3,#NAME?,MATCH($A4,#NAME?,0)+1,0)&gt;0,1,0)</formula>
    </cfRule>
    <cfRule type="expression" dxfId="907"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906" priority="198">
      <formula>IF(LEN(AN4)&gt;0,1,0)</formula>
    </cfRule>
    <cfRule type="expression" dxfId="905" priority="199">
      <formula>IF(VLOOKUP($AN$3,#NAME?,MATCH($A4,#NAME?,0)+1,0)&gt;0,1,0)</formula>
    </cfRule>
    <cfRule type="expression" dxfId="904" priority="200">
      <formula>IF(VLOOKUP($AN$3,#NAME?,MATCH($A4,#NAME?,0)+1,0)&gt;0,1,0)</formula>
    </cfRule>
    <cfRule type="expression" dxfId="903" priority="201">
      <formula>IF(VLOOKUP($AN$3,#NAME?,MATCH($A4,#NAME?,0)+1,0)&gt;0,1,0)</formula>
    </cfRule>
    <cfRule type="expression" dxfId="902"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901" priority="203">
      <formula>IF(LEN(AO4)&gt;0,1,0)</formula>
    </cfRule>
    <cfRule type="expression" dxfId="900" priority="204">
      <formula>IF(VLOOKUP($AO$3,#NAME?,MATCH($A4,#NAME?,0)+1,0)&gt;0,1,0)</formula>
    </cfRule>
    <cfRule type="expression" dxfId="899" priority="205">
      <formula>IF(VLOOKUP($AO$3,#NAME?,MATCH($A4,#NAME?,0)+1,0)&gt;0,1,0)</formula>
    </cfRule>
    <cfRule type="expression" dxfId="898" priority="206">
      <formula>IF(VLOOKUP($AO$3,#NAME?,MATCH($A4,#NAME?,0)+1,0)&gt;0,1,0)</formula>
    </cfRule>
    <cfRule type="expression" dxfId="89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96" priority="208">
      <formula>IF(LEN(AP4)&gt;0,1,0)</formula>
    </cfRule>
    <cfRule type="expression" dxfId="895" priority="209">
      <formula>IF(VLOOKUP($AP$3,#NAME?,MATCH($A4,#NAME?,0)+1,0)&gt;0,1,0)</formula>
    </cfRule>
    <cfRule type="expression" dxfId="894" priority="210">
      <formula>IF(VLOOKUP($AP$3,#NAME?,MATCH($A4,#NAME?,0)+1,0)&gt;0,1,0)</formula>
    </cfRule>
    <cfRule type="expression" dxfId="893" priority="211">
      <formula>IF(VLOOKUP($AP$3,#NAME?,MATCH($A4,#NAME?,0)+1,0)&gt;0,1,0)</formula>
    </cfRule>
    <cfRule type="expression" dxfId="892"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91" priority="213">
      <formula>IF(LEN(AQ4)&gt;0,1,0)</formula>
    </cfRule>
    <cfRule type="expression" dxfId="890" priority="214">
      <formula>IF(VLOOKUP($AQ$3,#NAME?,MATCH($A4,#NAME?,0)+1,0)&gt;0,1,0)</formula>
    </cfRule>
    <cfRule type="expression" dxfId="889" priority="215">
      <formula>IF(VLOOKUP($AQ$3,#NAME?,MATCH($A4,#NAME?,0)+1,0)&gt;0,1,0)</formula>
    </cfRule>
    <cfRule type="expression" dxfId="888" priority="216">
      <formula>IF(VLOOKUP($AQ$3,#NAME?,MATCH($A4,#NAME?,0)+1,0)&gt;0,1,0)</formula>
    </cfRule>
    <cfRule type="expression" dxfId="887"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86" priority="218">
      <formula>IF(LEN(AR4)&gt;0,1,0)</formula>
    </cfRule>
    <cfRule type="expression" dxfId="885" priority="219">
      <formula>IF(VLOOKUP($AR$3,#NAME?,MATCH($A4,#NAME?,0)+1,0)&gt;0,1,0)</formula>
    </cfRule>
    <cfRule type="expression" dxfId="884" priority="220">
      <formula>IF(VLOOKUP($AR$3,#NAME?,MATCH($A4,#NAME?,0)+1,0)&gt;0,1,0)</formula>
    </cfRule>
    <cfRule type="expression" dxfId="883" priority="221">
      <formula>IF(VLOOKUP($AR$3,#NAME?,MATCH($A4,#NAME?,0)+1,0)&gt;0,1,0)</formula>
    </cfRule>
    <cfRule type="expression" dxfId="882"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81" priority="223">
      <formula>IF(LEN(AS4)&gt;0,1,0)</formula>
    </cfRule>
    <cfRule type="expression" dxfId="880" priority="224">
      <formula>IF(VLOOKUP($AS$3,#NAME?,MATCH($A4,#NAME?,0)+1,0)&gt;0,1,0)</formula>
    </cfRule>
    <cfRule type="expression" dxfId="879" priority="225">
      <formula>IF(VLOOKUP($AS$3,#NAME?,MATCH($A4,#NAME?,0)+1,0)&gt;0,1,0)</formula>
    </cfRule>
    <cfRule type="expression" dxfId="878" priority="226">
      <formula>IF(VLOOKUP($AS$3,#NAME?,MATCH($A4,#NAME?,0)+1,0)&gt;0,1,0)</formula>
    </cfRule>
    <cfRule type="expression" dxfId="877" priority="227">
      <formula>AND(IF(IFERROR(VLOOKUP($AS$3,#NAME?,MATCH($A4,#NAME?,0)+1,0),0)&gt;0,0,1),IF(IFERROR(VLOOKUP($AS$3,#NAME?,MATCH($A4,#NAME?,0)+1,0),0)&gt;0,0,1),IF(IFERROR(VLOOKUP($AS$3,#NAME?,MATCH($A4,#NAME?,0)+1,0),0)&gt;0,0,1),IF(IFERROR(MATCH($A4,#NAME?,0),0)&gt;0,1,0))</formula>
    </cfRule>
  </conditionalFormatting>
  <conditionalFormatting sqref="AT7:AT1048576 AT4 AV5:AV166">
    <cfRule type="expression" dxfId="876" priority="228">
      <formula>IF(LEN(AT4)&gt;0,1,0)</formula>
    </cfRule>
    <cfRule type="expression" dxfId="875" priority="229">
      <formula>IF(VLOOKUP($AT$3,#NAME?,MATCH($A4,#NAME?,0)+1,0)&gt;0,1,0)</formula>
    </cfRule>
    <cfRule type="expression" dxfId="874" priority="230">
      <formula>IF(VLOOKUP($AT$3,#NAME?,MATCH($A4,#NAME?,0)+1,0)&gt;0,1,0)</formula>
    </cfRule>
    <cfRule type="expression" dxfId="873" priority="231">
      <formula>IF(VLOOKUP($AT$3,#NAME?,MATCH($A4,#NAME?,0)+1,0)&gt;0,1,0)</formula>
    </cfRule>
    <cfRule type="expression" dxfId="872"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71" priority="233">
      <formula>IF(LEN(AU4)&gt;0,1,0)</formula>
    </cfRule>
    <cfRule type="expression" dxfId="870" priority="234">
      <formula>IF(VLOOKUP($AU$3,#NAME?,MATCH($A4,#NAME?,0)+1,0)&gt;0,1,0)</formula>
    </cfRule>
    <cfRule type="expression" dxfId="869" priority="235">
      <formula>IF(VLOOKUP($AU$3,#NAME?,MATCH($A4,#NAME?,0)+1,0)&gt;0,1,0)</formula>
    </cfRule>
    <cfRule type="expression" dxfId="868" priority="236">
      <formula>IF(VLOOKUP($AU$3,#NAME?,MATCH($A4,#NAME?,0)+1,0)&gt;0,1,0)</formula>
    </cfRule>
    <cfRule type="expression" dxfId="867"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66" priority="238">
      <formula>IF(LEN(AV4)&gt;0,1,0)</formula>
    </cfRule>
    <cfRule type="expression" dxfId="865" priority="239">
      <formula>IF(VLOOKUP($AV$3,#NAME?,MATCH($A4,#NAME?,0)+1,0)&gt;0,1,0)</formula>
    </cfRule>
    <cfRule type="expression" dxfId="864" priority="240">
      <formula>IF(VLOOKUP($AV$3,#NAME?,MATCH($A4,#NAME?,0)+1,0)&gt;0,1,0)</formula>
    </cfRule>
    <cfRule type="expression" dxfId="863" priority="241">
      <formula>IF(VLOOKUP($AV$3,#NAME?,MATCH($A4,#NAME?,0)+1,0)&gt;0,1,0)</formula>
    </cfRule>
    <cfRule type="expression" dxfId="862" priority="242">
      <formula>AND(IF(IFERROR(VLOOKUP($AV$3,#NAME?,MATCH($A4,#NAME?,0)+1,0),0)&gt;0,0,1),IF(IFERROR(VLOOKUP($AV$3,#NAME?,MATCH($A4,#NAME?,0)+1,0),0)&gt;0,0,1),IF(IFERROR(VLOOKUP($AV$3,#NAME?,MATCH($A4,#NAME?,0)+1,0),0)&gt;0,0,1),IF(IFERROR(MATCH($A4,#NAME?,0),0)&gt;0,1,0))</formula>
    </cfRule>
  </conditionalFormatting>
  <conditionalFormatting sqref="AW7:AW1048576 AW4">
    <cfRule type="expression" dxfId="861" priority="243">
      <formula>IF(LEN(AW4)&gt;0,1,0)</formula>
    </cfRule>
    <cfRule type="expression" dxfId="860" priority="244">
      <formula>IF(VLOOKUP($AW$3,#NAME?,MATCH($A4,#NAME?,0)+1,0)&gt;0,1,0)</formula>
    </cfRule>
    <cfRule type="expression" dxfId="859" priority="245">
      <formula>IF(VLOOKUP($AW$3,#NAME?,MATCH($A4,#NAME?,0)+1,0)&gt;0,1,0)</formula>
    </cfRule>
    <cfRule type="expression" dxfId="858" priority="246">
      <formula>IF(VLOOKUP($AW$3,#NAME?,MATCH($A4,#NAME?,0)+1,0)&gt;0,1,0)</formula>
    </cfRule>
    <cfRule type="expression" dxfId="857"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56" priority="248">
      <formula>IF(LEN(AX4)&gt;0,1,0)</formula>
    </cfRule>
    <cfRule type="expression" dxfId="855" priority="249">
      <formula>IF(VLOOKUP($AX$3,#NAME?,MATCH($A4,#NAME?,0)+1,0)&gt;0,1,0)</formula>
    </cfRule>
    <cfRule type="expression" dxfId="854" priority="250">
      <formula>IF(VLOOKUP($AX$3,#NAME?,MATCH($A4,#NAME?,0)+1,0)&gt;0,1,0)</formula>
    </cfRule>
    <cfRule type="expression" dxfId="853" priority="251">
      <formula>IF(VLOOKUP($AX$3,#NAME?,MATCH($A4,#NAME?,0)+1,0)&gt;0,1,0)</formula>
    </cfRule>
    <cfRule type="expression" dxfId="852"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51" priority="253">
      <formula>IF(LEN(AY4)&gt;0,1,0)</formula>
    </cfRule>
    <cfRule type="expression" dxfId="850" priority="254">
      <formula>IF(VLOOKUP($AY$3,#NAME?,MATCH($A4,#NAME?,0)+1,0)&gt;0,1,0)</formula>
    </cfRule>
    <cfRule type="expression" dxfId="849" priority="255">
      <formula>IF(VLOOKUP($AY$3,#NAME?,MATCH($A4,#NAME?,0)+1,0)&gt;0,1,0)</formula>
    </cfRule>
    <cfRule type="expression" dxfId="848" priority="256">
      <formula>IF(VLOOKUP($AY$3,#NAME?,MATCH($A4,#NAME?,0)+1,0)&gt;0,1,0)</formula>
    </cfRule>
    <cfRule type="expression" dxfId="847"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46" priority="258">
      <formula>IF(LEN(AZ4)&gt;0,1,0)</formula>
    </cfRule>
    <cfRule type="expression" dxfId="845" priority="259">
      <formula>IF(VLOOKUP($AZ$3,#NAME?,MATCH($A4,#NAME?,0)+1,0)&gt;0,1,0)</formula>
    </cfRule>
    <cfRule type="expression" dxfId="844" priority="260">
      <formula>IF(VLOOKUP($AZ$3,#NAME?,MATCH($A4,#NAME?,0)+1,0)&gt;0,1,0)</formula>
    </cfRule>
    <cfRule type="expression" dxfId="843" priority="261">
      <formula>IF(VLOOKUP($AZ$3,#NAME?,MATCH($A4,#NAME?,0)+1,0)&gt;0,1,0)</formula>
    </cfRule>
    <cfRule type="expression" dxfId="842"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41" priority="263">
      <formula>IF(LEN(BA4)&gt;0,1,0)</formula>
    </cfRule>
    <cfRule type="expression" dxfId="840" priority="264">
      <formula>IF(VLOOKUP($BA$3,#NAME?,MATCH($A4,#NAME?,0)+1,0)&gt;0,1,0)</formula>
    </cfRule>
    <cfRule type="expression" dxfId="839" priority="265">
      <formula>IF(VLOOKUP($BA$3,#NAME?,MATCH($A4,#NAME?,0)+1,0)&gt;0,1,0)</formula>
    </cfRule>
    <cfRule type="expression" dxfId="838" priority="266">
      <formula>IF(VLOOKUP($BA$3,#NAME?,MATCH($A4,#NAME?,0)+1,0)&gt;0,1,0)</formula>
    </cfRule>
    <cfRule type="expression" dxfId="837"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36" priority="268">
      <formula>IF(LEN(BB4)&gt;0,1,0)</formula>
    </cfRule>
    <cfRule type="expression" dxfId="835" priority="269">
      <formula>IF(VLOOKUP($BB$3,#NAME?,MATCH($A4,#NAME?,0)+1,0)&gt;0,1,0)</formula>
    </cfRule>
    <cfRule type="expression" dxfId="834" priority="270">
      <formula>IF(VLOOKUP($BB$3,#NAME?,MATCH($A4,#NAME?,0)+1,0)&gt;0,1,0)</formula>
    </cfRule>
    <cfRule type="expression" dxfId="833" priority="271">
      <formula>IF(VLOOKUP($BB$3,#NAME?,MATCH($A4,#NAME?,0)+1,0)&gt;0,1,0)</formula>
    </cfRule>
    <cfRule type="expression" dxfId="832"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31" priority="273">
      <formula>IF(LEN(BC4)&gt;0,1,0)</formula>
    </cfRule>
    <cfRule type="expression" dxfId="830" priority="274">
      <formula>IF(VLOOKUP($BC$3,#NAME?,MATCH($A4,#NAME?,0)+1,0)&gt;0,1,0)</formula>
    </cfRule>
    <cfRule type="expression" dxfId="829" priority="275">
      <formula>IF(VLOOKUP($BC$3,#NAME?,MATCH($A4,#NAME?,0)+1,0)&gt;0,1,0)</formula>
    </cfRule>
    <cfRule type="expression" dxfId="828" priority="276">
      <formula>IF(VLOOKUP($BC$3,#NAME?,MATCH($A4,#NAME?,0)+1,0)&gt;0,1,0)</formula>
    </cfRule>
    <cfRule type="expression" dxfId="827"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26" priority="278">
      <formula>IF(LEN(BD4)&gt;0,1,0)</formula>
    </cfRule>
    <cfRule type="expression" dxfId="825" priority="279">
      <formula>IF(VLOOKUP($BD$3,#NAME?,MATCH($A4,#NAME?,0)+1,0)&gt;0,1,0)</formula>
    </cfRule>
    <cfRule type="expression" dxfId="824" priority="280">
      <formula>IF(VLOOKUP($BD$3,#NAME?,MATCH($A4,#NAME?,0)+1,0)&gt;0,1,0)</formula>
    </cfRule>
    <cfRule type="expression" dxfId="823" priority="281">
      <formula>IF(VLOOKUP($BD$3,#NAME?,MATCH($A4,#NAME?,0)+1,0)&gt;0,1,0)</formula>
    </cfRule>
    <cfRule type="expression" dxfId="822"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21" priority="283">
      <formula>IF(LEN(BE5)&gt;0,1,0)</formula>
    </cfRule>
    <cfRule type="expression" dxfId="820" priority="284">
      <formula>IF(VLOOKUP($BE$3,#NAME?,MATCH($A5,#NAME?,0)+1,0)&gt;0,1,0)</formula>
    </cfRule>
    <cfRule type="expression" dxfId="819" priority="285">
      <formula>IF(VLOOKUP($BE$3,#NAME?,MATCH($A5,#NAME?,0)+1,0)&gt;0,1,0)</formula>
    </cfRule>
    <cfRule type="expression" dxfId="818" priority="286">
      <formula>IF(VLOOKUP($BE$3,#NAME?,MATCH($A5,#NAME?,0)+1,0)&gt;0,1,0)</formula>
    </cfRule>
    <cfRule type="expression" dxfId="817"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16" priority="288">
      <formula>IF(LEN(BF5)&gt;0,1,0)</formula>
    </cfRule>
    <cfRule type="expression" dxfId="815" priority="289">
      <formula>IF(VLOOKUP($BF$3,#NAME?,MATCH($A5,#NAME?,0)+1,0)&gt;0,1,0)</formula>
    </cfRule>
    <cfRule type="expression" dxfId="814" priority="290">
      <formula>IF(VLOOKUP($BF$3,#NAME?,MATCH($A5,#NAME?,0)+1,0)&gt;0,1,0)</formula>
    </cfRule>
    <cfRule type="expression" dxfId="813" priority="291">
      <formula>IF(VLOOKUP($BF$3,#NAME?,MATCH($A5,#NAME?,0)+1,0)&gt;0,1,0)</formula>
    </cfRule>
    <cfRule type="expression" dxfId="812"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811" priority="293">
      <formula>IF(LEN(BG5)&gt;0,1,0)</formula>
    </cfRule>
    <cfRule type="expression" dxfId="810" priority="294">
      <formula>IF(VLOOKUP($BG$3,#NAME?,MATCH($A5,#NAME?,0)+1,0)&gt;0,1,0)</formula>
    </cfRule>
    <cfRule type="expression" dxfId="809" priority="295">
      <formula>IF(VLOOKUP($BG$3,#NAME?,MATCH($A5,#NAME?,0)+1,0)&gt;0,1,0)</formula>
    </cfRule>
    <cfRule type="expression" dxfId="808" priority="296">
      <formula>IF(VLOOKUP($BG$3,#NAME?,MATCH($A5,#NAME?,0)+1,0)&gt;0,1,0)</formula>
    </cfRule>
    <cfRule type="expression" dxfId="80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806" priority="298">
      <formula>IF(LEN(BH5)&gt;0,1,0)</formula>
    </cfRule>
    <cfRule type="expression" dxfId="805" priority="299">
      <formula>IF(VLOOKUP($BH$3,#NAME?,MATCH($A5,#NAME?,0)+1,0)&gt;0,1,0)</formula>
    </cfRule>
    <cfRule type="expression" dxfId="804" priority="300">
      <formula>IF(VLOOKUP($BH$3,#NAME?,MATCH($A5,#NAME?,0)+1,0)&gt;0,1,0)</formula>
    </cfRule>
    <cfRule type="expression" dxfId="803" priority="301">
      <formula>IF(VLOOKUP($BH$3,#NAME?,MATCH($A5,#NAME?,0)+1,0)&gt;0,1,0)</formula>
    </cfRule>
    <cfRule type="expression" dxfId="802"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801" priority="303">
      <formula>IF(LEN(BI4)&gt;0,1,0)</formula>
    </cfRule>
    <cfRule type="expression" dxfId="800" priority="304">
      <formula>IF(VLOOKUP($BI$3,#NAME?,MATCH($A4,#NAME?,0)+1,0)&gt;0,1,0)</formula>
    </cfRule>
    <cfRule type="expression" dxfId="799" priority="305">
      <formula>IF(VLOOKUP($BI$3,#NAME?,MATCH($A4,#NAME?,0)+1,0)&gt;0,1,0)</formula>
    </cfRule>
    <cfRule type="expression" dxfId="798" priority="306">
      <formula>IF(VLOOKUP($BI$3,#NAME?,MATCH($A4,#NAME?,0)+1,0)&gt;0,1,0)</formula>
    </cfRule>
    <cfRule type="expression" dxfId="797"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96" priority="308">
      <formula>IF(LEN(BJ4)&gt;0,1,0)</formula>
    </cfRule>
    <cfRule type="expression" dxfId="795" priority="309">
      <formula>IF(VLOOKUP($BJ$3,#NAME?,MATCH($A4,#NAME?,0)+1,0)&gt;0,1,0)</formula>
    </cfRule>
    <cfRule type="expression" dxfId="794" priority="310">
      <formula>IF(VLOOKUP($BJ$3,#NAME?,MATCH($A4,#NAME?,0)+1,0)&gt;0,1,0)</formula>
    </cfRule>
    <cfRule type="expression" dxfId="793" priority="311">
      <formula>IF(VLOOKUP($BJ$3,#NAME?,MATCH($A4,#NAME?,0)+1,0)&gt;0,1,0)</formula>
    </cfRule>
    <cfRule type="expression" dxfId="792"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91" priority="313">
      <formula>IF(LEN(BK4)&gt;0,1,0)</formula>
    </cfRule>
    <cfRule type="expression" dxfId="790" priority="314">
      <formula>IF(VLOOKUP($BK$3,#NAME?,MATCH($A4,#NAME?,0)+1,0)&gt;0,1,0)</formula>
    </cfRule>
    <cfRule type="expression" dxfId="789" priority="315">
      <formula>IF(VLOOKUP($BK$3,#NAME?,MATCH($A4,#NAME?,0)+1,0)&gt;0,1,0)</formula>
    </cfRule>
    <cfRule type="expression" dxfId="788" priority="316">
      <formula>IF(VLOOKUP($BK$3,#NAME?,MATCH($A4,#NAME?,0)+1,0)&gt;0,1,0)</formula>
    </cfRule>
    <cfRule type="expression" dxfId="78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86" priority="318">
      <formula>IF(LEN(BL4)&gt;0,1,0)</formula>
    </cfRule>
    <cfRule type="expression" dxfId="785" priority="319">
      <formula>IF(VLOOKUP($BL$3,#NAME?,MATCH($A4,#NAME?,0)+1,0)&gt;0,1,0)</formula>
    </cfRule>
    <cfRule type="expression" dxfId="784" priority="320">
      <formula>IF(VLOOKUP($BL$3,#NAME?,MATCH($A4,#NAME?,0)+1,0)&gt;0,1,0)</formula>
    </cfRule>
    <cfRule type="expression" dxfId="783" priority="321">
      <formula>IF(VLOOKUP($BL$3,#NAME?,MATCH($A4,#NAME?,0)+1,0)&gt;0,1,0)</formula>
    </cfRule>
    <cfRule type="expression" dxfId="782"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81" priority="323">
      <formula>IF(LEN(BM4)&gt;0,1,0)</formula>
    </cfRule>
    <cfRule type="expression" dxfId="780" priority="324">
      <formula>IF(VLOOKUP($BM$3,#NAME?,MATCH($A4,#NAME?,0)+1,0)&gt;0,1,0)</formula>
    </cfRule>
    <cfRule type="expression" dxfId="779" priority="325">
      <formula>IF(VLOOKUP($BM$3,#NAME?,MATCH($A4,#NAME?,0)+1,0)&gt;0,1,0)</formula>
    </cfRule>
    <cfRule type="expression" dxfId="778" priority="326">
      <formula>IF(VLOOKUP($BM$3,#NAME?,MATCH($A4,#NAME?,0)+1,0)&gt;0,1,0)</formula>
    </cfRule>
    <cfRule type="expression" dxfId="777"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76" priority="328">
      <formula>IF(LEN(BN4)&gt;0,1,0)</formula>
    </cfRule>
    <cfRule type="expression" dxfId="775" priority="329">
      <formula>IF(VLOOKUP($BN$3,#NAME?,MATCH($A4,#NAME?,0)+1,0)&gt;0,1,0)</formula>
    </cfRule>
    <cfRule type="expression" dxfId="774" priority="330">
      <formula>IF(VLOOKUP($BN$3,#NAME?,MATCH($A4,#NAME?,0)+1,0)&gt;0,1,0)</formula>
    </cfRule>
    <cfRule type="expression" dxfId="773" priority="331">
      <formula>IF(VLOOKUP($BN$3,#NAME?,MATCH($A4,#NAME?,0)+1,0)&gt;0,1,0)</formula>
    </cfRule>
    <cfRule type="expression" dxfId="772"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71" priority="333">
      <formula>IF(LEN(BO4)&gt;0,1,0)</formula>
    </cfRule>
    <cfRule type="expression" dxfId="770" priority="334">
      <formula>IF(VLOOKUP($BO$3,#NAME?,MATCH($A4,#NAME?,0)+1,0)&gt;0,1,0)</formula>
    </cfRule>
    <cfRule type="expression" dxfId="769" priority="335">
      <formula>IF(VLOOKUP($BO$3,#NAME?,MATCH($A4,#NAME?,0)+1,0)&gt;0,1,0)</formula>
    </cfRule>
    <cfRule type="expression" dxfId="768" priority="336">
      <formula>IF(VLOOKUP($BO$3,#NAME?,MATCH($A4,#NAME?,0)+1,0)&gt;0,1,0)</formula>
    </cfRule>
    <cfRule type="expression" dxfId="767"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66" priority="338">
      <formula>IF(LEN(BP4)&gt;0,1,0)</formula>
    </cfRule>
    <cfRule type="expression" dxfId="765" priority="339">
      <formula>IF(VLOOKUP($BP$3,#NAME?,MATCH($A4,#NAME?,0)+1,0)&gt;0,1,0)</formula>
    </cfRule>
    <cfRule type="expression" dxfId="764" priority="340">
      <formula>IF(VLOOKUP($BP$3,#NAME?,MATCH($A4,#NAME?,0)+1,0)&gt;0,1,0)</formula>
    </cfRule>
    <cfRule type="expression" dxfId="763" priority="341">
      <formula>IF(VLOOKUP($BP$3,#NAME?,MATCH($A4,#NAME?,0)+1,0)&gt;0,1,0)</formula>
    </cfRule>
    <cfRule type="expression" dxfId="762"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61" priority="343">
      <formula>IF(LEN(BQ4)&gt;0,1,0)</formula>
    </cfRule>
    <cfRule type="expression" dxfId="760" priority="344">
      <formula>IF(VLOOKUP($BQ$3,#NAME?,MATCH($A4,#NAME?,0)+1,0)&gt;0,1,0)</formula>
    </cfRule>
    <cfRule type="expression" dxfId="759" priority="345">
      <formula>IF(VLOOKUP($BQ$3,#NAME?,MATCH($A4,#NAME?,0)+1,0)&gt;0,1,0)</formula>
    </cfRule>
    <cfRule type="expression" dxfId="758" priority="346">
      <formula>IF(VLOOKUP($BQ$3,#NAME?,MATCH($A4,#NAME?,0)+1,0)&gt;0,1,0)</formula>
    </cfRule>
    <cfRule type="expression" dxfId="757"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56" priority="348">
      <formula>IF(LEN(BR4)&gt;0,1,0)</formula>
    </cfRule>
    <cfRule type="expression" dxfId="755" priority="349">
      <formula>IF(VLOOKUP($BR$3,#NAME?,MATCH($A4,#NAME?,0)+1,0)&gt;0,1,0)</formula>
    </cfRule>
    <cfRule type="expression" dxfId="754" priority="350">
      <formula>IF(VLOOKUP($BR$3,#NAME?,MATCH($A4,#NAME?,0)+1,0)&gt;0,1,0)</formula>
    </cfRule>
    <cfRule type="expression" dxfId="753" priority="351">
      <formula>IF(VLOOKUP($BR$3,#NAME?,MATCH($A4,#NAME?,0)+1,0)&gt;0,1,0)</formula>
    </cfRule>
    <cfRule type="expression" dxfId="752"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51" priority="353">
      <formula>IF(LEN(BS4)&gt;0,1,0)</formula>
    </cfRule>
    <cfRule type="expression" dxfId="750" priority="354">
      <formula>IF(VLOOKUP($BS$3,#NAME?,MATCH($A4,#NAME?,0)+1,0)&gt;0,1,0)</formula>
    </cfRule>
    <cfRule type="expression" dxfId="749" priority="355">
      <formula>IF(VLOOKUP($BS$3,#NAME?,MATCH($A4,#NAME?,0)+1,0)&gt;0,1,0)</formula>
    </cfRule>
    <cfRule type="expression" dxfId="748" priority="356">
      <formula>IF(VLOOKUP($BS$3,#NAME?,MATCH($A4,#NAME?,0)+1,0)&gt;0,1,0)</formula>
    </cfRule>
    <cfRule type="expression" dxfId="747"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46" priority="358">
      <formula>IF(LEN(BT4)&gt;0,1,0)</formula>
    </cfRule>
    <cfRule type="expression" dxfId="745" priority="359">
      <formula>IF(VLOOKUP($BT$3,#NAME?,MATCH($A4,#NAME?,0)+1,0)&gt;0,1,0)</formula>
    </cfRule>
    <cfRule type="expression" dxfId="744" priority="360">
      <formula>IF(VLOOKUP($BT$3,#NAME?,MATCH($A4,#NAME?,0)+1,0)&gt;0,1,0)</formula>
    </cfRule>
    <cfRule type="expression" dxfId="743" priority="361">
      <formula>IF(VLOOKUP($BT$3,#NAME?,MATCH($A4,#NAME?,0)+1,0)&gt;0,1,0)</formula>
    </cfRule>
    <cfRule type="expression" dxfId="742"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41" priority="363">
      <formula>IF(LEN(BU4)&gt;0,1,0)</formula>
    </cfRule>
    <cfRule type="expression" dxfId="740" priority="364">
      <formula>IF(VLOOKUP($BU$3,#NAME?,MATCH($A4,#NAME?,0)+1,0)&gt;0,1,0)</formula>
    </cfRule>
    <cfRule type="expression" dxfId="739" priority="365">
      <formula>IF(VLOOKUP($BU$3,#NAME?,MATCH($A4,#NAME?,0)+1,0)&gt;0,1,0)</formula>
    </cfRule>
    <cfRule type="expression" dxfId="738" priority="366">
      <formula>IF(VLOOKUP($BU$3,#NAME?,MATCH($A4,#NAME?,0)+1,0)&gt;0,1,0)</formula>
    </cfRule>
    <cfRule type="expression" dxfId="7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36" priority="368">
      <formula>IF(LEN(BV4)&gt;0,1,0)</formula>
    </cfRule>
    <cfRule type="expression" dxfId="735" priority="369">
      <formula>IF(VLOOKUP($BV$3,#NAME?,MATCH($A4,#NAME?,0)+1,0)&gt;0,1,0)</formula>
    </cfRule>
    <cfRule type="expression" dxfId="734" priority="370">
      <formula>IF(VLOOKUP($BV$3,#NAME?,MATCH($A4,#NAME?,0)+1,0)&gt;0,1,0)</formula>
    </cfRule>
    <cfRule type="expression" dxfId="733" priority="371">
      <formula>IF(VLOOKUP($BV$3,#NAME?,MATCH($A4,#NAME?,0)+1,0)&gt;0,1,0)</formula>
    </cfRule>
    <cfRule type="expression" dxfId="732"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31" priority="373">
      <formula>IF(LEN(BW4)&gt;0,1,0)</formula>
    </cfRule>
    <cfRule type="expression" dxfId="730" priority="374">
      <formula>IF(VLOOKUP($BW$3,#NAME?,MATCH($A4,#NAME?,0)+1,0)&gt;0,1,0)</formula>
    </cfRule>
    <cfRule type="expression" dxfId="729" priority="375">
      <formula>IF(VLOOKUP($BW$3,#NAME?,MATCH($A4,#NAME?,0)+1,0)&gt;0,1,0)</formula>
    </cfRule>
    <cfRule type="expression" dxfId="728" priority="376">
      <formula>IF(VLOOKUP($BW$3,#NAME?,MATCH($A4,#NAME?,0)+1,0)&gt;0,1,0)</formula>
    </cfRule>
    <cfRule type="expression" dxfId="727"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26" priority="378">
      <formula>IF(LEN(BX4)&gt;0,1,0)</formula>
    </cfRule>
    <cfRule type="expression" dxfId="725" priority="379">
      <formula>IF(VLOOKUP($BX$3,#NAME?,MATCH($A4,#NAME?,0)+1,0)&gt;0,1,0)</formula>
    </cfRule>
    <cfRule type="expression" dxfId="724" priority="380">
      <formula>IF(VLOOKUP($BX$3,#NAME?,MATCH($A4,#NAME?,0)+1,0)&gt;0,1,0)</formula>
    </cfRule>
    <cfRule type="expression" dxfId="723" priority="381">
      <formula>IF(VLOOKUP($BX$3,#NAME?,MATCH($A4,#NAME?,0)+1,0)&gt;0,1,0)</formula>
    </cfRule>
    <cfRule type="expression" dxfId="722"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21" priority="383">
      <formula>IF(LEN(BY4)&gt;0,1,0)</formula>
    </cfRule>
    <cfRule type="expression" dxfId="720" priority="384">
      <formula>IF(VLOOKUP($BY$3,#NAME?,MATCH($A4,#NAME?,0)+1,0)&gt;0,1,0)</formula>
    </cfRule>
    <cfRule type="expression" dxfId="719" priority="385">
      <formula>IF(VLOOKUP($BY$3,#NAME?,MATCH($A4,#NAME?,0)+1,0)&gt;0,1,0)</formula>
    </cfRule>
    <cfRule type="expression" dxfId="718" priority="386">
      <formula>IF(VLOOKUP($BY$3,#NAME?,MATCH($A4,#NAME?,0)+1,0)&gt;0,1,0)</formula>
    </cfRule>
    <cfRule type="expression" dxfId="717"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16" priority="388">
      <formula>IF(LEN(BZ4)&gt;0,1,0)</formula>
    </cfRule>
    <cfRule type="expression" dxfId="715" priority="389">
      <formula>IF(VLOOKUP($BZ$3,#NAME?,MATCH($A4,#NAME?,0)+1,0)&gt;0,1,0)</formula>
    </cfRule>
    <cfRule type="expression" dxfId="714" priority="390">
      <formula>IF(VLOOKUP($BZ$3,#NAME?,MATCH($A4,#NAME?,0)+1,0)&gt;0,1,0)</formula>
    </cfRule>
    <cfRule type="expression" dxfId="713" priority="391">
      <formula>IF(VLOOKUP($BZ$3,#NAME?,MATCH($A4,#NAME?,0)+1,0)&gt;0,1,0)</formula>
    </cfRule>
    <cfRule type="expression" dxfId="712"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711" priority="393">
      <formula>IF(LEN(CA4)&gt;0,1,0)</formula>
    </cfRule>
    <cfRule type="expression" dxfId="710" priority="394">
      <formula>IF(VLOOKUP($CA$3,#NAME?,MATCH($A4,#NAME?,0)+1,0)&gt;0,1,0)</formula>
    </cfRule>
    <cfRule type="expression" dxfId="709" priority="395">
      <formula>IF(VLOOKUP($CA$3,#NAME?,MATCH($A4,#NAME?,0)+1,0)&gt;0,1,0)</formula>
    </cfRule>
    <cfRule type="expression" dxfId="708" priority="396">
      <formula>IF(VLOOKUP($CA$3,#NAME?,MATCH($A4,#NAME?,0)+1,0)&gt;0,1,0)</formula>
    </cfRule>
    <cfRule type="expression" dxfId="707"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706" priority="398">
      <formula>IF(LEN(CB4)&gt;0,1,0)</formula>
    </cfRule>
    <cfRule type="expression" dxfId="705" priority="399">
      <formula>IF(VLOOKUP($CB$3,#NAME?,MATCH($A4,#NAME?,0)+1,0)&gt;0,1,0)</formula>
    </cfRule>
    <cfRule type="expression" dxfId="704" priority="400">
      <formula>IF(VLOOKUP($CB$3,#NAME?,MATCH($A4,#NAME?,0)+1,0)&gt;0,1,0)</formula>
    </cfRule>
    <cfRule type="expression" dxfId="703" priority="401">
      <formula>IF(VLOOKUP($CB$3,#NAME?,MATCH($A4,#NAME?,0)+1,0)&gt;0,1,0)</formula>
    </cfRule>
    <cfRule type="expression" dxfId="702"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701" priority="403">
      <formula>IF(LEN(CC4)&gt;0,1,0)</formula>
    </cfRule>
    <cfRule type="expression" dxfId="700" priority="404">
      <formula>IF(VLOOKUP($CC$3,#NAME?,MATCH($A4,#NAME?,0)+1,0)&gt;0,1,0)</formula>
    </cfRule>
    <cfRule type="expression" dxfId="699" priority="405">
      <formula>IF(VLOOKUP($CC$3,#NAME?,MATCH($A4,#NAME?,0)+1,0)&gt;0,1,0)</formula>
    </cfRule>
    <cfRule type="expression" dxfId="698" priority="406">
      <formula>IF(VLOOKUP($CC$3,#NAME?,MATCH($A4,#NAME?,0)+1,0)&gt;0,1,0)</formula>
    </cfRule>
    <cfRule type="expression" dxfId="697"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96" priority="408">
      <formula>IF(LEN(CD4)&gt;0,1,0)</formula>
    </cfRule>
    <cfRule type="expression" dxfId="695" priority="409">
      <formula>IF(VLOOKUP($CD$3,#NAME?,MATCH($A4,#NAME?,0)+1,0)&gt;0,1,0)</formula>
    </cfRule>
    <cfRule type="expression" dxfId="694" priority="410">
      <formula>IF(VLOOKUP($CD$3,#NAME?,MATCH($A4,#NAME?,0)+1,0)&gt;0,1,0)</formula>
    </cfRule>
    <cfRule type="expression" dxfId="693" priority="411">
      <formula>IF(VLOOKUP($CD$3,#NAME?,MATCH($A4,#NAME?,0)+1,0)&gt;0,1,0)</formula>
    </cfRule>
    <cfRule type="expression" dxfId="692"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91" priority="413">
      <formula>IF(LEN(CE4)&gt;0,1,0)</formula>
    </cfRule>
    <cfRule type="expression" dxfId="690" priority="414">
      <formula>IF(VLOOKUP($CE$3,#NAME?,MATCH($A4,#NAME?,0)+1,0)&gt;0,1,0)</formula>
    </cfRule>
    <cfRule type="expression" dxfId="689" priority="415">
      <formula>IF(VLOOKUP($CE$3,#NAME?,MATCH($A4,#NAME?,0)+1,0)&gt;0,1,0)</formula>
    </cfRule>
    <cfRule type="expression" dxfId="688" priority="416">
      <formula>IF(VLOOKUP($CE$3,#NAME?,MATCH($A4,#NAME?,0)+1,0)&gt;0,1,0)</formula>
    </cfRule>
    <cfRule type="expression" dxfId="68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86" priority="418">
      <formula>IF(LEN(CF4)&gt;0,1,0)</formula>
    </cfRule>
    <cfRule type="expression" dxfId="685" priority="419">
      <formula>IF(VLOOKUP($CF$3,#NAME?,MATCH($A4,#NAME?,0)+1,0)&gt;0,1,0)</formula>
    </cfRule>
    <cfRule type="expression" dxfId="684" priority="420">
      <formula>IF(VLOOKUP($CF$3,#NAME?,MATCH($A4,#NAME?,0)+1,0)&gt;0,1,0)</formula>
    </cfRule>
    <cfRule type="expression" dxfId="683" priority="421">
      <formula>IF(VLOOKUP($CF$3,#NAME?,MATCH($A4,#NAME?,0)+1,0)&gt;0,1,0)</formula>
    </cfRule>
    <cfRule type="expression" dxfId="682"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81" priority="423">
      <formula>IF(LEN(CG4)&gt;0,1,0)</formula>
    </cfRule>
    <cfRule type="expression" dxfId="680" priority="424">
      <formula>IF(VLOOKUP($CG$3,#NAME?,MATCH($A4,#NAME?,0)+1,0)&gt;0,1,0)</formula>
    </cfRule>
    <cfRule type="expression" dxfId="679" priority="425">
      <formula>IF(VLOOKUP($CG$3,#NAME?,MATCH($A4,#NAME?,0)+1,0)&gt;0,1,0)</formula>
    </cfRule>
    <cfRule type="expression" dxfId="678" priority="426">
      <formula>IF(VLOOKUP($CG$3,#NAME?,MATCH($A4,#NAME?,0)+1,0)&gt;0,1,0)</formula>
    </cfRule>
    <cfRule type="expression" dxfId="677"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76" priority="428">
      <formula>IF(LEN(CH4)&gt;0,1,0)</formula>
    </cfRule>
    <cfRule type="expression" dxfId="675" priority="429">
      <formula>IF(VLOOKUP($CH$3,#NAME?,MATCH($A4,#NAME?,0)+1,0)&gt;0,1,0)</formula>
    </cfRule>
    <cfRule type="expression" dxfId="674" priority="430">
      <formula>IF(VLOOKUP($CH$3,#NAME?,MATCH($A4,#NAME?,0)+1,0)&gt;0,1,0)</formula>
    </cfRule>
    <cfRule type="expression" dxfId="673" priority="431">
      <formula>IF(VLOOKUP($CH$3,#NAME?,MATCH($A4,#NAME?,0)+1,0)&gt;0,1,0)</formula>
    </cfRule>
    <cfRule type="expression" dxfId="672"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71" priority="433">
      <formula>IF(LEN(CI4)&gt;0,1,0)</formula>
    </cfRule>
    <cfRule type="expression" dxfId="670" priority="434">
      <formula>IF(VLOOKUP($CI$3,#NAME?,MATCH($A4,#NAME?,0)+1,0)&gt;0,1,0)</formula>
    </cfRule>
    <cfRule type="expression" dxfId="669" priority="435">
      <formula>IF(VLOOKUP($CI$3,#NAME?,MATCH($A4,#NAME?,0)+1,0)&gt;0,1,0)</formula>
    </cfRule>
    <cfRule type="expression" dxfId="668" priority="436">
      <formula>IF(VLOOKUP($CI$3,#NAME?,MATCH($A4,#NAME?,0)+1,0)&gt;0,1,0)</formula>
    </cfRule>
    <cfRule type="expression" dxfId="667"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66" priority="438">
      <formula>IF(LEN(CJ4)&gt;0,1,0)</formula>
    </cfRule>
    <cfRule type="expression" dxfId="665" priority="439">
      <formula>IF(VLOOKUP($CJ$3,#NAME?,MATCH($A4,#NAME?,0)+1,0)&gt;0,1,0)</formula>
    </cfRule>
    <cfRule type="expression" dxfId="664" priority="440">
      <formula>IF(VLOOKUP($CJ$3,#NAME?,MATCH($A4,#NAME?,0)+1,0)&gt;0,1,0)</formula>
    </cfRule>
    <cfRule type="expression" dxfId="663" priority="441">
      <formula>IF(VLOOKUP($CJ$3,#NAME?,MATCH($A4,#NAME?,0)+1,0)&gt;0,1,0)</formula>
    </cfRule>
    <cfRule type="expression" dxfId="662"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61" priority="443">
      <formula>IF(LEN(CK4)&gt;0,1,0)</formula>
    </cfRule>
    <cfRule type="expression" dxfId="660" priority="444">
      <formula>IF(VLOOKUP($CK$3,#NAME?,MATCH($A4,#NAME?,0)+1,0)&gt;0,1,0)</formula>
    </cfRule>
    <cfRule type="expression" dxfId="659" priority="445">
      <formula>IF(VLOOKUP($CK$3,#NAME?,MATCH($A4,#NAME?,0)+1,0)&gt;0,1,0)</formula>
    </cfRule>
    <cfRule type="expression" dxfId="658" priority="446">
      <formula>IF(VLOOKUP($CK$3,#NAME?,MATCH($A4,#NAME?,0)+1,0)&gt;0,1,0)</formula>
    </cfRule>
    <cfRule type="expression" dxfId="657"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56" priority="448">
      <formula>IF(LEN(CL4)&gt;0,1,0)</formula>
    </cfRule>
    <cfRule type="expression" dxfId="655" priority="449">
      <formula>IF(VLOOKUP($CL$3,#NAME?,MATCH($A4,#NAME?,0)+1,0)&gt;0,1,0)</formula>
    </cfRule>
    <cfRule type="expression" dxfId="654" priority="450">
      <formula>IF(VLOOKUP($CL$3,#NAME?,MATCH($A4,#NAME?,0)+1,0)&gt;0,1,0)</formula>
    </cfRule>
    <cfRule type="expression" dxfId="653" priority="451">
      <formula>IF(VLOOKUP($CL$3,#NAME?,MATCH($A4,#NAME?,0)+1,0)&gt;0,1,0)</formula>
    </cfRule>
    <cfRule type="expression" dxfId="652"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51" priority="453">
      <formula>IF(LEN(CM4)&gt;0,1,0)</formula>
    </cfRule>
    <cfRule type="expression" dxfId="650" priority="454">
      <formula>IF(VLOOKUP($CM$3,#NAME?,MATCH($A4,#NAME?,0)+1,0)&gt;0,1,0)</formula>
    </cfRule>
    <cfRule type="expression" dxfId="649" priority="455">
      <formula>IF(VLOOKUP($CM$3,#NAME?,MATCH($A4,#NAME?,0)+1,0)&gt;0,1,0)</formula>
    </cfRule>
    <cfRule type="expression" dxfId="648" priority="456">
      <formula>IF(VLOOKUP($CM$3,#NAME?,MATCH($A4,#NAME?,0)+1,0)&gt;0,1,0)</formula>
    </cfRule>
    <cfRule type="expression" dxfId="647"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46" priority="458">
      <formula>IF(LEN(CN4)&gt;0,1,0)</formula>
    </cfRule>
    <cfRule type="expression" dxfId="645" priority="459">
      <formula>IF(VLOOKUP($CN$3,#NAME?,MATCH($A4,#NAME?,0)+1,0)&gt;0,1,0)</formula>
    </cfRule>
    <cfRule type="expression" dxfId="644" priority="460">
      <formula>IF(VLOOKUP($CN$3,#NAME?,MATCH($A4,#NAME?,0)+1,0)&gt;0,1,0)</formula>
    </cfRule>
    <cfRule type="expression" dxfId="643" priority="461">
      <formula>IF(VLOOKUP($CN$3,#NAME?,MATCH($A4,#NAME?,0)+1,0)&gt;0,1,0)</formula>
    </cfRule>
    <cfRule type="expression" dxfId="642"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41" priority="463">
      <formula>IF(LEN(CP4)&gt;0,1,0)</formula>
    </cfRule>
    <cfRule type="expression" dxfId="640" priority="464">
      <formula>IF(VLOOKUP($CP$3,#NAME?,MATCH($A4,#NAME?,0)+1,0)&gt;0,1,0)</formula>
    </cfRule>
    <cfRule type="expression" dxfId="639" priority="465">
      <formula>IF(VLOOKUP($CP$3,#NAME?,MATCH($A4,#NAME?,0)+1,0)&gt;0,1,0)</formula>
    </cfRule>
    <cfRule type="expression" dxfId="638" priority="466">
      <formula>IF(VLOOKUP($CP$3,#NAME?,MATCH($A4,#NAME?,0)+1,0)&gt;0,1,0)</formula>
    </cfRule>
    <cfRule type="expression" dxfId="637"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36" priority="468">
      <formula>IF(LEN(CQ4)&gt;0,1,0)</formula>
    </cfRule>
    <cfRule type="expression" dxfId="635" priority="469">
      <formula>IF(VLOOKUP($CQ$3,#NAME?,MATCH($A4,#NAME?,0)+1,0)&gt;0,1,0)</formula>
    </cfRule>
    <cfRule type="expression" dxfId="634" priority="470">
      <formula>IF(VLOOKUP($CQ$3,#NAME?,MATCH($A4,#NAME?,0)+1,0)&gt;0,1,0)</formula>
    </cfRule>
    <cfRule type="expression" dxfId="633" priority="471">
      <formula>IF(VLOOKUP($CQ$3,#NAME?,MATCH($A4,#NAME?,0)+1,0)&gt;0,1,0)</formula>
    </cfRule>
    <cfRule type="expression" dxfId="632"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31" priority="473">
      <formula>IF(LEN(CR4)&gt;0,1,0)</formula>
    </cfRule>
    <cfRule type="expression" dxfId="630" priority="474">
      <formula>IF(VLOOKUP($CR$3,#NAME?,MATCH($A4,#NAME?,0)+1,0)&gt;0,1,0)</formula>
    </cfRule>
    <cfRule type="expression" dxfId="629" priority="475">
      <formula>IF(VLOOKUP($CR$3,#NAME?,MATCH($A4,#NAME?,0)+1,0)&gt;0,1,0)</formula>
    </cfRule>
    <cfRule type="expression" dxfId="628" priority="476">
      <formula>IF(VLOOKUP($CR$3,#NAME?,MATCH($A4,#NAME?,0)+1,0)&gt;0,1,0)</formula>
    </cfRule>
    <cfRule type="expression" dxfId="627"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26" priority="478">
      <formula>IF(LEN(CS4)&gt;0,1,0)</formula>
    </cfRule>
    <cfRule type="expression" dxfId="625" priority="479">
      <formula>IF(VLOOKUP($CS$3,#NAME?,MATCH($A4,#NAME?,0)+1,0)&gt;0,1,0)</formula>
    </cfRule>
    <cfRule type="expression" dxfId="624" priority="480">
      <formula>IF(VLOOKUP($CS$3,#NAME?,MATCH($A4,#NAME?,0)+1,0)&gt;0,1,0)</formula>
    </cfRule>
    <cfRule type="expression" dxfId="623" priority="481">
      <formula>IF(VLOOKUP($CS$3,#NAME?,MATCH($A4,#NAME?,0)+1,0)&gt;0,1,0)</formula>
    </cfRule>
    <cfRule type="expression" dxfId="622"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21" priority="483">
      <formula>IF(LEN(CT4)&gt;0,1,0)</formula>
    </cfRule>
    <cfRule type="expression" dxfId="620" priority="484">
      <formula>IF(VLOOKUP($CT$3,#NAME?,MATCH($A4,#NAME?,0)+1,0)&gt;0,1,0)</formula>
    </cfRule>
    <cfRule type="expression" dxfId="619" priority="485">
      <formula>IF(VLOOKUP($CT$3,#NAME?,MATCH($A4,#NAME?,0)+1,0)&gt;0,1,0)</formula>
    </cfRule>
    <cfRule type="expression" dxfId="618" priority="486">
      <formula>IF(VLOOKUP($CT$3,#NAME?,MATCH($A4,#NAME?,0)+1,0)&gt;0,1,0)</formula>
    </cfRule>
    <cfRule type="expression" dxfId="617"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16" priority="488">
      <formula>IF(LEN(CU4)&gt;0,1,0)</formula>
    </cfRule>
    <cfRule type="expression" dxfId="615" priority="489">
      <formula>IF(VLOOKUP($CU$3,#NAME?,MATCH($A4,#NAME?,0)+1,0)&gt;0,1,0)</formula>
    </cfRule>
    <cfRule type="expression" dxfId="614" priority="490">
      <formula>IF(VLOOKUP($CU$3,#NAME?,MATCH($A4,#NAME?,0)+1,0)&gt;0,1,0)</formula>
    </cfRule>
    <cfRule type="expression" dxfId="613" priority="491">
      <formula>IF(VLOOKUP($CU$3,#NAME?,MATCH($A4,#NAME?,0)+1,0)&gt;0,1,0)</formula>
    </cfRule>
    <cfRule type="expression" dxfId="61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611" priority="493">
      <formula>IF(LEN(CV4)&gt;0,1,0)</formula>
    </cfRule>
    <cfRule type="expression" dxfId="610" priority="494">
      <formula>IF(VLOOKUP($CV$3,#NAME?,MATCH($A4,#NAME?,0)+1,0)&gt;0,1,0)</formula>
    </cfRule>
    <cfRule type="expression" dxfId="609" priority="495">
      <formula>IF(VLOOKUP($CV$3,#NAME?,MATCH($A4,#NAME?,0)+1,0)&gt;0,1,0)</formula>
    </cfRule>
    <cfRule type="expression" dxfId="608" priority="496">
      <formula>IF(VLOOKUP($CV$3,#NAME?,MATCH($A4,#NAME?,0)+1,0)&gt;0,1,0)</formula>
    </cfRule>
    <cfRule type="expression" dxfId="607"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606" priority="498">
      <formula>IF(LEN(CW4)&gt;0,1,0)</formula>
    </cfRule>
    <cfRule type="expression" dxfId="605" priority="499">
      <formula>IF(VLOOKUP($CW$3,#NAME?,MATCH($A4,#NAME?,0)+1,0)&gt;0,1,0)</formula>
    </cfRule>
    <cfRule type="expression" dxfId="604" priority="500">
      <formula>IF(VLOOKUP($CW$3,#NAME?,MATCH($A4,#NAME?,0)+1,0)&gt;0,1,0)</formula>
    </cfRule>
    <cfRule type="expression" dxfId="603" priority="501">
      <formula>IF(VLOOKUP($CW$3,#NAME?,MATCH($A4,#NAME?,0)+1,0)&gt;0,1,0)</formula>
    </cfRule>
    <cfRule type="expression" dxfId="602"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601" priority="503">
      <formula>IF(LEN(CX4)&gt;0,1,0)</formula>
    </cfRule>
    <cfRule type="expression" dxfId="600" priority="504">
      <formula>IF(VLOOKUP($CX$3,#NAME?,MATCH($A4,#NAME?,0)+1,0)&gt;0,1,0)</formula>
    </cfRule>
    <cfRule type="expression" dxfId="599" priority="505">
      <formula>IF(VLOOKUP($CX$3,#NAME?,MATCH($A4,#NAME?,0)+1,0)&gt;0,1,0)</formula>
    </cfRule>
    <cfRule type="expression" dxfId="598" priority="506">
      <formula>IF(VLOOKUP($CX$3,#NAME?,MATCH($A4,#NAME?,0)+1,0)&gt;0,1,0)</formula>
    </cfRule>
    <cfRule type="expression" dxfId="597"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96" priority="508">
      <formula>AND(AND(OR(AND(AND(OR(NOT(CZ4="Yes"),CZ4="")))),A4&lt;&gt;""))</formula>
    </cfRule>
    <cfRule type="expression" dxfId="595" priority="509">
      <formula>IF(LEN(CY4)&gt;0,1,0)</formula>
    </cfRule>
    <cfRule type="expression" dxfId="594" priority="510">
      <formula>IF(VLOOKUP($CY$3,#NAME?,MATCH($A4,#NAME?,0)+1,0)&gt;0,1,0)</formula>
    </cfRule>
    <cfRule type="expression" dxfId="593" priority="511">
      <formula>IF(VLOOKUP($CY$3,#NAME?,MATCH($A4,#NAME?,0)+1,0)&gt;0,1,0)</formula>
    </cfRule>
    <cfRule type="expression" dxfId="592" priority="512">
      <formula>IF(VLOOKUP($CY$3,#NAME?,MATCH($A4,#NAME?,0)+1,0)&gt;0,1,0)</formula>
    </cfRule>
    <cfRule type="expression" dxfId="591"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90" priority="514">
      <formula>AND(AND(OR(AND(AND(OR(NOT(DA4="Yes"),DA4="")))),A4&lt;&gt;""))</formula>
    </cfRule>
    <cfRule type="expression" dxfId="589" priority="515">
      <formula>IF(LEN(CZ4)&gt;0,1,0)</formula>
    </cfRule>
    <cfRule type="expression" dxfId="588" priority="516">
      <formula>IF(VLOOKUP($CZ$3,#NAME?,MATCH($A4,#NAME?,0)+1,0)&gt;0,1,0)</formula>
    </cfRule>
    <cfRule type="expression" dxfId="587" priority="517">
      <formula>IF(VLOOKUP($CZ$3,#NAME?,MATCH($A4,#NAME?,0)+1,0)&gt;0,1,0)</formula>
    </cfRule>
    <cfRule type="expression" dxfId="586" priority="518">
      <formula>IF(VLOOKUP($CZ$3,#NAME?,MATCH($A4,#NAME?,0)+1,0)&gt;0,1,0)</formula>
    </cfRule>
    <cfRule type="expression" dxfId="585"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84" priority="520">
      <formula>AND(AND(OR(AND(OR(OR(NOT(CO4&lt;&gt;"DEFAULT"),CO4="")))),A4&lt;&gt;""))</formula>
    </cfRule>
    <cfRule type="expression" dxfId="583" priority="521">
      <formula>IF(LEN(DA4)&gt;0,1,0)</formula>
    </cfRule>
    <cfRule type="expression" dxfId="582" priority="522">
      <formula>IF(VLOOKUP($DA$3,#NAME?,MATCH($A4,#NAME?,0)+1,0)&gt;0,1,0)</formula>
    </cfRule>
    <cfRule type="expression" dxfId="581" priority="523">
      <formula>IF(VLOOKUP($DA$3,#NAME?,MATCH($A4,#NAME?,0)+1,0)&gt;0,1,0)</formula>
    </cfRule>
    <cfRule type="expression" dxfId="580" priority="524">
      <formula>IF(VLOOKUP($DA$3,#NAME?,MATCH($A4,#NAME?,0)+1,0)&gt;0,1,0)</formula>
    </cfRule>
    <cfRule type="expression" dxfId="579"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78"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7" priority="527">
      <formula>IF(LEN(DB4)&gt;0,1,0)</formula>
    </cfRule>
    <cfRule type="expression" dxfId="576" priority="528">
      <formula>IF(VLOOKUP($DB$3,#NAME?,MATCH($A4,#NAME?,0)+1,0)&gt;0,1,0)</formula>
    </cfRule>
    <cfRule type="expression" dxfId="575" priority="529">
      <formula>IF(VLOOKUP($DB$3,#NAME?,MATCH($A4,#NAME?,0)+1,0)&gt;0,1,0)</formula>
    </cfRule>
    <cfRule type="expression" dxfId="574" priority="530">
      <formula>IF(VLOOKUP($DB$3,#NAME?,MATCH($A4,#NAME?,0)+1,0)&gt;0,1,0)</formula>
    </cfRule>
    <cfRule type="expression" dxfId="573"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72"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1" priority="533">
      <formula>IF(LEN(DC4)&gt;0,1,0)</formula>
    </cfRule>
    <cfRule type="expression" dxfId="570" priority="534">
      <formula>IF(VLOOKUP($DC$3,#NAME?,MATCH($A4,#NAME?,0)+1,0)&gt;0,1,0)</formula>
    </cfRule>
    <cfRule type="expression" dxfId="569" priority="535">
      <formula>IF(VLOOKUP($DC$3,#NAME?,MATCH($A4,#NAME?,0)+1,0)&gt;0,1,0)</formula>
    </cfRule>
    <cfRule type="expression" dxfId="568" priority="536">
      <formula>IF(VLOOKUP($DC$3,#NAME?,MATCH($A4,#NAME?,0)+1,0)&gt;0,1,0)</formula>
    </cfRule>
    <cfRule type="expression" dxfId="567"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66"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5" priority="539">
      <formula>IF(LEN(DD4)&gt;0,1,0)</formula>
    </cfRule>
    <cfRule type="expression" dxfId="564" priority="540">
      <formula>IF(VLOOKUP($DD$3,#NAME?,MATCH($A4,#NAME?,0)+1,0)&gt;0,1,0)</formula>
    </cfRule>
    <cfRule type="expression" dxfId="563" priority="541">
      <formula>IF(VLOOKUP($DD$3,#NAME?,MATCH($A4,#NAME?,0)+1,0)&gt;0,1,0)</formula>
    </cfRule>
    <cfRule type="expression" dxfId="562" priority="542">
      <formula>IF(VLOOKUP($DD$3,#NAME?,MATCH($A4,#NAME?,0)+1,0)&gt;0,1,0)</formula>
    </cfRule>
    <cfRule type="expression" dxfId="561"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60"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9" priority="545">
      <formula>IF(LEN(DE4)&gt;0,1,0)</formula>
    </cfRule>
    <cfRule type="expression" dxfId="558" priority="546">
      <formula>IF(VLOOKUP($DE$3,#NAME?,MATCH($A4,#NAME?,0)+1,0)&gt;0,1,0)</formula>
    </cfRule>
    <cfRule type="expression" dxfId="557" priority="547">
      <formula>IF(VLOOKUP($DE$3,#NAME?,MATCH($A4,#NAME?,0)+1,0)&gt;0,1,0)</formula>
    </cfRule>
    <cfRule type="expression" dxfId="556" priority="548">
      <formula>IF(VLOOKUP($DE$3,#NAME?,MATCH($A4,#NAME?,0)+1,0)&gt;0,1,0)</formula>
    </cfRule>
    <cfRule type="expression" dxfId="555"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54"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3" priority="551">
      <formula>IF(LEN(DF4)&gt;0,1,0)</formula>
    </cfRule>
    <cfRule type="expression" dxfId="552" priority="552">
      <formula>IF(VLOOKUP($DF$3,#NAME?,MATCH($A4,#NAME?,0)+1,0)&gt;0,1,0)</formula>
    </cfRule>
    <cfRule type="expression" dxfId="551" priority="553">
      <formula>IF(VLOOKUP($DF$3,#NAME?,MATCH($A4,#NAME?,0)+1,0)&gt;0,1,0)</formula>
    </cfRule>
    <cfRule type="expression" dxfId="550" priority="554">
      <formula>IF(VLOOKUP($DF$3,#NAME?,MATCH($A4,#NAME?,0)+1,0)&gt;0,1,0)</formula>
    </cfRule>
    <cfRule type="expression" dxfId="549"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48"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7" priority="557">
      <formula>IF(LEN(DG4)&gt;0,1,0)</formula>
    </cfRule>
    <cfRule type="expression" dxfId="546" priority="558">
      <formula>IF(VLOOKUP($DG$3,#NAME?,MATCH($A4,#NAME?,0)+1,0)&gt;0,1,0)</formula>
    </cfRule>
    <cfRule type="expression" dxfId="545" priority="559">
      <formula>IF(VLOOKUP($DG$3,#NAME?,MATCH($A4,#NAME?,0)+1,0)&gt;0,1,0)</formula>
    </cfRule>
    <cfRule type="expression" dxfId="544" priority="560">
      <formula>IF(VLOOKUP($DG$3,#NAME?,MATCH($A4,#NAME?,0)+1,0)&gt;0,1,0)</formula>
    </cfRule>
    <cfRule type="expression" dxfId="543"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42"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1" priority="563">
      <formula>IF(LEN(DH4)&gt;0,1,0)</formula>
    </cfRule>
    <cfRule type="expression" dxfId="540" priority="564">
      <formula>IF(VLOOKUP($DH$3,#NAME?,MATCH($A4,#NAME?,0)+1,0)&gt;0,1,0)</formula>
    </cfRule>
    <cfRule type="expression" dxfId="539" priority="565">
      <formula>IF(VLOOKUP($DH$3,#NAME?,MATCH($A4,#NAME?,0)+1,0)&gt;0,1,0)</formula>
    </cfRule>
    <cfRule type="expression" dxfId="538" priority="566">
      <formula>IF(VLOOKUP($DH$3,#NAME?,MATCH($A4,#NAME?,0)+1,0)&gt;0,1,0)</formula>
    </cfRule>
    <cfRule type="expression" dxfId="537"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36"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5" priority="569">
      <formula>IF(LEN(DI4)&gt;0,1,0)</formula>
    </cfRule>
    <cfRule type="expression" dxfId="534" priority="570">
      <formula>IF(VLOOKUP($DI$3,#NAME?,MATCH($A4,#NAME?,0)+1,0)&gt;0,1,0)</formula>
    </cfRule>
    <cfRule type="expression" dxfId="533" priority="571">
      <formula>IF(VLOOKUP($DI$3,#NAME?,MATCH($A4,#NAME?,0)+1,0)&gt;0,1,0)</formula>
    </cfRule>
    <cfRule type="expression" dxfId="532" priority="572">
      <formula>IF(VLOOKUP($DI$3,#NAME?,MATCH($A4,#NAME?,0)+1,0)&gt;0,1,0)</formula>
    </cfRule>
    <cfRule type="expression" dxfId="5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9" priority="575">
      <formula>IF(LEN(DJ4)&gt;0,1,0)</formula>
    </cfRule>
    <cfRule type="expression" dxfId="528" priority="576">
      <formula>IF(VLOOKUP($DJ$3,#NAME?,MATCH($A4,#NAME?,0)+1,0)&gt;0,1,0)</formula>
    </cfRule>
    <cfRule type="expression" dxfId="527" priority="577">
      <formula>IF(VLOOKUP($DJ$3,#NAME?,MATCH($A4,#NAME?,0)+1,0)&gt;0,1,0)</formula>
    </cfRule>
    <cfRule type="expression" dxfId="526" priority="578">
      <formula>IF(VLOOKUP($DJ$3,#NAME?,MATCH($A4,#NAME?,0)+1,0)&gt;0,1,0)</formula>
    </cfRule>
    <cfRule type="expression" dxfId="525"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24"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3" priority="581">
      <formula>IF(LEN(DK4)&gt;0,1,0)</formula>
    </cfRule>
    <cfRule type="expression" dxfId="522" priority="582">
      <formula>IF(VLOOKUP($DK$3,#NAME?,MATCH($A4,#NAME?,0)+1,0)&gt;0,1,0)</formula>
    </cfRule>
    <cfRule type="expression" dxfId="521" priority="583">
      <formula>IF(VLOOKUP($DK$3,#NAME?,MATCH($A4,#NAME?,0)+1,0)&gt;0,1,0)</formula>
    </cfRule>
    <cfRule type="expression" dxfId="520" priority="584">
      <formula>IF(VLOOKUP($DK$3,#NAME?,MATCH($A4,#NAME?,0)+1,0)&gt;0,1,0)</formula>
    </cfRule>
    <cfRule type="expression" dxfId="519"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18"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7" priority="587">
      <formula>IF(LEN(DL4)&gt;0,1,0)</formula>
    </cfRule>
    <cfRule type="expression" dxfId="516" priority="588">
      <formula>IF(VLOOKUP($DL$3,#NAME?,MATCH($A4,#NAME?,0)+1,0)&gt;0,1,0)</formula>
    </cfRule>
    <cfRule type="expression" dxfId="515" priority="589">
      <formula>IF(VLOOKUP($DL$3,#NAME?,MATCH($A4,#NAME?,0)+1,0)&gt;0,1,0)</formula>
    </cfRule>
    <cfRule type="expression" dxfId="514" priority="590">
      <formula>IF(VLOOKUP($DL$3,#NAME?,MATCH($A4,#NAME?,0)+1,0)&gt;0,1,0)</formula>
    </cfRule>
    <cfRule type="expression" dxfId="513"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512" priority="592">
      <formula>IF(LEN(DM4)&gt;0,1,0)</formula>
    </cfRule>
    <cfRule type="expression" dxfId="511" priority="593">
      <formula>IF(VLOOKUP($DM$3,#NAME?,MATCH($A4,#NAME?,0)+1,0)&gt;0,1,0)</formula>
    </cfRule>
    <cfRule type="expression" dxfId="510" priority="594">
      <formula>IF(VLOOKUP($DM$3,#NAME?,MATCH($A4,#NAME?,0)+1,0)&gt;0,1,0)</formula>
    </cfRule>
    <cfRule type="expression" dxfId="509" priority="595">
      <formula>IF(VLOOKUP($DM$3,#NAME?,MATCH($A4,#NAME?,0)+1,0)&gt;0,1,0)</formula>
    </cfRule>
    <cfRule type="expression" dxfId="5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507" priority="597">
      <formula>IF(LEN(DN4)&gt;0,1,0)</formula>
    </cfRule>
    <cfRule type="expression" dxfId="506" priority="598">
      <formula>IF(VLOOKUP($DN$3,#NAME?,MATCH($A4,#NAME?,0)+1,0)&gt;0,1,0)</formula>
    </cfRule>
    <cfRule type="expression" dxfId="505" priority="599">
      <formula>IF(VLOOKUP($DN$3,#NAME?,MATCH($A4,#NAME?,0)+1,0)&gt;0,1,0)</formula>
    </cfRule>
    <cfRule type="expression" dxfId="504" priority="600">
      <formula>IF(VLOOKUP($DN$3,#NAME?,MATCH($A4,#NAME?,0)+1,0)&gt;0,1,0)</formula>
    </cfRule>
    <cfRule type="expression" dxfId="503"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502" priority="602">
      <formula>IF(LEN(DO5)&gt;0,1,0)</formula>
    </cfRule>
    <cfRule type="expression" dxfId="501" priority="603">
      <formula>IF(VLOOKUP($DO$3,#NAME?,MATCH($A5,#NAME?,0)+1,0)&gt;0,1,0)</formula>
    </cfRule>
    <cfRule type="expression" dxfId="500" priority="604">
      <formula>IF(VLOOKUP($DO$3,#NAME?,MATCH($A5,#NAME?,0)+1,0)&gt;0,1,0)</formula>
    </cfRule>
    <cfRule type="expression" dxfId="499" priority="605">
      <formula>IF(VLOOKUP($DO$3,#NAME?,MATCH($A5,#NAME?,0)+1,0)&gt;0,1,0)</formula>
    </cfRule>
    <cfRule type="expression" dxfId="498"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97" priority="607">
      <formula>IF(LEN(DP5)&gt;0,1,0)</formula>
    </cfRule>
    <cfRule type="expression" dxfId="496" priority="608">
      <formula>IF(VLOOKUP($DP$3,#NAME?,MATCH($A5,#NAME?,0)+1,0)&gt;0,1,0)</formula>
    </cfRule>
    <cfRule type="expression" dxfId="495" priority="609">
      <formula>IF(VLOOKUP($DP$3,#NAME?,MATCH($A5,#NAME?,0)+1,0)&gt;0,1,0)</formula>
    </cfRule>
    <cfRule type="expression" dxfId="494" priority="610">
      <formula>IF(VLOOKUP($DP$3,#NAME?,MATCH($A5,#NAME?,0)+1,0)&gt;0,1,0)</formula>
    </cfRule>
    <cfRule type="expression" dxfId="493"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92" priority="612">
      <formula>AND(AND(OR(AND(OR(OR(NOT(DY4&lt;&gt;"Not Applicable"),DY4=""))),AND(OR(OR(NOT(DZ4&lt;&gt;"Not Applicable"),DZ4=""))),AND(OR(OR(NOT(EA4&lt;&gt;"Not Applicable"),EA4=""))),AND(OR(OR(NOT(EB4&lt;&gt;"Not Applicable"),EB4=""))),AND(OR(OR(NOT(EC4&lt;&gt;"Not Applicable"),EC4="")))),A4&lt;&gt;""))</formula>
    </cfRule>
    <cfRule type="expression" dxfId="491" priority="613">
      <formula>IF(LEN(DQ4)&gt;0,1,0)</formula>
    </cfRule>
    <cfRule type="expression" dxfId="490" priority="614">
      <formula>IF(VLOOKUP($DQ$3,#NAME?,MATCH($A4,#NAME?,0)+1,0)&gt;0,1,0)</formula>
    </cfRule>
    <cfRule type="expression" dxfId="489" priority="615">
      <formula>IF(VLOOKUP($DQ$3,#NAME?,MATCH($A4,#NAME?,0)+1,0)&gt;0,1,0)</formula>
    </cfRule>
    <cfRule type="expression" dxfId="488" priority="616">
      <formula>IF(VLOOKUP($DQ$3,#NAME?,MATCH($A4,#NAME?,0)+1,0)&gt;0,1,0)</formula>
    </cfRule>
    <cfRule type="expression" dxfId="487"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86" priority="618">
      <formula>AND(AND(OR(AND(OR(OR(NOT(DY4&lt;&gt;"Not Applicable"),DY4=""))),AND(OR(OR(NOT(DZ4&lt;&gt;"Not Applicable"),DZ4=""))),AND(OR(OR(NOT(EA4&lt;&gt;"Not Applicable"),EA4=""))),AND(OR(OR(NOT(EB4&lt;&gt;"Not Applicable"),EB4=""))),AND(OR(OR(NOT(EC4&lt;&gt;"Not Applicable"),EC4="")))),A4&lt;&gt;""))</formula>
    </cfRule>
    <cfRule type="expression" dxfId="485" priority="619">
      <formula>IF(LEN(DR4)&gt;0,1,0)</formula>
    </cfRule>
    <cfRule type="expression" dxfId="484" priority="620">
      <formula>IF(VLOOKUP($DR$3,#NAME?,MATCH($A4,#NAME?,0)+1,0)&gt;0,1,0)</formula>
    </cfRule>
    <cfRule type="expression" dxfId="483" priority="621">
      <formula>IF(VLOOKUP($DR$3,#NAME?,MATCH($A4,#NAME?,0)+1,0)&gt;0,1,0)</formula>
    </cfRule>
    <cfRule type="expression" dxfId="482" priority="622">
      <formula>IF(VLOOKUP($DR$3,#NAME?,MATCH($A4,#NAME?,0)+1,0)&gt;0,1,0)</formula>
    </cfRule>
    <cfRule type="expression" dxfId="481"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80" priority="624">
      <formula>IF(LEN(DS5)&gt;0,1,0)</formula>
    </cfRule>
    <cfRule type="expression" dxfId="479" priority="625">
      <formula>IF(VLOOKUP($DS$3,#NAME?,MATCH($A5,#NAME?,0)+1,0)&gt;0,1,0)</formula>
    </cfRule>
    <cfRule type="expression" dxfId="478" priority="626">
      <formula>IF(VLOOKUP($DS$3,#NAME?,MATCH($A5,#NAME?,0)+1,0)&gt;0,1,0)</formula>
    </cfRule>
    <cfRule type="expression" dxfId="477" priority="627">
      <formula>IF(VLOOKUP($DS$3,#NAME?,MATCH($A5,#NAME?,0)+1,0)&gt;0,1,0)</formula>
    </cfRule>
    <cfRule type="expression" dxfId="476"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75" priority="629">
      <formula>IF(LEN(DT4)&gt;0,1,0)</formula>
    </cfRule>
    <cfRule type="expression" dxfId="474" priority="630">
      <formula>IF(VLOOKUP($DT$3,#NAME?,MATCH($A4,#NAME?,0)+1,0)&gt;0,1,0)</formula>
    </cfRule>
    <cfRule type="expression" dxfId="473" priority="631">
      <formula>IF(VLOOKUP($DT$3,#NAME?,MATCH($A4,#NAME?,0)+1,0)&gt;0,1,0)</formula>
    </cfRule>
    <cfRule type="expression" dxfId="472" priority="632">
      <formula>IF(VLOOKUP($DT$3,#NAME?,MATCH($A4,#NAME?,0)+1,0)&gt;0,1,0)</formula>
    </cfRule>
    <cfRule type="expression" dxfId="471"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70"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9" priority="635">
      <formula>IF(LEN(DU4)&gt;0,1,0)</formula>
    </cfRule>
    <cfRule type="expression" dxfId="468" priority="636">
      <formula>IF(VLOOKUP($DU$3,#NAME?,MATCH($A4,#NAME?,0)+1,0)&gt;0,1,0)</formula>
    </cfRule>
    <cfRule type="expression" dxfId="467" priority="637">
      <formula>IF(VLOOKUP($DU$3,#NAME?,MATCH($A4,#NAME?,0)+1,0)&gt;0,1,0)</formula>
    </cfRule>
    <cfRule type="expression" dxfId="466" priority="638">
      <formula>IF(VLOOKUP($DU$3,#NAME?,MATCH($A4,#NAME?,0)+1,0)&gt;0,1,0)</formula>
    </cfRule>
    <cfRule type="expression" dxfId="465"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64"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3" priority="641">
      <formula>IF(LEN(DV4)&gt;0,1,0)</formula>
    </cfRule>
    <cfRule type="expression" dxfId="462" priority="642">
      <formula>IF(VLOOKUP($DV$3,#NAME?,MATCH($A4,#NAME?,0)+1,0)&gt;0,1,0)</formula>
    </cfRule>
    <cfRule type="expression" dxfId="461" priority="643">
      <formula>IF(VLOOKUP($DV$3,#NAME?,MATCH($A4,#NAME?,0)+1,0)&gt;0,1,0)</formula>
    </cfRule>
    <cfRule type="expression" dxfId="460" priority="644">
      <formula>IF(VLOOKUP($DV$3,#NAME?,MATCH($A4,#NAME?,0)+1,0)&gt;0,1,0)</formula>
    </cfRule>
    <cfRule type="expression" dxfId="45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5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7" priority="647">
      <formula>IF(LEN(DW4)&gt;0,1,0)</formula>
    </cfRule>
    <cfRule type="expression" dxfId="456" priority="648">
      <formula>IF(VLOOKUP($DW$3,#NAME?,MATCH($A4,#NAME?,0)+1,0)&gt;0,1,0)</formula>
    </cfRule>
    <cfRule type="expression" dxfId="455" priority="649">
      <formula>IF(VLOOKUP($DW$3,#NAME?,MATCH($A4,#NAME?,0)+1,0)&gt;0,1,0)</formula>
    </cfRule>
    <cfRule type="expression" dxfId="454" priority="650">
      <formula>IF(VLOOKUP($DW$3,#NAME?,MATCH($A4,#NAME?,0)+1,0)&gt;0,1,0)</formula>
    </cfRule>
    <cfRule type="expression" dxfId="453"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52"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1" priority="653">
      <formula>IF(LEN(DX4)&gt;0,1,0)</formula>
    </cfRule>
    <cfRule type="expression" dxfId="450" priority="654">
      <formula>IF(VLOOKUP($DX$3,#NAME?,MATCH($A4,#NAME?,0)+1,0)&gt;0,1,0)</formula>
    </cfRule>
    <cfRule type="expression" dxfId="449" priority="655">
      <formula>IF(VLOOKUP($DX$3,#NAME?,MATCH($A4,#NAME?,0)+1,0)&gt;0,1,0)</formula>
    </cfRule>
    <cfRule type="expression" dxfId="448" priority="656">
      <formula>IF(VLOOKUP($DX$3,#NAME?,MATCH($A4,#NAME?,0)+1,0)&gt;0,1,0)</formula>
    </cfRule>
    <cfRule type="expression" dxfId="447"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446" priority="658">
      <formula>AND(AND(OR(AND(OR(OR(NOT(CO4&lt;&gt;"DEFAULT"),CO4="")))),A4&lt;&gt;""))</formula>
    </cfRule>
    <cfRule type="expression" dxfId="445" priority="659">
      <formula>IF(LEN(DY4)&gt;0,1,0)</formula>
    </cfRule>
    <cfRule type="expression" dxfId="444" priority="660">
      <formula>IF(VLOOKUP($DY$3,#NAME?,MATCH($A4,#NAME?,0)+1,0)&gt;0,1,0)</formula>
    </cfRule>
    <cfRule type="expression" dxfId="443" priority="661">
      <formula>IF(VLOOKUP($DY$3,#NAME?,MATCH($A4,#NAME?,0)+1,0)&gt;0,1,0)</formula>
    </cfRule>
    <cfRule type="expression" dxfId="442" priority="662">
      <formula>IF(VLOOKUP($DY$3,#NAME?,MATCH($A4,#NAME?,0)+1,0)&gt;0,1,0)</formula>
    </cfRule>
    <cfRule type="expression" dxfId="441"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440" priority="664">
      <formula>AND(AND(OR(AND(OR(OR(NOT(CO4&lt;&gt;"DEFAULT"),CO4="")))),A4&lt;&gt;""))</formula>
    </cfRule>
    <cfRule type="expression" dxfId="439" priority="665">
      <formula>IF(LEN(DZ4)&gt;0,1,0)</formula>
    </cfRule>
    <cfRule type="expression" dxfId="438" priority="666">
      <formula>IF(VLOOKUP($DZ$3,#NAME?,MATCH($A4,#NAME?,0)+1,0)&gt;0,1,0)</formula>
    </cfRule>
    <cfRule type="expression" dxfId="437" priority="667">
      <formula>IF(VLOOKUP($DZ$3,#NAME?,MATCH($A4,#NAME?,0)+1,0)&gt;0,1,0)</formula>
    </cfRule>
    <cfRule type="expression" dxfId="436" priority="668">
      <formula>IF(VLOOKUP($DZ$3,#NAME?,MATCH($A4,#NAME?,0)+1,0)&gt;0,1,0)</formula>
    </cfRule>
    <cfRule type="expression" dxfId="435"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434" priority="670">
      <formula>AND(AND(OR(AND(OR(OR(NOT(CO4&lt;&gt;"DEFAULT"),CO4="")))),A4&lt;&gt;""))</formula>
    </cfRule>
    <cfRule type="expression" dxfId="433" priority="671">
      <formula>IF(LEN(EA4)&gt;0,1,0)</formula>
    </cfRule>
    <cfRule type="expression" dxfId="432" priority="672">
      <formula>IF(VLOOKUP($EA$3,#NAME?,MATCH($A4,#NAME?,0)+1,0)&gt;0,1,0)</formula>
    </cfRule>
    <cfRule type="expression" dxfId="431" priority="673">
      <formula>IF(VLOOKUP($EA$3,#NAME?,MATCH($A4,#NAME?,0)+1,0)&gt;0,1,0)</formula>
    </cfRule>
    <cfRule type="expression" dxfId="430" priority="674">
      <formula>IF(VLOOKUP($EA$3,#NAME?,MATCH($A4,#NAME?,0)+1,0)&gt;0,1,0)</formula>
    </cfRule>
    <cfRule type="expression" dxfId="42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428" priority="676">
      <formula>AND(AND(OR(AND(OR(OR(NOT(CO4&lt;&gt;"DEFAULT"),CO4="")))),A4&lt;&gt;""))</formula>
    </cfRule>
    <cfRule type="expression" dxfId="427" priority="677">
      <formula>IF(LEN(EB4)&gt;0,1,0)</formula>
    </cfRule>
    <cfRule type="expression" dxfId="426" priority="678">
      <formula>IF(VLOOKUP($EB$3,#NAME?,MATCH($A4,#NAME?,0)+1,0)&gt;0,1,0)</formula>
    </cfRule>
    <cfRule type="expression" dxfId="425" priority="679">
      <formula>IF(VLOOKUP($EB$3,#NAME?,MATCH($A4,#NAME?,0)+1,0)&gt;0,1,0)</formula>
    </cfRule>
    <cfRule type="expression" dxfId="424" priority="680">
      <formula>IF(VLOOKUP($EB$3,#NAME?,MATCH($A4,#NAME?,0)+1,0)&gt;0,1,0)</formula>
    </cfRule>
    <cfRule type="expression" dxfId="423"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422" priority="682">
      <formula>AND(AND(OR(AND(OR(OR(NOT(CO4&lt;&gt;"DEFAULT"),CO4="")))),A4&lt;&gt;""))</formula>
    </cfRule>
    <cfRule type="expression" dxfId="421" priority="683">
      <formula>IF(LEN(EC4)&gt;0,1,0)</formula>
    </cfRule>
    <cfRule type="expression" dxfId="420" priority="684">
      <formula>IF(VLOOKUP($EC$3,#NAME?,MATCH($A4,#NAME?,0)+1,0)&gt;0,1,0)</formula>
    </cfRule>
    <cfRule type="expression" dxfId="419" priority="685">
      <formula>IF(VLOOKUP($EC$3,#NAME?,MATCH($A4,#NAME?,0)+1,0)&gt;0,1,0)</formula>
    </cfRule>
    <cfRule type="expression" dxfId="418" priority="686">
      <formula>IF(VLOOKUP($EC$3,#NAME?,MATCH($A4,#NAME?,0)+1,0)&gt;0,1,0)</formula>
    </cfRule>
    <cfRule type="expression" dxfId="417"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16" priority="688">
      <formula>AND(AND(OR(AND(AND(OR(NOT(DY4="Transportation"),DY4=""))),AND(AND(OR(NOT(DZ4="Transportation"),DZ4=""))),AND(AND(OR(NOT(EA4="Transportation"),EA4=""))),AND(AND(OR(NOT(EB4="Transportation"),EB4=""))),AND(AND(OR(NOT(EC4="Transportation"),EC4="")))),A4&lt;&gt;""))</formula>
    </cfRule>
    <cfRule type="expression" dxfId="415" priority="689">
      <formula>IF(LEN(ED4)&gt;0,1,0)</formula>
    </cfRule>
    <cfRule type="expression" dxfId="414" priority="690">
      <formula>IF(VLOOKUP($ED$3,#NAME?,MATCH($A4,#NAME?,0)+1,0)&gt;0,1,0)</formula>
    </cfRule>
    <cfRule type="expression" dxfId="413" priority="691">
      <formula>IF(VLOOKUP($ED$3,#NAME?,MATCH($A4,#NAME?,0)+1,0)&gt;0,1,0)</formula>
    </cfRule>
    <cfRule type="expression" dxfId="412" priority="692">
      <formula>IF(VLOOKUP($ED$3,#NAME?,MATCH($A4,#NAME?,0)+1,0)&gt;0,1,0)</formula>
    </cfRule>
    <cfRule type="expression" dxfId="411"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410" priority="694">
      <formula>AND(AND(OR(AND(OR(OR(NOT(DY4&lt;&gt;"GHS"),DY4=""))),AND(OR(OR(NOT(DZ4&lt;&gt;"GHS"),DZ4=""))),AND(OR(OR(NOT(EA4&lt;&gt;"GHS"),EA4=""))),AND(OR(OR(NOT(EB4&lt;&gt;"GHS"),EB4=""))),AND(OR(OR(NOT(EC4&lt;&gt;"GHS"),EC4="")))),A4&lt;&gt;""))</formula>
    </cfRule>
    <cfRule type="expression" dxfId="409" priority="695">
      <formula>IF(LEN(EE4)&gt;0,1,0)</formula>
    </cfRule>
    <cfRule type="expression" dxfId="408" priority="696">
      <formula>IF(VLOOKUP($EE$3,#NAME?,MATCH($A4,#NAME?,0)+1,0)&gt;0,1,0)</formula>
    </cfRule>
    <cfRule type="expression" dxfId="407" priority="697">
      <formula>IF(VLOOKUP($EE$3,#NAME?,MATCH($A4,#NAME?,0)+1,0)&gt;0,1,0)</formula>
    </cfRule>
    <cfRule type="expression" dxfId="406" priority="698">
      <formula>IF(VLOOKUP($EE$3,#NAME?,MATCH($A4,#NAME?,0)+1,0)&gt;0,1,0)</formula>
    </cfRule>
    <cfRule type="expression" dxfId="405"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404" priority="700">
      <formula>AND(AND(OR(AND(OR(OR(NOT(DY4&lt;&gt;"Not Applicable"),DY4=""))),AND(OR(OR(NOT(DZ4&lt;&gt;"Not Applicable"),DZ4=""))),AND(OR(OR(NOT(EA4&lt;&gt;"Not Applicable"),EA4=""))),AND(OR(OR(NOT(EB4&lt;&gt;"Not Applicable"),EB4=""))),AND(OR(OR(NOT(EC4&lt;&gt;"Not Applicable"),EC4="")))),A4&lt;&gt;""))</formula>
    </cfRule>
    <cfRule type="expression" dxfId="403" priority="701">
      <formula>IF(LEN(EF4)&gt;0,1,0)</formula>
    </cfRule>
    <cfRule type="expression" dxfId="402" priority="702">
      <formula>IF(VLOOKUP($EF$3,#NAME?,MATCH($A4,#NAME?,0)+1,0)&gt;0,1,0)</formula>
    </cfRule>
    <cfRule type="expression" dxfId="401" priority="703">
      <formula>IF(VLOOKUP($EF$3,#NAME?,MATCH($A4,#NAME?,0)+1,0)&gt;0,1,0)</formula>
    </cfRule>
    <cfRule type="expression" dxfId="400" priority="704">
      <formula>IF(VLOOKUP($EF$3,#NAME?,MATCH($A4,#NAME?,0)+1,0)&gt;0,1,0)</formula>
    </cfRule>
    <cfRule type="expression" dxfId="39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98" priority="706">
      <formula>AND(AND(OR(AND(OR(OR(NOT(DY4&lt;&gt;"Not Applicable"),DY4=""))),AND(OR(OR(NOT(DZ4&lt;&gt;"Not Applicable"),DZ4=""))),AND(OR(OR(NOT(EA4&lt;&gt;"Not Applicable"),EA4=""))),AND(OR(OR(NOT(EB4&lt;&gt;"Not Applicable"),EB4=""))),AND(OR(OR(NOT(EC4&lt;&gt;"Not Applicable"),EC4="")))),A4&lt;&gt;""))</formula>
    </cfRule>
    <cfRule type="expression" dxfId="397" priority="707">
      <formula>IF(LEN(EG4)&gt;0,1,0)</formula>
    </cfRule>
    <cfRule type="expression" dxfId="396" priority="708">
      <formula>IF(VLOOKUP($EG$3,#NAME?,MATCH($A4,#NAME?,0)+1,0)&gt;0,1,0)</formula>
    </cfRule>
    <cfRule type="expression" dxfId="395" priority="709">
      <formula>IF(VLOOKUP($EG$3,#NAME?,MATCH($A4,#NAME?,0)+1,0)&gt;0,1,0)</formula>
    </cfRule>
    <cfRule type="expression" dxfId="394" priority="710">
      <formula>IF(VLOOKUP($EG$3,#NAME?,MATCH($A4,#NAME?,0)+1,0)&gt;0,1,0)</formula>
    </cfRule>
    <cfRule type="expression" dxfId="393"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92" priority="712">
      <formula>IF(LEN(EH4)&gt;0,1,0)</formula>
    </cfRule>
    <cfRule type="expression" dxfId="391" priority="713">
      <formula>IF(VLOOKUP($EH$3,#NAME?,MATCH($A4,#NAME?,0)+1,0)&gt;0,1,0)</formula>
    </cfRule>
    <cfRule type="expression" dxfId="390" priority="714">
      <formula>IF(VLOOKUP($EH$3,#NAME?,MATCH($A4,#NAME?,0)+1,0)&gt;0,1,0)</formula>
    </cfRule>
    <cfRule type="expression" dxfId="389" priority="715">
      <formula>IF(VLOOKUP($EH$3,#NAME?,MATCH($A4,#NAME?,0)+1,0)&gt;0,1,0)</formula>
    </cfRule>
    <cfRule type="expression" dxfId="388"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87" priority="717">
      <formula>IF(LEN(EI4)&gt;0,1,0)</formula>
    </cfRule>
    <cfRule type="expression" dxfId="386" priority="718">
      <formula>IF(VLOOKUP($EI$3,#NAME?,MATCH($A4,#NAME?,0)+1,0)&gt;0,1,0)</formula>
    </cfRule>
    <cfRule type="expression" dxfId="385" priority="719">
      <formula>IF(VLOOKUP($EI$3,#NAME?,MATCH($A4,#NAME?,0)+1,0)&gt;0,1,0)</formula>
    </cfRule>
    <cfRule type="expression" dxfId="384" priority="720">
      <formula>IF(VLOOKUP($EI$3,#NAME?,MATCH($A4,#NAME?,0)+1,0)&gt;0,1,0)</formula>
    </cfRule>
    <cfRule type="expression" dxfId="383"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82" priority="722">
      <formula>AND(AND(OR(AND(AND(OR(NOT(DY4="GHS"),DY4=""))),AND(AND(OR(NOT(DZ4="GHS"),DZ4=""))),AND(AND(OR(NOT(EA4="GHS"),EA4=""))),AND(AND(OR(NOT(EB4="GHS"),EB4=""))),AND(AND(OR(NOT(EC4="GHS"),EC4="")))),A4&lt;&gt;""))</formula>
    </cfRule>
    <cfRule type="expression" dxfId="381" priority="723">
      <formula>IF(LEN(EJ4)&gt;0,1,0)</formula>
    </cfRule>
    <cfRule type="expression" dxfId="380" priority="724">
      <formula>IF(VLOOKUP($EJ$3,#NAME?,MATCH($A4,#NAME?,0)+1,0)&gt;0,1,0)</formula>
    </cfRule>
    <cfRule type="expression" dxfId="379" priority="725">
      <formula>IF(VLOOKUP($EJ$3,#NAME?,MATCH($A4,#NAME?,0)+1,0)&gt;0,1,0)</formula>
    </cfRule>
    <cfRule type="expression" dxfId="378" priority="726">
      <formula>IF(VLOOKUP($EJ$3,#NAME?,MATCH($A4,#NAME?,0)+1,0)&gt;0,1,0)</formula>
    </cfRule>
    <cfRule type="expression" dxfId="377"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76" priority="728">
      <formula>AND(AND(OR(AND(AND(OR(NOT(DY4="GHS"),DY4=""))),AND(AND(OR(NOT(DZ4="GHS"),DZ4=""))),AND(AND(OR(NOT(EA4="GHS"),EA4=""))),AND(AND(OR(NOT(EB4="GHS"),EB4=""))),AND(AND(OR(NOT(EC4="GHS"),EC4="")))),A4&lt;&gt;""))</formula>
    </cfRule>
    <cfRule type="expression" dxfId="375" priority="729">
      <formula>IF(LEN(EK4)&gt;0,1,0)</formula>
    </cfRule>
    <cfRule type="expression" dxfId="374" priority="730">
      <formula>IF(VLOOKUP($EK$3,#NAME?,MATCH($A4,#NAME?,0)+1,0)&gt;0,1,0)</formula>
    </cfRule>
    <cfRule type="expression" dxfId="373" priority="731">
      <formula>IF(VLOOKUP($EK$3,#NAME?,MATCH($A4,#NAME?,0)+1,0)&gt;0,1,0)</formula>
    </cfRule>
    <cfRule type="expression" dxfId="372" priority="732">
      <formula>IF(VLOOKUP($EK$3,#NAME?,MATCH($A4,#NAME?,0)+1,0)&gt;0,1,0)</formula>
    </cfRule>
    <cfRule type="expression" dxfId="371"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70" priority="734">
      <formula>AND(AND(OR(AND(AND(OR(NOT(DY4="GHS"),DY4=""))),AND(AND(OR(NOT(DZ4="GHS"),DZ4=""))),AND(AND(OR(NOT(EA4="GHS"),EA4=""))),AND(AND(OR(NOT(EB4="GHS"),EB4=""))),AND(AND(OR(NOT(EC4="GHS"),EC4="")))),A4&lt;&gt;""))</formula>
    </cfRule>
    <cfRule type="expression" dxfId="369" priority="735">
      <formula>IF(LEN(EL4)&gt;0,1,0)</formula>
    </cfRule>
    <cfRule type="expression" dxfId="368" priority="736">
      <formula>IF(VLOOKUP($EL$3,#NAME?,MATCH($A4,#NAME?,0)+1,0)&gt;0,1,0)</formula>
    </cfRule>
    <cfRule type="expression" dxfId="367" priority="737">
      <formula>IF(VLOOKUP($EL$3,#NAME?,MATCH($A4,#NAME?,0)+1,0)&gt;0,1,0)</formula>
    </cfRule>
    <cfRule type="expression" dxfId="366" priority="738">
      <formula>IF(VLOOKUP($EL$3,#NAME?,MATCH($A4,#NAME?,0)+1,0)&gt;0,1,0)</formula>
    </cfRule>
    <cfRule type="expression" dxfId="365"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64" priority="740">
      <formula>IF(LEN(EM4)&gt;0,1,0)</formula>
    </cfRule>
    <cfRule type="expression" dxfId="363" priority="741">
      <formula>IF(VLOOKUP($EM$3,#NAME?,MATCH($A4,#NAME?,0)+1,0)&gt;0,1,0)</formula>
    </cfRule>
    <cfRule type="expression" dxfId="362" priority="742">
      <formula>IF(VLOOKUP($EM$3,#NAME?,MATCH($A4,#NAME?,0)+1,0)&gt;0,1,0)</formula>
    </cfRule>
    <cfRule type="expression" dxfId="361" priority="743">
      <formula>IF(VLOOKUP($EM$3,#NAME?,MATCH($A4,#NAME?,0)+1,0)&gt;0,1,0)</formula>
    </cfRule>
    <cfRule type="expression" dxfId="360"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59" priority="745">
      <formula>IF(LEN(EN4)&gt;0,1,0)</formula>
    </cfRule>
    <cfRule type="expression" dxfId="358" priority="746">
      <formula>IF(VLOOKUP($EN$3,#NAME?,MATCH($A4,#NAME?,0)+1,0)&gt;0,1,0)</formula>
    </cfRule>
    <cfRule type="expression" dxfId="357" priority="747">
      <formula>IF(VLOOKUP($EN$3,#NAME?,MATCH($A4,#NAME?,0)+1,0)&gt;0,1,0)</formula>
    </cfRule>
    <cfRule type="expression" dxfId="356" priority="748">
      <formula>IF(VLOOKUP($EN$3,#NAME?,MATCH($A4,#NAME?,0)+1,0)&gt;0,1,0)</formula>
    </cfRule>
    <cfRule type="expression" dxfId="35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54" priority="750">
      <formula>IF(LEN(EO4)&gt;0,1,0)</formula>
    </cfRule>
    <cfRule type="expression" dxfId="353" priority="751">
      <formula>IF(VLOOKUP($EO$3,#NAME?,MATCH($A4,#NAME?,0)+1,0)&gt;0,1,0)</formula>
    </cfRule>
    <cfRule type="expression" dxfId="352" priority="752">
      <formula>IF(VLOOKUP($EO$3,#NAME?,MATCH($A4,#NAME?,0)+1,0)&gt;0,1,0)</formula>
    </cfRule>
    <cfRule type="expression" dxfId="351" priority="753">
      <formula>IF(VLOOKUP($EO$3,#NAME?,MATCH($A4,#NAME?,0)+1,0)&gt;0,1,0)</formula>
    </cfRule>
    <cfRule type="expression" dxfId="350"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49" priority="755">
      <formula>IF(LEN(EP4)&gt;0,1,0)</formula>
    </cfRule>
    <cfRule type="expression" dxfId="348" priority="756">
      <formula>IF(VLOOKUP($EP$3,#NAME?,MATCH($A4,#NAME?,0)+1,0)&gt;0,1,0)</formula>
    </cfRule>
    <cfRule type="expression" dxfId="347" priority="757">
      <formula>IF(VLOOKUP($EP$3,#NAME?,MATCH($A4,#NAME?,0)+1,0)&gt;0,1,0)</formula>
    </cfRule>
    <cfRule type="expression" dxfId="346" priority="758">
      <formula>IF(VLOOKUP($EP$3,#NAME?,MATCH($A4,#NAME?,0)+1,0)&gt;0,1,0)</formula>
    </cfRule>
    <cfRule type="expression" dxfId="345"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44" priority="760">
      <formula>IF(LEN(EQ4)&gt;0,1,0)</formula>
    </cfRule>
    <cfRule type="expression" dxfId="343" priority="761">
      <formula>IF(VLOOKUP($EQ$3,#NAME?,MATCH($A4,#NAME?,0)+1,0)&gt;0,1,0)</formula>
    </cfRule>
    <cfRule type="expression" dxfId="342" priority="762">
      <formula>IF(VLOOKUP($EQ$3,#NAME?,MATCH($A4,#NAME?,0)+1,0)&gt;0,1,0)</formula>
    </cfRule>
    <cfRule type="expression" dxfId="341" priority="763">
      <formula>IF(VLOOKUP($EQ$3,#NAME?,MATCH($A4,#NAME?,0)+1,0)&gt;0,1,0)</formula>
    </cfRule>
    <cfRule type="expression" dxfId="340"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39" priority="765">
      <formula>IF(LEN(ER4)&gt;0,1,0)</formula>
    </cfRule>
    <cfRule type="expression" dxfId="338" priority="766">
      <formula>IF(VLOOKUP($ER$3,#NAME?,MATCH($A4,#NAME?,0)+1,0)&gt;0,1,0)</formula>
    </cfRule>
    <cfRule type="expression" dxfId="337" priority="767">
      <formula>IF(VLOOKUP($ER$3,#NAME?,MATCH($A4,#NAME?,0)+1,0)&gt;0,1,0)</formula>
    </cfRule>
    <cfRule type="expression" dxfId="336" priority="768">
      <formula>IF(VLOOKUP($ER$3,#NAME?,MATCH($A4,#NAME?,0)+1,0)&gt;0,1,0)</formula>
    </cfRule>
    <cfRule type="expression" dxfId="335"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34" priority="770">
      <formula>IF(LEN(ES4)&gt;0,1,0)</formula>
    </cfRule>
    <cfRule type="expression" dxfId="333" priority="771">
      <formula>IF(VLOOKUP($ES$3,#NAME?,MATCH($A4,#NAME?,0)+1,0)&gt;0,1,0)</formula>
    </cfRule>
    <cfRule type="expression" dxfId="332" priority="772">
      <formula>IF(VLOOKUP($ES$3,#NAME?,MATCH($A4,#NAME?,0)+1,0)&gt;0,1,0)</formula>
    </cfRule>
    <cfRule type="expression" dxfId="331" priority="773">
      <formula>IF(VLOOKUP($ES$3,#NAME?,MATCH($A4,#NAME?,0)+1,0)&gt;0,1,0)</formula>
    </cfRule>
    <cfRule type="expression" dxfId="330"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29" priority="775">
      <formula>IF(LEN(ET4)&gt;0,1,0)</formula>
    </cfRule>
    <cfRule type="expression" dxfId="328" priority="776">
      <formula>IF(VLOOKUP($ET$3,#NAME?,MATCH($A4,#NAME?,0)+1,0)&gt;0,1,0)</formula>
    </cfRule>
    <cfRule type="expression" dxfId="327" priority="777">
      <formula>IF(VLOOKUP($ET$3,#NAME?,MATCH($A4,#NAME?,0)+1,0)&gt;0,1,0)</formula>
    </cfRule>
    <cfRule type="expression" dxfId="326" priority="778">
      <formula>IF(VLOOKUP($ET$3,#NAME?,MATCH($A4,#NAME?,0)+1,0)&gt;0,1,0)</formula>
    </cfRule>
    <cfRule type="expression" dxfId="325"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24" priority="780">
      <formula>IF(LEN(EU4)&gt;0,1,0)</formula>
    </cfRule>
    <cfRule type="expression" dxfId="323" priority="781">
      <formula>IF(VLOOKUP($EU$3,#NAME?,MATCH($A4,#NAME?,0)+1,0)&gt;0,1,0)</formula>
    </cfRule>
    <cfRule type="expression" dxfId="322" priority="782">
      <formula>IF(VLOOKUP($EU$3,#NAME?,MATCH($A4,#NAME?,0)+1,0)&gt;0,1,0)</formula>
    </cfRule>
    <cfRule type="expression" dxfId="321" priority="783">
      <formula>IF(VLOOKUP($EU$3,#NAME?,MATCH($A4,#NAME?,0)+1,0)&gt;0,1,0)</formula>
    </cfRule>
    <cfRule type="expression" dxfId="32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19" priority="785">
      <formula>IF(LEN(EV4)&gt;0,1,0)</formula>
    </cfRule>
    <cfRule type="expression" dxfId="318" priority="786">
      <formula>IF(VLOOKUP($EV$3,#NAME?,MATCH($A4,#NAME?,0)+1,0)&gt;0,1,0)</formula>
    </cfRule>
    <cfRule type="expression" dxfId="317" priority="787">
      <formula>IF(VLOOKUP($EV$3,#NAME?,MATCH($A4,#NAME?,0)+1,0)&gt;0,1,0)</formula>
    </cfRule>
    <cfRule type="expression" dxfId="316" priority="788">
      <formula>IF(VLOOKUP($EV$3,#NAME?,MATCH($A4,#NAME?,0)+1,0)&gt;0,1,0)</formula>
    </cfRule>
    <cfRule type="expression" dxfId="315"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314" priority="790">
      <formula>IF(LEN(EW4)&gt;0,1,0)</formula>
    </cfRule>
    <cfRule type="expression" dxfId="313" priority="791">
      <formula>IF(VLOOKUP($EW$3,#NAME?,MATCH($A4,#NAME?,0)+1,0)&gt;0,1,0)</formula>
    </cfRule>
    <cfRule type="expression" dxfId="312" priority="792">
      <formula>IF(VLOOKUP($EW$3,#NAME?,MATCH($A4,#NAME?,0)+1,0)&gt;0,1,0)</formula>
    </cfRule>
    <cfRule type="expression" dxfId="311" priority="793">
      <formula>IF(VLOOKUP($EW$3,#NAME?,MATCH($A4,#NAME?,0)+1,0)&gt;0,1,0)</formula>
    </cfRule>
    <cfRule type="expression" dxfId="310"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309" priority="795">
      <formula>IF(LEN(EX4)&gt;0,1,0)</formula>
    </cfRule>
    <cfRule type="expression" dxfId="308" priority="796">
      <formula>IF(VLOOKUP($EX$3,#NAME?,MATCH($A4,#NAME?,0)+1,0)&gt;0,1,0)</formula>
    </cfRule>
    <cfRule type="expression" dxfId="307" priority="797">
      <formula>IF(VLOOKUP($EX$3,#NAME?,MATCH($A4,#NAME?,0)+1,0)&gt;0,1,0)</formula>
    </cfRule>
    <cfRule type="expression" dxfId="306" priority="798">
      <formula>IF(VLOOKUP($EX$3,#NAME?,MATCH($A4,#NAME?,0)+1,0)&gt;0,1,0)</formula>
    </cfRule>
    <cfRule type="expression" dxfId="30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304" priority="800">
      <formula>IF(LEN(EY4)&gt;0,1,0)</formula>
    </cfRule>
    <cfRule type="expression" dxfId="303" priority="801">
      <formula>IF(VLOOKUP($EY$3,#NAME?,MATCH($A4,#NAME?,0)+1,0)&gt;0,1,0)</formula>
    </cfRule>
    <cfRule type="expression" dxfId="302" priority="802">
      <formula>IF(VLOOKUP($EY$3,#NAME?,MATCH($A4,#NAME?,0)+1,0)&gt;0,1,0)</formula>
    </cfRule>
    <cfRule type="expression" dxfId="301" priority="803">
      <formula>IF(VLOOKUP($EY$3,#NAME?,MATCH($A4,#NAME?,0)+1,0)&gt;0,1,0)</formula>
    </cfRule>
    <cfRule type="expression" dxfId="300"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99" priority="805">
      <formula>IF(LEN(EZ4)&gt;0,1,0)</formula>
    </cfRule>
    <cfRule type="expression" dxfId="298" priority="806">
      <formula>IF(VLOOKUP($EZ$3,#NAME?,MATCH($A4,#NAME?,0)+1,0)&gt;0,1,0)</formula>
    </cfRule>
    <cfRule type="expression" dxfId="297" priority="807">
      <formula>IF(VLOOKUP($EZ$3,#NAME?,MATCH($A4,#NAME?,0)+1,0)&gt;0,1,0)</formula>
    </cfRule>
    <cfRule type="expression" dxfId="296" priority="808">
      <formula>IF(VLOOKUP($EZ$3,#NAME?,MATCH($A4,#NAME?,0)+1,0)&gt;0,1,0)</formula>
    </cfRule>
    <cfRule type="expression" dxfId="295"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94" priority="810">
      <formula>IF(LEN(FA4)&gt;0,1,0)</formula>
    </cfRule>
    <cfRule type="expression" dxfId="293" priority="811">
      <formula>IF(VLOOKUP($FA$3,#NAME?,MATCH($A4,#NAME?,0)+1,0)&gt;0,1,0)</formula>
    </cfRule>
    <cfRule type="expression" dxfId="292" priority="812">
      <formula>IF(VLOOKUP($FA$3,#NAME?,MATCH($A4,#NAME?,0)+1,0)&gt;0,1,0)</formula>
    </cfRule>
    <cfRule type="expression" dxfId="291" priority="813">
      <formula>IF(VLOOKUP($FA$3,#NAME?,MATCH($A4,#NAME?,0)+1,0)&gt;0,1,0)</formula>
    </cfRule>
    <cfRule type="expression" dxfId="290"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89" priority="815">
      <formula>IF(LEN(FB4)&gt;0,1,0)</formula>
    </cfRule>
    <cfRule type="expression" dxfId="288" priority="816">
      <formula>IF(VLOOKUP($FB$3,#NAME?,MATCH($A4,#NAME?,0)+1,0)&gt;0,1,0)</formula>
    </cfRule>
    <cfRule type="expression" dxfId="287" priority="817">
      <formula>IF(VLOOKUP($FB$3,#NAME?,MATCH($A4,#NAME?,0)+1,0)&gt;0,1,0)</formula>
    </cfRule>
    <cfRule type="expression" dxfId="286" priority="818">
      <formula>IF(VLOOKUP($FB$3,#NAME?,MATCH($A4,#NAME?,0)+1,0)&gt;0,1,0)</formula>
    </cfRule>
    <cfRule type="expression" dxfId="285"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84" priority="820">
      <formula>IF(LEN(FC4)&gt;0,1,0)</formula>
    </cfRule>
    <cfRule type="expression" dxfId="283" priority="821">
      <formula>IF(VLOOKUP($FC$3,#NAME?,MATCH($A4,#NAME?,0)+1,0)&gt;0,1,0)</formula>
    </cfRule>
    <cfRule type="expression" dxfId="282" priority="822">
      <formula>IF(VLOOKUP($FC$3,#NAME?,MATCH($A4,#NAME?,0)+1,0)&gt;0,1,0)</formula>
    </cfRule>
    <cfRule type="expression" dxfId="281" priority="823">
      <formula>IF(VLOOKUP($FC$3,#NAME?,MATCH($A4,#NAME?,0)+1,0)&gt;0,1,0)</formula>
    </cfRule>
    <cfRule type="expression" dxfId="280"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79" priority="825">
      <formula>IF(LEN(FD4)&gt;0,1,0)</formula>
    </cfRule>
    <cfRule type="expression" dxfId="278" priority="826">
      <formula>IF(VLOOKUP($FD$3,#NAME?,MATCH($A4,#NAME?,0)+1,0)&gt;0,1,0)</formula>
    </cfRule>
    <cfRule type="expression" dxfId="277" priority="827">
      <formula>IF(VLOOKUP($FD$3,#NAME?,MATCH($A4,#NAME?,0)+1,0)&gt;0,1,0)</formula>
    </cfRule>
    <cfRule type="expression" dxfId="276" priority="828">
      <formula>IF(VLOOKUP($FD$3,#NAME?,MATCH($A4,#NAME?,0)+1,0)&gt;0,1,0)</formula>
    </cfRule>
    <cfRule type="expression" dxfId="275"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74" priority="830">
      <formula>IF(LEN(FE4)&gt;0,1,0)</formula>
    </cfRule>
    <cfRule type="expression" dxfId="273" priority="831">
      <formula>IF(VLOOKUP($FE$3,#NAME?,MATCH($A4,#NAME?,0)+1,0)&gt;0,1,0)</formula>
    </cfRule>
    <cfRule type="expression" dxfId="272" priority="832">
      <formula>IF(VLOOKUP($FE$3,#NAME?,MATCH($A4,#NAME?,0)+1,0)&gt;0,1,0)</formula>
    </cfRule>
    <cfRule type="expression" dxfId="271" priority="833">
      <formula>IF(VLOOKUP($FE$3,#NAME?,MATCH($A4,#NAME?,0)+1,0)&gt;0,1,0)</formula>
    </cfRule>
    <cfRule type="expression" dxfId="27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69" priority="835">
      <formula>IF(LEN(FF4)&gt;0,1,0)</formula>
    </cfRule>
    <cfRule type="expression" dxfId="268" priority="836">
      <formula>IF(VLOOKUP($FF$3,#NAME?,MATCH($A4,#NAME?,0)+1,0)&gt;0,1,0)</formula>
    </cfRule>
    <cfRule type="expression" dxfId="267" priority="837">
      <formula>IF(VLOOKUP($FF$3,#NAME?,MATCH($A4,#NAME?,0)+1,0)&gt;0,1,0)</formula>
    </cfRule>
    <cfRule type="expression" dxfId="266" priority="838">
      <formula>IF(VLOOKUP($FF$3,#NAME?,MATCH($A4,#NAME?,0)+1,0)&gt;0,1,0)</formula>
    </cfRule>
    <cfRule type="expression" dxfId="265"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64" priority="840">
      <formula>IF(LEN(FG4)&gt;0,1,0)</formula>
    </cfRule>
    <cfRule type="expression" dxfId="263" priority="841">
      <formula>IF(VLOOKUP($FG$3,#NAME?,MATCH($A4,#NAME?,0)+1,0)&gt;0,1,0)</formula>
    </cfRule>
    <cfRule type="expression" dxfId="262" priority="842">
      <formula>IF(VLOOKUP($FG$3,#NAME?,MATCH($A4,#NAME?,0)+1,0)&gt;0,1,0)</formula>
    </cfRule>
    <cfRule type="expression" dxfId="261" priority="843">
      <formula>IF(VLOOKUP($FG$3,#NAME?,MATCH($A4,#NAME?,0)+1,0)&gt;0,1,0)</formula>
    </cfRule>
    <cfRule type="expression" dxfId="260"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59" priority="845">
      <formula>IF(LEN(FH4)&gt;0,1,0)</formula>
    </cfRule>
    <cfRule type="expression" dxfId="258" priority="846">
      <formula>IF(VLOOKUP($FH$3,#NAME?,MATCH($A4,#NAME?,0)+1,0)&gt;0,1,0)</formula>
    </cfRule>
    <cfRule type="expression" dxfId="257" priority="847">
      <formula>IF(VLOOKUP($FH$3,#NAME?,MATCH($A4,#NAME?,0)+1,0)&gt;0,1,0)</formula>
    </cfRule>
    <cfRule type="expression" dxfId="256" priority="848">
      <formula>IF(VLOOKUP($FH$3,#NAME?,MATCH($A4,#NAME?,0)+1,0)&gt;0,1,0)</formula>
    </cfRule>
    <cfRule type="expression" dxfId="255"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54" priority="850">
      <formula>IF(LEN(FI4)&gt;0,1,0)</formula>
    </cfRule>
    <cfRule type="expression" dxfId="253" priority="851">
      <formula>IF(VLOOKUP($FI$3,#NAME?,MATCH($A4,#NAME?,0)+1,0)&gt;0,1,0)</formula>
    </cfRule>
    <cfRule type="expression" dxfId="252" priority="852">
      <formula>IF(VLOOKUP($FI$3,#NAME?,MATCH($A4,#NAME?,0)+1,0)&gt;0,1,0)</formula>
    </cfRule>
    <cfRule type="expression" dxfId="251" priority="853">
      <formula>IF(VLOOKUP($FI$3,#NAME?,MATCH($A4,#NAME?,0)+1,0)&gt;0,1,0)</formula>
    </cfRule>
    <cfRule type="expression" dxfId="250"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49" priority="855">
      <formula>IF(LEN(FJ8)&gt;0,1,0)</formula>
    </cfRule>
    <cfRule type="expression" dxfId="248" priority="856">
      <formula>IF(VLOOKUP($FJ$3,#NAME?,MATCH($A8,#NAME?,0)+1,0)&gt;0,1,0)</formula>
    </cfRule>
    <cfRule type="expression" dxfId="247" priority="857">
      <formula>IF(VLOOKUP($FJ$3,#NAME?,MATCH($A8,#NAME?,0)+1,0)&gt;0,1,0)</formula>
    </cfRule>
    <cfRule type="expression" dxfId="246" priority="858">
      <formula>IF(VLOOKUP($FJ$3,#NAME?,MATCH($A8,#NAME?,0)+1,0)&gt;0,1,0)</formula>
    </cfRule>
    <cfRule type="expression" dxfId="245"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44" priority="860">
      <formula>IF(LEN(FK4)&gt;0,1,0)</formula>
    </cfRule>
    <cfRule type="expression" dxfId="243" priority="861">
      <formula>IF(VLOOKUP($FK$3,#NAME?,MATCH($A4,#NAME?,0)+1,0)&gt;0,1,0)</formula>
    </cfRule>
    <cfRule type="expression" dxfId="242" priority="862">
      <formula>IF(VLOOKUP($FK$3,#NAME?,MATCH($A4,#NAME?,0)+1,0)&gt;0,1,0)</formula>
    </cfRule>
    <cfRule type="expression" dxfId="241" priority="863">
      <formula>IF(VLOOKUP($FK$3,#NAME?,MATCH($A4,#NAME?,0)+1,0)&gt;0,1,0)</formula>
    </cfRule>
    <cfRule type="expression" dxfId="240"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39" priority="865">
      <formula>IF(LEN(FL4)&gt;0,1,0)</formula>
    </cfRule>
    <cfRule type="expression" dxfId="238" priority="866">
      <formula>IF(VLOOKUP($FL$3,#NAME?,MATCH($A4,#NAME?,0)+1,0)&gt;0,1,0)</formula>
    </cfRule>
    <cfRule type="expression" dxfId="237" priority="867">
      <formula>IF(VLOOKUP($FL$3,#NAME?,MATCH($A4,#NAME?,0)+1,0)&gt;0,1,0)</formula>
    </cfRule>
    <cfRule type="expression" dxfId="236" priority="868">
      <formula>IF(VLOOKUP($FL$3,#NAME?,MATCH($A4,#NAME?,0)+1,0)&gt;0,1,0)</formula>
    </cfRule>
    <cfRule type="expression" dxfId="235"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34" priority="870">
      <formula>IF(LEN(FM4)&gt;0,1,0)</formula>
    </cfRule>
    <cfRule type="expression" dxfId="233" priority="871">
      <formula>IF(VLOOKUP($FM$3,#NAME?,MATCH($A4,#NAME?,0)+1,0)&gt;0,1,0)</formula>
    </cfRule>
    <cfRule type="expression" dxfId="232" priority="872">
      <formula>IF(VLOOKUP($FM$3,#NAME?,MATCH($A4,#NAME?,0)+1,0)&gt;0,1,0)</formula>
    </cfRule>
    <cfRule type="expression" dxfId="231" priority="873">
      <formula>IF(VLOOKUP($FM$3,#NAME?,MATCH($A4,#NAME?,0)+1,0)&gt;0,1,0)</formula>
    </cfRule>
    <cfRule type="expression" dxfId="23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29" priority="875">
      <formula>IF(LEN(FN4)&gt;0,1,0)</formula>
    </cfRule>
    <cfRule type="expression" dxfId="228" priority="876">
      <formula>IF(VLOOKUP($FN$3,#NAME?,MATCH($A4,#NAME?,0)+1,0)&gt;0,1,0)</formula>
    </cfRule>
    <cfRule type="expression" dxfId="227" priority="877">
      <formula>IF(VLOOKUP($FN$3,#NAME?,MATCH($A4,#NAME?,0)+1,0)&gt;0,1,0)</formula>
    </cfRule>
    <cfRule type="expression" dxfId="226" priority="878">
      <formula>IF(VLOOKUP($FN$3,#NAME?,MATCH($A4,#NAME?,0)+1,0)&gt;0,1,0)</formula>
    </cfRule>
    <cfRule type="expression" dxfId="225"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224" priority="880">
      <formula>IF(LEN(FO4)&gt;0,1,0)</formula>
    </cfRule>
    <cfRule type="expression" dxfId="223" priority="881">
      <formula>IF(VLOOKUP($FO$3,#NAME?,MATCH($A4,#NAME?,0)+1,0)&gt;0,1,0)</formula>
    </cfRule>
    <cfRule type="expression" dxfId="222" priority="882">
      <formula>IF(VLOOKUP($FO$3,#NAME?,MATCH($A4,#NAME?,0)+1,0)&gt;0,1,0)</formula>
    </cfRule>
    <cfRule type="expression" dxfId="221" priority="883">
      <formula>IF(VLOOKUP($FO$3,#NAME?,MATCH($A4,#NAME?,0)+1,0)&gt;0,1,0)</formula>
    </cfRule>
    <cfRule type="expression" dxfId="220"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19" priority="885">
      <formula>IF(LEN(FP4)&gt;0,1,0)</formula>
    </cfRule>
    <cfRule type="expression" dxfId="218" priority="886">
      <formula>IF(VLOOKUP($FP$3,#NAME?,MATCH($A4,#NAME?,0)+1,0)&gt;0,1,0)</formula>
    </cfRule>
    <cfRule type="expression" dxfId="217" priority="887">
      <formula>IF(VLOOKUP($FP$3,#NAME?,MATCH($A4,#NAME?,0)+1,0)&gt;0,1,0)</formula>
    </cfRule>
    <cfRule type="expression" dxfId="216" priority="888">
      <formula>IF(VLOOKUP($FP$3,#NAME?,MATCH($A4,#NAME?,0)+1,0)&gt;0,1,0)</formula>
    </cfRule>
    <cfRule type="expression" dxfId="215"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214" priority="890">
      <formula>IF(LEN(FQ4)&gt;0,1,0)</formula>
    </cfRule>
    <cfRule type="expression" dxfId="213" priority="891">
      <formula>IF(VLOOKUP($FQ$3,#NAME?,MATCH($A4,#NAME?,0)+1,0)&gt;0,1,0)</formula>
    </cfRule>
    <cfRule type="expression" dxfId="212" priority="892">
      <formula>IF(VLOOKUP($FQ$3,#NAME?,MATCH($A4,#NAME?,0)+1,0)&gt;0,1,0)</formula>
    </cfRule>
    <cfRule type="expression" dxfId="211" priority="893">
      <formula>IF(VLOOKUP($FQ$3,#NAME?,MATCH($A4,#NAME?,0)+1,0)&gt;0,1,0)</formula>
    </cfRule>
    <cfRule type="expression" dxfId="210"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209" priority="895">
      <formula>IF(LEN(FR4)&gt;0,1,0)</formula>
    </cfRule>
    <cfRule type="expression" dxfId="208" priority="896">
      <formula>IF(VLOOKUP($FR$3,#NAME?,MATCH($A4,#NAME?,0)+1,0)&gt;0,1,0)</formula>
    </cfRule>
    <cfRule type="expression" dxfId="207" priority="897">
      <formula>IF(VLOOKUP($FR$3,#NAME?,MATCH($A4,#NAME?,0)+1,0)&gt;0,1,0)</formula>
    </cfRule>
    <cfRule type="expression" dxfId="206" priority="898">
      <formula>IF(VLOOKUP($FR$3,#NAME?,MATCH($A4,#NAME?,0)+1,0)&gt;0,1,0)</formula>
    </cfRule>
    <cfRule type="expression" dxfId="205"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204" priority="900">
      <formula>IF(LEN(FS4)&gt;0,1,0)</formula>
    </cfRule>
    <cfRule type="expression" dxfId="203" priority="901">
      <formula>IF(VLOOKUP($FS$3,#NAME?,MATCH($A4,#NAME?,0)+1,0)&gt;0,1,0)</formula>
    </cfRule>
    <cfRule type="expression" dxfId="202" priority="902">
      <formula>IF(VLOOKUP($FS$3,#NAME?,MATCH($A4,#NAME?,0)+1,0)&gt;0,1,0)</formula>
    </cfRule>
    <cfRule type="expression" dxfId="201" priority="903">
      <formula>IF(VLOOKUP($FS$3,#NAME?,MATCH($A4,#NAME?,0)+1,0)&gt;0,1,0)</formula>
    </cfRule>
    <cfRule type="expression" dxfId="200"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99" priority="905">
      <formula>IF(LEN(FT4)&gt;0,1,0)</formula>
    </cfRule>
    <cfRule type="expression" dxfId="198" priority="906">
      <formula>IF(VLOOKUP($FT$3,#NAME?,MATCH($A4,#NAME?,0)+1,0)&gt;0,1,0)</formula>
    </cfRule>
    <cfRule type="expression" dxfId="197" priority="907">
      <formula>IF(VLOOKUP($FT$3,#NAME?,MATCH($A4,#NAME?,0)+1,0)&gt;0,1,0)</formula>
    </cfRule>
    <cfRule type="expression" dxfId="196" priority="908">
      <formula>IF(VLOOKUP($FT$3,#NAME?,MATCH($A4,#NAME?,0)+1,0)&gt;0,1,0)</formula>
    </cfRule>
    <cfRule type="expression" dxfId="195"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94" priority="910">
      <formula>IF(LEN(FU4)&gt;0,1,0)</formula>
    </cfRule>
    <cfRule type="expression" dxfId="193" priority="911">
      <formula>IF(VLOOKUP($FU$3,#NAME?,MATCH($A4,#NAME?,0)+1,0)&gt;0,1,0)</formula>
    </cfRule>
    <cfRule type="expression" dxfId="192" priority="912">
      <formula>IF(VLOOKUP($FU$3,#NAME?,MATCH($A4,#NAME?,0)+1,0)&gt;0,1,0)</formula>
    </cfRule>
    <cfRule type="expression" dxfId="191" priority="913">
      <formula>IF(VLOOKUP($FU$3,#NAME?,MATCH($A4,#NAME?,0)+1,0)&gt;0,1,0)</formula>
    </cfRule>
    <cfRule type="expression" dxfId="190"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89" priority="915">
      <formula>IF(LEN(FV4)&gt;0,1,0)</formula>
    </cfRule>
    <cfRule type="expression" dxfId="188" priority="916">
      <formula>IF(VLOOKUP($FV$3,#NAME?,MATCH($A4,#NAME?,0)+1,0)&gt;0,1,0)</formula>
    </cfRule>
    <cfRule type="expression" dxfId="187" priority="917">
      <formula>IF(VLOOKUP($FV$3,#NAME?,MATCH($A4,#NAME?,0)+1,0)&gt;0,1,0)</formula>
    </cfRule>
    <cfRule type="expression" dxfId="186" priority="918">
      <formula>IF(VLOOKUP($FV$3,#NAME?,MATCH($A4,#NAME?,0)+1,0)&gt;0,1,0)</formula>
    </cfRule>
    <cfRule type="expression" dxfId="18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84" priority="920">
      <formula>IF(LEN(FW4)&gt;0,1,0)</formula>
    </cfRule>
    <cfRule type="expression" dxfId="183" priority="921">
      <formula>IF(VLOOKUP($FW$3,#NAME?,MATCH($A4,#NAME?,0)+1,0)&gt;0,1,0)</formula>
    </cfRule>
    <cfRule type="expression" dxfId="182" priority="922">
      <formula>IF(VLOOKUP($FW$3,#NAME?,MATCH($A4,#NAME?,0)+1,0)&gt;0,1,0)</formula>
    </cfRule>
    <cfRule type="expression" dxfId="181" priority="923">
      <formula>IF(VLOOKUP($FW$3,#NAME?,MATCH($A4,#NAME?,0)+1,0)&gt;0,1,0)</formula>
    </cfRule>
    <cfRule type="expression" dxfId="180"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79" priority="925">
      <formula>IF(LEN(FX4)&gt;0,1,0)</formula>
    </cfRule>
    <cfRule type="expression" dxfId="178" priority="926">
      <formula>IF(VLOOKUP($FX$3,#NAME?,MATCH($A4,#NAME?,0)+1,0)&gt;0,1,0)</formula>
    </cfRule>
    <cfRule type="expression" dxfId="177" priority="927">
      <formula>IF(VLOOKUP($FX$3,#NAME?,MATCH($A4,#NAME?,0)+1,0)&gt;0,1,0)</formula>
    </cfRule>
    <cfRule type="expression" dxfId="176" priority="928">
      <formula>IF(VLOOKUP($FX$3,#NAME?,MATCH($A4,#NAME?,0)+1,0)&gt;0,1,0)</formula>
    </cfRule>
    <cfRule type="expression" dxfId="175"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74" priority="930">
      <formula>IF(LEN(FY4)&gt;0,1,0)</formula>
    </cfRule>
    <cfRule type="expression" dxfId="173" priority="931">
      <formula>IF(VLOOKUP($FY$3,#NAME?,MATCH($A4,#NAME?,0)+1,0)&gt;0,1,0)</formula>
    </cfRule>
    <cfRule type="expression" dxfId="172" priority="932">
      <formula>IF(VLOOKUP($FY$3,#NAME?,MATCH($A4,#NAME?,0)+1,0)&gt;0,1,0)</formula>
    </cfRule>
    <cfRule type="expression" dxfId="171" priority="933">
      <formula>IF(VLOOKUP($FY$3,#NAME?,MATCH($A4,#NAME?,0)+1,0)&gt;0,1,0)</formula>
    </cfRule>
    <cfRule type="expression" dxfId="17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69" priority="935">
      <formula>IF(LEN(FZ4)&gt;0,1,0)</formula>
    </cfRule>
    <cfRule type="expression" dxfId="168" priority="936">
      <formula>IF(VLOOKUP($FZ$3,#NAME?,MATCH($A4,#NAME?,0)+1,0)&gt;0,1,0)</formula>
    </cfRule>
    <cfRule type="expression" dxfId="167" priority="937">
      <formula>IF(VLOOKUP($FZ$3,#NAME?,MATCH($A4,#NAME?,0)+1,0)&gt;0,1,0)</formula>
    </cfRule>
    <cfRule type="expression" dxfId="166" priority="938">
      <formula>IF(VLOOKUP($FZ$3,#NAME?,MATCH($A4,#NAME?,0)+1,0)&gt;0,1,0)</formula>
    </cfRule>
    <cfRule type="expression" dxfId="165"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64" priority="940">
      <formula>IF(LEN(GA4)&gt;0,1,0)</formula>
    </cfRule>
    <cfRule type="expression" dxfId="163" priority="941">
      <formula>IF(VLOOKUP($GA$3,#NAME?,MATCH($A4,#NAME?,0)+1,0)&gt;0,1,0)</formula>
    </cfRule>
    <cfRule type="expression" dxfId="162" priority="942">
      <formula>IF(VLOOKUP($GA$3,#NAME?,MATCH($A4,#NAME?,0)+1,0)&gt;0,1,0)</formula>
    </cfRule>
    <cfRule type="expression" dxfId="161" priority="943">
      <formula>IF(VLOOKUP($GA$3,#NAME?,MATCH($A4,#NAME?,0)+1,0)&gt;0,1,0)</formula>
    </cfRule>
    <cfRule type="expression" dxfId="160"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59" priority="945">
      <formula>IF(LEN(GB4)&gt;0,1,0)</formula>
    </cfRule>
    <cfRule type="expression" dxfId="158" priority="946">
      <formula>IF(VLOOKUP($GB$3,#NAME?,MATCH($A4,#NAME?,0)+1,0)&gt;0,1,0)</formula>
    </cfRule>
    <cfRule type="expression" dxfId="157" priority="947">
      <formula>IF(VLOOKUP($GB$3,#NAME?,MATCH($A4,#NAME?,0)+1,0)&gt;0,1,0)</formula>
    </cfRule>
    <cfRule type="expression" dxfId="156" priority="948">
      <formula>IF(VLOOKUP($GB$3,#NAME?,MATCH($A4,#NAME?,0)+1,0)&gt;0,1,0)</formula>
    </cfRule>
    <cfRule type="expression" dxfId="155"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54" priority="950">
      <formula>IF(LEN(GC4)&gt;0,1,0)</formula>
    </cfRule>
    <cfRule type="expression" dxfId="153" priority="951">
      <formula>IF(VLOOKUP($GC$3,#NAME?,MATCH($A4,#NAME?,0)+1,0)&gt;0,1,0)</formula>
    </cfRule>
    <cfRule type="expression" dxfId="152" priority="952">
      <formula>IF(VLOOKUP($GC$3,#NAME?,MATCH($A4,#NAME?,0)+1,0)&gt;0,1,0)</formula>
    </cfRule>
    <cfRule type="expression" dxfId="151" priority="953">
      <formula>IF(VLOOKUP($GC$3,#NAME?,MATCH($A4,#NAME?,0)+1,0)&gt;0,1,0)</formula>
    </cfRule>
    <cfRule type="expression" dxfId="150"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49" priority="955">
      <formula>IF(LEN(GD4)&gt;0,1,0)</formula>
    </cfRule>
    <cfRule type="expression" dxfId="148" priority="956">
      <formula>IF(VLOOKUP($GD$3,#NAME?,MATCH($A4,#NAME?,0)+1,0)&gt;0,1,0)</formula>
    </cfRule>
    <cfRule type="expression" dxfId="147" priority="957">
      <formula>IF(VLOOKUP($GD$3,#NAME?,MATCH($A4,#NAME?,0)+1,0)&gt;0,1,0)</formula>
    </cfRule>
    <cfRule type="expression" dxfId="146" priority="958">
      <formula>IF(VLOOKUP($GD$3,#NAME?,MATCH($A4,#NAME?,0)+1,0)&gt;0,1,0)</formula>
    </cfRule>
    <cfRule type="expression" dxfId="145"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44" priority="960">
      <formula>IF(LEN(GE4)&gt;0,1,0)</formula>
    </cfRule>
    <cfRule type="expression" dxfId="143" priority="961">
      <formula>IF(VLOOKUP($GE$3,#NAME?,MATCH($A4,#NAME?,0)+1,0)&gt;0,1,0)</formula>
    </cfRule>
    <cfRule type="expression" dxfId="142" priority="962">
      <formula>IF(VLOOKUP($GE$3,#NAME?,MATCH($A4,#NAME?,0)+1,0)&gt;0,1,0)</formula>
    </cfRule>
    <cfRule type="expression" dxfId="141" priority="963">
      <formula>IF(VLOOKUP($GE$3,#NAME?,MATCH($A4,#NAME?,0)+1,0)&gt;0,1,0)</formula>
    </cfRule>
    <cfRule type="expression" dxfId="140"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39" priority="965">
      <formula>IF(LEN(GF4)&gt;0,1,0)</formula>
    </cfRule>
    <cfRule type="expression" dxfId="138" priority="966">
      <formula>IF(VLOOKUP($GF$3,#NAME?,MATCH($A4,#NAME?,0)+1,0)&gt;0,1,0)</formula>
    </cfRule>
    <cfRule type="expression" dxfId="137" priority="967">
      <formula>IF(VLOOKUP($GF$3,#NAME?,MATCH($A4,#NAME?,0)+1,0)&gt;0,1,0)</formula>
    </cfRule>
    <cfRule type="expression" dxfId="136" priority="968">
      <formula>IF(VLOOKUP($GF$3,#NAME?,MATCH($A4,#NAME?,0)+1,0)&gt;0,1,0)</formula>
    </cfRule>
    <cfRule type="expression" dxfId="13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34" priority="970">
      <formula>IF(LEN(GG4)&gt;0,1,0)</formula>
    </cfRule>
    <cfRule type="expression" dxfId="133" priority="971">
      <formula>IF(VLOOKUP($GG$3,#NAME?,MATCH($A4,#NAME?,0)+1,0)&gt;0,1,0)</formula>
    </cfRule>
    <cfRule type="expression" dxfId="132" priority="972">
      <formula>IF(VLOOKUP($GG$3,#NAME?,MATCH($A4,#NAME?,0)+1,0)&gt;0,1,0)</formula>
    </cfRule>
    <cfRule type="expression" dxfId="131" priority="973">
      <formula>IF(VLOOKUP($GG$3,#NAME?,MATCH($A4,#NAME?,0)+1,0)&gt;0,1,0)</formula>
    </cfRule>
    <cfRule type="expression" dxfId="130"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29" priority="975">
      <formula>IF(LEN(GH4)&gt;0,1,0)</formula>
    </cfRule>
    <cfRule type="expression" dxfId="128" priority="976">
      <formula>IF(VLOOKUP($GH$3,#NAME?,MATCH($A4,#NAME?,0)+1,0)&gt;0,1,0)</formula>
    </cfRule>
    <cfRule type="expression" dxfId="127" priority="977">
      <formula>IF(VLOOKUP($GH$3,#NAME?,MATCH($A4,#NAME?,0)+1,0)&gt;0,1,0)</formula>
    </cfRule>
    <cfRule type="expression" dxfId="126" priority="978">
      <formula>IF(VLOOKUP($GH$3,#NAME?,MATCH($A4,#NAME?,0)+1,0)&gt;0,1,0)</formula>
    </cfRule>
    <cfRule type="expression" dxfId="125"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24" priority="980">
      <formula>IF(LEN(GI4)&gt;0,1,0)</formula>
    </cfRule>
    <cfRule type="expression" dxfId="123" priority="981">
      <formula>IF(VLOOKUP($GI$3,#NAME?,MATCH($A4,#NAME?,0)+1,0)&gt;0,1,0)</formula>
    </cfRule>
    <cfRule type="expression" dxfId="122" priority="982">
      <formula>IF(VLOOKUP($GI$3,#NAME?,MATCH($A4,#NAME?,0)+1,0)&gt;0,1,0)</formula>
    </cfRule>
    <cfRule type="expression" dxfId="121" priority="983">
      <formula>IF(VLOOKUP($GI$3,#NAME?,MATCH($A4,#NAME?,0)+1,0)&gt;0,1,0)</formula>
    </cfRule>
    <cfRule type="expression" dxfId="120"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19" priority="985">
      <formula>IF(LEN(GJ4)&gt;0,1,0)</formula>
    </cfRule>
    <cfRule type="expression" dxfId="118" priority="986">
      <formula>IF(VLOOKUP($GJ$3,#NAME?,MATCH($A4,#NAME?,0)+1,0)&gt;0,1,0)</formula>
    </cfRule>
    <cfRule type="expression" dxfId="117" priority="987">
      <formula>IF(VLOOKUP($GJ$3,#NAME?,MATCH($A4,#NAME?,0)+1,0)&gt;0,1,0)</formula>
    </cfRule>
    <cfRule type="expression" dxfId="116" priority="988">
      <formula>IF(VLOOKUP($GJ$3,#NAME?,MATCH($A4,#NAME?,0)+1,0)&gt;0,1,0)</formula>
    </cfRule>
    <cfRule type="expression" dxfId="115" priority="989">
      <formula>AND(IF(IFERROR(VLOOKUP($GJ$3,#NAME?,MATCH($A4,#NAME?,0)+1,0),0)&gt;0,0,1),IF(IFERROR(VLOOKUP($GJ$3,#NAME?,MATCH($A4,#NAME?,0)+1,0),0)&gt;0,0,1),IF(IFERROR(VLOOKUP($GJ$3,#NAME?,MATCH($A4,#NAME?,0)+1,0),0)&gt;0,0,1),IF(IFERROR(MATCH($A4,#NAME?,0),0)&gt;0,1,0))</formula>
    </cfRule>
  </conditionalFormatting>
  <conditionalFormatting sqref="B4">
    <cfRule type="expression" dxfId="114" priority="990">
      <formula>IF(LEN(B4)&gt;0,1,0)</formula>
    </cfRule>
    <cfRule type="expression" dxfId="113" priority="991">
      <formula>IF(VLOOKUP($B$3,#NAME?,MATCH($A4,#NAME?,0)+1,0)&gt;0,1,0)</formula>
    </cfRule>
    <cfRule type="expression" dxfId="112" priority="992">
      <formula>IF(VLOOKUP($B$3,#NAME?,MATCH($A4,#NAME?,0)+1,0)&gt;0,1,0)</formula>
    </cfRule>
    <cfRule type="expression" dxfId="111" priority="993">
      <formula>IF(VLOOKUP($B$3,#NAME?,MATCH($A4,#NAME?,0)+1,0)&gt;0,1,0)</formula>
    </cfRule>
    <cfRule type="expression" dxfId="110" priority="994">
      <formula>AND(IF(IFERROR(VLOOKUP($B$3,#NAME?,MATCH($A4,#NAME?,0)+1,0),0)&gt;0,0,1),IF(IFERROR(VLOOKUP($B$3,#NAME?,MATCH($A4,#NAME?,0)+1,0),0)&gt;0,0,1),IF(IFERROR(VLOOKUP($B$3,#NAME?,MATCH($A4,#NAME?,0)+1,0),0)&gt;0,0,1),IF(IFERROR(MATCH($A4,#NAME?,0),0)&gt;0,1,0))</formula>
    </cfRule>
  </conditionalFormatting>
  <conditionalFormatting sqref="C4">
    <cfRule type="expression" dxfId="109" priority="995">
      <formula>IF(LEN(C4)&gt;0,1,0)</formula>
    </cfRule>
    <cfRule type="expression" dxfId="108" priority="996">
      <formula>IF(VLOOKUP($C$3,#NAME?,MATCH($A4,#NAME?,0)+1,0)&gt;0,1,0)</formula>
    </cfRule>
    <cfRule type="expression" dxfId="107" priority="997">
      <formula>IF(VLOOKUP($C$3,#NAME?,MATCH($A4,#NAME?,0)+1,0)&gt;0,1,0)</formula>
    </cfRule>
    <cfRule type="expression" dxfId="106" priority="998">
      <formula>IF(VLOOKUP($C$3,#NAME?,MATCH($A4,#NAME?,0)+1,0)&gt;0,1,0)</formula>
    </cfRule>
    <cfRule type="expression" dxfId="105" priority="999">
      <formula>AND(IF(IFERROR(VLOOKUP($C$3,#NAME?,MATCH($A4,#NAME?,0)+1,0),0)&gt;0,0,1),IF(IFERROR(VLOOKUP($C$3,#NAME?,MATCH($A4,#NAME?,0)+1,0),0)&gt;0,0,1),IF(IFERROR(VLOOKUP($C$3,#NAME?,MATCH($A4,#NAME?,0)+1,0),0)&gt;0,0,1),IF(IFERROR(MATCH($A4,#NAME?,0),0)&gt;0,1,0))</formula>
    </cfRule>
  </conditionalFormatting>
  <conditionalFormatting sqref="C5:C204">
    <cfRule type="expression" dxfId="104" priority="1000">
      <formula>IF(LEN(C5)&gt;0,1,0)</formula>
    </cfRule>
    <cfRule type="expression" dxfId="103" priority="1001">
      <formula>IF(VLOOKUP($C$3,#NAME?,MATCH($A5,#NAME?,0)+1,0)&gt;0,1,0)</formula>
    </cfRule>
    <cfRule type="expression" dxfId="102" priority="1002">
      <formula>IF(VLOOKUP($C$3,#NAME?,MATCH($A5,#NAME?,0)+1,0)&gt;0,1,0)</formula>
    </cfRule>
    <cfRule type="expression" dxfId="101" priority="1003">
      <formula>IF(VLOOKUP($C$3,#NAME?,MATCH($A5,#NAME?,0)+1,0)&gt;0,1,0)</formula>
    </cfRule>
    <cfRule type="expression" dxfId="100" priority="1004">
      <formula>AND(IF(IFERROR(VLOOKUP($C$3,#NAME?,MATCH($A5,#NAME?,0)+1,0),0)&gt;0,0,1),IF(IFERROR(VLOOKUP($C$3,#NAME?,MATCH($A5,#NAME?,0)+1,0),0)&gt;0,0,1),IF(IFERROR(VLOOKUP($C$3,#NAME?,MATCH($A5,#NAME?,0)+1,0),0)&gt;0,0,1),IF(IFERROR(MATCH($A5,#NAME?,0),0)&gt;0,1,0))</formula>
    </cfRule>
  </conditionalFormatting>
  <conditionalFormatting sqref="D4">
    <cfRule type="expression" dxfId="99" priority="1005">
      <formula>IF(LEN(D4)&gt;0,1,0)</formula>
    </cfRule>
    <cfRule type="expression" dxfId="98" priority="1006">
      <formula>IF(VLOOKUP($D$3,#NAME?,MATCH($A4,#NAME?,0)+1,0)&gt;0,1,0)</formula>
    </cfRule>
    <cfRule type="expression" dxfId="97" priority="1007">
      <formula>IF(VLOOKUP($D$3,#NAME?,MATCH($A4,#NAME?,0)+1,0)&gt;0,1,0)</formula>
    </cfRule>
    <cfRule type="expression" dxfId="96" priority="1008">
      <formula>IF(VLOOKUP($D$3,#NAME?,MATCH($A4,#NAME?,0)+1,0)&gt;0,1,0)</formula>
    </cfRule>
    <cfRule type="expression" dxfId="95" priority="1009">
      <formula>AND(IF(IFERROR(VLOOKUP($D$3,#NAME?,MATCH($A4,#NAME?,0)+1,0),0)&gt;0,0,1),IF(IFERROR(VLOOKUP($D$3,#NAME?,MATCH($A4,#NAME?,0)+1,0),0)&gt;0,0,1),IF(IFERROR(VLOOKUP($D$3,#NAME?,MATCH($A4,#NAME?,0)+1,0),0)&gt;0,0,1),IF(IFERROR(MATCH($A4,#NAME?,0),0)&gt;0,1,0))</formula>
    </cfRule>
  </conditionalFormatting>
  <conditionalFormatting sqref="F4:F243">
    <cfRule type="expression" dxfId="94" priority="1010">
      <formula>IF(LEN(F4)&gt;0,1,0)</formula>
    </cfRule>
    <cfRule type="expression" dxfId="93" priority="1011">
      <formula>IF(VLOOKUP($F$3,#NAME?,MATCH($A4,#NAME?,0)+1,0)&gt;0,1,0)</formula>
    </cfRule>
    <cfRule type="expression" dxfId="92" priority="1012">
      <formula>IF(VLOOKUP($F$3,#NAME?,MATCH($A4,#NAME?,0)+1,0)&gt;0,1,0)</formula>
    </cfRule>
    <cfRule type="expression" dxfId="91" priority="1013">
      <formula>IF(VLOOKUP($F$3,#NAME?,MATCH($A4,#NAME?,0)+1,0)&gt;0,1,0)</formula>
    </cfRule>
    <cfRule type="expression" dxfId="90" priority="1014">
      <formula>AND(IF(IFERROR(VLOOKUP($F$3,#NAME?,MATCH($A4,#NAME?,0)+1,0),0)&gt;0,0,1),IF(IFERROR(VLOOKUP($F$3,#NAME?,MATCH($A4,#NAME?,0)+1,0),0)&gt;0,0,1),IF(IFERROR(VLOOKUP($F$3,#NAME?,MATCH($A4,#NAME?,0)+1,0),0)&gt;0,0,1),IF(IFERROR(MATCH($A4,#NAME?,0),0)&gt;0,1,0))</formula>
    </cfRule>
  </conditionalFormatting>
  <conditionalFormatting sqref="G4">
    <cfRule type="expression" dxfId="89" priority="1015">
      <formula>IF(LEN(G4)&gt;0,1,0)</formula>
    </cfRule>
    <cfRule type="expression" dxfId="88" priority="1016">
      <formula>IF(VLOOKUP($G$3,#NAME?,MATCH($A4,#NAME?,0)+1,0)&gt;0,1,0)</formula>
    </cfRule>
    <cfRule type="expression" dxfId="87" priority="1017">
      <formula>IF(VLOOKUP($G$3,#NAME?,MATCH($A4,#NAME?,0)+1,0)&gt;0,1,0)</formula>
    </cfRule>
    <cfRule type="expression" dxfId="86" priority="1018">
      <formula>IF(VLOOKUP($G$3,#NAME?,MATCH($A4,#NAME?,0)+1,0)&gt;0,1,0)</formula>
    </cfRule>
    <cfRule type="expression" dxfId="85" priority="1019">
      <formula>AND(IF(IFERROR(VLOOKUP($G$3,#NAME?,MATCH($A4,#NAME?,0)+1,0),0)&gt;0,0,1),IF(IFERROR(VLOOKUP($G$3,#NAME?,MATCH($A4,#NAME?,0)+1,0),0)&gt;0,0,1),IF(IFERROR(VLOOKUP($G$3,#NAME?,MATCH($A4,#NAME?,0)+1,0),0)&gt;0,0,1),IF(IFERROR(MATCH($A4,#NAME?,0),0)&gt;0,1,0))</formula>
    </cfRule>
  </conditionalFormatting>
  <conditionalFormatting sqref="G5:G204">
    <cfRule type="expression" dxfId="84" priority="1020">
      <formula>IF(LEN(G5)&gt;0,1,0)</formula>
    </cfRule>
    <cfRule type="expression" dxfId="83" priority="1021">
      <formula>IF(VLOOKUP($G$3,#NAME?,MATCH($A5,#NAME?,0)+1,0)&gt;0,1,0)</formula>
    </cfRule>
    <cfRule type="expression" dxfId="82" priority="1022">
      <formula>IF(VLOOKUP($G$3,#NAME?,MATCH($A5,#NAME?,0)+1,0)&gt;0,1,0)</formula>
    </cfRule>
    <cfRule type="expression" dxfId="81" priority="1023">
      <formula>IF(VLOOKUP($G$3,#NAME?,MATCH($A5,#NAME?,0)+1,0)&gt;0,1,0)</formula>
    </cfRule>
    <cfRule type="expression" dxfId="80" priority="1024">
      <formula>AND(IF(IFERROR(VLOOKUP($G$3,#NAME?,MATCH($A5,#NAME?,0)+1,0),0)&gt;0,0,1),IF(IFERROR(VLOOKUP($G$3,#NAME?,MATCH($A5,#NAME?,0)+1,0),0)&gt;0,0,1),IF(IFERROR(VLOOKUP($G$3,#NAME?,MATCH($A5,#NAME?,0)+1,0),0)&gt;0,0,1),IF(IFERROR(MATCH($A5,#NAME?,0),0)&gt;0,1,0))</formula>
    </cfRule>
  </conditionalFormatting>
  <conditionalFormatting sqref="J4">
    <cfRule type="expression" dxfId="79" priority="1025">
      <formula>IF(LEN(J4)&gt;0,1,0)</formula>
    </cfRule>
    <cfRule type="expression" dxfId="78" priority="1026">
      <formula>IF(VLOOKUP($B$3,#NAME?,MATCH($A4,#NAME?,0)+1,0)&gt;0,1,0)</formula>
    </cfRule>
    <cfRule type="expression" dxfId="77" priority="1027">
      <formula>IF(VLOOKUP($B$3,#NAME?,MATCH($A4,#NAME?,0)+1,0)&gt;0,1,0)</formula>
    </cfRule>
    <cfRule type="expression" dxfId="76" priority="1028">
      <formula>IF(VLOOKUP($B$3,#NAME?,MATCH($A4,#NAME?,0)+1,0)&gt;0,1,0)</formula>
    </cfRule>
    <cfRule type="expression" dxfId="75" priority="1029">
      <formula>AND(IF(IFERROR(VLOOKUP($B$3,#NAME?,MATCH($A4,#NAME?,0)+1,0),0)&gt;0,0,1),IF(IFERROR(VLOOKUP($B$3,#NAME?,MATCH($A4,#NAME?,0)+1,0),0)&gt;0,0,1),IF(IFERROR(VLOOKUP($B$3,#NAME?,MATCH($A4,#NAME?,0)+1,0),0)&gt;0,0,1),IF(IFERROR(MATCH($A4,#NAME?,0),0)&gt;0,1,0))</formula>
    </cfRule>
  </conditionalFormatting>
  <conditionalFormatting sqref="K4:K204 FO5:FO204">
    <cfRule type="expression" dxfId="74" priority="1030">
      <formula>IF(LEN(K4)&gt;0,1,0)</formula>
    </cfRule>
    <cfRule type="expression" dxfId="73" priority="1031">
      <formula>IF(VLOOKUP($K$3,#NAME?,MATCH($A4,#NAME?,0)+1,0)&gt;0,1,0)</formula>
    </cfRule>
    <cfRule type="expression" dxfId="72" priority="1032">
      <formula>IF(VLOOKUP($K$3,#NAME?,MATCH($A4,#NAME?,0)+1,0)&gt;0,1,0)</formula>
    </cfRule>
    <cfRule type="expression" dxfId="71" priority="1033">
      <formula>IF(VLOOKUP($K$3,#NAME?,MATCH($A4,#NAME?,0)+1,0)&gt;0,1,0)</formula>
    </cfRule>
    <cfRule type="expression" dxfId="70" priority="1034">
      <formula>AND(IF(IFERROR(VLOOKUP($K$3,#NAME?,MATCH($A4,#NAME?,0)+1,0),0)&gt;0,0,1),IF(IFERROR(VLOOKUP($K$3,#NAME?,MATCH($A4,#NAME?,0)+1,0),0)&gt;0,0,1),IF(IFERROR(VLOOKUP($K$3,#NAME?,MATCH($A4,#NAME?,0)+1,0),0)&gt;0,0,1),IF(IFERROR(MATCH($A4,#NAME?,0),0)&gt;0,1,0))</formula>
    </cfRule>
  </conditionalFormatting>
  <conditionalFormatting sqref="L4">
    <cfRule type="expression" dxfId="69" priority="1035">
      <formula>IF(LEN(L4)&gt;0,1,0)</formula>
    </cfRule>
    <cfRule type="expression" dxfId="68" priority="1036">
      <formula>IF(VLOOKUP($L$3,#NAME?,MATCH($A4,#NAME?,0)+1,0)&gt;0,1,0)</formula>
    </cfRule>
    <cfRule type="expression" dxfId="67" priority="1037">
      <formula>IF(VLOOKUP($L$3,#NAME?,MATCH($A4,#NAME?,0)+1,0)&gt;0,1,0)</formula>
    </cfRule>
    <cfRule type="expression" dxfId="66" priority="1038">
      <formula>IF(VLOOKUP($L$3,#NAME?,MATCH($A4,#NAME?,0)+1,0)&gt;0,1,0)</formula>
    </cfRule>
    <cfRule type="expression" dxfId="65" priority="1039">
      <formula>AND(IF(IFERROR(VLOOKUP($L$3,#NAME?,MATCH($A4,#NAME?,0)+1,0),0)&gt;0,0,1),IF(IFERROR(VLOOKUP($L$3,#NAME?,MATCH($A4,#NAME?,0)+1,0),0)&gt;0,0,1),IF(IFERROR(VLOOKUP($L$3,#NAME?,MATCH($A4,#NAME?,0)+1,0),0)&gt;0,0,1),IF(IFERROR(MATCH($A4,#NAME?,0),0)&gt;0,1,0))</formula>
    </cfRule>
  </conditionalFormatting>
  <conditionalFormatting sqref="L5:L204">
    <cfRule type="expression" dxfId="64" priority="1040">
      <formula>IF(LEN(L5)&gt;0,1,0)</formula>
    </cfRule>
    <cfRule type="expression" dxfId="63" priority="1041">
      <formula>IF(VLOOKUP($L$3,#NAME?,MATCH($A5,#NAME?,0)+1,0)&gt;0,1,0)</formula>
    </cfRule>
    <cfRule type="expression" dxfId="62" priority="1042">
      <formula>IF(VLOOKUP($L$3,#NAME?,MATCH($A5,#NAME?,0)+1,0)&gt;0,1,0)</formula>
    </cfRule>
    <cfRule type="expression" dxfId="61" priority="1043">
      <formula>IF(VLOOKUP($L$3,#NAME?,MATCH($A5,#NAME?,0)+1,0)&gt;0,1,0)</formula>
    </cfRule>
    <cfRule type="expression" dxfId="60" priority="1044">
      <formula>AND(IF(IFERROR(VLOOKUP($L$3,#NAME?,MATCH($A5,#NAME?,0)+1,0),0)&gt;0,0,1),IF(IFERROR(VLOOKUP($L$3,#NAME?,MATCH($A5,#NAME?,0)+1,0),0)&gt;0,0,1),IF(IFERROR(VLOOKUP($L$3,#NAME?,MATCH($A5,#NAME?,0)+1,0),0)&gt;0,0,1),IF(IFERROR(MATCH($A5,#NAME?,0),0)&gt;0,1,0))</formula>
    </cfRule>
  </conditionalFormatting>
  <conditionalFormatting sqref="N6:N204 N5:U5 O6:U122 M4:M204">
    <cfRule type="expression" dxfId="59" priority="1045">
      <formula>IF(LEN(M4)&gt;0,1,0)</formula>
    </cfRule>
    <cfRule type="expression" dxfId="58" priority="1046">
      <formula>IF(VLOOKUP($M$3,#NAME?,MATCH($A4,#NAME?,0)+1,0)&gt;0,1,0)</formula>
    </cfRule>
    <cfRule type="expression" dxfId="57" priority="1047">
      <formula>IF(VLOOKUP($M$3,#NAME?,MATCH($A4,#NAME?,0)+1,0)&gt;0,1,0)</formula>
    </cfRule>
    <cfRule type="expression" dxfId="56" priority="1048">
      <formula>IF(VLOOKUP($M$3,#NAME?,MATCH($A4,#NAME?,0)+1,0)&gt;0,1,0)</formula>
    </cfRule>
    <cfRule type="expression" dxfId="55" priority="1049">
      <formula>AND(IF(IFERROR(VLOOKUP($M$3,#NAME?,MATCH($A4,#NAME?,0)+1,0),0)&gt;0,0,1),IF(IFERROR(VLOOKUP($M$3,#NAME?,MATCH($A4,#NAME?,0)+1,0),0)&gt;0,0,1),IF(IFERROR(VLOOKUP($M$3,#NAME?,MATCH($A4,#NAME?,0)+1,0),0)&gt;0,0,1),IF(IFERROR(MATCH($A4,#NAME?,0),0)&gt;0,1,0))</formula>
    </cfRule>
  </conditionalFormatting>
  <conditionalFormatting sqref="W4">
    <cfRule type="expression" dxfId="54" priority="1050">
      <formula>IF(LEN(W4)&gt;0,1,0)</formula>
    </cfRule>
    <cfRule type="expression" dxfId="53" priority="1051">
      <formula>IF(VLOOKUP($N$3,#NAME?,MATCH($A4,#NAME?,0)+1,0)&gt;0,1,0)</formula>
    </cfRule>
    <cfRule type="expression" dxfId="52" priority="1052">
      <formula>IF(VLOOKUP($N$3,#NAME?,MATCH($A4,#NAME?,0)+1,0)&gt;0,1,0)</formula>
    </cfRule>
    <cfRule type="expression" dxfId="51" priority="1053">
      <formula>IF(VLOOKUP($N$3,#NAME?,MATCH($A4,#NAME?,0)+1,0)&gt;0,1,0)</formula>
    </cfRule>
    <cfRule type="expression" dxfId="50" priority="1054">
      <formula>AND(IF(IFERROR(VLOOKUP($N$3,#NAME?,MATCH($A4,#NAME?,0)+1,0),0)&gt;0,0,1),IF(IFERROR(VLOOKUP($N$3,#NAME?,MATCH($A4,#NAME?,0)+1,0),0)&gt;0,0,1),IF(IFERROR(VLOOKUP($N$3,#NAME?,MATCH($A4,#NAME?,0)+1,0),0)&gt;0,0,1),IF(IFERROR(MATCH($A4,#NAME?,0),0)&gt;0,1,0))</formula>
    </cfRule>
  </conditionalFormatting>
  <conditionalFormatting sqref="X4">
    <cfRule type="expression" dxfId="49" priority="1055">
      <formula>IF(LEN(X4)&gt;0,1,0)</formula>
    </cfRule>
    <cfRule type="expression" dxfId="48" priority="1056">
      <formula>IF(VLOOKUP($O$3,#NAME?,MATCH($A4,#NAME?,0)+1,0)&gt;0,1,0)</formula>
    </cfRule>
    <cfRule type="expression" dxfId="47" priority="1057">
      <formula>IF(VLOOKUP($O$3,#NAME?,MATCH($A4,#NAME?,0)+1,0)&gt;0,1,0)</formula>
    </cfRule>
    <cfRule type="expression" dxfId="46" priority="1058">
      <formula>IF(VLOOKUP($O$3,#NAME?,MATCH($A4,#NAME?,0)+1,0)&gt;0,1,0)</formula>
    </cfRule>
    <cfRule type="expression" dxfId="45" priority="1059">
      <formula>AND(IF(IFERROR(VLOOKUP($O$3,#NAME?,MATCH($A4,#NAME?,0)+1,0),0)&gt;0,0,1),IF(IFERROR(VLOOKUP($O$3,#NAME?,MATCH($A4,#NAME?,0)+1,0),0)&gt;0,0,1),IF(IFERROR(VLOOKUP($O$3,#NAME?,MATCH($A4,#NAME?,0)+1,0),0)&gt;0,0,1),IF(IFERROR(MATCH($A4,#NAME?,0),0)&gt;0,1,0))</formula>
    </cfRule>
  </conditionalFormatting>
  <conditionalFormatting sqref="Z4">
    <cfRule type="expression" dxfId="44" priority="1060">
      <formula>IF(LEN(Z4)&gt;0,1,0)</formula>
    </cfRule>
    <cfRule type="expression" dxfId="43" priority="1061">
      <formula>IF(VLOOKUP($Q$3,#NAME?,MATCH($A4,#NAME?,0)+1,0)&gt;0,1,0)</formula>
    </cfRule>
    <cfRule type="expression" dxfId="42" priority="1062">
      <formula>IF(VLOOKUP($Q$3,#NAME?,MATCH($A4,#NAME?,0)+1,0)&gt;0,1,0)</formula>
    </cfRule>
    <cfRule type="expression" dxfId="41" priority="1063">
      <formula>IF(VLOOKUP($Q$3,#NAME?,MATCH($A4,#NAME?,0)+1,0)&gt;0,1,0)</formula>
    </cfRule>
    <cfRule type="expression" dxfId="40" priority="1064">
      <formula>AND(IF(IFERROR(VLOOKUP($Q$3,#NAME?,MATCH($A4,#NAME?,0)+1,0),0)&gt;0,0,1),IF(IFERROR(VLOOKUP($Q$3,#NAME?,MATCH($A4,#NAME?,0)+1,0),0)&gt;0,0,1),IF(IFERROR(VLOOKUP($Q$3,#NAME?,MATCH($A4,#NAME?,0)+1,0),0)&gt;0,0,1),IF(IFERROR(MATCH($A4,#NAME?,0),0)&gt;0,1,0))</formula>
    </cfRule>
  </conditionalFormatting>
  <conditionalFormatting sqref="W5:W204">
    <cfRule type="expression" dxfId="39" priority="1065">
      <formula>IF(LEN(W5)&gt;0,1,0)</formula>
    </cfRule>
    <cfRule type="expression" dxfId="38" priority="1066">
      <formula>IF(VLOOKUP($N$3,#NAME?,MATCH($A5,#NAME?,0)+1,0)&gt;0,1,0)</formula>
    </cfRule>
    <cfRule type="expression" dxfId="37" priority="1067">
      <formula>IF(VLOOKUP($N$3,#NAME?,MATCH($A5,#NAME?,0)+1,0)&gt;0,1,0)</formula>
    </cfRule>
    <cfRule type="expression" dxfId="36" priority="1068">
      <formula>IF(VLOOKUP($N$3,#NAME?,MATCH($A5,#NAME?,0)+1,0)&gt;0,1,0)</formula>
    </cfRule>
    <cfRule type="expression" dxfId="35" priority="1069">
      <formula>AND(IF(IFERROR(VLOOKUP($N$3,#NAME?,MATCH($A5,#NAME?,0)+1,0),0)&gt;0,0,1),IF(IFERROR(VLOOKUP($N$3,#NAME?,MATCH($A5,#NAME?,0)+1,0),0)&gt;0,0,1),IF(IFERROR(VLOOKUP($N$3,#NAME?,MATCH($A5,#NAME?,0)+1,0),0)&gt;0,0,1),IF(IFERROR(MATCH($A5,#NAME?,0),0)&gt;0,1,0))</formula>
    </cfRule>
  </conditionalFormatting>
  <conditionalFormatting sqref="Z5:Z204">
    <cfRule type="expression" dxfId="34" priority="1070">
      <formula>IF(LEN(Z5)&gt;0,1,0)</formula>
    </cfRule>
    <cfRule type="expression" dxfId="33" priority="1071">
      <formula>IF(VLOOKUP($Q$3,#NAME?,MATCH($A5,#NAME?,0)+1,0)&gt;0,1,0)</formula>
    </cfRule>
    <cfRule type="expression" dxfId="32" priority="1072">
      <formula>IF(VLOOKUP($Q$3,#NAME?,MATCH($A5,#NAME?,0)+1,0)&gt;0,1,0)</formula>
    </cfRule>
    <cfRule type="expression" dxfId="31" priority="1073">
      <formula>IF(VLOOKUP($Q$3,#NAME?,MATCH($A5,#NAME?,0)+1,0)&gt;0,1,0)</formula>
    </cfRule>
    <cfRule type="expression" dxfId="30" priority="1074">
      <formula>AND(IF(IFERROR(VLOOKUP($Q$3,#NAME?,MATCH($A5,#NAME?,0)+1,0),0)&gt;0,0,1),IF(IFERROR(VLOOKUP($Q$3,#NAME?,MATCH($A5,#NAME?,0)+1,0),0)&gt;0,0,1),IF(IFERROR(VLOOKUP($Q$3,#NAME?,MATCH($A5,#NAME?,0)+1,0),0)&gt;0,0,1),IF(IFERROR(MATCH($A5,#NAME?,0),0)&gt;0,1,0))</formula>
    </cfRule>
  </conditionalFormatting>
  <conditionalFormatting sqref="X5:X204">
    <cfRule type="expression" dxfId="29" priority="1075">
      <formula>IF(LEN(X5)&gt;0,1,0)</formula>
    </cfRule>
    <cfRule type="expression" dxfId="28" priority="1076">
      <formula>IF(VLOOKUP($B$3,#NAME?,MATCH($A5,#NAME?,0)+1,0)&gt;0,1,0)</formula>
    </cfRule>
    <cfRule type="expression" dxfId="27" priority="1077">
      <formula>IF(VLOOKUP($B$3,#NAME?,MATCH($A5,#NAME?,0)+1,0)&gt;0,1,0)</formula>
    </cfRule>
    <cfRule type="expression" dxfId="26" priority="1078">
      <formula>IF(VLOOKUP($B$3,#NAME?,MATCH($A5,#NAME?,0)+1,0)&gt;0,1,0)</formula>
    </cfRule>
    <cfRule type="expression" dxfId="25"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592</v>
      </c>
    </row>
    <row r="4" spans="1:2" x14ac:dyDescent="0.15">
      <c r="B4" s="40" t="s">
        <v>593</v>
      </c>
    </row>
    <row r="5" spans="1:2" x14ac:dyDescent="0.15">
      <c r="B5" s="40" t="s">
        <v>594</v>
      </c>
    </row>
    <row r="6" spans="1:2" x14ac:dyDescent="0.15">
      <c r="A6" t="s">
        <v>441</v>
      </c>
      <c r="B6" s="40" t="s">
        <v>595</v>
      </c>
    </row>
    <row r="7" spans="1:2" x14ac:dyDescent="0.15">
      <c r="B7" s="40" t="s">
        <v>596</v>
      </c>
    </row>
    <row r="8" spans="1:2" x14ac:dyDescent="0.15">
      <c r="A8" t="s">
        <v>40</v>
      </c>
      <c r="B8" s="40" t="s">
        <v>597</v>
      </c>
    </row>
    <row r="9" spans="1:2" x14ac:dyDescent="0.15">
      <c r="A9" t="s">
        <v>445</v>
      </c>
      <c r="B9" s="40" t="s">
        <v>598</v>
      </c>
    </row>
    <row r="10" spans="1:2" x14ac:dyDescent="0.15">
      <c r="B10" t="s">
        <v>599</v>
      </c>
    </row>
    <row r="11" spans="1:2" x14ac:dyDescent="0.15">
      <c r="B11" t="s">
        <v>600</v>
      </c>
    </row>
    <row r="14" spans="1:2" x14ac:dyDescent="0.15">
      <c r="B14" s="40" t="s">
        <v>601</v>
      </c>
    </row>
    <row r="20" spans="2:2" x14ac:dyDescent="0.15">
      <c r="B20" s="43" t="s">
        <v>602</v>
      </c>
    </row>
    <row r="21" spans="2:2" x14ac:dyDescent="0.15">
      <c r="B21" s="43" t="s">
        <v>603</v>
      </c>
    </row>
    <row r="22" spans="2:2" x14ac:dyDescent="0.15">
      <c r="B22" s="43" t="s">
        <v>604</v>
      </c>
    </row>
    <row r="23" spans="2:2" x14ac:dyDescent="0.15">
      <c r="B23" s="43" t="s">
        <v>609</v>
      </c>
    </row>
    <row r="24" spans="2:2" x14ac:dyDescent="0.15">
      <c r="B24" s="43" t="s">
        <v>605</v>
      </c>
    </row>
    <row r="25" spans="2:2" x14ac:dyDescent="0.15">
      <c r="B25" s="43" t="s">
        <v>610</v>
      </c>
    </row>
    <row r="26" spans="2:2" x14ac:dyDescent="0.15">
      <c r="B26" s="43" t="s">
        <v>611</v>
      </c>
    </row>
    <row r="27" spans="2:2" x14ac:dyDescent="0.15">
      <c r="B27" s="43" t="s">
        <v>612</v>
      </c>
    </row>
    <row r="28" spans="2:2" x14ac:dyDescent="0.15">
      <c r="B28" s="43" t="s">
        <v>613</v>
      </c>
    </row>
    <row r="29" spans="2:2" x14ac:dyDescent="0.15">
      <c r="B29" s="43" t="s">
        <v>606</v>
      </c>
    </row>
    <row r="30" spans="2:2" x14ac:dyDescent="0.15">
      <c r="B30" s="43" t="s">
        <v>614</v>
      </c>
    </row>
    <row r="31" spans="2:2" x14ac:dyDescent="0.15">
      <c r="B31" s="43" t="s">
        <v>607</v>
      </c>
    </row>
    <row r="32" spans="2:2" x14ac:dyDescent="0.15">
      <c r="B32" s="43" t="s">
        <v>615</v>
      </c>
    </row>
    <row r="33" spans="2:4" x14ac:dyDescent="0.15">
      <c r="B33" s="43" t="s">
        <v>616</v>
      </c>
    </row>
    <row r="34" spans="2:4" x14ac:dyDescent="0.15">
      <c r="B34" s="43" t="s">
        <v>617</v>
      </c>
      <c r="D34" s="40"/>
    </row>
    <row r="35" spans="2:4" x14ac:dyDescent="0.15">
      <c r="B35" s="43" t="s">
        <v>533</v>
      </c>
      <c r="D35" s="40"/>
    </row>
    <row r="36" spans="2:4" x14ac:dyDescent="0.15">
      <c r="B36" s="43" t="s">
        <v>608</v>
      </c>
      <c r="D36" s="40"/>
    </row>
    <row r="37" spans="2:4" x14ac:dyDescent="0.15">
      <c r="B37" s="43" t="s">
        <v>404</v>
      </c>
      <c r="D37" s="40"/>
    </row>
    <row r="38" spans="2:4" x14ac:dyDescent="0.15">
      <c r="B38" s="43" t="s">
        <v>618</v>
      </c>
      <c r="D38" s="40"/>
    </row>
    <row r="39" spans="2:4" x14ac:dyDescent="0.15">
      <c r="B39" s="43" t="s">
        <v>386</v>
      </c>
      <c r="D39" s="40"/>
    </row>
  </sheetData>
  <conditionalFormatting sqref="B3:B7">
    <cfRule type="expression" dxfId="14" priority="1">
      <formula>IF(LEN(B3)&gt;0,1,0)</formula>
    </cfRule>
    <cfRule type="expression" dxfId="13" priority="2">
      <formula>IF(VLOOKUP($AH$3,#NAME?,MATCH($A2,#NAME?,0)+1,0)&gt;0,1,0)</formula>
    </cfRule>
    <cfRule type="expression" dxfId="12" priority="3">
      <formula>IF(VLOOKUP($AH$3,#NAME?,MATCH($A2,#NAME?,0)+1,0)&gt;0,1,0)</formula>
    </cfRule>
    <cfRule type="expression" dxfId="11" priority="4">
      <formula>IF(VLOOKUP($AH$3,#NAME?,MATCH($A2,#NAME?,0)+1,0)&gt;0,1,0)</formula>
    </cfRule>
    <cfRule type="expression" dxfId="1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0" t="s">
        <v>638</v>
      </c>
    </row>
    <row r="4" spans="1:2" x14ac:dyDescent="0.15">
      <c r="B4" s="40" t="s">
        <v>639</v>
      </c>
    </row>
    <row r="5" spans="1:2" x14ac:dyDescent="0.15">
      <c r="B5" s="40" t="s">
        <v>640</v>
      </c>
    </row>
    <row r="6" spans="1:2" x14ac:dyDescent="0.15">
      <c r="A6" t="s">
        <v>441</v>
      </c>
      <c r="B6" s="40" t="s">
        <v>641</v>
      </c>
    </row>
    <row r="7" spans="1:2" x14ac:dyDescent="0.15">
      <c r="B7" s="40" t="s">
        <v>642</v>
      </c>
    </row>
    <row r="8" spans="1:2" x14ac:dyDescent="0.15">
      <c r="A8" t="s">
        <v>40</v>
      </c>
      <c r="B8" s="40" t="s">
        <v>643</v>
      </c>
    </row>
    <row r="9" spans="1:2" x14ac:dyDescent="0.15">
      <c r="A9" t="s">
        <v>445</v>
      </c>
      <c r="B9" s="40" t="s">
        <v>644</v>
      </c>
    </row>
    <row r="10" spans="1:2" x14ac:dyDescent="0.15">
      <c r="B10" t="s">
        <v>645</v>
      </c>
    </row>
    <row r="11" spans="1:2" x14ac:dyDescent="0.15">
      <c r="B11" t="s">
        <v>646</v>
      </c>
    </row>
    <row r="14" spans="1:2" x14ac:dyDescent="0.15">
      <c r="B14" s="40" t="s">
        <v>647</v>
      </c>
    </row>
    <row r="20" spans="2:2" x14ac:dyDescent="0.15">
      <c r="B20" s="59" t="s">
        <v>623</v>
      </c>
    </row>
    <row r="21" spans="2:2" x14ac:dyDescent="0.15">
      <c r="B21" s="59" t="s">
        <v>624</v>
      </c>
    </row>
    <row r="22" spans="2:2" x14ac:dyDescent="0.15">
      <c r="B22" s="59" t="s">
        <v>625</v>
      </c>
    </row>
    <row r="23" spans="2:2" x14ac:dyDescent="0.15">
      <c r="B23" s="59" t="s">
        <v>626</v>
      </c>
    </row>
    <row r="24" spans="2:2" x14ac:dyDescent="0.15">
      <c r="B24" s="59" t="s">
        <v>619</v>
      </c>
    </row>
    <row r="25" spans="2:2" x14ac:dyDescent="0.15">
      <c r="B25" s="59" t="s">
        <v>620</v>
      </c>
    </row>
    <row r="26" spans="2:2" x14ac:dyDescent="0.15">
      <c r="B26" s="59" t="s">
        <v>627</v>
      </c>
    </row>
    <row r="27" spans="2:2" x14ac:dyDescent="0.15">
      <c r="B27" s="59" t="s">
        <v>628</v>
      </c>
    </row>
    <row r="28" spans="2:2" x14ac:dyDescent="0.15">
      <c r="B28" s="59" t="s">
        <v>629</v>
      </c>
    </row>
    <row r="29" spans="2:2" x14ac:dyDescent="0.15">
      <c r="B29" s="59" t="s">
        <v>630</v>
      </c>
    </row>
    <row r="30" spans="2:2" x14ac:dyDescent="0.15">
      <c r="B30" s="59" t="s">
        <v>631</v>
      </c>
    </row>
    <row r="31" spans="2:2" x14ac:dyDescent="0.15">
      <c r="B31" s="59" t="s">
        <v>632</v>
      </c>
    </row>
    <row r="32" spans="2:2" x14ac:dyDescent="0.15">
      <c r="B32" s="59" t="s">
        <v>633</v>
      </c>
    </row>
    <row r="33" spans="2:4" x14ac:dyDescent="0.15">
      <c r="B33" s="59" t="s">
        <v>621</v>
      </c>
    </row>
    <row r="34" spans="2:4" x14ac:dyDescent="0.15">
      <c r="B34" s="59" t="s">
        <v>634</v>
      </c>
      <c r="D34" s="40"/>
    </row>
    <row r="35" spans="2:4" x14ac:dyDescent="0.15">
      <c r="B35" s="59" t="s">
        <v>401</v>
      </c>
      <c r="D35" s="40"/>
    </row>
    <row r="36" spans="2:4" x14ac:dyDescent="0.15">
      <c r="B36" s="59" t="s">
        <v>635</v>
      </c>
      <c r="D36" s="40"/>
    </row>
    <row r="37" spans="2:4" x14ac:dyDescent="0.15">
      <c r="B37" s="59" t="s">
        <v>622</v>
      </c>
      <c r="D37" s="40"/>
    </row>
    <row r="38" spans="2:4" x14ac:dyDescent="0.15">
      <c r="B38" s="59" t="s">
        <v>636</v>
      </c>
      <c r="D38" s="40"/>
    </row>
    <row r="39" spans="2:4" x14ac:dyDescent="0.15">
      <c r="B39" s="59" t="s">
        <v>637</v>
      </c>
      <c r="D39" s="40"/>
    </row>
  </sheetData>
  <conditionalFormatting sqref="B3:B7">
    <cfRule type="expression" dxfId="9" priority="1">
      <formula>IF(LEN(B3)&gt;0,1,0)</formula>
    </cfRule>
    <cfRule type="expression" dxfId="8" priority="2">
      <formula>IF(VLOOKUP($AH$3,#NAME?,MATCH($A2,#NAME?,0)+1,0)&gt;0,1,0)</formula>
    </cfRule>
    <cfRule type="expression" dxfId="7" priority="3">
      <formula>IF(VLOOKUP($AH$3,#NAME?,MATCH($A2,#NAME?,0)+1,0)&gt;0,1,0)</formula>
    </cfRule>
    <cfRule type="expression" dxfId="6" priority="4">
      <formula>IF(VLOOKUP($AH$3,#NAME?,MATCH($A2,#NAME?,0)+1,0)&gt;0,1,0)</formula>
    </cfRule>
    <cfRule type="expression" dxfId="5"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0" t="s">
        <v>666</v>
      </c>
    </row>
    <row r="4" spans="1:2" x14ac:dyDescent="0.15">
      <c r="B4" s="40" t="s">
        <v>667</v>
      </c>
    </row>
    <row r="5" spans="1:2" x14ac:dyDescent="0.15">
      <c r="B5" s="40" t="s">
        <v>668</v>
      </c>
    </row>
    <row r="6" spans="1:2" x14ac:dyDescent="0.15">
      <c r="A6" t="s">
        <v>441</v>
      </c>
      <c r="B6" s="40" t="s">
        <v>669</v>
      </c>
    </row>
    <row r="7" spans="1:2" x14ac:dyDescent="0.15">
      <c r="B7" s="40" t="s">
        <v>670</v>
      </c>
    </row>
    <row r="8" spans="1:2" x14ac:dyDescent="0.15">
      <c r="A8" t="s">
        <v>40</v>
      </c>
      <c r="B8" s="40" t="s">
        <v>671</v>
      </c>
    </row>
    <row r="9" spans="1:2" x14ac:dyDescent="0.15">
      <c r="A9" t="s">
        <v>445</v>
      </c>
      <c r="B9" s="40" t="s">
        <v>672</v>
      </c>
    </row>
    <row r="10" spans="1:2" x14ac:dyDescent="0.15">
      <c r="B10" t="s">
        <v>673</v>
      </c>
    </row>
    <row r="11" spans="1:2" x14ac:dyDescent="0.15">
      <c r="B11" t="s">
        <v>674</v>
      </c>
    </row>
    <row r="14" spans="1:2" x14ac:dyDescent="0.15">
      <c r="B14" s="40" t="s">
        <v>675</v>
      </c>
    </row>
    <row r="20" spans="2:2" x14ac:dyDescent="0.15">
      <c r="B20" s="43" t="s">
        <v>648</v>
      </c>
    </row>
    <row r="21" spans="2:2" x14ac:dyDescent="0.15">
      <c r="B21" s="43" t="s">
        <v>649</v>
      </c>
    </row>
    <row r="22" spans="2:2" x14ac:dyDescent="0.15">
      <c r="B22" s="43" t="s">
        <v>650</v>
      </c>
    </row>
    <row r="23" spans="2:2" x14ac:dyDescent="0.15">
      <c r="B23" s="43" t="s">
        <v>651</v>
      </c>
    </row>
    <row r="24" spans="2:2" x14ac:dyDescent="0.15">
      <c r="B24" s="43" t="s">
        <v>652</v>
      </c>
    </row>
    <row r="25" spans="2:2" x14ac:dyDescent="0.15">
      <c r="B25" s="43" t="s">
        <v>653</v>
      </c>
    </row>
    <row r="26" spans="2:2" x14ac:dyDescent="0.15">
      <c r="B26" s="43" t="s">
        <v>654</v>
      </c>
    </row>
    <row r="27" spans="2:2" x14ac:dyDescent="0.15">
      <c r="B27" s="43" t="s">
        <v>655</v>
      </c>
    </row>
    <row r="28" spans="2:2" x14ac:dyDescent="0.15">
      <c r="B28" s="43" t="s">
        <v>656</v>
      </c>
    </row>
    <row r="29" spans="2:2" x14ac:dyDescent="0.15">
      <c r="B29" s="43" t="s">
        <v>657</v>
      </c>
    </row>
    <row r="30" spans="2:2" x14ac:dyDescent="0.15">
      <c r="B30" s="43" t="s">
        <v>658</v>
      </c>
    </row>
    <row r="31" spans="2:2" x14ac:dyDescent="0.15">
      <c r="B31" s="43" t="s">
        <v>659</v>
      </c>
    </row>
    <row r="32" spans="2:2" x14ac:dyDescent="0.15">
      <c r="B32" s="43" t="s">
        <v>660</v>
      </c>
    </row>
    <row r="33" spans="2:4" x14ac:dyDescent="0.15">
      <c r="B33" s="43" t="s">
        <v>661</v>
      </c>
    </row>
    <row r="34" spans="2:4" x14ac:dyDescent="0.15">
      <c r="B34" s="43" t="s">
        <v>662</v>
      </c>
      <c r="D34" s="40"/>
    </row>
    <row r="35" spans="2:4" x14ac:dyDescent="0.15">
      <c r="B35" s="43" t="s">
        <v>533</v>
      </c>
      <c r="D35" s="40"/>
    </row>
    <row r="36" spans="2:4" x14ac:dyDescent="0.15">
      <c r="B36" s="43" t="s">
        <v>663</v>
      </c>
      <c r="D36" s="40"/>
    </row>
    <row r="37" spans="2:4" x14ac:dyDescent="0.15">
      <c r="B37" s="43" t="s">
        <v>404</v>
      </c>
      <c r="D37" s="40"/>
    </row>
    <row r="38" spans="2:4" x14ac:dyDescent="0.15">
      <c r="B38" s="43" t="s">
        <v>664</v>
      </c>
      <c r="D38" s="40"/>
    </row>
    <row r="39" spans="2:4" x14ac:dyDescent="0.15">
      <c r="B39" s="43" t="s">
        <v>665</v>
      </c>
      <c r="D39" s="40"/>
    </row>
  </sheetData>
  <conditionalFormatting sqref="B3:B7">
    <cfRule type="expression" dxfId="4" priority="1">
      <formula>IF(LEN(B3)&gt;0,1,0)</formula>
    </cfRule>
    <cfRule type="expression" dxfId="3" priority="2">
      <formula>IF(VLOOKUP($AH$3,#NAME?,MATCH($A2,#NAME?,0)+1,0)&gt;0,1,0)</formula>
    </cfRule>
    <cfRule type="expression" dxfId="2" priority="3">
      <formula>IF(VLOOKUP($AH$3,#NAME?,MATCH($A2,#NAME?,0)+1,0)&gt;0,1,0)</formula>
    </cfRule>
    <cfRule type="expression" dxfId="1" priority="4">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20" zoomScaleNormal="100" workbookViewId="0">
      <selection activeCell="B36" sqref="B36"/>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clavier de remplacement {language} rétroéclairé pour Lenovo Thinkpad</v>
      </c>
      <c r="E1" s="60" t="s">
        <v>352</v>
      </c>
      <c r="F1" s="60"/>
      <c r="G1" s="60"/>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clavier de remplacement {language} non rétroéclairé pour Lenovo Thinkpad</v>
      </c>
    </row>
    <row r="3" spans="1:22" x14ac:dyDescent="0.15">
      <c r="A3" s="37" t="s">
        <v>354</v>
      </c>
      <c r="B3" s="40" t="s">
        <v>687</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28" x14ac:dyDescent="0.15">
      <c r="A4" s="37" t="s">
        <v>369</v>
      </c>
      <c r="B4" s="41">
        <v>56.99</v>
      </c>
      <c r="C4" s="42" t="b">
        <f>FALSE()</f>
        <v>0</v>
      </c>
      <c r="D4" s="42" t="b">
        <f>TRUE()</f>
        <v>1</v>
      </c>
      <c r="E4" s="36">
        <v>5714401490012</v>
      </c>
      <c r="F4" s="36" t="s">
        <v>677</v>
      </c>
      <c r="G4" s="43"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Allemand</v>
      </c>
      <c r="I4" s="44" t="b">
        <f>TRUE()</f>
        <v>1</v>
      </c>
      <c r="J4" s="45" t="b">
        <v>1</v>
      </c>
      <c r="K4" s="36" t="s">
        <v>688</v>
      </c>
      <c r="L4" s="46" t="b">
        <v>1</v>
      </c>
      <c r="M4" s="47" t="str">
        <f t="shared" ref="M4:M35" si="0">IF(ISBLANK(K4),"",IF(L4, "https://raw.githubusercontent.com/PatrickVibild/TellusAmazonPictures/master/pictures/"&amp;K4&amp;"/1.jpg","https://download.lenovo.com/Images/Parts/"&amp;K4&amp;"/"&amp;K4&amp;"_A.jpg"))</f>
        <v>https://raw.githubusercontent.com/PatrickVibild/TellusAmazonPictures/master/pictures/Lenovo/T490S/BL/DE/1.jpg</v>
      </c>
      <c r="N4" s="47" t="str">
        <f t="shared" ref="N4:N35" si="1">IF(ISBLANK(K4),"",IF(L4, "https://raw.githubusercontent.com/PatrickVibild/TellusAmazonPictures/master/pictures/"&amp;K4&amp;"/2.jpg","https://download.lenovo.com/Images/Parts/"&amp;K4&amp;"/"&amp;K4&amp;"_B.jpg"))</f>
        <v>https://raw.githubusercontent.com/PatrickVibild/TellusAmazonPictures/master/pictures/Lenovo/T490S/BL/DE/2.jpg</v>
      </c>
      <c r="O4" s="48" t="str">
        <f t="shared" ref="O4:O35" si="2">IF(ISBLANK(K4),"",IF(L4, "https://raw.githubusercontent.com/PatrickVibild/TellusAmazonPictures/master/pictures/"&amp;K4&amp;"/3.jpg","https://download.lenovo.com/Images/Parts/"&amp;K4&amp;"/"&amp;K4&amp;"_details.jpg"))</f>
        <v>https://raw.githubusercontent.com/PatrickVibild/TellusAmazonPictures/master/pictures/Lenovo/T490S/BL/DE/3.jpg</v>
      </c>
      <c r="P4" t="str">
        <f t="shared" ref="P4:P35" si="3">IF(ISBLANK(K4),"",IF(L4, "https://raw.githubusercontent.com/PatrickVibild/TellusAmazonPictures/master/pictures/"&amp;K4&amp;"/4.jpg", ""))</f>
        <v>https://raw.githubusercontent.com/PatrickVibild/TellusAmazonPictures/master/pictures/Lenovo/T490S/BL/DE/4.jpg</v>
      </c>
      <c r="Q4" t="str">
        <f t="shared" ref="Q4:Q35" si="4">IF(ISBLANK(K4),"",IF(L4, "https://raw.githubusercontent.com/PatrickVibild/TellusAmazonPictures/master/pictures/"&amp;K4&amp;"/5.jpg", ""))</f>
        <v>https://raw.githubusercontent.com/PatrickVibild/TellusAmazonPictures/master/pictures/Lenovo/T490S/BL/DE/5.jpg</v>
      </c>
      <c r="R4" t="str">
        <f t="shared" ref="R4:R35" si="5">IF(ISBLANK(K4),"",IF(L4, "https://raw.githubusercontent.com/PatrickVibild/TellusAmazonPictures/master/pictures/"&amp;K4&amp;"/6.jpg", ""))</f>
        <v>https://raw.githubusercontent.com/PatrickVibild/TellusAmazonPictures/master/pictures/Lenovo/T490S/BL/DE/6.jpg</v>
      </c>
      <c r="S4" t="str">
        <f t="shared" ref="S4:S35" si="6">IF(ISBLANK(K4),"",IF(L4, "https://raw.githubusercontent.com/PatrickVibild/TellusAmazonPictures/master/pictures/"&amp;K4&amp;"/7.jpg", ""))</f>
        <v>https://raw.githubusercontent.com/PatrickVibild/TellusAmazonPictures/master/pictures/Lenovo/T490S/BL/DE/7.jpg</v>
      </c>
      <c r="T4" t="str">
        <f t="shared" ref="T4:T35" si="7">IF(ISBLANK(K4),"",IF(L4, "https://raw.githubusercontent.com/PatrickVibild/TellusAmazonPictures/master/pictures/"&amp;K4&amp;"/8.jpg",""))</f>
        <v>https://raw.githubusercontent.com/PatrickVibild/TellusAmazonPictures/master/pictures/Lenovo/T490S/BL/DE/8.jpg</v>
      </c>
      <c r="U4" t="str">
        <f t="shared" ref="U4:U35" si="8">IF(ISBLANK(K4),"",IF(L4, "https://raw.githubusercontent.com/PatrickVibild/TellusAmazonPictures/master/pictures/"&amp;K4&amp;"/9.jpg", ""))</f>
        <v>https://raw.githubusercontent.com/PatrickVibild/TellusAmazonPictures/master/pictures/Lenovo/T490S/BL/DE/9.jpg</v>
      </c>
      <c r="V4" s="43">
        <f>MATCH(G4,options!$D$1:$D$20,0)</f>
        <v>1</v>
      </c>
    </row>
    <row r="5" spans="1:22" ht="28" x14ac:dyDescent="0.15">
      <c r="A5" s="37" t="s">
        <v>371</v>
      </c>
      <c r="B5" s="41">
        <v>48.99</v>
      </c>
      <c r="C5" s="42" t="b">
        <f>FALSE()</f>
        <v>0</v>
      </c>
      <c r="D5" s="42" t="b">
        <f>TRUE()</f>
        <v>1</v>
      </c>
      <c r="E5" s="36">
        <v>5714401490029</v>
      </c>
      <c r="F5" s="36" t="s">
        <v>678</v>
      </c>
      <c r="G5" s="43"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Français</v>
      </c>
      <c r="I5" s="44" t="b">
        <f>TRUE()</f>
        <v>1</v>
      </c>
      <c r="J5" s="45" t="b">
        <v>1</v>
      </c>
      <c r="K5" s="36" t="s">
        <v>689</v>
      </c>
      <c r="L5" s="46" t="b">
        <v>1</v>
      </c>
      <c r="M5" s="47" t="str">
        <f t="shared" si="0"/>
        <v>https://raw.githubusercontent.com/PatrickVibild/TellusAmazonPictures/master/pictures/Lenovo/T490S/BL/FR/1.jpg</v>
      </c>
      <c r="N5" s="47" t="str">
        <f t="shared" si="1"/>
        <v>https://raw.githubusercontent.com/PatrickVibild/TellusAmazonPictures/master/pictures/Lenovo/T490S/BL/FR/2.jpg</v>
      </c>
      <c r="O5" s="48" t="str">
        <f t="shared" si="2"/>
        <v>https://raw.githubusercontent.com/PatrickVibild/TellusAmazonPictures/master/pictures/Lenovo/T490S/BL/FR/3.jpg</v>
      </c>
      <c r="P5" t="str">
        <f t="shared" si="3"/>
        <v>https://raw.githubusercontent.com/PatrickVibild/TellusAmazonPictures/master/pictures/Lenovo/T490S/BL/FR/4.jpg</v>
      </c>
      <c r="Q5" t="str">
        <f t="shared" si="4"/>
        <v>https://raw.githubusercontent.com/PatrickVibild/TellusAmazonPictures/master/pictures/Lenovo/T490S/BL/FR/5.jpg</v>
      </c>
      <c r="R5" t="str">
        <f t="shared" si="5"/>
        <v>https://raw.githubusercontent.com/PatrickVibild/TellusAmazonPictures/master/pictures/Lenovo/T490S/BL/FR/6.jpg</v>
      </c>
      <c r="S5" t="str">
        <f t="shared" si="6"/>
        <v>https://raw.githubusercontent.com/PatrickVibild/TellusAmazonPictures/master/pictures/Lenovo/T490S/BL/FR/7.jpg</v>
      </c>
      <c r="T5" t="str">
        <f t="shared" si="7"/>
        <v>https://raw.githubusercontent.com/PatrickVibild/TellusAmazonPictures/master/pictures/Lenovo/T490S/BL/FR/8.jpg</v>
      </c>
      <c r="U5" t="str">
        <f t="shared" si="8"/>
        <v>https://raw.githubusercontent.com/PatrickVibild/TellusAmazonPictures/master/pictures/Lenovo/T490S/BL/FR/9.jpg</v>
      </c>
      <c r="V5" s="43">
        <f>MATCH(G5,options!$D$1:$D$20,0)</f>
        <v>2</v>
      </c>
    </row>
    <row r="6" spans="1:22" ht="28" x14ac:dyDescent="0.15">
      <c r="A6" s="37" t="s">
        <v>373</v>
      </c>
      <c r="B6" s="49" t="s">
        <v>414</v>
      </c>
      <c r="C6" s="42" t="b">
        <f>FALSE()</f>
        <v>0</v>
      </c>
      <c r="D6" s="42" t="b">
        <f>TRUE()</f>
        <v>1</v>
      </c>
      <c r="E6" s="36">
        <v>5714401490036</v>
      </c>
      <c r="F6" s="36" t="s">
        <v>679</v>
      </c>
      <c r="G6" s="43"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Italien</v>
      </c>
      <c r="I6" s="44" t="b">
        <f>TRUE()</f>
        <v>1</v>
      </c>
      <c r="J6" s="45" t="b">
        <v>1</v>
      </c>
      <c r="K6" s="36" t="s">
        <v>690</v>
      </c>
      <c r="L6" s="46" t="b">
        <v>1</v>
      </c>
      <c r="M6" s="47" t="str">
        <f t="shared" si="0"/>
        <v>https://raw.githubusercontent.com/PatrickVibild/TellusAmazonPictures/master/pictures/Lenovo/T490S/BL/IT/1.jpg</v>
      </c>
      <c r="N6" s="47" t="str">
        <f t="shared" si="1"/>
        <v>https://raw.githubusercontent.com/PatrickVibild/TellusAmazonPictures/master/pictures/Lenovo/T490S/BL/IT/2.jpg</v>
      </c>
      <c r="O6" s="48" t="str">
        <f t="shared" si="2"/>
        <v>https://raw.githubusercontent.com/PatrickVibild/TellusAmazonPictures/master/pictures/Lenovo/T490S/BL/IT/3.jpg</v>
      </c>
      <c r="P6" t="str">
        <f t="shared" si="3"/>
        <v>https://raw.githubusercontent.com/PatrickVibild/TellusAmazonPictures/master/pictures/Lenovo/T490S/BL/IT/4.jpg</v>
      </c>
      <c r="Q6" t="str">
        <f t="shared" si="4"/>
        <v>https://raw.githubusercontent.com/PatrickVibild/TellusAmazonPictures/master/pictures/Lenovo/T490S/BL/IT/5.jpg</v>
      </c>
      <c r="R6" t="str">
        <f t="shared" si="5"/>
        <v>https://raw.githubusercontent.com/PatrickVibild/TellusAmazonPictures/master/pictures/Lenovo/T490S/BL/IT/6.jpg</v>
      </c>
      <c r="S6" t="str">
        <f t="shared" si="6"/>
        <v>https://raw.githubusercontent.com/PatrickVibild/TellusAmazonPictures/master/pictures/Lenovo/T490S/BL/IT/7.jpg</v>
      </c>
      <c r="T6" t="str">
        <f t="shared" si="7"/>
        <v>https://raw.githubusercontent.com/PatrickVibild/TellusAmazonPictures/master/pictures/Lenovo/T490S/BL/IT/8.jpg</v>
      </c>
      <c r="U6" t="str">
        <f t="shared" si="8"/>
        <v>https://raw.githubusercontent.com/PatrickVibild/TellusAmazonPictures/master/pictures/Lenovo/T490S/BL/IT/9.jpg</v>
      </c>
      <c r="V6" s="43">
        <f>MATCH(G6,options!$D$1:$D$20,0)</f>
        <v>3</v>
      </c>
    </row>
    <row r="7" spans="1:22" ht="28" x14ac:dyDescent="0.15">
      <c r="A7" s="37" t="s">
        <v>376</v>
      </c>
      <c r="B7" s="50" t="str">
        <f>IF(B6=options!C1,"32","41")</f>
        <v>32</v>
      </c>
      <c r="C7" s="42" t="b">
        <f>FALSE()</f>
        <v>0</v>
      </c>
      <c r="D7" s="42" t="b">
        <f>TRUE()</f>
        <v>1</v>
      </c>
      <c r="E7" s="36">
        <v>5714401490043</v>
      </c>
      <c r="F7" s="36" t="s">
        <v>680</v>
      </c>
      <c r="G7" s="43"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Espagnol</v>
      </c>
      <c r="I7" s="44" t="b">
        <f>TRUE()</f>
        <v>1</v>
      </c>
      <c r="J7" s="45" t="b">
        <v>1</v>
      </c>
      <c r="K7" s="36" t="s">
        <v>691</v>
      </c>
      <c r="L7" s="46" t="b">
        <v>1</v>
      </c>
      <c r="M7" s="47" t="str">
        <f t="shared" si="0"/>
        <v>https://raw.githubusercontent.com/PatrickVibild/TellusAmazonPictures/master/pictures/Lenovo/T490S/BL/ES/1.jpg</v>
      </c>
      <c r="N7" s="47" t="str">
        <f t="shared" si="1"/>
        <v>https://raw.githubusercontent.com/PatrickVibild/TellusAmazonPictures/master/pictures/Lenovo/T490S/BL/ES/2.jpg</v>
      </c>
      <c r="O7" s="48" t="str">
        <f t="shared" si="2"/>
        <v>https://raw.githubusercontent.com/PatrickVibild/TellusAmazonPictures/master/pictures/Lenovo/T490S/BL/ES/3.jpg</v>
      </c>
      <c r="P7" t="str">
        <f t="shared" si="3"/>
        <v>https://raw.githubusercontent.com/PatrickVibild/TellusAmazonPictures/master/pictures/Lenovo/T490S/BL/ES/4.jpg</v>
      </c>
      <c r="Q7" t="str">
        <f t="shared" si="4"/>
        <v>https://raw.githubusercontent.com/PatrickVibild/TellusAmazonPictures/master/pictures/Lenovo/T490S/BL/ES/5.jpg</v>
      </c>
      <c r="R7" t="str">
        <f t="shared" si="5"/>
        <v>https://raw.githubusercontent.com/PatrickVibild/TellusAmazonPictures/master/pictures/Lenovo/T490S/BL/ES/6.jpg</v>
      </c>
      <c r="S7" t="str">
        <f t="shared" si="6"/>
        <v>https://raw.githubusercontent.com/PatrickVibild/TellusAmazonPictures/master/pictures/Lenovo/T490S/BL/ES/7.jpg</v>
      </c>
      <c r="T7" t="str">
        <f t="shared" si="7"/>
        <v>https://raw.githubusercontent.com/PatrickVibild/TellusAmazonPictures/master/pictures/Lenovo/T490S/BL/ES/8.jpg</v>
      </c>
      <c r="U7" t="str">
        <f t="shared" si="8"/>
        <v>https://raw.githubusercontent.com/PatrickVibild/TellusAmazonPictures/master/pictures/Lenovo/T490S/BL/ES/9.jpg</v>
      </c>
      <c r="V7" s="43">
        <f>MATCH(G7,options!$D$1:$D$20,0)</f>
        <v>4</v>
      </c>
    </row>
    <row r="8" spans="1:22" ht="28" x14ac:dyDescent="0.15">
      <c r="A8" s="37" t="s">
        <v>378</v>
      </c>
      <c r="B8" s="50" t="str">
        <f>IF(B6=options!C1,"18","17")</f>
        <v>18</v>
      </c>
      <c r="C8" s="42" t="b">
        <f>FALSE()</f>
        <v>0</v>
      </c>
      <c r="D8" s="42" t="b">
        <f>TRUE()</f>
        <v>1</v>
      </c>
      <c r="E8" s="36">
        <v>5714401490050</v>
      </c>
      <c r="F8" s="36" t="s">
        <v>681</v>
      </c>
      <c r="G8" s="43"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44" t="b">
        <f>TRUE()</f>
        <v>1</v>
      </c>
      <c r="J8" s="45" t="b">
        <v>1</v>
      </c>
      <c r="K8" s="36" t="s">
        <v>692</v>
      </c>
      <c r="L8" s="46" t="b">
        <v>1</v>
      </c>
      <c r="M8" s="47" t="str">
        <f t="shared" si="0"/>
        <v>https://raw.githubusercontent.com/PatrickVibild/TellusAmazonPictures/master/pictures/Lenovo/T490S/BL/UK/1.jpg</v>
      </c>
      <c r="N8" s="47" t="str">
        <f t="shared" si="1"/>
        <v>https://raw.githubusercontent.com/PatrickVibild/TellusAmazonPictures/master/pictures/Lenovo/T490S/BL/UK/2.jpg</v>
      </c>
      <c r="O8" s="48" t="str">
        <f t="shared" si="2"/>
        <v>https://raw.githubusercontent.com/PatrickVibild/TellusAmazonPictures/master/pictures/Lenovo/T490S/BL/UK/3.jpg</v>
      </c>
      <c r="P8" t="str">
        <f t="shared" si="3"/>
        <v>https://raw.githubusercontent.com/PatrickVibild/TellusAmazonPictures/master/pictures/Lenovo/T490S/BL/UK/4.jpg</v>
      </c>
      <c r="Q8" t="str">
        <f t="shared" si="4"/>
        <v>https://raw.githubusercontent.com/PatrickVibild/TellusAmazonPictures/master/pictures/Lenovo/T490S/BL/UK/5.jpg</v>
      </c>
      <c r="R8" t="str">
        <f t="shared" si="5"/>
        <v>https://raw.githubusercontent.com/PatrickVibild/TellusAmazonPictures/master/pictures/Lenovo/T490S/BL/UK/6.jpg</v>
      </c>
      <c r="S8" t="str">
        <f t="shared" si="6"/>
        <v>https://raw.githubusercontent.com/PatrickVibild/TellusAmazonPictures/master/pictures/Lenovo/T490S/BL/UK/7.jpg</v>
      </c>
      <c r="T8" t="str">
        <f t="shared" si="7"/>
        <v>https://raw.githubusercontent.com/PatrickVibild/TellusAmazonPictures/master/pictures/Lenovo/T490S/BL/UK/8.jpg</v>
      </c>
      <c r="U8" t="str">
        <f t="shared" si="8"/>
        <v>https://raw.githubusercontent.com/PatrickVibild/TellusAmazonPictures/master/pictures/Lenovo/T490S/BL/UK/9.jpg</v>
      </c>
      <c r="V8" s="43">
        <f>MATCH(G8,options!$D$1:$D$20,0)</f>
        <v>5</v>
      </c>
    </row>
    <row r="9" spans="1:22" ht="28" x14ac:dyDescent="0.15">
      <c r="A9" s="37" t="s">
        <v>380</v>
      </c>
      <c r="B9" s="50" t="str">
        <f>IF(B6=options!C1,"2","5")</f>
        <v>2</v>
      </c>
      <c r="C9" s="42" t="b">
        <f>FALSE()</f>
        <v>0</v>
      </c>
      <c r="D9" s="42" t="b">
        <f>TRUE()</f>
        <v>1</v>
      </c>
      <c r="E9" s="36">
        <v>5714401490067</v>
      </c>
      <c r="F9" s="36" t="s">
        <v>682</v>
      </c>
      <c r="G9" s="43"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Scandinave - nordique</v>
      </c>
      <c r="I9" s="44" t="b">
        <f>TRUE()</f>
        <v>1</v>
      </c>
      <c r="J9" s="45" t="b">
        <v>1</v>
      </c>
      <c r="K9" s="36" t="s">
        <v>693</v>
      </c>
      <c r="L9" s="46" t="b">
        <v>1</v>
      </c>
      <c r="M9" s="47" t="str">
        <f t="shared" si="0"/>
        <v>https://raw.githubusercontent.com/PatrickVibild/TellusAmazonPictures/master/pictures/Lenovo/T490S/BL/NOR/1.jpg</v>
      </c>
      <c r="N9" s="47" t="str">
        <f t="shared" si="1"/>
        <v>https://raw.githubusercontent.com/PatrickVibild/TellusAmazonPictures/master/pictures/Lenovo/T490S/BL/NOR/2.jpg</v>
      </c>
      <c r="O9" s="48" t="str">
        <f t="shared" si="2"/>
        <v>https://raw.githubusercontent.com/PatrickVibild/TellusAmazonPictures/master/pictures/Lenovo/T490S/BL/NOR/3.jpg</v>
      </c>
      <c r="P9" t="str">
        <f t="shared" si="3"/>
        <v>https://raw.githubusercontent.com/PatrickVibild/TellusAmazonPictures/master/pictures/Lenovo/T490S/BL/NOR/4.jpg</v>
      </c>
      <c r="Q9" t="str">
        <f t="shared" si="4"/>
        <v>https://raw.githubusercontent.com/PatrickVibild/TellusAmazonPictures/master/pictures/Lenovo/T490S/BL/NOR/5.jpg</v>
      </c>
      <c r="R9" t="str">
        <f t="shared" si="5"/>
        <v>https://raw.githubusercontent.com/PatrickVibild/TellusAmazonPictures/master/pictures/Lenovo/T490S/BL/NOR/6.jpg</v>
      </c>
      <c r="S9" t="str">
        <f t="shared" si="6"/>
        <v>https://raw.githubusercontent.com/PatrickVibild/TellusAmazonPictures/master/pictures/Lenovo/T490S/BL/NOR/7.jpg</v>
      </c>
      <c r="T9" t="str">
        <f t="shared" si="7"/>
        <v>https://raw.githubusercontent.com/PatrickVibild/TellusAmazonPictures/master/pictures/Lenovo/T490S/BL/NOR/8.jpg</v>
      </c>
      <c r="U9" t="str">
        <f t="shared" si="8"/>
        <v>https://raw.githubusercontent.com/PatrickVibild/TellusAmazonPictures/master/pictures/Lenovo/T490S/BL/NOR/9.jpg</v>
      </c>
      <c r="V9" s="43">
        <f>MATCH(G9,options!$D$1:$D$20,0)</f>
        <v>6</v>
      </c>
    </row>
    <row r="10" spans="1:22" ht="14" x14ac:dyDescent="0.15">
      <c r="A10" t="s">
        <v>382</v>
      </c>
      <c r="B10" s="51"/>
      <c r="C10" s="42" t="b">
        <f>FALSE()</f>
        <v>0</v>
      </c>
      <c r="D10" s="42" t="b">
        <f>FALSE()</f>
        <v>0</v>
      </c>
      <c r="E10" s="36">
        <v>5714401490074</v>
      </c>
      <c r="F10" s="36" t="s">
        <v>683</v>
      </c>
      <c r="G10" s="43"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Belge</v>
      </c>
      <c r="I10" s="44" t="b">
        <f>TRUE()</f>
        <v>1</v>
      </c>
      <c r="J10" s="45" t="b">
        <v>1</v>
      </c>
      <c r="K10" s="36"/>
      <c r="L10" s="46"/>
      <c r="M10" s="47" t="str">
        <f t="shared" si="0"/>
        <v/>
      </c>
      <c r="N10" s="47" t="str">
        <f t="shared" si="1"/>
        <v/>
      </c>
      <c r="O10" s="48" t="str">
        <f t="shared" si="2"/>
        <v/>
      </c>
      <c r="P10" t="str">
        <f t="shared" si="3"/>
        <v/>
      </c>
      <c r="Q10" t="str">
        <f t="shared" si="4"/>
        <v/>
      </c>
      <c r="R10" t="str">
        <f t="shared" si="5"/>
        <v/>
      </c>
      <c r="S10" t="str">
        <f t="shared" si="6"/>
        <v/>
      </c>
      <c r="T10" t="str">
        <f t="shared" si="7"/>
        <v/>
      </c>
      <c r="U10" t="str">
        <f t="shared" si="8"/>
        <v/>
      </c>
      <c r="V10" s="43">
        <f>MATCH(G10,options!$D$1:$D$20,0)</f>
        <v>7</v>
      </c>
    </row>
    <row r="11" spans="1:22" ht="14" x14ac:dyDescent="0.15">
      <c r="A11" s="37" t="s">
        <v>384</v>
      </c>
      <c r="B11" s="52">
        <v>150</v>
      </c>
      <c r="C11" s="42" t="b">
        <f>FALSE()</f>
        <v>0</v>
      </c>
      <c r="D11" s="42" t="b">
        <f>FALSE()</f>
        <v>0</v>
      </c>
      <c r="E11" s="36">
        <v>5714401490081</v>
      </c>
      <c r="F11" s="36" t="s">
        <v>684</v>
      </c>
      <c r="G11" s="43" t="s">
        <v>400</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Suisse</v>
      </c>
      <c r="I11" s="44" t="b">
        <f>TRUE()</f>
        <v>1</v>
      </c>
      <c r="J11" s="45" t="b">
        <v>1</v>
      </c>
      <c r="K11" s="36"/>
      <c r="L11" s="46"/>
      <c r="M11" s="47" t="str">
        <f t="shared" si="0"/>
        <v/>
      </c>
      <c r="N11" s="47" t="str">
        <f t="shared" si="1"/>
        <v/>
      </c>
      <c r="O11" s="48" t="str">
        <f t="shared" si="2"/>
        <v/>
      </c>
      <c r="P11" t="str">
        <f t="shared" si="3"/>
        <v/>
      </c>
      <c r="Q11" t="str">
        <f t="shared" si="4"/>
        <v/>
      </c>
      <c r="R11" t="str">
        <f t="shared" si="5"/>
        <v/>
      </c>
      <c r="S11" t="str">
        <f t="shared" si="6"/>
        <v/>
      </c>
      <c r="T11" t="str">
        <f t="shared" si="7"/>
        <v/>
      </c>
      <c r="U11" t="str">
        <f t="shared" si="8"/>
        <v/>
      </c>
      <c r="V11" s="43">
        <f>MATCH(G11,options!$D$1:$D$20,0)</f>
        <v>15</v>
      </c>
    </row>
    <row r="12" spans="1:22" ht="28" x14ac:dyDescent="0.15">
      <c r="B12" s="51"/>
      <c r="C12" s="42" t="b">
        <f>FALSE()</f>
        <v>0</v>
      </c>
      <c r="D12" s="42" t="b">
        <f>FALSE()</f>
        <v>0</v>
      </c>
      <c r="E12" s="36">
        <v>5714401490098</v>
      </c>
      <c r="F12" s="36" t="s">
        <v>685</v>
      </c>
      <c r="G12" s="43" t="s">
        <v>401</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US international</v>
      </c>
      <c r="I12" s="44" t="b">
        <f>TRUE()</f>
        <v>1</v>
      </c>
      <c r="J12" s="45" t="b">
        <v>1</v>
      </c>
      <c r="K12" s="36" t="s">
        <v>694</v>
      </c>
      <c r="L12" s="46" t="b">
        <v>1</v>
      </c>
      <c r="M12" s="47" t="str">
        <f t="shared" si="0"/>
        <v>https://raw.githubusercontent.com/PatrickVibild/TellusAmazonPictures/master/pictures/Lenovo/T490S/BL/USI/1.jpg</v>
      </c>
      <c r="N12" s="47" t="str">
        <f t="shared" si="1"/>
        <v>https://raw.githubusercontent.com/PatrickVibild/TellusAmazonPictures/master/pictures/Lenovo/T490S/BL/USI/2.jpg</v>
      </c>
      <c r="O12" s="48" t="str">
        <f t="shared" si="2"/>
        <v>https://raw.githubusercontent.com/PatrickVibild/TellusAmazonPictures/master/pictures/Lenovo/T490S/BL/USI/3.jpg</v>
      </c>
      <c r="P12" t="str">
        <f t="shared" si="3"/>
        <v>https://raw.githubusercontent.com/PatrickVibild/TellusAmazonPictures/master/pictures/Lenovo/T490S/BL/USI/4.jpg</v>
      </c>
      <c r="Q12" t="str">
        <f t="shared" si="4"/>
        <v>https://raw.githubusercontent.com/PatrickVibild/TellusAmazonPictures/master/pictures/Lenovo/T490S/BL/USI/5.jpg</v>
      </c>
      <c r="R12" t="str">
        <f t="shared" si="5"/>
        <v>https://raw.githubusercontent.com/PatrickVibild/TellusAmazonPictures/master/pictures/Lenovo/T490S/BL/USI/6.jpg</v>
      </c>
      <c r="S12" t="str">
        <f t="shared" si="6"/>
        <v>https://raw.githubusercontent.com/PatrickVibild/TellusAmazonPictures/master/pictures/Lenovo/T490S/BL/USI/7.jpg</v>
      </c>
      <c r="T12" t="str">
        <f t="shared" si="7"/>
        <v>https://raw.githubusercontent.com/PatrickVibild/TellusAmazonPictures/master/pictures/Lenovo/T490S/BL/USI/8.jpg</v>
      </c>
      <c r="U12" t="str">
        <f t="shared" si="8"/>
        <v>https://raw.githubusercontent.com/PatrickVibild/TellusAmazonPictures/master/pictures/Lenovo/T490S/BL/USI/9.jpg</v>
      </c>
      <c r="V12" s="43">
        <f>MATCH(G12,options!$D$1:$D$20,0)</f>
        <v>16</v>
      </c>
    </row>
    <row r="13" spans="1:22" ht="28" x14ac:dyDescent="0.15">
      <c r="A13" s="37" t="s">
        <v>387</v>
      </c>
      <c r="B13" s="36" t="s">
        <v>676</v>
      </c>
      <c r="C13" s="42" t="b">
        <v>1</v>
      </c>
      <c r="D13" s="42" t="b">
        <f>FALSE()</f>
        <v>0</v>
      </c>
      <c r="E13" s="36">
        <v>5714401490104</v>
      </c>
      <c r="F13" s="36" t="s">
        <v>686</v>
      </c>
      <c r="G13" s="43" t="s">
        <v>404</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US</v>
      </c>
      <c r="I13" s="44" t="b">
        <f>TRUE()</f>
        <v>1</v>
      </c>
      <c r="J13" s="45" t="b">
        <v>1</v>
      </c>
      <c r="K13" s="36" t="s">
        <v>695</v>
      </c>
      <c r="L13" s="46" t="b">
        <v>1</v>
      </c>
      <c r="M13" s="47" t="str">
        <f t="shared" si="0"/>
        <v>https://raw.githubusercontent.com/PatrickVibild/TellusAmazonPictures/master/pictures/Lenovo/T490S/BL/US/1.jpg</v>
      </c>
      <c r="N13" s="47" t="str">
        <f t="shared" si="1"/>
        <v>https://raw.githubusercontent.com/PatrickVibild/TellusAmazonPictures/master/pictures/Lenovo/T490S/BL/US/2.jpg</v>
      </c>
      <c r="O13" s="48" t="str">
        <f t="shared" si="2"/>
        <v>https://raw.githubusercontent.com/PatrickVibild/TellusAmazonPictures/master/pictures/Lenovo/T490S/BL/US/3.jpg</v>
      </c>
      <c r="P13" t="str">
        <f t="shared" si="3"/>
        <v>https://raw.githubusercontent.com/PatrickVibild/TellusAmazonPictures/master/pictures/Lenovo/T490S/BL/US/4.jpg</v>
      </c>
      <c r="Q13" t="str">
        <f t="shared" si="4"/>
        <v>https://raw.githubusercontent.com/PatrickVibild/TellusAmazonPictures/master/pictures/Lenovo/T490S/BL/US/5.jpg</v>
      </c>
      <c r="R13" t="str">
        <f t="shared" si="5"/>
        <v>https://raw.githubusercontent.com/PatrickVibild/TellusAmazonPictures/master/pictures/Lenovo/T490S/BL/US/6.jpg</v>
      </c>
      <c r="S13" t="str">
        <f t="shared" si="6"/>
        <v>https://raw.githubusercontent.com/PatrickVibild/TellusAmazonPictures/master/pictures/Lenovo/T490S/BL/US/7.jpg</v>
      </c>
      <c r="T13" t="str">
        <f t="shared" si="7"/>
        <v>https://raw.githubusercontent.com/PatrickVibild/TellusAmazonPictures/master/pictures/Lenovo/T490S/BL/US/8.jpg</v>
      </c>
      <c r="U13" t="str">
        <f t="shared" si="8"/>
        <v>https://raw.githubusercontent.com/PatrickVibild/TellusAmazonPictures/master/pictures/Lenovo/T490S/BL/US/9.jpg</v>
      </c>
      <c r="V13" s="43">
        <f>MATCH(G13,options!$D$1:$D$20,0)</f>
        <v>18</v>
      </c>
    </row>
    <row r="14" spans="1:22" x14ac:dyDescent="0.15">
      <c r="A14" s="37" t="s">
        <v>389</v>
      </c>
      <c r="B14" s="36">
        <v>5714401490999</v>
      </c>
      <c r="C14" s="42" t="b">
        <f>FALSE()</f>
        <v>0</v>
      </c>
      <c r="D14" s="42" t="b">
        <f>FALSE()</f>
        <v>0</v>
      </c>
      <c r="E14" s="36"/>
      <c r="F14" s="36"/>
      <c r="G14" s="43"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Hongrois</v>
      </c>
      <c r="I14" s="44" t="b">
        <f>TRUE()</f>
        <v>1</v>
      </c>
      <c r="J14" s="45" t="b">
        <f>FALSE()</f>
        <v>0</v>
      </c>
      <c r="K14" s="36"/>
      <c r="L14" s="46"/>
      <c r="M14" s="47" t="str">
        <f t="shared" si="0"/>
        <v/>
      </c>
      <c r="N14" s="47" t="str">
        <f t="shared" si="1"/>
        <v/>
      </c>
      <c r="O14" s="48" t="str">
        <f t="shared" si="2"/>
        <v/>
      </c>
      <c r="P14" t="str">
        <f t="shared" si="3"/>
        <v/>
      </c>
      <c r="Q14" t="str">
        <f t="shared" si="4"/>
        <v/>
      </c>
      <c r="R14" t="str">
        <f t="shared" si="5"/>
        <v/>
      </c>
      <c r="S14" t="str">
        <f t="shared" si="6"/>
        <v/>
      </c>
      <c r="T14" t="str">
        <f t="shared" si="7"/>
        <v/>
      </c>
      <c r="U14" t="str">
        <f t="shared" si="8"/>
        <v/>
      </c>
      <c r="V14" s="43">
        <f>MATCH(G14,options!$D$1:$D$20,0)</f>
        <v>19</v>
      </c>
    </row>
    <row r="15" spans="1:22" x14ac:dyDescent="0.15">
      <c r="B15" s="51"/>
      <c r="C15" s="42" t="b">
        <f>FALSE()</f>
        <v>0</v>
      </c>
      <c r="D15" s="42" t="b">
        <f>FALSE()</f>
        <v>0</v>
      </c>
      <c r="E15" s="36"/>
      <c r="F15" s="36"/>
      <c r="G15" s="43"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Néerlandais</v>
      </c>
      <c r="I15" s="44" t="b">
        <f>TRUE()</f>
        <v>1</v>
      </c>
      <c r="J15" s="45" t="b">
        <f>FALSE()</f>
        <v>0</v>
      </c>
      <c r="K15" s="36"/>
      <c r="L15" s="46"/>
      <c r="M15" s="47" t="str">
        <f t="shared" si="0"/>
        <v/>
      </c>
      <c r="N15" s="47" t="str">
        <f t="shared" si="1"/>
        <v/>
      </c>
      <c r="O15" s="48" t="str">
        <f t="shared" si="2"/>
        <v/>
      </c>
      <c r="P15" t="str">
        <f t="shared" si="3"/>
        <v/>
      </c>
      <c r="Q15" t="str">
        <f t="shared" si="4"/>
        <v/>
      </c>
      <c r="R15" t="str">
        <f t="shared" si="5"/>
        <v/>
      </c>
      <c r="S15" t="str">
        <f t="shared" si="6"/>
        <v/>
      </c>
      <c r="T15" t="str">
        <f t="shared" si="7"/>
        <v/>
      </c>
      <c r="U15" t="str">
        <f t="shared" si="8"/>
        <v/>
      </c>
      <c r="V15" s="43">
        <f>MATCH(G15,options!$D$1:$D$20,0)</f>
        <v>10</v>
      </c>
    </row>
    <row r="16" spans="1:22" ht="14" x14ac:dyDescent="0.15">
      <c r="A16" s="37" t="s">
        <v>392</v>
      </c>
      <c r="B16" s="38" t="s">
        <v>589</v>
      </c>
      <c r="C16" s="42" t="b">
        <f>FALSE()</f>
        <v>0</v>
      </c>
      <c r="D16" s="42" t="b">
        <f>FALSE()</f>
        <v>0</v>
      </c>
      <c r="E16" s="36"/>
      <c r="F16" s="36"/>
      <c r="G16" s="43"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Norvégienne</v>
      </c>
      <c r="I16" s="44" t="b">
        <f>TRUE()</f>
        <v>1</v>
      </c>
      <c r="J16" s="45" t="b">
        <f>FALSE()</f>
        <v>0</v>
      </c>
      <c r="K16" s="36"/>
      <c r="L16" s="46"/>
      <c r="M16" s="47" t="str">
        <f t="shared" si="0"/>
        <v/>
      </c>
      <c r="N16" s="47" t="str">
        <f t="shared" si="1"/>
        <v/>
      </c>
      <c r="O16" s="48" t="str">
        <f t="shared" si="2"/>
        <v/>
      </c>
      <c r="P16" t="str">
        <f t="shared" si="3"/>
        <v/>
      </c>
      <c r="Q16" t="str">
        <f t="shared" si="4"/>
        <v/>
      </c>
      <c r="R16" t="str">
        <f t="shared" si="5"/>
        <v/>
      </c>
      <c r="S16" t="str">
        <f t="shared" si="6"/>
        <v/>
      </c>
      <c r="T16" t="str">
        <f t="shared" si="7"/>
        <v/>
      </c>
      <c r="U16" t="str">
        <f t="shared" si="8"/>
        <v/>
      </c>
      <c r="V16" s="43">
        <f>MATCH(G16,options!$D$1:$D$20,0)</f>
        <v>11</v>
      </c>
    </row>
    <row r="17" spans="1:22" x14ac:dyDescent="0.15">
      <c r="B17" s="51"/>
      <c r="C17" s="42" t="b">
        <f>FALSE()</f>
        <v>0</v>
      </c>
      <c r="D17" s="42" t="b">
        <f>FALSE()</f>
        <v>0</v>
      </c>
      <c r="E17" s="36"/>
      <c r="F17" s="36"/>
      <c r="G17" s="43"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Polonais</v>
      </c>
      <c r="I17" s="44" t="b">
        <f>TRUE()</f>
        <v>1</v>
      </c>
      <c r="J17" s="45" t="b">
        <f>FALSE()</f>
        <v>0</v>
      </c>
      <c r="K17" s="36"/>
      <c r="L17" s="46"/>
      <c r="M17" s="47" t="str">
        <f t="shared" si="0"/>
        <v/>
      </c>
      <c r="N17" s="47" t="str">
        <f t="shared" si="1"/>
        <v/>
      </c>
      <c r="O17" s="48" t="str">
        <f t="shared" si="2"/>
        <v/>
      </c>
      <c r="P17" t="str">
        <f t="shared" si="3"/>
        <v/>
      </c>
      <c r="Q17" t="str">
        <f t="shared" si="4"/>
        <v/>
      </c>
      <c r="R17" t="str">
        <f t="shared" si="5"/>
        <v/>
      </c>
      <c r="S17" t="str">
        <f t="shared" si="6"/>
        <v/>
      </c>
      <c r="T17" t="str">
        <f t="shared" si="7"/>
        <v/>
      </c>
      <c r="U17" t="str">
        <f t="shared" si="8"/>
        <v/>
      </c>
      <c r="V17" s="43">
        <f>MATCH(G17,options!$D$1:$D$20,0)</f>
        <v>12</v>
      </c>
    </row>
    <row r="18" spans="1:22" x14ac:dyDescent="0.15">
      <c r="A18" s="37" t="s">
        <v>395</v>
      </c>
      <c r="B18" s="52">
        <v>5</v>
      </c>
      <c r="C18" s="42" t="b">
        <f>FALSE()</f>
        <v>0</v>
      </c>
      <c r="D18" s="42" t="b">
        <f>FALSE()</f>
        <v>0</v>
      </c>
      <c r="E18" s="36"/>
      <c r="F18" s="36"/>
      <c r="G18" s="43"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Portugais</v>
      </c>
      <c r="I18" s="44" t="b">
        <f>TRUE()</f>
        <v>1</v>
      </c>
      <c r="J18" s="45" t="b">
        <f>FALSE()</f>
        <v>0</v>
      </c>
      <c r="K18" s="36"/>
      <c r="L18" s="46"/>
      <c r="M18" s="47" t="str">
        <f t="shared" si="0"/>
        <v/>
      </c>
      <c r="N18" s="47" t="str">
        <f t="shared" si="1"/>
        <v/>
      </c>
      <c r="O18" s="48" t="str">
        <f t="shared" si="2"/>
        <v/>
      </c>
      <c r="P18" t="str">
        <f t="shared" si="3"/>
        <v/>
      </c>
      <c r="Q18" t="str">
        <f t="shared" si="4"/>
        <v/>
      </c>
      <c r="R18" t="str">
        <f t="shared" si="5"/>
        <v/>
      </c>
      <c r="S18" t="str">
        <f t="shared" si="6"/>
        <v/>
      </c>
      <c r="T18" t="str">
        <f t="shared" si="7"/>
        <v/>
      </c>
      <c r="U18" t="str">
        <f t="shared" si="8"/>
        <v/>
      </c>
      <c r="V18" s="43">
        <f>MATCH(G18,options!$D$1:$D$20,0)</f>
        <v>13</v>
      </c>
    </row>
    <row r="19" spans="1:22" x14ac:dyDescent="0.15">
      <c r="B19" s="51"/>
      <c r="C19" s="42" t="b">
        <f>FALSE()</f>
        <v>0</v>
      </c>
      <c r="D19" s="42" t="b">
        <f>FALSE()</f>
        <v>0</v>
      </c>
      <c r="E19" s="36"/>
      <c r="F19" s="36"/>
      <c r="G19" s="43"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Suédois – Finlandais</v>
      </c>
      <c r="I19" s="44" t="b">
        <f>TRUE()</f>
        <v>1</v>
      </c>
      <c r="J19" s="45" t="b">
        <f>FALSE()</f>
        <v>0</v>
      </c>
      <c r="K19" s="36"/>
      <c r="L19" s="46"/>
      <c r="M19" s="47" t="str">
        <f t="shared" si="0"/>
        <v/>
      </c>
      <c r="N19" s="47" t="str">
        <f t="shared" si="1"/>
        <v/>
      </c>
      <c r="O19" s="48" t="str">
        <f t="shared" si="2"/>
        <v/>
      </c>
      <c r="P19" t="str">
        <f t="shared" si="3"/>
        <v/>
      </c>
      <c r="Q19" t="str">
        <f t="shared" si="4"/>
        <v/>
      </c>
      <c r="R19" t="str">
        <f t="shared" si="5"/>
        <v/>
      </c>
      <c r="S19" t="str">
        <f t="shared" si="6"/>
        <v/>
      </c>
      <c r="T19" t="str">
        <f t="shared" si="7"/>
        <v/>
      </c>
      <c r="U19" t="str">
        <f t="shared" si="8"/>
        <v/>
      </c>
      <c r="V19" s="43">
        <f>MATCH(G19,options!$D$1:$D$20,0)</f>
        <v>14</v>
      </c>
    </row>
    <row r="20" spans="1:22" ht="14" x14ac:dyDescent="0.15">
      <c r="A20" s="37" t="s">
        <v>398</v>
      </c>
      <c r="B20" s="53" t="s">
        <v>399</v>
      </c>
      <c r="C20" s="42" t="b">
        <f>FALSE()</f>
        <v>0</v>
      </c>
      <c r="D20" s="42" t="b">
        <f>FALSE()</f>
        <v>0</v>
      </c>
      <c r="E20" s="36"/>
      <c r="F20" s="36"/>
      <c r="G20" s="43"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Suisse</v>
      </c>
      <c r="I20" s="44" t="b">
        <f>TRUE()</f>
        <v>1</v>
      </c>
      <c r="J20" s="45" t="b">
        <f>FALSE()</f>
        <v>0</v>
      </c>
      <c r="K20" s="36"/>
      <c r="L20" s="46"/>
      <c r="M20" s="47" t="str">
        <f t="shared" si="0"/>
        <v/>
      </c>
      <c r="N20" s="47" t="str">
        <f t="shared" si="1"/>
        <v/>
      </c>
      <c r="O20" s="48" t="str">
        <f t="shared" si="2"/>
        <v/>
      </c>
      <c r="P20" t="str">
        <f t="shared" si="3"/>
        <v/>
      </c>
      <c r="Q20" t="str">
        <f t="shared" si="4"/>
        <v/>
      </c>
      <c r="R20" t="str">
        <f t="shared" si="5"/>
        <v/>
      </c>
      <c r="S20" t="str">
        <f t="shared" si="6"/>
        <v/>
      </c>
      <c r="T20" t="str">
        <f t="shared" si="7"/>
        <v/>
      </c>
      <c r="U20" t="str">
        <f t="shared" si="8"/>
        <v/>
      </c>
      <c r="V20" s="43">
        <f>MATCH(G20,options!$D$1:$D$20,0)</f>
        <v>15</v>
      </c>
    </row>
    <row r="21" spans="1:22" x14ac:dyDescent="0.15">
      <c r="B21" s="51"/>
      <c r="C21" s="42" t="b">
        <f>FALSE()</f>
        <v>0</v>
      </c>
      <c r="D21" s="42" t="b">
        <f>FALSE()</f>
        <v>0</v>
      </c>
      <c r="E21" s="36"/>
      <c r="F21" s="36"/>
      <c r="G21" s="43"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44" t="b">
        <f>TRUE()</f>
        <v>1</v>
      </c>
      <c r="J21" s="45" t="b">
        <f>FALSE()</f>
        <v>0</v>
      </c>
      <c r="K21" s="36"/>
      <c r="L21" s="46"/>
      <c r="M21" s="47" t="str">
        <f t="shared" si="0"/>
        <v/>
      </c>
      <c r="N21" s="47" t="str">
        <f t="shared" si="1"/>
        <v/>
      </c>
      <c r="O21" s="48" t="str">
        <f t="shared" si="2"/>
        <v/>
      </c>
      <c r="P21" t="str">
        <f t="shared" si="3"/>
        <v/>
      </c>
      <c r="Q21" t="str">
        <f t="shared" si="4"/>
        <v/>
      </c>
      <c r="R21" t="str">
        <f t="shared" si="5"/>
        <v/>
      </c>
      <c r="S21" t="str">
        <f t="shared" si="6"/>
        <v/>
      </c>
      <c r="T21" t="str">
        <f t="shared" si="7"/>
        <v/>
      </c>
      <c r="U21" t="str">
        <f t="shared" si="8"/>
        <v/>
      </c>
      <c r="V21" s="43">
        <f>MATCH(G21,options!$D$1:$D$20,0)</f>
        <v>16</v>
      </c>
    </row>
    <row r="22" spans="1:22" x14ac:dyDescent="0.15">
      <c r="B22" s="51"/>
      <c r="C22" s="42" t="b">
        <f>FALSE()</f>
        <v>0</v>
      </c>
      <c r="D22" s="42" t="b">
        <f>FALSE()</f>
        <v>0</v>
      </c>
      <c r="E22" s="36"/>
      <c r="F22" s="36"/>
      <c r="G22" s="43"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Russe</v>
      </c>
      <c r="I22" s="44" t="b">
        <f>TRUE()</f>
        <v>1</v>
      </c>
      <c r="J22" s="45" t="b">
        <f>FALSE()</f>
        <v>0</v>
      </c>
      <c r="K22" s="36"/>
      <c r="L22" s="46"/>
      <c r="M22" s="47" t="str">
        <f t="shared" si="0"/>
        <v/>
      </c>
      <c r="N22" s="47" t="str">
        <f t="shared" si="1"/>
        <v/>
      </c>
      <c r="O22" s="48" t="str">
        <f t="shared" si="2"/>
        <v/>
      </c>
      <c r="P22" t="str">
        <f t="shared" si="3"/>
        <v/>
      </c>
      <c r="Q22" t="str">
        <f t="shared" si="4"/>
        <v/>
      </c>
      <c r="R22" t="str">
        <f t="shared" si="5"/>
        <v/>
      </c>
      <c r="S22" t="str">
        <f t="shared" si="6"/>
        <v/>
      </c>
      <c r="T22" t="str">
        <f t="shared" si="7"/>
        <v/>
      </c>
      <c r="U22" t="str">
        <f t="shared" si="8"/>
        <v/>
      </c>
      <c r="V22" s="43">
        <f>MATCH(G22,options!$D$1:$D$20,0)</f>
        <v>17</v>
      </c>
    </row>
    <row r="23" spans="1:22" ht="42"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C23" s="42" t="b">
        <f>TRUE()</f>
        <v>1</v>
      </c>
      <c r="D23" s="42" t="b">
        <f>FALSE()</f>
        <v>0</v>
      </c>
      <c r="E23" s="36"/>
      <c r="F23" s="36"/>
      <c r="G23" s="43"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v>
      </c>
      <c r="I23" s="44" t="b">
        <f>TRUE()</f>
        <v>1</v>
      </c>
      <c r="J23" s="45" t="b">
        <f>FALSE()</f>
        <v>0</v>
      </c>
      <c r="K23" s="36"/>
      <c r="L23" s="46"/>
      <c r="M23" s="47" t="str">
        <f t="shared" si="0"/>
        <v/>
      </c>
      <c r="N23" s="47" t="str">
        <f t="shared" si="1"/>
        <v/>
      </c>
      <c r="O23" s="48" t="str">
        <f t="shared" si="2"/>
        <v/>
      </c>
      <c r="P23" t="str">
        <f t="shared" si="3"/>
        <v/>
      </c>
      <c r="Q23" t="str">
        <f t="shared" si="4"/>
        <v/>
      </c>
      <c r="R23" t="str">
        <f t="shared" si="5"/>
        <v/>
      </c>
      <c r="S23" t="str">
        <f t="shared" si="6"/>
        <v/>
      </c>
      <c r="T23" t="str">
        <f t="shared" si="7"/>
        <v/>
      </c>
      <c r="U23" t="str">
        <f t="shared" si="8"/>
        <v/>
      </c>
      <c r="V23" s="43">
        <f>MATCH(G23,options!$D$1:$D$20,0)</f>
        <v>18</v>
      </c>
    </row>
    <row r="24" spans="1:22" ht="56"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v>
      </c>
      <c r="C24" s="42"/>
      <c r="D24" s="42"/>
      <c r="E24" s="36"/>
      <c r="F24" s="36"/>
      <c r="G24" s="43"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Allemand</v>
      </c>
      <c r="I24" s="44"/>
      <c r="J24" s="45"/>
      <c r="K24" s="36"/>
      <c r="L24" s="46"/>
      <c r="M24" s="47" t="str">
        <f t="shared" si="0"/>
        <v/>
      </c>
      <c r="N24" s="47" t="str">
        <f t="shared" si="1"/>
        <v/>
      </c>
      <c r="O24" s="48" t="str">
        <f t="shared" si="2"/>
        <v/>
      </c>
      <c r="P24" t="str">
        <f t="shared" si="3"/>
        <v/>
      </c>
      <c r="Q24" t="str">
        <f t="shared" si="4"/>
        <v/>
      </c>
      <c r="R24" t="str">
        <f t="shared" si="5"/>
        <v/>
      </c>
      <c r="S24" t="str">
        <f t="shared" si="6"/>
        <v/>
      </c>
      <c r="T24" t="str">
        <f t="shared" si="7"/>
        <v/>
      </c>
      <c r="U24" t="str">
        <f t="shared" si="8"/>
        <v/>
      </c>
      <c r="V24" s="43">
        <f>MATCH(G24,options!$D$1:$D$20,0)</f>
        <v>1</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xml:space="preserve">♻️ PRODUIT ÉCOLOGIQUE - Achetez remis à neuf, ACHETEZ VERT! Réduisez plus de 80% de dioxyde de carbone en achetant nos claviers remis à neuf, par rapport à l'achat d'un nouveau clavier! </v>
      </c>
      <c r="C25" s="42"/>
      <c r="D25" s="42"/>
      <c r="E25" s="36"/>
      <c r="F25" s="36"/>
      <c r="G25" s="43"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Français</v>
      </c>
      <c r="I25" s="44"/>
      <c r="J25" s="45"/>
      <c r="K25" s="36"/>
      <c r="L25" s="46"/>
      <c r="M25" s="47" t="str">
        <f t="shared" si="0"/>
        <v/>
      </c>
      <c r="N25" s="47" t="str">
        <f t="shared" si="1"/>
        <v/>
      </c>
      <c r="O25" s="48" t="str">
        <f t="shared" si="2"/>
        <v/>
      </c>
      <c r="P25" t="str">
        <f t="shared" si="3"/>
        <v/>
      </c>
      <c r="Q25" t="str">
        <f t="shared" si="4"/>
        <v/>
      </c>
      <c r="R25" t="str">
        <f t="shared" si="5"/>
        <v/>
      </c>
      <c r="S25" t="str">
        <f t="shared" si="6"/>
        <v/>
      </c>
      <c r="T25" t="str">
        <f t="shared" si="7"/>
        <v/>
      </c>
      <c r="U25" t="str">
        <f t="shared" si="8"/>
        <v/>
      </c>
      <c r="V25" s="43">
        <f>MATCH(G25,options!$D$1:$D$20,0)</f>
        <v>2</v>
      </c>
    </row>
    <row r="26" spans="1:22" ht="14"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DISPOSITION - {flag} {language} rétroéclairé.</v>
      </c>
      <c r="C26" s="42"/>
      <c r="D26" s="42"/>
      <c r="E26" s="36"/>
      <c r="F26" s="36"/>
      <c r="G26" s="43"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Italien</v>
      </c>
      <c r="I26" s="44"/>
      <c r="J26" s="45"/>
      <c r="K26" s="36"/>
      <c r="L26" s="46"/>
      <c r="M26" s="47" t="str">
        <f t="shared" si="0"/>
        <v/>
      </c>
      <c r="N26" s="47" t="str">
        <f t="shared" si="1"/>
        <v/>
      </c>
      <c r="O26" s="48" t="str">
        <f t="shared" si="2"/>
        <v/>
      </c>
      <c r="P26" t="str">
        <f t="shared" si="3"/>
        <v/>
      </c>
      <c r="Q26" t="str">
        <f t="shared" si="4"/>
        <v/>
      </c>
      <c r="R26" t="str">
        <f t="shared" si="5"/>
        <v/>
      </c>
      <c r="S26" t="str">
        <f t="shared" si="6"/>
        <v/>
      </c>
      <c r="T26" t="str">
        <f t="shared" si="7"/>
        <v/>
      </c>
      <c r="U26" t="str">
        <f t="shared" si="8"/>
        <v/>
      </c>
      <c r="V26" s="43">
        <f>MATCH(G26,options!$D$1:$D$20,0)</f>
        <v>3</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xml:space="preserve">👉 COMPATIBLE AVEC - Lenovo {model}. Veuillez vérifier attentivement l'image et la description avant d'acheter un clavier. Cela garantit que vous obtenez le bon clavier d'ordinateur portable pour votre ordinateur. Installation super facile. </v>
      </c>
      <c r="C27" s="42"/>
      <c r="D27" s="42"/>
      <c r="E27" s="36"/>
      <c r="F27" s="36"/>
      <c r="G27" s="43"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Espagnol</v>
      </c>
      <c r="I27" s="44"/>
      <c r="J27" s="45"/>
      <c r="K27" s="36"/>
      <c r="L27" s="46"/>
      <c r="M27" s="47" t="str">
        <f t="shared" si="0"/>
        <v/>
      </c>
      <c r="N27" s="47" t="str">
        <f t="shared" si="1"/>
        <v/>
      </c>
      <c r="O27" s="48" t="str">
        <f t="shared" si="2"/>
        <v/>
      </c>
      <c r="P27" t="str">
        <f t="shared" si="3"/>
        <v/>
      </c>
      <c r="Q27" t="str">
        <f t="shared" si="4"/>
        <v/>
      </c>
      <c r="R27" t="str">
        <f t="shared" si="5"/>
        <v/>
      </c>
      <c r="S27" t="str">
        <f t="shared" si="6"/>
        <v/>
      </c>
      <c r="T27" t="str">
        <f t="shared" si="7"/>
        <v/>
      </c>
      <c r="U27" t="str">
        <f t="shared" si="8"/>
        <v/>
      </c>
      <c r="V27" s="43">
        <f>MATCH(G27,options!$D$1:$D$20,0)</f>
        <v>4</v>
      </c>
    </row>
    <row r="28" spans="1:22" x14ac:dyDescent="0.15">
      <c r="B28" s="54"/>
      <c r="C28" s="42"/>
      <c r="D28" s="42"/>
      <c r="E28" s="36"/>
      <c r="F28" s="36"/>
      <c r="G28" s="43"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44"/>
      <c r="J28" s="45"/>
      <c r="K28" s="36"/>
      <c r="L28" s="46"/>
      <c r="M28" s="47" t="str">
        <f t="shared" si="0"/>
        <v/>
      </c>
      <c r="N28" s="47" t="str">
        <f t="shared" si="1"/>
        <v/>
      </c>
      <c r="O28" s="48" t="str">
        <f t="shared" si="2"/>
        <v/>
      </c>
      <c r="P28" t="str">
        <f t="shared" si="3"/>
        <v/>
      </c>
      <c r="Q28" t="str">
        <f t="shared" si="4"/>
        <v/>
      </c>
      <c r="R28" t="str">
        <f t="shared" si="5"/>
        <v/>
      </c>
      <c r="S28" t="str">
        <f t="shared" si="6"/>
        <v/>
      </c>
      <c r="T28" t="str">
        <f t="shared" si="7"/>
        <v/>
      </c>
      <c r="U28" t="str">
        <f t="shared" si="8"/>
        <v/>
      </c>
      <c r="V28" s="43">
        <f>MATCH(G28,options!$D$1:$D$20,0)</f>
        <v>5</v>
      </c>
    </row>
    <row r="29" spans="1:22" ht="42"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Clavier distribué par Tellus Remarketing, leader européen des claviers portables. Le clavier a été nettoyé, emballé et testé dans notre ligne de production au Danemark. Pour toute question de compatibilité, contactez-nous via le site Web d'Amazon.</v>
      </c>
      <c r="C29" s="42"/>
      <c r="D29" s="42"/>
      <c r="E29" s="36"/>
      <c r="F29" s="36"/>
      <c r="G29" s="43"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Scandinave - nordique</v>
      </c>
      <c r="I29" s="44"/>
      <c r="J29" s="45"/>
      <c r="K29" s="36"/>
      <c r="L29" s="46"/>
      <c r="M29" s="47" t="str">
        <f t="shared" si="0"/>
        <v/>
      </c>
      <c r="N29" s="47" t="str">
        <f t="shared" si="1"/>
        <v/>
      </c>
      <c r="O29" s="48" t="str">
        <f t="shared" si="2"/>
        <v/>
      </c>
      <c r="P29" t="str">
        <f t="shared" si="3"/>
        <v/>
      </c>
      <c r="Q29" t="str">
        <f t="shared" si="4"/>
        <v/>
      </c>
      <c r="R29" t="str">
        <f t="shared" si="5"/>
        <v/>
      </c>
      <c r="S29" t="str">
        <f t="shared" si="6"/>
        <v/>
      </c>
      <c r="T29" t="str">
        <f t="shared" si="7"/>
        <v/>
      </c>
      <c r="U29" t="str">
        <f t="shared" si="8"/>
        <v/>
      </c>
      <c r="V29" s="43">
        <f>MATCH(G29,options!$D$1:$D$20,0)</f>
        <v>6</v>
      </c>
    </row>
    <row r="30" spans="1:22" x14ac:dyDescent="0.15">
      <c r="B30" s="54"/>
      <c r="C30" s="42"/>
      <c r="D30" s="42"/>
      <c r="E30" s="36"/>
      <c r="F30" s="36"/>
      <c r="G30" s="43"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Belge</v>
      </c>
      <c r="I30" s="44"/>
      <c r="J30" s="45"/>
      <c r="K30" s="36"/>
      <c r="L30" s="46"/>
      <c r="M30" s="47" t="str">
        <f t="shared" si="0"/>
        <v/>
      </c>
      <c r="N30" s="47" t="str">
        <f t="shared" si="1"/>
        <v/>
      </c>
      <c r="O30" s="48" t="str">
        <f t="shared" si="2"/>
        <v/>
      </c>
      <c r="P30" t="str">
        <f t="shared" si="3"/>
        <v/>
      </c>
      <c r="Q30" t="str">
        <f t="shared" si="4"/>
        <v/>
      </c>
      <c r="R30" t="str">
        <f t="shared" si="5"/>
        <v/>
      </c>
      <c r="S30" t="str">
        <f t="shared" si="6"/>
        <v/>
      </c>
      <c r="T30" t="str">
        <f t="shared" si="7"/>
        <v/>
      </c>
      <c r="U30" t="str">
        <f t="shared" si="8"/>
        <v/>
      </c>
      <c r="V30" s="43">
        <f>MATCH(G30,options!$D$1:$D$20,0)</f>
        <v>7</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Garantie de 6 mois après la date de livraison. En cas de dysfonctionnement du clavier, une nouvelle unité ou une pièce de rechange pour le clavier du produit sera envoyée. En cas de tri des stocks, un remboursement complet est effectué.</v>
      </c>
      <c r="C31" s="42"/>
      <c r="D31" s="42"/>
      <c r="E31" s="36"/>
      <c r="F31" s="36"/>
      <c r="G31" s="43"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Bulgare</v>
      </c>
      <c r="I31" s="44"/>
      <c r="J31" s="45"/>
      <c r="K31" s="36"/>
      <c r="L31" s="46"/>
      <c r="M31" s="47" t="str">
        <f t="shared" si="0"/>
        <v/>
      </c>
      <c r="N31" s="47" t="str">
        <f t="shared" si="1"/>
        <v/>
      </c>
      <c r="O31" s="48" t="str">
        <f t="shared" si="2"/>
        <v/>
      </c>
      <c r="P31" t="str">
        <f t="shared" si="3"/>
        <v/>
      </c>
      <c r="Q31" t="str">
        <f t="shared" si="4"/>
        <v/>
      </c>
      <c r="R31" t="str">
        <f t="shared" si="5"/>
        <v/>
      </c>
      <c r="S31" t="str">
        <f t="shared" si="6"/>
        <v/>
      </c>
      <c r="T31" t="str">
        <f t="shared" si="7"/>
        <v/>
      </c>
      <c r="U31" t="str">
        <f t="shared" si="8"/>
        <v/>
      </c>
      <c r="V31" s="43">
        <f>MATCH(G31,options!$D$1:$D$20,0)</f>
        <v>8</v>
      </c>
    </row>
    <row r="32" spans="1:22" x14ac:dyDescent="0.15">
      <c r="C32" s="42"/>
      <c r="D32" s="42"/>
      <c r="E32" s="36"/>
      <c r="F32" s="36"/>
      <c r="G32" s="43"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Tchèque</v>
      </c>
      <c r="I32" s="44"/>
      <c r="J32" s="45"/>
      <c r="K32" s="36"/>
      <c r="L32" s="46"/>
      <c r="M32" s="47" t="str">
        <f t="shared" si="0"/>
        <v/>
      </c>
      <c r="N32" s="47" t="str">
        <f t="shared" si="1"/>
        <v/>
      </c>
      <c r="O32" s="48" t="str">
        <f t="shared" si="2"/>
        <v/>
      </c>
      <c r="P32" t="str">
        <f t="shared" si="3"/>
        <v/>
      </c>
      <c r="Q32" t="str">
        <f t="shared" si="4"/>
        <v/>
      </c>
      <c r="R32" t="str">
        <f t="shared" si="5"/>
        <v/>
      </c>
      <c r="S32" t="str">
        <f t="shared" si="6"/>
        <v/>
      </c>
      <c r="T32" t="str">
        <f t="shared" si="7"/>
        <v/>
      </c>
      <c r="U32" t="str">
        <f t="shared" si="8"/>
        <v/>
      </c>
      <c r="V32" s="43">
        <f>MATCH(G32,options!$D$1:$D$20,0)</f>
        <v>20</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DISPOSITION - {flag} {language} non rétroéclairé.</v>
      </c>
      <c r="C33" s="42"/>
      <c r="D33" s="42"/>
      <c r="E33" s="36"/>
      <c r="F33" s="36"/>
      <c r="G33" s="43"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Danois</v>
      </c>
      <c r="I33" s="44"/>
      <c r="J33" s="45"/>
      <c r="K33" s="36"/>
      <c r="L33" s="46"/>
      <c r="M33" s="47" t="str">
        <f t="shared" si="0"/>
        <v/>
      </c>
      <c r="N33" s="47" t="str">
        <f t="shared" si="1"/>
        <v/>
      </c>
      <c r="O33" s="48" t="str">
        <f t="shared" si="2"/>
        <v/>
      </c>
      <c r="P33" t="str">
        <f t="shared" si="3"/>
        <v/>
      </c>
      <c r="Q33" t="str">
        <f t="shared" si="4"/>
        <v/>
      </c>
      <c r="R33" t="str">
        <f t="shared" si="5"/>
        <v/>
      </c>
      <c r="S33" t="str">
        <f t="shared" si="6"/>
        <v/>
      </c>
      <c r="T33" t="str">
        <f t="shared" si="7"/>
        <v/>
      </c>
      <c r="U33" t="str">
        <f t="shared" si="8"/>
        <v/>
      </c>
      <c r="V33" s="43">
        <f>MATCH(G33,options!$D$1:$D$20,0)</f>
        <v>9</v>
      </c>
    </row>
    <row r="34" spans="1:22" x14ac:dyDescent="0.15">
      <c r="C34" s="42"/>
      <c r="D34" s="42"/>
      <c r="E34" s="36"/>
      <c r="F34" s="36"/>
      <c r="G34" s="43"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Hongrois</v>
      </c>
      <c r="I34" s="44"/>
      <c r="J34" s="45"/>
      <c r="K34" s="36"/>
      <c r="L34" s="46"/>
      <c r="M34" s="47" t="str">
        <f t="shared" si="0"/>
        <v/>
      </c>
      <c r="N34" s="47" t="str">
        <f t="shared" si="1"/>
        <v/>
      </c>
      <c r="O34" s="48" t="str">
        <f t="shared" si="2"/>
        <v/>
      </c>
      <c r="P34" t="str">
        <f t="shared" si="3"/>
        <v/>
      </c>
      <c r="Q34" t="str">
        <f t="shared" si="4"/>
        <v/>
      </c>
      <c r="R34" t="str">
        <f t="shared" si="5"/>
        <v/>
      </c>
      <c r="S34" t="str">
        <f t="shared" si="6"/>
        <v/>
      </c>
      <c r="T34" t="str">
        <f t="shared" si="7"/>
        <v/>
      </c>
      <c r="U34" t="str">
        <f t="shared" si="8"/>
        <v/>
      </c>
      <c r="V34" s="43">
        <f>MATCH(G34,options!$D$1:$D$20,0)</f>
        <v>19</v>
      </c>
    </row>
    <row r="35" spans="1:22" x14ac:dyDescent="0.15">
      <c r="C35" s="42"/>
      <c r="D35" s="42"/>
      <c r="E35" s="36"/>
      <c r="F35" s="36"/>
      <c r="G35" s="43"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Néerlandais</v>
      </c>
      <c r="I35" s="44"/>
      <c r="J35" s="45"/>
      <c r="L35" s="46"/>
      <c r="M35" s="47" t="str">
        <f t="shared" si="0"/>
        <v/>
      </c>
      <c r="N35" s="47" t="str">
        <f t="shared" si="1"/>
        <v/>
      </c>
      <c r="O35" s="48" t="str">
        <f t="shared" si="2"/>
        <v/>
      </c>
      <c r="P35" t="str">
        <f t="shared" si="3"/>
        <v/>
      </c>
      <c r="Q35" t="str">
        <f t="shared" si="4"/>
        <v/>
      </c>
      <c r="R35" t="str">
        <f t="shared" si="5"/>
        <v/>
      </c>
      <c r="S35" t="str">
        <f t="shared" si="6"/>
        <v/>
      </c>
      <c r="T35" t="str">
        <f t="shared" si="7"/>
        <v/>
      </c>
      <c r="U35" t="str">
        <f t="shared" si="8"/>
        <v/>
      </c>
      <c r="V35" s="43">
        <f>MATCH(G35,options!$D$1:$D$20,0)</f>
        <v>10</v>
      </c>
    </row>
    <row r="36" spans="1:22" ht="14" x14ac:dyDescent="0.15">
      <c r="A36" s="37" t="s">
        <v>411</v>
      </c>
      <c r="B36" s="53" t="s">
        <v>372</v>
      </c>
      <c r="C36" s="42"/>
      <c r="D36" s="42"/>
      <c r="E36" s="36"/>
      <c r="F36" s="36"/>
      <c r="G36" s="43"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Norvégienne</v>
      </c>
      <c r="I36" s="44"/>
      <c r="J36" s="45"/>
      <c r="K36" s="36"/>
      <c r="L36" s="46"/>
      <c r="M36" s="47" t="str">
        <f t="shared" ref="M36:M67" si="9">IF(ISBLANK(K36),"",IF(L36, "https://raw.githubusercontent.com/PatrickVibild/TellusAmazonPictures/master/pictures/"&amp;K36&amp;"/1.jpg","https://download.lenovo.com/Images/Parts/"&amp;K36&amp;"/"&amp;K36&amp;"_A.jpg"))</f>
        <v/>
      </c>
      <c r="N36" s="47" t="str">
        <f t="shared" ref="N36:N67" si="10">IF(ISBLANK(K36),"",IF(L36, "https://raw.githubusercontent.com/PatrickVibild/TellusAmazonPictures/master/pictures/"&amp;K36&amp;"/2.jpg","https://download.lenovo.com/Images/Parts/"&amp;K36&amp;"/"&amp;K36&amp;"_B.jpg"))</f>
        <v/>
      </c>
      <c r="O36" s="48"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3">
        <f>MATCH(G36,options!$D$1:$D$20,0)</f>
        <v>11</v>
      </c>
    </row>
    <row r="37" spans="1:22" ht="14" x14ac:dyDescent="0.15">
      <c r="A37" t="s">
        <v>413</v>
      </c>
      <c r="B37" s="53" t="s">
        <v>416</v>
      </c>
      <c r="C37" s="42"/>
      <c r="D37" s="42"/>
      <c r="E37" s="36"/>
      <c r="F37" s="36"/>
      <c r="G37" s="43"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Polonais</v>
      </c>
      <c r="I37" s="44"/>
      <c r="J37" s="45"/>
      <c r="K37" s="36"/>
      <c r="L37" s="46"/>
      <c r="M37" s="47" t="str">
        <f t="shared" si="9"/>
        <v/>
      </c>
      <c r="N37" s="47" t="str">
        <f t="shared" si="10"/>
        <v/>
      </c>
      <c r="O37" s="48" t="str">
        <f t="shared" si="11"/>
        <v/>
      </c>
      <c r="P37" t="str">
        <f t="shared" si="12"/>
        <v/>
      </c>
      <c r="Q37" t="str">
        <f t="shared" si="13"/>
        <v/>
      </c>
      <c r="R37" t="str">
        <f t="shared" si="14"/>
        <v/>
      </c>
      <c r="S37" t="str">
        <f t="shared" si="15"/>
        <v/>
      </c>
      <c r="T37" t="str">
        <f t="shared" si="16"/>
        <v/>
      </c>
      <c r="U37" t="str">
        <f t="shared" si="17"/>
        <v/>
      </c>
      <c r="V37" s="43">
        <f>MATCH(G37,options!$D$1:$D$20,0)</f>
        <v>12</v>
      </c>
    </row>
    <row r="38" spans="1:22" x14ac:dyDescent="0.15">
      <c r="C38" s="42"/>
      <c r="D38" s="42"/>
      <c r="E38" s="36"/>
      <c r="F38" s="36"/>
      <c r="G38" s="43"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Portugais</v>
      </c>
      <c r="I38" s="44"/>
      <c r="J38" s="45"/>
      <c r="K38" s="36"/>
      <c r="L38" s="46"/>
      <c r="M38" s="47" t="str">
        <f t="shared" si="9"/>
        <v/>
      </c>
      <c r="N38" s="47" t="str">
        <f t="shared" si="10"/>
        <v/>
      </c>
      <c r="O38" s="48" t="str">
        <f t="shared" si="11"/>
        <v/>
      </c>
      <c r="P38" t="str">
        <f t="shared" si="12"/>
        <v/>
      </c>
      <c r="Q38" t="str">
        <f t="shared" si="13"/>
        <v/>
      </c>
      <c r="R38" t="str">
        <f t="shared" si="14"/>
        <v/>
      </c>
      <c r="S38" t="str">
        <f t="shared" si="15"/>
        <v/>
      </c>
      <c r="T38" t="str">
        <f t="shared" si="16"/>
        <v/>
      </c>
      <c r="U38" t="str">
        <f t="shared" si="17"/>
        <v/>
      </c>
      <c r="V38" s="43">
        <f>MATCH(G38,options!$D$1:$D$20,0)</f>
        <v>13</v>
      </c>
    </row>
    <row r="39" spans="1:22" x14ac:dyDescent="0.15">
      <c r="C39" s="42"/>
      <c r="D39" s="42"/>
      <c r="E39" s="36"/>
      <c r="F39" s="36"/>
      <c r="G39" s="43"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Suédois – Finlandais</v>
      </c>
      <c r="I39" s="44"/>
      <c r="J39" s="45"/>
      <c r="K39" s="36"/>
      <c r="L39" s="46"/>
      <c r="M39" s="47" t="str">
        <f t="shared" si="9"/>
        <v/>
      </c>
      <c r="N39" s="47" t="str">
        <f t="shared" si="10"/>
        <v/>
      </c>
      <c r="O39" s="48" t="str">
        <f t="shared" si="11"/>
        <v/>
      </c>
      <c r="P39" t="str">
        <f t="shared" si="12"/>
        <v/>
      </c>
      <c r="Q39" t="str">
        <f t="shared" si="13"/>
        <v/>
      </c>
      <c r="R39" t="str">
        <f t="shared" si="14"/>
        <v/>
      </c>
      <c r="S39" t="str">
        <f t="shared" si="15"/>
        <v/>
      </c>
      <c r="T39" t="str">
        <f t="shared" si="16"/>
        <v/>
      </c>
      <c r="U39" t="str">
        <f t="shared" si="17"/>
        <v/>
      </c>
      <c r="V39" s="43">
        <f>MATCH(G39,options!$D$1:$D$20,0)</f>
        <v>14</v>
      </c>
    </row>
    <row r="40" spans="1:22" x14ac:dyDescent="0.15">
      <c r="C40" s="42"/>
      <c r="D40" s="42"/>
      <c r="E40" s="36"/>
      <c r="F40" s="36"/>
      <c r="G40" s="43"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Suisse</v>
      </c>
      <c r="I40" s="44"/>
      <c r="J40" s="45"/>
      <c r="K40" s="36"/>
      <c r="L40" s="46"/>
      <c r="M40" s="47" t="str">
        <f t="shared" si="9"/>
        <v/>
      </c>
      <c r="N40" s="47" t="str">
        <f t="shared" si="10"/>
        <v/>
      </c>
      <c r="O40" s="48" t="str">
        <f t="shared" si="11"/>
        <v/>
      </c>
      <c r="P40" t="str">
        <f t="shared" si="12"/>
        <v/>
      </c>
      <c r="Q40" t="str">
        <f t="shared" si="13"/>
        <v/>
      </c>
      <c r="R40" t="str">
        <f t="shared" si="14"/>
        <v/>
      </c>
      <c r="S40" t="str">
        <f t="shared" si="15"/>
        <v/>
      </c>
      <c r="T40" t="str">
        <f t="shared" si="16"/>
        <v/>
      </c>
      <c r="U40" t="str">
        <f t="shared" si="17"/>
        <v/>
      </c>
      <c r="V40" s="43">
        <f>MATCH(G40,options!$D$1:$D$20,0)</f>
        <v>15</v>
      </c>
    </row>
    <row r="41" spans="1:22" x14ac:dyDescent="0.15">
      <c r="C41" s="42"/>
      <c r="D41" s="42"/>
      <c r="E41" s="36"/>
      <c r="F41" s="36"/>
      <c r="G41" s="43"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44"/>
      <c r="J41" s="45"/>
      <c r="K41" s="36"/>
      <c r="L41" s="46"/>
      <c r="M41" s="47" t="str">
        <f t="shared" si="9"/>
        <v/>
      </c>
      <c r="N41" s="47" t="str">
        <f t="shared" si="10"/>
        <v/>
      </c>
      <c r="O41" s="48" t="str">
        <f t="shared" si="11"/>
        <v/>
      </c>
      <c r="P41" t="str">
        <f t="shared" si="12"/>
        <v/>
      </c>
      <c r="Q41" t="str">
        <f t="shared" si="13"/>
        <v/>
      </c>
      <c r="R41" t="str">
        <f t="shared" si="14"/>
        <v/>
      </c>
      <c r="S41" t="str">
        <f t="shared" si="15"/>
        <v/>
      </c>
      <c r="T41" t="str">
        <f t="shared" si="16"/>
        <v/>
      </c>
      <c r="U41" t="str">
        <f t="shared" si="17"/>
        <v/>
      </c>
      <c r="V41" s="43">
        <f>MATCH(G41,options!$D$1:$D$20,0)</f>
        <v>16</v>
      </c>
    </row>
    <row r="42" spans="1:22" x14ac:dyDescent="0.15">
      <c r="C42" s="42"/>
      <c r="D42" s="42"/>
      <c r="E42" s="36"/>
      <c r="F42" s="36"/>
      <c r="G42" s="43"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Russe</v>
      </c>
      <c r="I42" s="44"/>
      <c r="J42" s="45"/>
      <c r="K42" s="36"/>
      <c r="L42" s="46"/>
      <c r="M42" s="47" t="str">
        <f t="shared" si="9"/>
        <v/>
      </c>
      <c r="N42" s="47" t="str">
        <f t="shared" si="10"/>
        <v/>
      </c>
      <c r="O42" s="48" t="str">
        <f t="shared" si="11"/>
        <v/>
      </c>
      <c r="P42" t="str">
        <f t="shared" si="12"/>
        <v/>
      </c>
      <c r="Q42" t="str">
        <f t="shared" si="13"/>
        <v/>
      </c>
      <c r="R42" t="str">
        <f t="shared" si="14"/>
        <v/>
      </c>
      <c r="S42" t="str">
        <f t="shared" si="15"/>
        <v/>
      </c>
      <c r="T42" t="str">
        <f t="shared" si="16"/>
        <v/>
      </c>
      <c r="U42" t="str">
        <f t="shared" si="17"/>
        <v/>
      </c>
      <c r="V42" s="43">
        <f>MATCH(G42,options!$D$1:$D$20,0)</f>
        <v>17</v>
      </c>
    </row>
    <row r="43" spans="1:22" x14ac:dyDescent="0.15">
      <c r="C43" s="42"/>
      <c r="D43" s="42"/>
      <c r="E43" s="36"/>
      <c r="F43" s="36"/>
      <c r="G43" s="43"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44"/>
      <c r="J43" s="45"/>
      <c r="K43" s="36"/>
      <c r="L43" s="46"/>
      <c r="M43" s="47" t="str">
        <f t="shared" si="9"/>
        <v/>
      </c>
      <c r="N43" s="47" t="str">
        <f t="shared" si="10"/>
        <v/>
      </c>
      <c r="O43" s="48" t="str">
        <f t="shared" si="11"/>
        <v/>
      </c>
      <c r="P43" t="str">
        <f t="shared" si="12"/>
        <v/>
      </c>
      <c r="Q43" t="str">
        <f t="shared" si="13"/>
        <v/>
      </c>
      <c r="R43" t="str">
        <f t="shared" si="14"/>
        <v/>
      </c>
      <c r="S43" t="str">
        <f t="shared" si="15"/>
        <v/>
      </c>
      <c r="T43" t="str">
        <f t="shared" si="16"/>
        <v/>
      </c>
      <c r="U43" t="str">
        <f t="shared" si="17"/>
        <v/>
      </c>
      <c r="V43" s="43">
        <f>MATCH(G43,options!$D$1:$D$20,0)</f>
        <v>18</v>
      </c>
    </row>
    <row r="44" spans="1:22" x14ac:dyDescent="0.15">
      <c r="E44" s="55"/>
      <c r="F44" s="56"/>
      <c r="G44" s="56"/>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6"/>
      <c r="J44" s="56"/>
      <c r="K44" s="47"/>
      <c r="L44" s="47"/>
      <c r="M44" s="47" t="str">
        <f t="shared" si="9"/>
        <v/>
      </c>
      <c r="N44" s="47" t="str">
        <f t="shared" si="10"/>
        <v/>
      </c>
      <c r="O44" s="48" t="str">
        <f t="shared" si="11"/>
        <v/>
      </c>
      <c r="P44" t="str">
        <f t="shared" si="12"/>
        <v/>
      </c>
      <c r="Q44" t="str">
        <f t="shared" si="13"/>
        <v/>
      </c>
      <c r="R44" t="str">
        <f t="shared" si="14"/>
        <v/>
      </c>
      <c r="S44" t="str">
        <f t="shared" si="15"/>
        <v/>
      </c>
      <c r="T44" t="str">
        <f t="shared" si="16"/>
        <v/>
      </c>
      <c r="U44" t="str">
        <f t="shared" si="17"/>
        <v/>
      </c>
      <c r="V44" s="43" t="e">
        <f>MATCH(G44,options!$D$1:$D$20,0)</f>
        <v>#N/A</v>
      </c>
    </row>
    <row r="45" spans="1:22" x14ac:dyDescent="0.15">
      <c r="E45" s="55"/>
      <c r="F45" s="56"/>
      <c r="G45" s="56"/>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6"/>
      <c r="J45" s="56"/>
      <c r="K45" s="47"/>
      <c r="L45" s="47"/>
      <c r="M45" s="47" t="str">
        <f t="shared" si="9"/>
        <v/>
      </c>
      <c r="N45" s="47" t="str">
        <f t="shared" si="10"/>
        <v/>
      </c>
      <c r="O45" s="48" t="str">
        <f t="shared" si="11"/>
        <v/>
      </c>
      <c r="P45" t="str">
        <f t="shared" si="12"/>
        <v/>
      </c>
      <c r="Q45" t="str">
        <f t="shared" si="13"/>
        <v/>
      </c>
      <c r="R45" t="str">
        <f t="shared" si="14"/>
        <v/>
      </c>
      <c r="S45" t="str">
        <f t="shared" si="15"/>
        <v/>
      </c>
      <c r="T45" t="str">
        <f t="shared" si="16"/>
        <v/>
      </c>
      <c r="U45" t="str">
        <f t="shared" si="17"/>
        <v/>
      </c>
      <c r="V45" s="43" t="e">
        <f>MATCH(G45,options!$D$1:$D$20,0)</f>
        <v>#N/A</v>
      </c>
    </row>
    <row r="46" spans="1:22" x14ac:dyDescent="0.15">
      <c r="E46" s="55"/>
      <c r="F46" s="56"/>
      <c r="G46" s="56"/>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6"/>
      <c r="J46" s="56"/>
      <c r="K46" s="47"/>
      <c r="L46" s="47"/>
      <c r="M46" s="47" t="str">
        <f t="shared" si="9"/>
        <v/>
      </c>
      <c r="N46" s="47" t="str">
        <f t="shared" si="10"/>
        <v/>
      </c>
      <c r="O46" s="48" t="str">
        <f t="shared" si="11"/>
        <v/>
      </c>
      <c r="P46" t="str">
        <f t="shared" si="12"/>
        <v/>
      </c>
      <c r="Q46" t="str">
        <f t="shared" si="13"/>
        <v/>
      </c>
      <c r="R46" t="str">
        <f t="shared" si="14"/>
        <v/>
      </c>
      <c r="S46" t="str">
        <f t="shared" si="15"/>
        <v/>
      </c>
      <c r="T46" t="str">
        <f t="shared" si="16"/>
        <v/>
      </c>
      <c r="U46" t="str">
        <f t="shared" si="17"/>
        <v/>
      </c>
      <c r="V46" s="43" t="e">
        <f>MATCH(G46,options!$D$1:$D$20,0)</f>
        <v>#N/A</v>
      </c>
    </row>
    <row r="47" spans="1:22" x14ac:dyDescent="0.15">
      <c r="E47" s="55"/>
      <c r="F47" s="56"/>
      <c r="G47" s="56"/>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6"/>
      <c r="J47" s="56"/>
      <c r="K47" s="47"/>
      <c r="L47" s="47"/>
      <c r="M47" s="47" t="str">
        <f t="shared" si="9"/>
        <v/>
      </c>
      <c r="N47" s="47" t="str">
        <f t="shared" si="10"/>
        <v/>
      </c>
      <c r="O47" s="48" t="str">
        <f t="shared" si="11"/>
        <v/>
      </c>
      <c r="P47" t="str">
        <f t="shared" si="12"/>
        <v/>
      </c>
      <c r="Q47" t="str">
        <f t="shared" si="13"/>
        <v/>
      </c>
      <c r="R47" t="str">
        <f t="shared" si="14"/>
        <v/>
      </c>
      <c r="S47" t="str">
        <f t="shared" si="15"/>
        <v/>
      </c>
      <c r="T47" t="str">
        <f t="shared" si="16"/>
        <v/>
      </c>
      <c r="U47" t="str">
        <f t="shared" si="17"/>
        <v/>
      </c>
      <c r="V47" s="43" t="e">
        <f>MATCH(G47,options!$D$1:$D$20,0)</f>
        <v>#N/A</v>
      </c>
    </row>
    <row r="48" spans="1:22" x14ac:dyDescent="0.15">
      <c r="E48" s="55"/>
      <c r="F48" s="56"/>
      <c r="G48" s="56"/>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6"/>
      <c r="J48" s="56"/>
      <c r="K48" s="47"/>
      <c r="L48" s="47"/>
      <c r="M48" s="47" t="str">
        <f t="shared" si="9"/>
        <v/>
      </c>
      <c r="N48" s="47" t="str">
        <f t="shared" si="10"/>
        <v/>
      </c>
      <c r="O48" s="48" t="str">
        <f t="shared" si="11"/>
        <v/>
      </c>
      <c r="P48" t="str">
        <f t="shared" si="12"/>
        <v/>
      </c>
      <c r="Q48" t="str">
        <f t="shared" si="13"/>
        <v/>
      </c>
      <c r="R48" t="str">
        <f t="shared" si="14"/>
        <v/>
      </c>
      <c r="S48" t="str">
        <f t="shared" si="15"/>
        <v/>
      </c>
      <c r="T48" t="str">
        <f t="shared" si="16"/>
        <v/>
      </c>
      <c r="U48" t="str">
        <f t="shared" si="17"/>
        <v/>
      </c>
      <c r="V48" s="43" t="e">
        <f>MATCH(G48,options!$D$1:$D$20,0)</f>
        <v>#N/A</v>
      </c>
    </row>
    <row r="49" spans="5:22" x14ac:dyDescent="0.15">
      <c r="E49" s="55"/>
      <c r="F49" s="56"/>
      <c r="G49" s="56"/>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6"/>
      <c r="J49" s="56"/>
      <c r="K49" s="47"/>
      <c r="L49" s="47"/>
      <c r="M49" s="47" t="str">
        <f t="shared" si="9"/>
        <v/>
      </c>
      <c r="N49" s="47" t="str">
        <f t="shared" si="10"/>
        <v/>
      </c>
      <c r="O49" s="48" t="str">
        <f t="shared" si="11"/>
        <v/>
      </c>
      <c r="P49" t="str">
        <f t="shared" si="12"/>
        <v/>
      </c>
      <c r="Q49" t="str">
        <f t="shared" si="13"/>
        <v/>
      </c>
      <c r="R49" t="str">
        <f t="shared" si="14"/>
        <v/>
      </c>
      <c r="S49" t="str">
        <f t="shared" si="15"/>
        <v/>
      </c>
      <c r="T49" t="str">
        <f t="shared" si="16"/>
        <v/>
      </c>
      <c r="U49" t="str">
        <f t="shared" si="17"/>
        <v/>
      </c>
      <c r="V49" s="43" t="e">
        <f>MATCH(G49,options!$D$1:$D$20,0)</f>
        <v>#N/A</v>
      </c>
    </row>
    <row r="50" spans="5:22" x14ac:dyDescent="0.15">
      <c r="E50" s="55"/>
      <c r="F50" s="56"/>
      <c r="G50" s="56"/>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6"/>
      <c r="J50" s="56"/>
      <c r="K50" s="47"/>
      <c r="L50" s="47"/>
      <c r="M50" s="47" t="str">
        <f t="shared" si="9"/>
        <v/>
      </c>
      <c r="N50" s="47" t="str">
        <f t="shared" si="10"/>
        <v/>
      </c>
      <c r="O50" s="48" t="str">
        <f t="shared" si="11"/>
        <v/>
      </c>
      <c r="P50" t="str">
        <f t="shared" si="12"/>
        <v/>
      </c>
      <c r="Q50" t="str">
        <f t="shared" si="13"/>
        <v/>
      </c>
      <c r="R50" t="str">
        <f t="shared" si="14"/>
        <v/>
      </c>
      <c r="S50" t="str">
        <f t="shared" si="15"/>
        <v/>
      </c>
      <c r="T50" t="str">
        <f t="shared" si="16"/>
        <v/>
      </c>
      <c r="U50" t="str">
        <f t="shared" si="17"/>
        <v/>
      </c>
      <c r="V50" s="43" t="e">
        <f>MATCH(G50,options!$D$1:$D$20,0)</f>
        <v>#N/A</v>
      </c>
    </row>
    <row r="51" spans="5:22" x14ac:dyDescent="0.15">
      <c r="E51" s="55"/>
      <c r="F51" s="56"/>
      <c r="G51" s="56"/>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6"/>
      <c r="J51" s="56"/>
      <c r="K51" s="47"/>
      <c r="L51" s="47"/>
      <c r="M51" s="47" t="str">
        <f t="shared" si="9"/>
        <v/>
      </c>
      <c r="N51" s="47" t="str">
        <f t="shared" si="10"/>
        <v/>
      </c>
      <c r="O51" s="48" t="str">
        <f t="shared" si="11"/>
        <v/>
      </c>
      <c r="P51" t="str">
        <f t="shared" si="12"/>
        <v/>
      </c>
      <c r="Q51" t="str">
        <f t="shared" si="13"/>
        <v/>
      </c>
      <c r="R51" t="str">
        <f t="shared" si="14"/>
        <v/>
      </c>
      <c r="S51" t="str">
        <f t="shared" si="15"/>
        <v/>
      </c>
      <c r="T51" t="str">
        <f t="shared" si="16"/>
        <v/>
      </c>
      <c r="U51" t="str">
        <f t="shared" si="17"/>
        <v/>
      </c>
      <c r="V51" s="43" t="e">
        <f>MATCH(G51,options!$D$1:$D$20,0)</f>
        <v>#N/A</v>
      </c>
    </row>
    <row r="52" spans="5:22" x14ac:dyDescent="0.15">
      <c r="E52" s="55"/>
      <c r="F52" s="56"/>
      <c r="G52" s="56"/>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6"/>
      <c r="J52" s="56"/>
      <c r="K52" s="47"/>
      <c r="L52" s="47"/>
      <c r="M52" s="47" t="str">
        <f t="shared" si="9"/>
        <v/>
      </c>
      <c r="N52" s="47" t="str">
        <f t="shared" si="10"/>
        <v/>
      </c>
      <c r="O52" s="48" t="str">
        <f t="shared" si="11"/>
        <v/>
      </c>
      <c r="P52" t="str">
        <f t="shared" si="12"/>
        <v/>
      </c>
      <c r="Q52" t="str">
        <f t="shared" si="13"/>
        <v/>
      </c>
      <c r="R52" t="str">
        <f t="shared" si="14"/>
        <v/>
      </c>
      <c r="S52" t="str">
        <f t="shared" si="15"/>
        <v/>
      </c>
      <c r="T52" t="str">
        <f t="shared" si="16"/>
        <v/>
      </c>
      <c r="U52" t="str">
        <f t="shared" si="17"/>
        <v/>
      </c>
      <c r="V52" s="43" t="e">
        <f>MATCH(G52,options!$D$1:$D$20,0)</f>
        <v>#N/A</v>
      </c>
    </row>
    <row r="53" spans="5:22" x14ac:dyDescent="0.15">
      <c r="E53" s="55"/>
      <c r="F53" s="56"/>
      <c r="G53" s="56"/>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6"/>
      <c r="J53" s="56"/>
      <c r="K53" s="47"/>
      <c r="L53" s="47"/>
      <c r="M53" s="47" t="str">
        <f t="shared" si="9"/>
        <v/>
      </c>
      <c r="N53" s="47" t="str">
        <f t="shared" si="10"/>
        <v/>
      </c>
      <c r="O53" s="48" t="str">
        <f t="shared" si="11"/>
        <v/>
      </c>
      <c r="P53" t="str">
        <f t="shared" si="12"/>
        <v/>
      </c>
      <c r="Q53" t="str">
        <f t="shared" si="13"/>
        <v/>
      </c>
      <c r="R53" t="str">
        <f t="shared" si="14"/>
        <v/>
      </c>
      <c r="S53" t="str">
        <f t="shared" si="15"/>
        <v/>
      </c>
      <c r="T53" t="str">
        <f t="shared" si="16"/>
        <v/>
      </c>
      <c r="U53" t="str">
        <f t="shared" si="17"/>
        <v/>
      </c>
      <c r="V53" s="43" t="e">
        <f>MATCH(G53,options!$D$1:$D$20,0)</f>
        <v>#N/A</v>
      </c>
    </row>
    <row r="54" spans="5:22" x14ac:dyDescent="0.15">
      <c r="E54" s="55"/>
      <c r="F54" s="56"/>
      <c r="G54" s="56"/>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6"/>
      <c r="J54" s="56"/>
      <c r="K54" s="47"/>
      <c r="L54" s="47"/>
      <c r="M54" s="47" t="str">
        <f t="shared" si="9"/>
        <v/>
      </c>
      <c r="N54" s="47" t="str">
        <f t="shared" si="10"/>
        <v/>
      </c>
      <c r="O54" s="48" t="str">
        <f t="shared" si="11"/>
        <v/>
      </c>
      <c r="P54" t="str">
        <f t="shared" si="12"/>
        <v/>
      </c>
      <c r="Q54" t="str">
        <f t="shared" si="13"/>
        <v/>
      </c>
      <c r="R54" t="str">
        <f t="shared" si="14"/>
        <v/>
      </c>
      <c r="S54" t="str">
        <f t="shared" si="15"/>
        <v/>
      </c>
      <c r="T54" t="str">
        <f t="shared" si="16"/>
        <v/>
      </c>
      <c r="U54" t="str">
        <f t="shared" si="17"/>
        <v/>
      </c>
      <c r="V54" s="43" t="e">
        <f>MATCH(G54,options!$D$1:$D$20,0)</f>
        <v>#N/A</v>
      </c>
    </row>
    <row r="55" spans="5:22" x14ac:dyDescent="0.15">
      <c r="E55" s="55"/>
      <c r="F55" s="56"/>
      <c r="G55" s="56"/>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6"/>
      <c r="J55" s="56"/>
      <c r="K55" s="47"/>
      <c r="L55" s="47"/>
      <c r="M55" s="47" t="str">
        <f t="shared" si="9"/>
        <v/>
      </c>
      <c r="N55" s="47" t="str">
        <f t="shared" si="10"/>
        <v/>
      </c>
      <c r="O55" s="48" t="str">
        <f t="shared" si="11"/>
        <v/>
      </c>
      <c r="P55" t="str">
        <f t="shared" si="12"/>
        <v/>
      </c>
      <c r="Q55" t="str">
        <f t="shared" si="13"/>
        <v/>
      </c>
      <c r="R55" t="str">
        <f t="shared" si="14"/>
        <v/>
      </c>
      <c r="S55" t="str">
        <f t="shared" si="15"/>
        <v/>
      </c>
      <c r="T55" t="str">
        <f t="shared" si="16"/>
        <v/>
      </c>
      <c r="U55" t="str">
        <f t="shared" si="17"/>
        <v/>
      </c>
      <c r="V55" s="43" t="e">
        <f>MATCH(G55,options!$D$1:$D$20,0)</f>
        <v>#N/A</v>
      </c>
    </row>
    <row r="56" spans="5:22" x14ac:dyDescent="0.15">
      <c r="E56" s="55"/>
      <c r="F56" s="56"/>
      <c r="G56" s="56"/>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6"/>
      <c r="J56" s="56"/>
      <c r="K56" s="47"/>
      <c r="L56" s="47"/>
      <c r="M56" s="47" t="str">
        <f t="shared" si="9"/>
        <v/>
      </c>
      <c r="N56" s="47" t="str">
        <f t="shared" si="10"/>
        <v/>
      </c>
      <c r="O56" s="48" t="str">
        <f t="shared" si="11"/>
        <v/>
      </c>
      <c r="P56" t="str">
        <f t="shared" si="12"/>
        <v/>
      </c>
      <c r="Q56" t="str">
        <f t="shared" si="13"/>
        <v/>
      </c>
      <c r="R56" t="str">
        <f t="shared" si="14"/>
        <v/>
      </c>
      <c r="S56" t="str">
        <f t="shared" si="15"/>
        <v/>
      </c>
      <c r="T56" t="str">
        <f t="shared" si="16"/>
        <v/>
      </c>
      <c r="U56" t="str">
        <f t="shared" si="17"/>
        <v/>
      </c>
      <c r="V56" s="43" t="e">
        <f>MATCH(G56,options!$D$1:$D$20,0)</f>
        <v>#N/A</v>
      </c>
    </row>
    <row r="57" spans="5:22" x14ac:dyDescent="0.15">
      <c r="E57" s="55"/>
      <c r="F57" s="56"/>
      <c r="G57" s="56"/>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6"/>
      <c r="J57" s="56"/>
      <c r="K57" s="47"/>
      <c r="L57" s="47"/>
      <c r="M57" s="47" t="str">
        <f t="shared" si="9"/>
        <v/>
      </c>
      <c r="N57" s="47" t="str">
        <f t="shared" si="10"/>
        <v/>
      </c>
      <c r="O57" s="48" t="str">
        <f t="shared" si="11"/>
        <v/>
      </c>
      <c r="P57" t="str">
        <f t="shared" si="12"/>
        <v/>
      </c>
      <c r="Q57" t="str">
        <f t="shared" si="13"/>
        <v/>
      </c>
      <c r="R57" t="str">
        <f t="shared" si="14"/>
        <v/>
      </c>
      <c r="S57" t="str">
        <f t="shared" si="15"/>
        <v/>
      </c>
      <c r="T57" t="str">
        <f t="shared" si="16"/>
        <v/>
      </c>
      <c r="U57" t="str">
        <f t="shared" si="17"/>
        <v/>
      </c>
      <c r="V57" s="43" t="e">
        <f>MATCH(G57,options!$D$1:$D$20,0)</f>
        <v>#N/A</v>
      </c>
    </row>
    <row r="58" spans="5:22" x14ac:dyDescent="0.15">
      <c r="E58" s="55"/>
      <c r="F58" s="56"/>
      <c r="G58" s="56"/>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6"/>
      <c r="J58" s="56"/>
      <c r="K58" s="47"/>
      <c r="L58" s="47"/>
      <c r="M58" s="47" t="str">
        <f t="shared" si="9"/>
        <v/>
      </c>
      <c r="N58" s="47" t="str">
        <f t="shared" si="10"/>
        <v/>
      </c>
      <c r="O58" s="48" t="str">
        <f t="shared" si="11"/>
        <v/>
      </c>
      <c r="P58" t="str">
        <f t="shared" si="12"/>
        <v/>
      </c>
      <c r="Q58" t="str">
        <f t="shared" si="13"/>
        <v/>
      </c>
      <c r="R58" t="str">
        <f t="shared" si="14"/>
        <v/>
      </c>
      <c r="S58" t="str">
        <f t="shared" si="15"/>
        <v/>
      </c>
      <c r="T58" t="str">
        <f t="shared" si="16"/>
        <v/>
      </c>
      <c r="U58" t="str">
        <f t="shared" si="17"/>
        <v/>
      </c>
      <c r="V58" s="43" t="e">
        <f>MATCH(G58,options!$D$1:$D$20,0)</f>
        <v>#N/A</v>
      </c>
    </row>
    <row r="59" spans="5:22" x14ac:dyDescent="0.15">
      <c r="E59" s="55"/>
      <c r="F59" s="56"/>
      <c r="G59" s="56"/>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6"/>
      <c r="J59" s="56"/>
      <c r="K59" s="47"/>
      <c r="L59" s="47"/>
      <c r="M59" s="47" t="str">
        <f t="shared" si="9"/>
        <v/>
      </c>
      <c r="N59" s="47" t="str">
        <f t="shared" si="10"/>
        <v/>
      </c>
      <c r="O59" s="48" t="str">
        <f t="shared" si="11"/>
        <v/>
      </c>
      <c r="P59" t="str">
        <f t="shared" si="12"/>
        <v/>
      </c>
      <c r="Q59" t="str">
        <f t="shared" si="13"/>
        <v/>
      </c>
      <c r="R59" t="str">
        <f t="shared" si="14"/>
        <v/>
      </c>
      <c r="S59" t="str">
        <f t="shared" si="15"/>
        <v/>
      </c>
      <c r="T59" t="str">
        <f t="shared" si="16"/>
        <v/>
      </c>
      <c r="U59" t="str">
        <f t="shared" si="17"/>
        <v/>
      </c>
      <c r="V59" s="43" t="e">
        <f>MATCH(G59,options!$D$1:$D$20,0)</f>
        <v>#N/A</v>
      </c>
    </row>
    <row r="60" spans="5:22" x14ac:dyDescent="0.15">
      <c r="E60" s="55"/>
      <c r="F60" s="56"/>
      <c r="G60" s="56"/>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6"/>
      <c r="J60" s="56"/>
      <c r="K60" s="47"/>
      <c r="L60" s="47"/>
      <c r="M60" s="47" t="str">
        <f t="shared" si="9"/>
        <v/>
      </c>
      <c r="N60" s="47" t="str">
        <f t="shared" si="10"/>
        <v/>
      </c>
      <c r="O60" s="48" t="str">
        <f t="shared" si="11"/>
        <v/>
      </c>
      <c r="P60" t="str">
        <f t="shared" si="12"/>
        <v/>
      </c>
      <c r="Q60" t="str">
        <f t="shared" si="13"/>
        <v/>
      </c>
      <c r="R60" t="str">
        <f t="shared" si="14"/>
        <v/>
      </c>
      <c r="S60" t="str">
        <f t="shared" si="15"/>
        <v/>
      </c>
      <c r="T60" t="str">
        <f t="shared" si="16"/>
        <v/>
      </c>
      <c r="U60" t="str">
        <f t="shared" si="17"/>
        <v/>
      </c>
      <c r="V60" s="43" t="e">
        <f>MATCH(G60,options!$D$1:$D$20,0)</f>
        <v>#N/A</v>
      </c>
    </row>
    <row r="61" spans="5:22" x14ac:dyDescent="0.15">
      <c r="E61" s="55"/>
      <c r="F61" s="56"/>
      <c r="G61" s="56"/>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6"/>
      <c r="J61" s="56"/>
      <c r="K61" s="47"/>
      <c r="L61" s="47"/>
      <c r="M61" s="47" t="str">
        <f t="shared" si="9"/>
        <v/>
      </c>
      <c r="N61" s="47" t="str">
        <f t="shared" si="10"/>
        <v/>
      </c>
      <c r="O61" s="48" t="str">
        <f t="shared" si="11"/>
        <v/>
      </c>
      <c r="P61" t="str">
        <f t="shared" si="12"/>
        <v/>
      </c>
      <c r="Q61" t="str">
        <f t="shared" si="13"/>
        <v/>
      </c>
      <c r="R61" t="str">
        <f t="shared" si="14"/>
        <v/>
      </c>
      <c r="S61" t="str">
        <f t="shared" si="15"/>
        <v/>
      </c>
      <c r="T61" t="str">
        <f t="shared" si="16"/>
        <v/>
      </c>
      <c r="U61" t="str">
        <f t="shared" si="17"/>
        <v/>
      </c>
      <c r="V61" s="43" t="e">
        <f>MATCH(G61,options!$D$1:$D$20,0)</f>
        <v>#N/A</v>
      </c>
    </row>
    <row r="62" spans="5:22" x14ac:dyDescent="0.15">
      <c r="E62" s="55"/>
      <c r="F62" s="56"/>
      <c r="G62" s="56"/>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6"/>
      <c r="J62" s="56"/>
      <c r="K62" s="47"/>
      <c r="L62" s="47"/>
      <c r="M62" s="47" t="str">
        <f t="shared" si="9"/>
        <v/>
      </c>
      <c r="N62" s="47" t="str">
        <f t="shared" si="10"/>
        <v/>
      </c>
      <c r="O62" s="48" t="str">
        <f t="shared" si="11"/>
        <v/>
      </c>
      <c r="P62" t="str">
        <f t="shared" si="12"/>
        <v/>
      </c>
      <c r="Q62" t="str">
        <f t="shared" si="13"/>
        <v/>
      </c>
      <c r="R62" t="str">
        <f t="shared" si="14"/>
        <v/>
      </c>
      <c r="S62" t="str">
        <f t="shared" si="15"/>
        <v/>
      </c>
      <c r="T62" t="str">
        <f t="shared" si="16"/>
        <v/>
      </c>
      <c r="U62" t="str">
        <f t="shared" si="17"/>
        <v/>
      </c>
      <c r="V62" s="43" t="e">
        <f>MATCH(G62,options!$D$1:$D$20,0)</f>
        <v>#N/A</v>
      </c>
    </row>
    <row r="63" spans="5:22" x14ac:dyDescent="0.15">
      <c r="E63" s="55"/>
      <c r="F63" s="56"/>
      <c r="G63" s="56"/>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6"/>
      <c r="J63" s="56"/>
      <c r="K63" s="47"/>
      <c r="L63" s="47"/>
      <c r="M63" s="47" t="str">
        <f t="shared" si="9"/>
        <v/>
      </c>
      <c r="N63" s="47" t="str">
        <f t="shared" si="10"/>
        <v/>
      </c>
      <c r="O63" s="48" t="str">
        <f t="shared" si="11"/>
        <v/>
      </c>
      <c r="P63" t="str">
        <f t="shared" si="12"/>
        <v/>
      </c>
      <c r="Q63" t="str">
        <f t="shared" si="13"/>
        <v/>
      </c>
      <c r="R63" t="str">
        <f t="shared" si="14"/>
        <v/>
      </c>
      <c r="S63" t="str">
        <f t="shared" si="15"/>
        <v/>
      </c>
      <c r="T63" t="str">
        <f t="shared" si="16"/>
        <v/>
      </c>
      <c r="U63" t="str">
        <f t="shared" si="17"/>
        <v/>
      </c>
      <c r="V63" s="43" t="e">
        <f>MATCH(G63,options!$D$1:$D$20,0)</f>
        <v>#N/A</v>
      </c>
    </row>
    <row r="64" spans="5:22" x14ac:dyDescent="0.15">
      <c r="E64" s="55"/>
      <c r="F64" s="56"/>
      <c r="G64" s="56"/>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6"/>
      <c r="J64" s="56"/>
      <c r="K64" s="47"/>
      <c r="L64" s="47"/>
      <c r="M64" s="47" t="str">
        <f t="shared" si="9"/>
        <v/>
      </c>
      <c r="N64" s="47" t="str">
        <f t="shared" si="10"/>
        <v/>
      </c>
      <c r="O64" s="48" t="str">
        <f t="shared" si="11"/>
        <v/>
      </c>
      <c r="P64" t="str">
        <f t="shared" si="12"/>
        <v/>
      </c>
      <c r="Q64" t="str">
        <f t="shared" si="13"/>
        <v/>
      </c>
      <c r="R64" t="str">
        <f t="shared" si="14"/>
        <v/>
      </c>
      <c r="S64" t="str">
        <f t="shared" si="15"/>
        <v/>
      </c>
      <c r="T64" t="str">
        <f t="shared" si="16"/>
        <v/>
      </c>
      <c r="U64" t="str">
        <f t="shared" si="17"/>
        <v/>
      </c>
      <c r="V64" s="43" t="e">
        <f>MATCH(G64,options!$D$1:$D$20,0)</f>
        <v>#N/A</v>
      </c>
    </row>
    <row r="65" spans="5:22" x14ac:dyDescent="0.15">
      <c r="E65" s="55"/>
      <c r="F65" s="56"/>
      <c r="G65" s="56"/>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6"/>
      <c r="J65" s="56"/>
      <c r="K65" s="47"/>
      <c r="L65" s="47"/>
      <c r="M65" s="47" t="str">
        <f t="shared" si="9"/>
        <v/>
      </c>
      <c r="N65" s="47" t="str">
        <f t="shared" si="10"/>
        <v/>
      </c>
      <c r="O65" s="48" t="str">
        <f t="shared" si="11"/>
        <v/>
      </c>
      <c r="P65" t="str">
        <f t="shared" si="12"/>
        <v/>
      </c>
      <c r="Q65" t="str">
        <f t="shared" si="13"/>
        <v/>
      </c>
      <c r="R65" t="str">
        <f t="shared" si="14"/>
        <v/>
      </c>
      <c r="S65" t="str">
        <f t="shared" si="15"/>
        <v/>
      </c>
      <c r="T65" t="str">
        <f t="shared" si="16"/>
        <v/>
      </c>
      <c r="U65" t="str">
        <f t="shared" si="17"/>
        <v/>
      </c>
      <c r="V65" s="43" t="e">
        <f>MATCH(G65,options!$D$1:$D$20,0)</f>
        <v>#N/A</v>
      </c>
    </row>
    <row r="66" spans="5:22" x14ac:dyDescent="0.15">
      <c r="E66" s="55"/>
      <c r="F66" s="56"/>
      <c r="G66" s="56"/>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6"/>
      <c r="J66" s="56"/>
      <c r="K66" s="47"/>
      <c r="L66" s="47"/>
      <c r="M66" s="47" t="str">
        <f t="shared" si="9"/>
        <v/>
      </c>
      <c r="N66" s="47" t="str">
        <f t="shared" si="10"/>
        <v/>
      </c>
      <c r="O66" s="48" t="str">
        <f t="shared" si="11"/>
        <v/>
      </c>
      <c r="P66" t="str">
        <f t="shared" si="12"/>
        <v/>
      </c>
      <c r="Q66" t="str">
        <f t="shared" si="13"/>
        <v/>
      </c>
      <c r="R66" t="str">
        <f t="shared" si="14"/>
        <v/>
      </c>
      <c r="S66" t="str">
        <f t="shared" si="15"/>
        <v/>
      </c>
      <c r="T66" t="str">
        <f t="shared" si="16"/>
        <v/>
      </c>
      <c r="U66" t="str">
        <f t="shared" si="17"/>
        <v/>
      </c>
      <c r="V66" s="43" t="e">
        <f>MATCH(G66,options!$D$1:$D$20,0)</f>
        <v>#N/A</v>
      </c>
    </row>
    <row r="67" spans="5:22" x14ac:dyDescent="0.15">
      <c r="E67" s="55"/>
      <c r="F67" s="56"/>
      <c r="G67" s="56"/>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6"/>
      <c r="J67" s="56"/>
      <c r="K67" s="47"/>
      <c r="L67" s="47"/>
      <c r="M67" s="47" t="str">
        <f t="shared" si="9"/>
        <v/>
      </c>
      <c r="N67" s="47" t="str">
        <f t="shared" si="10"/>
        <v/>
      </c>
      <c r="O67" s="48" t="str">
        <f t="shared" si="11"/>
        <v/>
      </c>
      <c r="P67" t="str">
        <f t="shared" si="12"/>
        <v/>
      </c>
      <c r="Q67" t="str">
        <f t="shared" si="13"/>
        <v/>
      </c>
      <c r="R67" t="str">
        <f t="shared" si="14"/>
        <v/>
      </c>
      <c r="S67" t="str">
        <f t="shared" si="15"/>
        <v/>
      </c>
      <c r="T67" t="str">
        <f t="shared" si="16"/>
        <v/>
      </c>
      <c r="U67" t="str">
        <f t="shared" si="17"/>
        <v/>
      </c>
      <c r="V67" s="43" t="e">
        <f>MATCH(G67,options!$D$1:$D$20,0)</f>
        <v>#N/A</v>
      </c>
    </row>
    <row r="68" spans="5:22" x14ac:dyDescent="0.15">
      <c r="E68" s="55"/>
      <c r="F68" s="56"/>
      <c r="G68" s="56"/>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6"/>
      <c r="J68" s="56"/>
      <c r="K68" s="47"/>
      <c r="L68" s="47"/>
      <c r="M68" s="47" t="str">
        <f t="shared" ref="M68:M99" si="18">IF(ISBLANK(K68),"",IF(L68, "https://raw.githubusercontent.com/PatrickVibild/TellusAmazonPictures/master/pictures/"&amp;K68&amp;"/1.jpg","https://download.lenovo.com/Images/Parts/"&amp;K68&amp;"/"&amp;K68&amp;"_A.jpg"))</f>
        <v/>
      </c>
      <c r="N68" s="47" t="str">
        <f t="shared" ref="N68:N103" si="19">IF(ISBLANK(K68),"",IF(L68, "https://raw.githubusercontent.com/PatrickVibild/TellusAmazonPictures/master/pictures/"&amp;K68&amp;"/2.jpg","https://download.lenovo.com/Images/Parts/"&amp;K68&amp;"/"&amp;K68&amp;"_B.jpg"))</f>
        <v/>
      </c>
      <c r="O68" s="48"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3" t="e">
        <f>MATCH(G68,options!$D$1:$D$20,0)</f>
        <v>#N/A</v>
      </c>
    </row>
    <row r="69" spans="5:22" x14ac:dyDescent="0.15">
      <c r="E69" s="55"/>
      <c r="F69" s="56"/>
      <c r="G69" s="56"/>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6"/>
      <c r="J69" s="56"/>
      <c r="K69" s="47"/>
      <c r="L69" s="47"/>
      <c r="M69" s="47" t="str">
        <f t="shared" si="18"/>
        <v/>
      </c>
      <c r="N69" s="47" t="str">
        <f t="shared" si="19"/>
        <v/>
      </c>
      <c r="O69" s="48" t="str">
        <f t="shared" si="20"/>
        <v/>
      </c>
      <c r="P69" t="str">
        <f t="shared" si="21"/>
        <v/>
      </c>
      <c r="Q69" t="str">
        <f t="shared" si="22"/>
        <v/>
      </c>
      <c r="R69" t="str">
        <f t="shared" si="23"/>
        <v/>
      </c>
      <c r="S69" t="str">
        <f t="shared" si="24"/>
        <v/>
      </c>
      <c r="T69" t="str">
        <f t="shared" si="25"/>
        <v/>
      </c>
      <c r="U69" t="str">
        <f t="shared" si="26"/>
        <v/>
      </c>
      <c r="V69" s="43" t="e">
        <f>MATCH(G69,options!$D$1:$D$20,0)</f>
        <v>#N/A</v>
      </c>
    </row>
    <row r="70" spans="5:22" x14ac:dyDescent="0.15">
      <c r="E70" s="55"/>
      <c r="F70" s="56"/>
      <c r="G70" s="56"/>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6"/>
      <c r="J70" s="56"/>
      <c r="K70" s="47"/>
      <c r="L70" s="47"/>
      <c r="M70" s="47" t="str">
        <f t="shared" si="18"/>
        <v/>
      </c>
      <c r="N70" s="47" t="str">
        <f t="shared" si="19"/>
        <v/>
      </c>
      <c r="O70" s="48" t="str">
        <f t="shared" si="20"/>
        <v/>
      </c>
      <c r="P70" t="str">
        <f t="shared" si="21"/>
        <v/>
      </c>
      <c r="Q70" t="str">
        <f t="shared" si="22"/>
        <v/>
      </c>
      <c r="R70" t="str">
        <f t="shared" si="23"/>
        <v/>
      </c>
      <c r="S70" t="str">
        <f t="shared" si="24"/>
        <v/>
      </c>
      <c r="T70" t="str">
        <f t="shared" si="25"/>
        <v/>
      </c>
      <c r="U70" t="str">
        <f t="shared" si="26"/>
        <v/>
      </c>
      <c r="V70" s="43" t="e">
        <f>MATCH(G70,options!$D$1:$D$20,0)</f>
        <v>#N/A</v>
      </c>
    </row>
    <row r="71" spans="5:22" x14ac:dyDescent="0.15">
      <c r="E71" s="55"/>
      <c r="F71" s="56"/>
      <c r="G71" s="56"/>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6"/>
      <c r="J71" s="56"/>
      <c r="K71" s="47"/>
      <c r="L71" s="47"/>
      <c r="M71" s="47" t="str">
        <f t="shared" si="18"/>
        <v/>
      </c>
      <c r="N71" s="47" t="str">
        <f t="shared" si="19"/>
        <v/>
      </c>
      <c r="O71" s="48" t="str">
        <f t="shared" si="20"/>
        <v/>
      </c>
      <c r="P71" t="str">
        <f t="shared" si="21"/>
        <v/>
      </c>
      <c r="Q71" t="str">
        <f t="shared" si="22"/>
        <v/>
      </c>
      <c r="R71" t="str">
        <f t="shared" si="23"/>
        <v/>
      </c>
      <c r="S71" t="str">
        <f t="shared" si="24"/>
        <v/>
      </c>
      <c r="T71" t="str">
        <f t="shared" si="25"/>
        <v/>
      </c>
      <c r="U71" t="str">
        <f t="shared" si="26"/>
        <v/>
      </c>
      <c r="V71" s="43" t="e">
        <f>MATCH(G71,options!$D$1:$D$20,0)</f>
        <v>#N/A</v>
      </c>
    </row>
    <row r="72" spans="5:22" x14ac:dyDescent="0.15">
      <c r="E72" s="55"/>
      <c r="F72" s="56"/>
      <c r="G72" s="56"/>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6"/>
      <c r="J72" s="56"/>
      <c r="K72" s="47"/>
      <c r="L72" s="47"/>
      <c r="M72" s="47" t="str">
        <f t="shared" si="18"/>
        <v/>
      </c>
      <c r="N72" s="47" t="str">
        <f t="shared" si="19"/>
        <v/>
      </c>
      <c r="O72" s="48" t="str">
        <f t="shared" si="20"/>
        <v/>
      </c>
      <c r="P72" t="str">
        <f t="shared" si="21"/>
        <v/>
      </c>
      <c r="Q72" t="str">
        <f t="shared" si="22"/>
        <v/>
      </c>
      <c r="R72" t="str">
        <f t="shared" si="23"/>
        <v/>
      </c>
      <c r="S72" t="str">
        <f t="shared" si="24"/>
        <v/>
      </c>
      <c r="T72" t="str">
        <f t="shared" si="25"/>
        <v/>
      </c>
      <c r="U72" t="str">
        <f t="shared" si="26"/>
        <v/>
      </c>
      <c r="V72" s="43" t="e">
        <f>MATCH(G72,options!$D$1:$D$20,0)</f>
        <v>#N/A</v>
      </c>
    </row>
    <row r="73" spans="5:22" x14ac:dyDescent="0.15">
      <c r="E73" s="55"/>
      <c r="F73" s="56"/>
      <c r="G73" s="56"/>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6"/>
      <c r="J73" s="56"/>
      <c r="K73" s="47"/>
      <c r="L73" s="47"/>
      <c r="M73" s="47" t="str">
        <f t="shared" si="18"/>
        <v/>
      </c>
      <c r="N73" s="47" t="str">
        <f t="shared" si="19"/>
        <v/>
      </c>
      <c r="O73" s="48" t="str">
        <f t="shared" si="20"/>
        <v/>
      </c>
      <c r="P73" t="str">
        <f t="shared" si="21"/>
        <v/>
      </c>
      <c r="Q73" t="str">
        <f t="shared" si="22"/>
        <v/>
      </c>
      <c r="R73" t="str">
        <f t="shared" si="23"/>
        <v/>
      </c>
      <c r="S73" t="str">
        <f t="shared" si="24"/>
        <v/>
      </c>
      <c r="T73" t="str">
        <f t="shared" si="25"/>
        <v/>
      </c>
      <c r="U73" t="str">
        <f t="shared" si="26"/>
        <v/>
      </c>
      <c r="V73" s="43" t="e">
        <f>MATCH(G73,options!$D$1:$D$20,0)</f>
        <v>#N/A</v>
      </c>
    </row>
    <row r="74" spans="5:22" x14ac:dyDescent="0.15">
      <c r="E74" s="55"/>
      <c r="F74" s="56"/>
      <c r="G74" s="56"/>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6"/>
      <c r="J74" s="56"/>
      <c r="K74" s="47"/>
      <c r="L74" s="47"/>
      <c r="M74" s="47" t="str">
        <f t="shared" si="18"/>
        <v/>
      </c>
      <c r="N74" s="47" t="str">
        <f t="shared" si="19"/>
        <v/>
      </c>
      <c r="O74" s="48" t="str">
        <f t="shared" si="20"/>
        <v/>
      </c>
      <c r="P74" t="str">
        <f t="shared" si="21"/>
        <v/>
      </c>
      <c r="Q74" t="str">
        <f t="shared" si="22"/>
        <v/>
      </c>
      <c r="R74" t="str">
        <f t="shared" si="23"/>
        <v/>
      </c>
      <c r="S74" t="str">
        <f t="shared" si="24"/>
        <v/>
      </c>
      <c r="T74" t="str">
        <f t="shared" si="25"/>
        <v/>
      </c>
      <c r="U74" t="str">
        <f t="shared" si="26"/>
        <v/>
      </c>
      <c r="V74" s="43" t="e">
        <f>MATCH(G74,options!$D$1:$D$20,0)</f>
        <v>#N/A</v>
      </c>
    </row>
    <row r="75" spans="5:22" x14ac:dyDescent="0.15">
      <c r="E75" s="55"/>
      <c r="F75" s="56"/>
      <c r="G75" s="56"/>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6"/>
      <c r="J75" s="56"/>
      <c r="K75" s="47"/>
      <c r="L75" s="47"/>
      <c r="M75" s="47" t="str">
        <f t="shared" si="18"/>
        <v/>
      </c>
      <c r="N75" s="47" t="str">
        <f t="shared" si="19"/>
        <v/>
      </c>
      <c r="O75" s="48" t="str">
        <f t="shared" si="20"/>
        <v/>
      </c>
      <c r="P75" t="str">
        <f t="shared" si="21"/>
        <v/>
      </c>
      <c r="Q75" t="str">
        <f t="shared" si="22"/>
        <v/>
      </c>
      <c r="R75" t="str">
        <f t="shared" si="23"/>
        <v/>
      </c>
      <c r="S75" t="str">
        <f t="shared" si="24"/>
        <v/>
      </c>
      <c r="T75" t="str">
        <f t="shared" si="25"/>
        <v/>
      </c>
      <c r="U75" t="str">
        <f t="shared" si="26"/>
        <v/>
      </c>
      <c r="V75" s="43" t="e">
        <f>MATCH(G75,options!$D$1:$D$20,0)</f>
        <v>#N/A</v>
      </c>
    </row>
    <row r="76" spans="5:22" x14ac:dyDescent="0.15">
      <c r="E76" s="55"/>
      <c r="F76" s="56"/>
      <c r="G76" s="56"/>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6"/>
      <c r="J76" s="56"/>
      <c r="K76" s="47"/>
      <c r="L76" s="47"/>
      <c r="M76" s="47" t="str">
        <f t="shared" si="18"/>
        <v/>
      </c>
      <c r="N76" s="47" t="str">
        <f t="shared" si="19"/>
        <v/>
      </c>
      <c r="O76" s="48" t="str">
        <f t="shared" si="20"/>
        <v/>
      </c>
      <c r="P76" t="str">
        <f t="shared" si="21"/>
        <v/>
      </c>
      <c r="Q76" t="str">
        <f t="shared" si="22"/>
        <v/>
      </c>
      <c r="R76" t="str">
        <f t="shared" si="23"/>
        <v/>
      </c>
      <c r="S76" t="str">
        <f t="shared" si="24"/>
        <v/>
      </c>
      <c r="T76" t="str">
        <f t="shared" si="25"/>
        <v/>
      </c>
      <c r="U76" t="str">
        <f t="shared" si="26"/>
        <v/>
      </c>
      <c r="V76" s="43" t="e">
        <f>MATCH(G76,options!$D$1:$D$20,0)</f>
        <v>#N/A</v>
      </c>
    </row>
    <row r="77" spans="5:22" x14ac:dyDescent="0.15">
      <c r="E77" s="55"/>
      <c r="F77" s="56"/>
      <c r="G77" s="56"/>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6"/>
      <c r="J77" s="56"/>
      <c r="K77" s="47"/>
      <c r="L77" s="47"/>
      <c r="M77" s="47" t="str">
        <f t="shared" si="18"/>
        <v/>
      </c>
      <c r="N77" s="47" t="str">
        <f t="shared" si="19"/>
        <v/>
      </c>
      <c r="O77" s="48" t="str">
        <f t="shared" si="20"/>
        <v/>
      </c>
      <c r="P77" t="str">
        <f t="shared" si="21"/>
        <v/>
      </c>
      <c r="Q77" t="str">
        <f t="shared" si="22"/>
        <v/>
      </c>
      <c r="R77" t="str">
        <f t="shared" si="23"/>
        <v/>
      </c>
      <c r="S77" t="str">
        <f t="shared" si="24"/>
        <v/>
      </c>
      <c r="T77" t="str">
        <f t="shared" si="25"/>
        <v/>
      </c>
      <c r="U77" t="str">
        <f t="shared" si="26"/>
        <v/>
      </c>
      <c r="V77" s="43" t="e">
        <f>MATCH(G77,options!$D$1:$D$20,0)</f>
        <v>#N/A</v>
      </c>
    </row>
    <row r="78" spans="5:22" x14ac:dyDescent="0.15">
      <c r="E78" s="55"/>
      <c r="F78" s="56"/>
      <c r="G78" s="56"/>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6"/>
      <c r="J78" s="56"/>
      <c r="K78" s="47"/>
      <c r="L78" s="47"/>
      <c r="M78" s="47" t="str">
        <f t="shared" si="18"/>
        <v/>
      </c>
      <c r="N78" s="47" t="str">
        <f t="shared" si="19"/>
        <v/>
      </c>
      <c r="O78" s="48" t="str">
        <f t="shared" si="20"/>
        <v/>
      </c>
      <c r="P78" t="str">
        <f t="shared" si="21"/>
        <v/>
      </c>
      <c r="Q78" t="str">
        <f t="shared" si="22"/>
        <v/>
      </c>
      <c r="R78" t="str">
        <f t="shared" si="23"/>
        <v/>
      </c>
      <c r="S78" t="str">
        <f t="shared" si="24"/>
        <v/>
      </c>
      <c r="T78" t="str">
        <f t="shared" si="25"/>
        <v/>
      </c>
      <c r="U78" t="str">
        <f t="shared" si="26"/>
        <v/>
      </c>
      <c r="V78" s="43" t="e">
        <f>MATCH(G78,options!$D$1:$D$20,0)</f>
        <v>#N/A</v>
      </c>
    </row>
    <row r="79" spans="5:22" x14ac:dyDescent="0.15">
      <c r="E79" s="55"/>
      <c r="F79" s="56"/>
      <c r="G79" s="56"/>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6"/>
      <c r="J79" s="56"/>
      <c r="K79" s="47"/>
      <c r="L79" s="47"/>
      <c r="M79" s="47" t="str">
        <f t="shared" si="18"/>
        <v/>
      </c>
      <c r="N79" s="47" t="str">
        <f t="shared" si="19"/>
        <v/>
      </c>
      <c r="O79" s="48" t="str">
        <f t="shared" si="20"/>
        <v/>
      </c>
      <c r="P79" t="str">
        <f t="shared" si="21"/>
        <v/>
      </c>
      <c r="Q79" t="str">
        <f t="shared" si="22"/>
        <v/>
      </c>
      <c r="R79" t="str">
        <f t="shared" si="23"/>
        <v/>
      </c>
      <c r="S79" t="str">
        <f t="shared" si="24"/>
        <v/>
      </c>
      <c r="T79" t="str">
        <f t="shared" si="25"/>
        <v/>
      </c>
      <c r="U79" t="str">
        <f t="shared" si="26"/>
        <v/>
      </c>
      <c r="V79" s="43" t="e">
        <f>MATCH(G79,options!$D$1:$D$20,0)</f>
        <v>#N/A</v>
      </c>
    </row>
    <row r="80" spans="5:22" x14ac:dyDescent="0.15">
      <c r="E80" s="55"/>
      <c r="F80" s="56"/>
      <c r="G80" s="56"/>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6"/>
      <c r="J80" s="56"/>
      <c r="K80" s="47"/>
      <c r="L80" s="47"/>
      <c r="M80" s="47" t="str">
        <f t="shared" si="18"/>
        <v/>
      </c>
      <c r="N80" s="47" t="str">
        <f t="shared" si="19"/>
        <v/>
      </c>
      <c r="O80" s="48" t="str">
        <f t="shared" si="20"/>
        <v/>
      </c>
      <c r="P80" t="str">
        <f t="shared" si="21"/>
        <v/>
      </c>
      <c r="Q80" t="str">
        <f t="shared" si="22"/>
        <v/>
      </c>
      <c r="R80" t="str">
        <f t="shared" si="23"/>
        <v/>
      </c>
      <c r="S80" t="str">
        <f t="shared" si="24"/>
        <v/>
      </c>
      <c r="T80" t="str">
        <f t="shared" si="25"/>
        <v/>
      </c>
      <c r="U80" t="str">
        <f t="shared" si="26"/>
        <v/>
      </c>
      <c r="V80" s="43" t="e">
        <f>MATCH(G80,options!$D$1:$D$20,0)</f>
        <v>#N/A</v>
      </c>
    </row>
    <row r="81" spans="5:22" x14ac:dyDescent="0.15">
      <c r="E81" s="55"/>
      <c r="F81" s="56"/>
      <c r="G81" s="56"/>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6"/>
      <c r="J81" s="56"/>
      <c r="K81" s="47"/>
      <c r="L81" s="47"/>
      <c r="M81" s="47" t="str">
        <f t="shared" si="18"/>
        <v/>
      </c>
      <c r="N81" s="47" t="str">
        <f t="shared" si="19"/>
        <v/>
      </c>
      <c r="O81" s="48" t="str">
        <f t="shared" si="20"/>
        <v/>
      </c>
      <c r="P81" t="str">
        <f t="shared" si="21"/>
        <v/>
      </c>
      <c r="Q81" t="str">
        <f t="shared" si="22"/>
        <v/>
      </c>
      <c r="R81" t="str">
        <f t="shared" si="23"/>
        <v/>
      </c>
      <c r="S81" t="str">
        <f t="shared" si="24"/>
        <v/>
      </c>
      <c r="T81" t="str">
        <f t="shared" si="25"/>
        <v/>
      </c>
      <c r="U81" t="str">
        <f t="shared" si="26"/>
        <v/>
      </c>
      <c r="V81" s="43" t="e">
        <f>MATCH(G81,options!$D$1:$D$20,0)</f>
        <v>#N/A</v>
      </c>
    </row>
    <row r="82" spans="5:22" x14ac:dyDescent="0.15">
      <c r="E82" s="55"/>
      <c r="F82" s="56"/>
      <c r="G82" s="56"/>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6"/>
      <c r="J82" s="56"/>
      <c r="K82" s="47"/>
      <c r="L82" s="47"/>
      <c r="M82" s="47" t="str">
        <f t="shared" si="18"/>
        <v/>
      </c>
      <c r="N82" s="47" t="str">
        <f t="shared" si="19"/>
        <v/>
      </c>
      <c r="O82" s="48" t="str">
        <f t="shared" si="20"/>
        <v/>
      </c>
      <c r="P82" t="str">
        <f t="shared" si="21"/>
        <v/>
      </c>
      <c r="Q82" t="str">
        <f t="shared" si="22"/>
        <v/>
      </c>
      <c r="R82" t="str">
        <f t="shared" si="23"/>
        <v/>
      </c>
      <c r="S82" t="str">
        <f t="shared" si="24"/>
        <v/>
      </c>
      <c r="T82" t="str">
        <f t="shared" si="25"/>
        <v/>
      </c>
      <c r="U82" t="str">
        <f t="shared" si="26"/>
        <v/>
      </c>
      <c r="V82" s="43" t="e">
        <f>MATCH(G82,options!$D$1:$D$20,0)</f>
        <v>#N/A</v>
      </c>
    </row>
    <row r="83" spans="5:22" x14ac:dyDescent="0.15">
      <c r="E83" s="55"/>
      <c r="F83" s="56"/>
      <c r="G83" s="56"/>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6"/>
      <c r="J83" s="56"/>
      <c r="K83" s="47"/>
      <c r="L83" s="47"/>
      <c r="M83" s="47" t="str">
        <f t="shared" si="18"/>
        <v/>
      </c>
      <c r="N83" s="47" t="str">
        <f t="shared" si="19"/>
        <v/>
      </c>
      <c r="O83" s="48" t="str">
        <f t="shared" si="20"/>
        <v/>
      </c>
      <c r="P83" t="str">
        <f t="shared" si="21"/>
        <v/>
      </c>
      <c r="Q83" t="str">
        <f t="shared" si="22"/>
        <v/>
      </c>
      <c r="R83" t="str">
        <f t="shared" si="23"/>
        <v/>
      </c>
      <c r="S83" t="str">
        <f t="shared" si="24"/>
        <v/>
      </c>
      <c r="T83" t="str">
        <f t="shared" si="25"/>
        <v/>
      </c>
      <c r="U83" t="str">
        <f t="shared" si="26"/>
        <v/>
      </c>
      <c r="V83" s="43" t="e">
        <f>MATCH(G83,options!$D$1:$D$20,0)</f>
        <v>#N/A</v>
      </c>
    </row>
    <row r="84" spans="5:22" x14ac:dyDescent="0.15">
      <c r="E84" s="55"/>
      <c r="F84" s="56"/>
      <c r="G84" s="56"/>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6"/>
      <c r="J84" s="56"/>
      <c r="K84" s="47"/>
      <c r="L84" s="47"/>
      <c r="M84" s="47" t="str">
        <f t="shared" si="18"/>
        <v/>
      </c>
      <c r="N84" s="47" t="str">
        <f t="shared" si="19"/>
        <v/>
      </c>
      <c r="O84" s="48" t="str">
        <f t="shared" si="20"/>
        <v/>
      </c>
      <c r="P84" t="str">
        <f t="shared" si="21"/>
        <v/>
      </c>
      <c r="Q84" t="str">
        <f t="shared" si="22"/>
        <v/>
      </c>
      <c r="R84" t="str">
        <f t="shared" si="23"/>
        <v/>
      </c>
      <c r="S84" t="str">
        <f t="shared" si="24"/>
        <v/>
      </c>
      <c r="T84" t="str">
        <f t="shared" si="25"/>
        <v/>
      </c>
      <c r="U84" t="str">
        <f t="shared" si="26"/>
        <v/>
      </c>
      <c r="V84" s="43" t="e">
        <f>MATCH(G84,options!$D$1:$D$20,0)</f>
        <v>#N/A</v>
      </c>
    </row>
    <row r="85" spans="5:22" x14ac:dyDescent="0.15">
      <c r="E85" s="55"/>
      <c r="F85" s="56"/>
      <c r="G85" s="56"/>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6"/>
      <c r="J85" s="56"/>
      <c r="K85" s="47"/>
      <c r="L85" s="47"/>
      <c r="M85" s="47" t="str">
        <f t="shared" si="18"/>
        <v/>
      </c>
      <c r="N85" s="47" t="str">
        <f t="shared" si="19"/>
        <v/>
      </c>
      <c r="O85" s="48" t="str">
        <f t="shared" si="20"/>
        <v/>
      </c>
      <c r="P85" t="str">
        <f t="shared" si="21"/>
        <v/>
      </c>
      <c r="Q85" t="str">
        <f t="shared" si="22"/>
        <v/>
      </c>
      <c r="R85" t="str">
        <f t="shared" si="23"/>
        <v/>
      </c>
      <c r="S85" t="str">
        <f t="shared" si="24"/>
        <v/>
      </c>
      <c r="T85" t="str">
        <f t="shared" si="25"/>
        <v/>
      </c>
      <c r="U85" t="str">
        <f t="shared" si="26"/>
        <v/>
      </c>
      <c r="V85" s="43" t="e">
        <f>MATCH(G85,options!$D$1:$D$20,0)</f>
        <v>#N/A</v>
      </c>
    </row>
    <row r="86" spans="5:22" x14ac:dyDescent="0.15">
      <c r="E86" s="55"/>
      <c r="F86" s="56"/>
      <c r="G86" s="56"/>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6"/>
      <c r="J86" s="56"/>
      <c r="K86" s="47"/>
      <c r="L86" s="47"/>
      <c r="M86" s="47" t="str">
        <f t="shared" si="18"/>
        <v/>
      </c>
      <c r="N86" s="47" t="str">
        <f t="shared" si="19"/>
        <v/>
      </c>
      <c r="O86" s="48" t="str">
        <f t="shared" si="20"/>
        <v/>
      </c>
      <c r="P86" t="str">
        <f t="shared" si="21"/>
        <v/>
      </c>
      <c r="Q86" t="str">
        <f t="shared" si="22"/>
        <v/>
      </c>
      <c r="R86" t="str">
        <f t="shared" si="23"/>
        <v/>
      </c>
      <c r="S86" t="str">
        <f t="shared" si="24"/>
        <v/>
      </c>
      <c r="T86" t="str">
        <f t="shared" si="25"/>
        <v/>
      </c>
      <c r="U86" t="str">
        <f t="shared" si="26"/>
        <v/>
      </c>
      <c r="V86" s="43" t="e">
        <f>MATCH(G86,options!$D$1:$D$20,0)</f>
        <v>#N/A</v>
      </c>
    </row>
    <row r="87" spans="5:22" x14ac:dyDescent="0.15">
      <c r="E87" s="55"/>
      <c r="F87" s="56"/>
      <c r="G87" s="56"/>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6"/>
      <c r="J87" s="56"/>
      <c r="K87" s="47"/>
      <c r="L87" s="47"/>
      <c r="M87" s="47" t="str">
        <f t="shared" si="18"/>
        <v/>
      </c>
      <c r="N87" s="47" t="str">
        <f t="shared" si="19"/>
        <v/>
      </c>
      <c r="O87" s="48" t="str">
        <f t="shared" si="20"/>
        <v/>
      </c>
      <c r="P87" t="str">
        <f t="shared" si="21"/>
        <v/>
      </c>
      <c r="Q87" t="str">
        <f t="shared" si="22"/>
        <v/>
      </c>
      <c r="R87" t="str">
        <f t="shared" si="23"/>
        <v/>
      </c>
      <c r="S87" t="str">
        <f t="shared" si="24"/>
        <v/>
      </c>
      <c r="T87" t="str">
        <f t="shared" si="25"/>
        <v/>
      </c>
      <c r="U87" t="str">
        <f t="shared" si="26"/>
        <v/>
      </c>
      <c r="V87" s="43" t="e">
        <f>MATCH(G87,options!$D$1:$D$20,0)</f>
        <v>#N/A</v>
      </c>
    </row>
    <row r="88" spans="5:22" x14ac:dyDescent="0.15">
      <c r="E88" s="55"/>
      <c r="F88" s="56"/>
      <c r="G88" s="56"/>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6"/>
      <c r="J88" s="56"/>
      <c r="K88" s="47"/>
      <c r="L88" s="47"/>
      <c r="M88" s="47" t="str">
        <f t="shared" si="18"/>
        <v/>
      </c>
      <c r="N88" s="47" t="str">
        <f t="shared" si="19"/>
        <v/>
      </c>
      <c r="O88" s="48" t="str">
        <f t="shared" si="20"/>
        <v/>
      </c>
      <c r="P88" t="str">
        <f t="shared" si="21"/>
        <v/>
      </c>
      <c r="Q88" t="str">
        <f t="shared" si="22"/>
        <v/>
      </c>
      <c r="R88" t="str">
        <f t="shared" si="23"/>
        <v/>
      </c>
      <c r="S88" t="str">
        <f t="shared" si="24"/>
        <v/>
      </c>
      <c r="T88" t="str">
        <f t="shared" si="25"/>
        <v/>
      </c>
      <c r="U88" t="str">
        <f t="shared" si="26"/>
        <v/>
      </c>
      <c r="V88" s="43" t="e">
        <f>MATCH(G88,options!$D$1:$D$20,0)</f>
        <v>#N/A</v>
      </c>
    </row>
    <row r="89" spans="5:22" x14ac:dyDescent="0.15">
      <c r="E89" s="55"/>
      <c r="F89" s="56"/>
      <c r="G89" s="56"/>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6"/>
      <c r="J89" s="56"/>
      <c r="K89" s="47"/>
      <c r="L89" s="47"/>
      <c r="M89" s="47" t="str">
        <f t="shared" si="18"/>
        <v/>
      </c>
      <c r="N89" s="47" t="str">
        <f t="shared" si="19"/>
        <v/>
      </c>
      <c r="O89" s="48" t="str">
        <f t="shared" si="20"/>
        <v/>
      </c>
      <c r="P89" t="str">
        <f t="shared" si="21"/>
        <v/>
      </c>
      <c r="Q89" t="str">
        <f t="shared" si="22"/>
        <v/>
      </c>
      <c r="R89" t="str">
        <f t="shared" si="23"/>
        <v/>
      </c>
      <c r="S89" t="str">
        <f t="shared" si="24"/>
        <v/>
      </c>
      <c r="T89" t="str">
        <f t="shared" si="25"/>
        <v/>
      </c>
      <c r="U89" t="str">
        <f t="shared" si="26"/>
        <v/>
      </c>
      <c r="V89" s="43" t="e">
        <f>MATCH(G89,options!$D$1:$D$20,0)</f>
        <v>#N/A</v>
      </c>
    </row>
    <row r="90" spans="5:22" x14ac:dyDescent="0.15">
      <c r="E90" s="55"/>
      <c r="F90" s="56"/>
      <c r="G90" s="56"/>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6"/>
      <c r="J90" s="56"/>
      <c r="K90" s="47"/>
      <c r="L90" s="47"/>
      <c r="M90" s="47" t="str">
        <f t="shared" si="18"/>
        <v/>
      </c>
      <c r="N90" s="47" t="str">
        <f t="shared" si="19"/>
        <v/>
      </c>
      <c r="O90" s="48" t="str">
        <f t="shared" si="20"/>
        <v/>
      </c>
      <c r="P90" t="str">
        <f t="shared" si="21"/>
        <v/>
      </c>
      <c r="Q90" t="str">
        <f t="shared" si="22"/>
        <v/>
      </c>
      <c r="R90" t="str">
        <f t="shared" si="23"/>
        <v/>
      </c>
      <c r="S90" t="str">
        <f t="shared" si="24"/>
        <v/>
      </c>
      <c r="T90" t="str">
        <f t="shared" si="25"/>
        <v/>
      </c>
      <c r="U90" t="str">
        <f t="shared" si="26"/>
        <v/>
      </c>
      <c r="V90" s="43" t="e">
        <f>MATCH(G90,options!$D$1:$D$20,0)</f>
        <v>#N/A</v>
      </c>
    </row>
    <row r="91" spans="5:22" x14ac:dyDescent="0.15">
      <c r="E91" s="55"/>
      <c r="F91" s="56"/>
      <c r="G91" s="56"/>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6"/>
      <c r="J91" s="56"/>
      <c r="K91" s="47"/>
      <c r="L91" s="47"/>
      <c r="M91" s="47" t="str">
        <f t="shared" si="18"/>
        <v/>
      </c>
      <c r="N91" s="47" t="str">
        <f t="shared" si="19"/>
        <v/>
      </c>
      <c r="O91" s="48" t="str">
        <f t="shared" si="20"/>
        <v/>
      </c>
      <c r="P91" t="str">
        <f t="shared" si="21"/>
        <v/>
      </c>
      <c r="Q91" t="str">
        <f t="shared" si="22"/>
        <v/>
      </c>
      <c r="R91" t="str">
        <f t="shared" si="23"/>
        <v/>
      </c>
      <c r="S91" t="str">
        <f t="shared" si="24"/>
        <v/>
      </c>
      <c r="T91" t="str">
        <f t="shared" si="25"/>
        <v/>
      </c>
      <c r="U91" t="str">
        <f t="shared" si="26"/>
        <v/>
      </c>
      <c r="V91" s="43" t="e">
        <f>MATCH(G91,options!$D$1:$D$20,0)</f>
        <v>#N/A</v>
      </c>
    </row>
    <row r="92" spans="5:22" x14ac:dyDescent="0.15">
      <c r="E92" s="55"/>
      <c r="F92" s="56"/>
      <c r="G92" s="56"/>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6"/>
      <c r="J92" s="56"/>
      <c r="K92" s="47"/>
      <c r="L92" s="47"/>
      <c r="M92" s="47" t="str">
        <f t="shared" si="18"/>
        <v/>
      </c>
      <c r="N92" s="47" t="str">
        <f t="shared" si="19"/>
        <v/>
      </c>
      <c r="O92" s="48" t="str">
        <f t="shared" si="20"/>
        <v/>
      </c>
      <c r="P92" t="str">
        <f t="shared" si="21"/>
        <v/>
      </c>
      <c r="Q92" t="str">
        <f t="shared" si="22"/>
        <v/>
      </c>
      <c r="R92" t="str">
        <f t="shared" si="23"/>
        <v/>
      </c>
      <c r="S92" t="str">
        <f t="shared" si="24"/>
        <v/>
      </c>
      <c r="T92" t="str">
        <f t="shared" si="25"/>
        <v/>
      </c>
      <c r="U92" t="str">
        <f t="shared" si="26"/>
        <v/>
      </c>
      <c r="V92" s="43" t="e">
        <f>MATCH(G92,options!$D$1:$D$20,0)</f>
        <v>#N/A</v>
      </c>
    </row>
    <row r="93" spans="5:22" x14ac:dyDescent="0.15">
      <c r="E93" s="55"/>
      <c r="F93" s="56"/>
      <c r="G93" s="56"/>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6"/>
      <c r="J93" s="56"/>
      <c r="K93" s="47"/>
      <c r="L93" s="47"/>
      <c r="M93" s="47" t="str">
        <f t="shared" si="18"/>
        <v/>
      </c>
      <c r="N93" s="47" t="str">
        <f t="shared" si="19"/>
        <v/>
      </c>
      <c r="O93" s="48" t="str">
        <f t="shared" si="20"/>
        <v/>
      </c>
      <c r="P93" t="str">
        <f t="shared" si="21"/>
        <v/>
      </c>
      <c r="Q93" t="str">
        <f t="shared" si="22"/>
        <v/>
      </c>
      <c r="R93" t="str">
        <f t="shared" si="23"/>
        <v/>
      </c>
      <c r="S93" t="str">
        <f t="shared" si="24"/>
        <v/>
      </c>
      <c r="T93" t="str">
        <f t="shared" si="25"/>
        <v/>
      </c>
      <c r="U93" t="str">
        <f t="shared" si="26"/>
        <v/>
      </c>
      <c r="V93" s="43" t="e">
        <f>MATCH(G93,options!$D$1:$D$20,0)</f>
        <v>#N/A</v>
      </c>
    </row>
    <row r="94" spans="5:22" x14ac:dyDescent="0.15">
      <c r="E94" s="55"/>
      <c r="F94" s="56"/>
      <c r="G94" s="56"/>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6"/>
      <c r="J94" s="56"/>
      <c r="K94" s="47"/>
      <c r="L94" s="47"/>
      <c r="M94" s="47" t="str">
        <f t="shared" si="18"/>
        <v/>
      </c>
      <c r="N94" s="47" t="str">
        <f t="shared" si="19"/>
        <v/>
      </c>
      <c r="O94" s="48" t="str">
        <f t="shared" si="20"/>
        <v/>
      </c>
      <c r="P94" t="str">
        <f t="shared" si="21"/>
        <v/>
      </c>
      <c r="Q94" t="str">
        <f t="shared" si="22"/>
        <v/>
      </c>
      <c r="R94" t="str">
        <f t="shared" si="23"/>
        <v/>
      </c>
      <c r="S94" t="str">
        <f t="shared" si="24"/>
        <v/>
      </c>
      <c r="T94" t="str">
        <f t="shared" si="25"/>
        <v/>
      </c>
      <c r="U94" t="str">
        <f t="shared" si="26"/>
        <v/>
      </c>
      <c r="V94" s="43" t="e">
        <f>MATCH(G94,options!$D$1:$D$20,0)</f>
        <v>#N/A</v>
      </c>
    </row>
    <row r="95" spans="5:22" x14ac:dyDescent="0.15">
      <c r="E95" s="55"/>
      <c r="F95" s="56"/>
      <c r="G95" s="56"/>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6"/>
      <c r="J95" s="56"/>
      <c r="K95" s="47"/>
      <c r="L95" s="47"/>
      <c r="M95" s="47" t="str">
        <f t="shared" si="18"/>
        <v/>
      </c>
      <c r="N95" s="47" t="str">
        <f t="shared" si="19"/>
        <v/>
      </c>
      <c r="O95" s="48" t="str">
        <f t="shared" si="20"/>
        <v/>
      </c>
      <c r="P95" t="str">
        <f t="shared" si="21"/>
        <v/>
      </c>
      <c r="Q95" t="str">
        <f t="shared" si="22"/>
        <v/>
      </c>
      <c r="R95" t="str">
        <f t="shared" si="23"/>
        <v/>
      </c>
      <c r="S95" t="str">
        <f t="shared" si="24"/>
        <v/>
      </c>
      <c r="T95" t="str">
        <f t="shared" si="25"/>
        <v/>
      </c>
      <c r="U95" t="str">
        <f t="shared" si="26"/>
        <v/>
      </c>
      <c r="V95" s="43" t="e">
        <f>MATCH(G95,options!$D$1:$D$20,0)</f>
        <v>#N/A</v>
      </c>
    </row>
    <row r="96" spans="5:22" x14ac:dyDescent="0.15">
      <c r="E96" s="55"/>
      <c r="F96" s="56"/>
      <c r="G96" s="56"/>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6"/>
      <c r="J96" s="56"/>
      <c r="K96" s="47"/>
      <c r="L96" s="47"/>
      <c r="M96" s="47" t="str">
        <f t="shared" si="18"/>
        <v/>
      </c>
      <c r="N96" s="47" t="str">
        <f t="shared" si="19"/>
        <v/>
      </c>
      <c r="O96" s="48" t="str">
        <f t="shared" si="20"/>
        <v/>
      </c>
      <c r="P96" t="str">
        <f t="shared" si="21"/>
        <v/>
      </c>
      <c r="Q96" t="str">
        <f t="shared" si="22"/>
        <v/>
      </c>
      <c r="R96" t="str">
        <f t="shared" si="23"/>
        <v/>
      </c>
      <c r="S96" t="str">
        <f t="shared" si="24"/>
        <v/>
      </c>
      <c r="T96" t="str">
        <f t="shared" si="25"/>
        <v/>
      </c>
      <c r="U96" t="str">
        <f t="shared" si="26"/>
        <v/>
      </c>
      <c r="V96" s="43" t="e">
        <f>MATCH(G96,options!$D$1:$D$20,0)</f>
        <v>#N/A</v>
      </c>
    </row>
    <row r="97" spans="5:22" x14ac:dyDescent="0.15">
      <c r="E97" s="55"/>
      <c r="F97" s="56"/>
      <c r="G97" s="56"/>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6"/>
      <c r="J97" s="56"/>
      <c r="K97" s="47"/>
      <c r="L97" s="47"/>
      <c r="M97" s="47" t="str">
        <f t="shared" si="18"/>
        <v/>
      </c>
      <c r="N97" s="47" t="str">
        <f t="shared" si="19"/>
        <v/>
      </c>
      <c r="O97" s="48" t="str">
        <f t="shared" si="20"/>
        <v/>
      </c>
      <c r="P97" t="str">
        <f t="shared" si="21"/>
        <v/>
      </c>
      <c r="Q97" t="str">
        <f t="shared" si="22"/>
        <v/>
      </c>
      <c r="R97" t="str">
        <f t="shared" si="23"/>
        <v/>
      </c>
      <c r="S97" t="str">
        <f t="shared" si="24"/>
        <v/>
      </c>
      <c r="T97" t="str">
        <f t="shared" si="25"/>
        <v/>
      </c>
      <c r="U97" t="str">
        <f t="shared" si="26"/>
        <v/>
      </c>
      <c r="V97" s="43" t="e">
        <f>MATCH(G97,options!$D$1:$D$20,0)</f>
        <v>#N/A</v>
      </c>
    </row>
    <row r="98" spans="5:22" x14ac:dyDescent="0.15">
      <c r="E98" s="55"/>
      <c r="F98" s="56"/>
      <c r="G98" s="56"/>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6"/>
      <c r="J98" s="56"/>
      <c r="K98" s="47"/>
      <c r="L98" s="47"/>
      <c r="M98" s="47" t="str">
        <f t="shared" si="18"/>
        <v/>
      </c>
      <c r="N98" s="47" t="str">
        <f t="shared" si="19"/>
        <v/>
      </c>
      <c r="O98" s="48" t="str">
        <f t="shared" si="20"/>
        <v/>
      </c>
      <c r="P98" t="str">
        <f t="shared" si="21"/>
        <v/>
      </c>
      <c r="Q98" t="str">
        <f t="shared" si="22"/>
        <v/>
      </c>
      <c r="R98" t="str">
        <f t="shared" si="23"/>
        <v/>
      </c>
      <c r="S98" t="str">
        <f t="shared" si="24"/>
        <v/>
      </c>
      <c r="T98" t="str">
        <f t="shared" si="25"/>
        <v/>
      </c>
      <c r="U98" t="str">
        <f t="shared" si="26"/>
        <v/>
      </c>
      <c r="V98" s="43" t="e">
        <f>MATCH(G98,options!$D$1:$D$20,0)</f>
        <v>#N/A</v>
      </c>
    </row>
    <row r="99" spans="5:22" x14ac:dyDescent="0.15">
      <c r="E99" s="55"/>
      <c r="F99" s="56"/>
      <c r="G99" s="56"/>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6"/>
      <c r="J99" s="56"/>
      <c r="K99" s="47"/>
      <c r="L99" s="47"/>
      <c r="M99" s="47" t="str">
        <f t="shared" si="18"/>
        <v/>
      </c>
      <c r="N99" s="47" t="str">
        <f t="shared" si="19"/>
        <v/>
      </c>
      <c r="O99" s="48" t="str">
        <f t="shared" si="20"/>
        <v/>
      </c>
      <c r="P99" t="str">
        <f t="shared" si="21"/>
        <v/>
      </c>
      <c r="Q99" t="str">
        <f t="shared" si="22"/>
        <v/>
      </c>
      <c r="R99" t="str">
        <f t="shared" si="23"/>
        <v/>
      </c>
      <c r="S99" t="str">
        <f t="shared" si="24"/>
        <v/>
      </c>
      <c r="T99" t="str">
        <f t="shared" si="25"/>
        <v/>
      </c>
      <c r="U99" t="str">
        <f t="shared" si="26"/>
        <v/>
      </c>
      <c r="V99" s="43" t="e">
        <f>MATCH(G99,options!$D$1:$D$20,0)</f>
        <v>#N/A</v>
      </c>
    </row>
    <row r="100" spans="5:22" x14ac:dyDescent="0.15">
      <c r="E100" s="55"/>
      <c r="F100" s="56"/>
      <c r="G100" s="56"/>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6"/>
      <c r="J100" s="56"/>
      <c r="K100" s="47"/>
      <c r="L100" s="47"/>
      <c r="M100" s="47" t="str">
        <f t="shared" ref="M100:M103" si="27">IF(ISBLANK(K100),"",IF(L100, "https://raw.githubusercontent.com/PatrickVibild/TellusAmazonPictures/master/pictures/"&amp;K100&amp;"/1.jpg","https://download.lenovo.com/Images/Parts/"&amp;K100&amp;"/"&amp;K100&amp;"_A.jpg"))</f>
        <v/>
      </c>
      <c r="N100" s="47" t="str">
        <f t="shared" si="19"/>
        <v/>
      </c>
      <c r="O100" s="48" t="str">
        <f t="shared" si="20"/>
        <v/>
      </c>
      <c r="P100" t="str">
        <f t="shared" si="21"/>
        <v/>
      </c>
      <c r="Q100" t="str">
        <f t="shared" si="22"/>
        <v/>
      </c>
      <c r="R100" t="str">
        <f t="shared" si="23"/>
        <v/>
      </c>
      <c r="S100" t="str">
        <f t="shared" si="24"/>
        <v/>
      </c>
      <c r="T100" t="str">
        <f t="shared" si="25"/>
        <v/>
      </c>
      <c r="U100" t="str">
        <f t="shared" si="26"/>
        <v/>
      </c>
      <c r="V100" s="43" t="e">
        <f>MATCH(G100,options!$D$1:$D$20,0)</f>
        <v>#N/A</v>
      </c>
    </row>
    <row r="101" spans="5:22" x14ac:dyDescent="0.15">
      <c r="E101" s="55"/>
      <c r="F101" s="56"/>
      <c r="G101" s="56"/>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6"/>
      <c r="J101" s="56"/>
      <c r="K101" s="47"/>
      <c r="L101" s="47"/>
      <c r="M101" s="47" t="str">
        <f t="shared" si="27"/>
        <v/>
      </c>
      <c r="N101" s="47" t="str">
        <f t="shared" si="19"/>
        <v/>
      </c>
      <c r="O101" s="48" t="str">
        <f t="shared" si="20"/>
        <v/>
      </c>
      <c r="P101" t="str">
        <f t="shared" si="21"/>
        <v/>
      </c>
      <c r="Q101" t="str">
        <f t="shared" si="22"/>
        <v/>
      </c>
      <c r="R101" t="str">
        <f t="shared" si="23"/>
        <v/>
      </c>
      <c r="S101" t="str">
        <f t="shared" si="24"/>
        <v/>
      </c>
      <c r="T101" t="str">
        <f t="shared" si="25"/>
        <v/>
      </c>
      <c r="U101" t="str">
        <f t="shared" si="26"/>
        <v/>
      </c>
      <c r="V101" s="43" t="e">
        <f>MATCH(G101,options!$D$1:$D$20,0)</f>
        <v>#N/A</v>
      </c>
    </row>
    <row r="102" spans="5:22" x14ac:dyDescent="0.15">
      <c r="E102" s="55"/>
      <c r="F102" s="56"/>
      <c r="G102" s="56"/>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6"/>
      <c r="J102" s="56"/>
      <c r="K102" s="47"/>
      <c r="L102" s="47"/>
      <c r="M102" s="47" t="str">
        <f t="shared" si="27"/>
        <v/>
      </c>
      <c r="N102" s="47" t="str">
        <f t="shared" si="19"/>
        <v/>
      </c>
      <c r="O102" s="48" t="str">
        <f t="shared" si="20"/>
        <v/>
      </c>
      <c r="P102" t="str">
        <f t="shared" si="21"/>
        <v/>
      </c>
      <c r="Q102" t="str">
        <f t="shared" si="22"/>
        <v/>
      </c>
      <c r="R102" t="str">
        <f t="shared" si="23"/>
        <v/>
      </c>
      <c r="S102" t="str">
        <f t="shared" si="24"/>
        <v/>
      </c>
      <c r="T102" t="str">
        <f t="shared" si="25"/>
        <v/>
      </c>
      <c r="U102" t="str">
        <f t="shared" si="26"/>
        <v/>
      </c>
      <c r="V102" s="43" t="e">
        <f>MATCH(G102,options!$D$1:$D$20,0)</f>
        <v>#N/A</v>
      </c>
    </row>
    <row r="103" spans="5:22" x14ac:dyDescent="0.15">
      <c r="E103" s="55"/>
      <c r="F103" s="56"/>
      <c r="G103" s="56"/>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6"/>
      <c r="J103" s="56"/>
      <c r="K103" s="47"/>
      <c r="L103" s="47"/>
      <c r="M103" s="47" t="str">
        <f t="shared" si="27"/>
        <v/>
      </c>
      <c r="N103" s="47" t="str">
        <f t="shared" si="19"/>
        <v/>
      </c>
      <c r="O103" s="48" t="str">
        <f t="shared" si="20"/>
        <v/>
      </c>
      <c r="P103" t="str">
        <f t="shared" si="21"/>
        <v/>
      </c>
      <c r="Q103" t="str">
        <f t="shared" si="22"/>
        <v/>
      </c>
      <c r="R103" t="str">
        <f t="shared" si="23"/>
        <v/>
      </c>
      <c r="S103" t="str">
        <f t="shared" si="24"/>
        <v/>
      </c>
      <c r="T103" t="str">
        <f t="shared" si="25"/>
        <v/>
      </c>
      <c r="U103" t="str">
        <f t="shared" si="26"/>
        <v/>
      </c>
      <c r="V103" s="43" t="e">
        <f>MATCH(G103,options!$D$1:$D$20,0)</f>
        <v>#N/A</v>
      </c>
    </row>
    <row r="104" spans="5:22" x14ac:dyDescent="0.15">
      <c r="E104" s="55"/>
      <c r="F104" s="56"/>
      <c r="G104" s="56"/>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6"/>
      <c r="J104" s="56"/>
      <c r="K104" s="47"/>
      <c r="L104" s="47"/>
      <c r="M104" s="47" t="str">
        <f>IF(ISBLANK(K104),"","https://download.lenovo.com/Images/Parts/"&amp;K104&amp;"/"&amp;K104&amp;"_A.jpg")</f>
        <v/>
      </c>
      <c r="N104" s="47" t="str">
        <f>IF(ISBLANK(K104),"","https://download.lenovo.com/Images/Parts/"&amp;K104&amp;"/"&amp;K104&amp;"_B.jpg")</f>
        <v/>
      </c>
      <c r="O104" s="48" t="str">
        <f>IF(ISBLANK(K104),"","https://download.lenovo.com/Images/Parts/"&amp;K104&amp;"/"&amp;K104&amp;"_details.jpg")</f>
        <v/>
      </c>
      <c r="V104" s="43"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I4:J104 L4:L104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2" t="b">
        <f>TRUE()</f>
        <v>1</v>
      </c>
      <c r="C1" t="s">
        <v>414</v>
      </c>
      <c r="D1" s="43" t="s">
        <v>370</v>
      </c>
      <c r="E1" t="s">
        <v>415</v>
      </c>
      <c r="F1" t="s">
        <v>412</v>
      </c>
      <c r="G1" t="s">
        <v>416</v>
      </c>
    </row>
    <row r="2" spans="1:7" x14ac:dyDescent="0.15">
      <c r="A2" t="s">
        <v>417</v>
      </c>
      <c r="B2" s="42" t="b">
        <f>FALSE()</f>
        <v>0</v>
      </c>
      <c r="C2" t="s">
        <v>374</v>
      </c>
      <c r="D2" s="43" t="s">
        <v>372</v>
      </c>
      <c r="E2" t="s">
        <v>418</v>
      </c>
      <c r="F2" t="s">
        <v>372</v>
      </c>
      <c r="G2" t="s">
        <v>404</v>
      </c>
    </row>
    <row r="3" spans="1:7" x14ac:dyDescent="0.15">
      <c r="A3" t="s">
        <v>419</v>
      </c>
      <c r="D3" s="43" t="s">
        <v>375</v>
      </c>
      <c r="E3" t="s">
        <v>420</v>
      </c>
      <c r="F3" t="s">
        <v>370</v>
      </c>
    </row>
    <row r="4" spans="1:7" x14ac:dyDescent="0.15">
      <c r="D4" s="43" t="s">
        <v>377</v>
      </c>
      <c r="E4" t="s">
        <v>421</v>
      </c>
      <c r="F4" t="s">
        <v>375</v>
      </c>
    </row>
    <row r="5" spans="1:7" x14ac:dyDescent="0.15">
      <c r="D5" s="43" t="s">
        <v>379</v>
      </c>
      <c r="E5" t="s">
        <v>422</v>
      </c>
      <c r="F5" t="s">
        <v>377</v>
      </c>
    </row>
    <row r="6" spans="1:7" x14ac:dyDescent="0.15">
      <c r="D6" s="43" t="s">
        <v>381</v>
      </c>
      <c r="E6" t="s">
        <v>423</v>
      </c>
      <c r="F6" t="s">
        <v>391</v>
      </c>
    </row>
    <row r="7" spans="1:7" x14ac:dyDescent="0.15">
      <c r="D7" s="43" t="s">
        <v>383</v>
      </c>
      <c r="E7" t="s">
        <v>424</v>
      </c>
      <c r="F7" t="s">
        <v>394</v>
      </c>
    </row>
    <row r="8" spans="1:7" x14ac:dyDescent="0.15">
      <c r="D8" s="43" t="s">
        <v>385</v>
      </c>
      <c r="E8" t="s">
        <v>425</v>
      </c>
      <c r="F8" t="s">
        <v>590</v>
      </c>
    </row>
    <row r="9" spans="1:7" x14ac:dyDescent="0.15">
      <c r="D9" s="43" t="s">
        <v>388</v>
      </c>
      <c r="E9" t="s">
        <v>426</v>
      </c>
      <c r="F9" t="s">
        <v>591</v>
      </c>
    </row>
    <row r="10" spans="1:7" x14ac:dyDescent="0.15">
      <c r="D10" s="43" t="s">
        <v>391</v>
      </c>
      <c r="E10" t="s">
        <v>427</v>
      </c>
    </row>
    <row r="11" spans="1:7" x14ac:dyDescent="0.15">
      <c r="D11" s="43" t="s">
        <v>393</v>
      </c>
      <c r="E11" t="s">
        <v>428</v>
      </c>
    </row>
    <row r="12" spans="1:7" x14ac:dyDescent="0.15">
      <c r="D12" s="43" t="s">
        <v>394</v>
      </c>
      <c r="E12" t="s">
        <v>429</v>
      </c>
    </row>
    <row r="13" spans="1:7" x14ac:dyDescent="0.15">
      <c r="D13" s="43" t="s">
        <v>396</v>
      </c>
      <c r="E13" t="s">
        <v>430</v>
      </c>
    </row>
    <row r="14" spans="1:7" x14ac:dyDescent="0.15">
      <c r="D14" s="43" t="s">
        <v>397</v>
      </c>
      <c r="E14" t="s">
        <v>431</v>
      </c>
    </row>
    <row r="15" spans="1:7" x14ac:dyDescent="0.15">
      <c r="D15" s="43" t="s">
        <v>400</v>
      </c>
      <c r="E15" t="s">
        <v>432</v>
      </c>
    </row>
    <row r="16" spans="1:7" x14ac:dyDescent="0.15">
      <c r="D16" s="43" t="s">
        <v>401</v>
      </c>
      <c r="E16" s="57" t="s">
        <v>433</v>
      </c>
    </row>
    <row r="17" spans="4:5" x14ac:dyDescent="0.15">
      <c r="D17" s="43" t="s">
        <v>402</v>
      </c>
      <c r="E17" t="s">
        <v>434</v>
      </c>
    </row>
    <row r="18" spans="4:5" x14ac:dyDescent="0.15">
      <c r="D18" s="43" t="s">
        <v>404</v>
      </c>
      <c r="E18" t="s">
        <v>435</v>
      </c>
    </row>
    <row r="19" spans="4:5" x14ac:dyDescent="0.15">
      <c r="D19" s="43" t="s">
        <v>390</v>
      </c>
      <c r="E19" t="s">
        <v>436</v>
      </c>
    </row>
    <row r="20" spans="4:5" x14ac:dyDescent="0.15">
      <c r="D20" s="43" t="s">
        <v>386</v>
      </c>
      <c r="E20" t="s">
        <v>437</v>
      </c>
    </row>
    <row r="50" spans="2:2" ht="16" x14ac:dyDescent="0.2">
      <c r="B50" s="58"/>
    </row>
    <row r="51" spans="2:2" ht="16" x14ac:dyDescent="0.2">
      <c r="B51" s="5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438</v>
      </c>
    </row>
    <row r="4" spans="1:2" x14ac:dyDescent="0.15">
      <c r="B4" s="40" t="s">
        <v>439</v>
      </c>
    </row>
    <row r="5" spans="1:2" x14ac:dyDescent="0.15">
      <c r="B5" s="40" t="s">
        <v>440</v>
      </c>
    </row>
    <row r="6" spans="1:2" x14ac:dyDescent="0.15">
      <c r="A6" t="s">
        <v>441</v>
      </c>
      <c r="B6" s="40" t="s">
        <v>442</v>
      </c>
    </row>
    <row r="7" spans="1:2" x14ac:dyDescent="0.15">
      <c r="B7" s="40" t="s">
        <v>443</v>
      </c>
    </row>
    <row r="8" spans="1:2" x14ac:dyDescent="0.15">
      <c r="A8" t="s">
        <v>40</v>
      </c>
      <c r="B8" s="40" t="s">
        <v>444</v>
      </c>
    </row>
    <row r="9" spans="1:2" x14ac:dyDescent="0.15">
      <c r="A9" t="s">
        <v>445</v>
      </c>
      <c r="B9" s="40" t="s">
        <v>446</v>
      </c>
    </row>
    <row r="10" spans="1:2" x14ac:dyDescent="0.15">
      <c r="B10" t="s">
        <v>447</v>
      </c>
    </row>
    <row r="11" spans="1:2" x14ac:dyDescent="0.15">
      <c r="B11" t="s">
        <v>448</v>
      </c>
    </row>
    <row r="14" spans="1:2" x14ac:dyDescent="0.15">
      <c r="B14" s="40" t="s">
        <v>449</v>
      </c>
    </row>
    <row r="20" spans="2:2" x14ac:dyDescent="0.15">
      <c r="B20" s="43" t="s">
        <v>370</v>
      </c>
    </row>
    <row r="21" spans="2:2" x14ac:dyDescent="0.15">
      <c r="B21" s="43" t="s">
        <v>372</v>
      </c>
    </row>
    <row r="22" spans="2:2" x14ac:dyDescent="0.15">
      <c r="B22" s="43" t="s">
        <v>375</v>
      </c>
    </row>
    <row r="23" spans="2:2" x14ac:dyDescent="0.15">
      <c r="B23" s="43" t="s">
        <v>377</v>
      </c>
    </row>
    <row r="24" spans="2:2" x14ac:dyDescent="0.15">
      <c r="B24" s="43" t="s">
        <v>379</v>
      </c>
    </row>
    <row r="25" spans="2:2" x14ac:dyDescent="0.15">
      <c r="B25" s="43" t="s">
        <v>381</v>
      </c>
    </row>
    <row r="26" spans="2:2" x14ac:dyDescent="0.15">
      <c r="B26" s="43" t="s">
        <v>383</v>
      </c>
    </row>
    <row r="27" spans="2:2" x14ac:dyDescent="0.15">
      <c r="B27" s="43" t="s">
        <v>385</v>
      </c>
    </row>
    <row r="28" spans="2:2" x14ac:dyDescent="0.15">
      <c r="B28" s="43" t="s">
        <v>388</v>
      </c>
    </row>
    <row r="29" spans="2:2" x14ac:dyDescent="0.15">
      <c r="B29" s="43" t="s">
        <v>391</v>
      </c>
    </row>
    <row r="30" spans="2:2" x14ac:dyDescent="0.15">
      <c r="B30" s="43" t="s">
        <v>393</v>
      </c>
    </row>
    <row r="31" spans="2:2" x14ac:dyDescent="0.15">
      <c r="B31" s="43" t="s">
        <v>394</v>
      </c>
    </row>
    <row r="32" spans="2:2" x14ac:dyDescent="0.15">
      <c r="B32" s="43" t="s">
        <v>396</v>
      </c>
    </row>
    <row r="33" spans="2:4" x14ac:dyDescent="0.15">
      <c r="B33" s="43" t="s">
        <v>397</v>
      </c>
    </row>
    <row r="34" spans="2:4" x14ac:dyDescent="0.15">
      <c r="B34" s="43" t="s">
        <v>400</v>
      </c>
      <c r="D34" s="40"/>
    </row>
    <row r="35" spans="2:4" x14ac:dyDescent="0.15">
      <c r="B35" s="43" t="s">
        <v>401</v>
      </c>
      <c r="D35" s="40"/>
    </row>
    <row r="36" spans="2:4" x14ac:dyDescent="0.15">
      <c r="B36" s="43" t="s">
        <v>402</v>
      </c>
      <c r="D36" s="40"/>
    </row>
    <row r="37" spans="2:4" x14ac:dyDescent="0.15">
      <c r="B37" s="43" t="s">
        <v>404</v>
      </c>
      <c r="D37" s="40"/>
    </row>
    <row r="38" spans="2:4" x14ac:dyDescent="0.15">
      <c r="B38" s="43" t="s">
        <v>390</v>
      </c>
      <c r="D38" s="40"/>
    </row>
    <row r="39" spans="2:4" x14ac:dyDescent="0.15">
      <c r="B39" s="43" t="s">
        <v>386</v>
      </c>
      <c r="D39" s="40"/>
    </row>
  </sheetData>
  <conditionalFormatting sqref="B3:B7">
    <cfRule type="expression" dxfId="24" priority="2">
      <formula>IF(LEN(B3)&gt;0,1,0)</formula>
    </cfRule>
    <cfRule type="expression" dxfId="23" priority="3">
      <formula>IF(VLOOKUP($AH$3,#NAME?,MATCH($A2,#NAME?,0)+1,0)&gt;0,1,0)</formula>
    </cfRule>
    <cfRule type="expression" dxfId="22" priority="4">
      <formula>IF(VLOOKUP($AH$3,#NAME?,MATCH($A2,#NAME?,0)+1,0)&gt;0,1,0)</formula>
    </cfRule>
    <cfRule type="expression" dxfId="21" priority="5">
      <formula>IF(VLOOKUP($AH$3,#NAME?,MATCH($A2,#NAME?,0)+1,0)&gt;0,1,0)</formula>
    </cfRule>
    <cfRule type="expression" dxfId="20"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8" t="s">
        <v>450</v>
      </c>
    </row>
    <row r="4" spans="1:2" ht="16" x14ac:dyDescent="0.2">
      <c r="B4" s="58" t="s">
        <v>451</v>
      </c>
    </row>
    <row r="5" spans="1:2" ht="16" x14ac:dyDescent="0.2">
      <c r="B5" s="58" t="s">
        <v>452</v>
      </c>
    </row>
    <row r="6" spans="1:2" ht="16" x14ac:dyDescent="0.2">
      <c r="B6" s="58" t="s">
        <v>453</v>
      </c>
    </row>
    <row r="7" spans="1:2" ht="16" x14ac:dyDescent="0.2">
      <c r="B7" s="58"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480</v>
      </c>
    </row>
    <row r="4" spans="1:2" x14ac:dyDescent="0.15">
      <c r="B4" s="40" t="s">
        <v>481</v>
      </c>
    </row>
    <row r="5" spans="1:2" x14ac:dyDescent="0.15">
      <c r="B5" s="40" t="s">
        <v>482</v>
      </c>
    </row>
    <row r="6" spans="1:2" x14ac:dyDescent="0.15">
      <c r="B6" s="40" t="s">
        <v>483</v>
      </c>
    </row>
    <row r="7" spans="1:2" x14ac:dyDescent="0.15">
      <c r="B7" s="40" t="s">
        <v>484</v>
      </c>
    </row>
    <row r="8" spans="1:2" x14ac:dyDescent="0.15">
      <c r="A8" t="s">
        <v>455</v>
      </c>
      <c r="B8" s="40" t="s">
        <v>485</v>
      </c>
    </row>
    <row r="9" spans="1:2" x14ac:dyDescent="0.15">
      <c r="A9" t="s">
        <v>457</v>
      </c>
      <c r="B9" s="40" t="s">
        <v>486</v>
      </c>
    </row>
    <row r="10" spans="1:2" x14ac:dyDescent="0.15">
      <c r="B10" s="40" t="s">
        <v>487</v>
      </c>
    </row>
    <row r="11" spans="1:2" x14ac:dyDescent="0.15">
      <c r="B11" s="40" t="s">
        <v>488</v>
      </c>
    </row>
    <row r="12" spans="1:2" x14ac:dyDescent="0.15">
      <c r="B12" s="40"/>
    </row>
    <row r="13" spans="1:2" x14ac:dyDescent="0.15">
      <c r="B13" s="40"/>
    </row>
    <row r="14" spans="1:2" x14ac:dyDescent="0.15">
      <c r="B14" s="40" t="s">
        <v>489</v>
      </c>
    </row>
    <row r="15" spans="1:2" x14ac:dyDescent="0.15">
      <c r="B15" s="40"/>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9" priority="2">
      <formula>IF(LEN(B1)&gt;0,1,0)</formula>
    </cfRule>
    <cfRule type="expression" dxfId="18" priority="3">
      <formula>IF(VLOOKUP($AH$3,#NAME?,MATCH(#REF!,#NAME?,0)+1,0)&gt;0,1,0)</formula>
    </cfRule>
    <cfRule type="expression" dxfId="17" priority="4">
      <formula>IF(VLOOKUP($AH$3,#NAME?,MATCH(#REF!,#NAME?,0)+1,0)&gt;0,1,0)</formula>
    </cfRule>
    <cfRule type="expression" dxfId="16" priority="5">
      <formula>IF(VLOOKUP($AH$3,#NAME?,MATCH(#REF!,#NAME?,0)+1,0)&gt;0,1,0)</formula>
    </cfRule>
    <cfRule type="expression" dxfId="15"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58" t="s">
        <v>514</v>
      </c>
    </row>
    <row r="9" spans="2:2" x14ac:dyDescent="0.15">
      <c r="B9" t="s">
        <v>515</v>
      </c>
    </row>
    <row r="10" spans="2:2" x14ac:dyDescent="0.15">
      <c r="B10" s="40" t="s">
        <v>516</v>
      </c>
    </row>
    <row r="11" spans="2:2" x14ac:dyDescent="0.15">
      <c r="B11" s="40"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58" t="s">
        <v>537</v>
      </c>
    </row>
    <row r="4" spans="2:2" ht="16" x14ac:dyDescent="0.2">
      <c r="B4" s="58" t="s">
        <v>538</v>
      </c>
    </row>
    <row r="5" spans="2:2" x14ac:dyDescent="0.15">
      <c r="B5" t="s">
        <v>539</v>
      </c>
    </row>
    <row r="6" spans="2:2" ht="16" x14ac:dyDescent="0.2">
      <c r="B6" s="58" t="s">
        <v>540</v>
      </c>
    </row>
    <row r="7" spans="2:2" ht="16" x14ac:dyDescent="0.2">
      <c r="B7" s="58" t="s">
        <v>541</v>
      </c>
    </row>
    <row r="8" spans="2:2" x14ac:dyDescent="0.15">
      <c r="B8" t="s">
        <v>542</v>
      </c>
    </row>
    <row r="9" spans="2:2" x14ac:dyDescent="0.15">
      <c r="B9" t="s">
        <v>543</v>
      </c>
    </row>
    <row r="10" spans="2:2" x14ac:dyDescent="0.15">
      <c r="B10" t="s">
        <v>544</v>
      </c>
    </row>
    <row r="11" spans="2:2" x14ac:dyDescent="0.15">
      <c r="B11" t="s">
        <v>545</v>
      </c>
    </row>
    <row r="14" spans="2:2" ht="16" x14ac:dyDescent="0.2">
      <c r="B14" s="58"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196</cp:revision>
  <dcterms:created xsi:type="dcterms:W3CDTF">2020-07-27T15:42:24Z</dcterms:created>
  <dcterms:modified xsi:type="dcterms:W3CDTF">2022-12-22T06:37:28Z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