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3/"/>
    </mc:Choice>
  </mc:AlternateContent>
  <xr:revisionPtr revIDLastSave="0" documentId="13_ncr:1_{413A5983-1B16-BD4F-930A-03A2E97A77E6}" xr6:coauthVersionLast="47" xr6:coauthVersionMax="47" xr10:uidLastSave="{00000000-0000-0000-0000-000000000000}"/>
  <bookViews>
    <workbookView xWindow="0" yWindow="760" windowWidth="34560" windowHeight="20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7" i="1" l="1"/>
  <c r="C7" i="1"/>
  <c r="D7" i="1"/>
  <c r="B8" i="1"/>
  <c r="C8" i="1"/>
  <c r="D8" i="1"/>
  <c r="B9" i="1"/>
  <c r="C9" i="1"/>
  <c r="D9" i="1"/>
  <c r="B10" i="1"/>
  <c r="C10" i="1"/>
  <c r="D10" i="1"/>
  <c r="B11" i="1"/>
  <c r="C11" i="1"/>
  <c r="D11" i="1"/>
  <c r="B12" i="1"/>
  <c r="C12" i="1"/>
  <c r="D12" i="1"/>
  <c r="B13" i="1"/>
  <c r="C13" i="1"/>
  <c r="D13" i="1"/>
  <c r="B14" i="1"/>
  <c r="C14" i="1"/>
  <c r="D14" i="1"/>
  <c r="M6" i="2"/>
  <c r="N6" i="2"/>
  <c r="O6" i="2"/>
  <c r="P6" i="2"/>
  <c r="Q6" i="2"/>
  <c r="R6" i="2"/>
  <c r="S6" i="2"/>
  <c r="T6" i="2"/>
  <c r="U6" i="2"/>
  <c r="M7" i="2"/>
  <c r="N7" i="2"/>
  <c r="O7" i="2"/>
  <c r="P7" i="2"/>
  <c r="Q7" i="2"/>
  <c r="R7" i="2"/>
  <c r="S7" i="2"/>
  <c r="T7" i="2"/>
  <c r="U7" i="2"/>
  <c r="M8" i="2"/>
  <c r="N8" i="2"/>
  <c r="O8" i="2"/>
  <c r="P8" i="2"/>
  <c r="Q8" i="2"/>
  <c r="R8" i="2"/>
  <c r="S8" i="2"/>
  <c r="T8" i="2"/>
  <c r="U8" i="2"/>
  <c r="M9" i="2"/>
  <c r="N9" i="2"/>
  <c r="O9" i="2"/>
  <c r="P9" i="2"/>
  <c r="Q9" i="2"/>
  <c r="R9" i="2"/>
  <c r="S9" i="2"/>
  <c r="T9" i="2"/>
  <c r="U9" i="2"/>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B29" i="2"/>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P14" i="1"/>
  <c r="O14" i="1"/>
  <c r="I13" i="2"/>
  <c r="D13" i="2"/>
  <c r="V12" i="2"/>
  <c r="H12" i="2" s="1"/>
  <c r="U13" i="1"/>
  <c r="I12" i="2"/>
  <c r="C12" i="2"/>
  <c r="V11" i="2"/>
  <c r="H11" i="2" s="1"/>
  <c r="AT12" i="1" s="1"/>
  <c r="I11" i="2"/>
  <c r="CO12" i="1"/>
  <c r="V10" i="2"/>
  <c r="H10" i="2" s="1"/>
  <c r="AT11" i="1" s="1"/>
  <c r="M11" i="1"/>
  <c r="I10" i="2"/>
  <c r="V9" i="2"/>
  <c r="T10" i="1"/>
  <c r="R10" i="1"/>
  <c r="Q10" i="1"/>
  <c r="P10" i="1"/>
  <c r="O10" i="1"/>
  <c r="N10" i="1"/>
  <c r="M10" i="1"/>
  <c r="I9" i="2"/>
  <c r="D9" i="2"/>
  <c r="C9" i="2"/>
  <c r="V8" i="2"/>
  <c r="Q9" i="1"/>
  <c r="P9" i="1"/>
  <c r="O9" i="1"/>
  <c r="I8" i="2"/>
  <c r="D8" i="2"/>
  <c r="C8" i="2"/>
  <c r="CO9" i="1" s="1"/>
  <c r="L9" i="1" s="1"/>
  <c r="CQ23" i="1"/>
  <c r="V7" i="2"/>
  <c r="H7" i="2" s="1"/>
  <c r="T8" i="1"/>
  <c r="S8" i="1"/>
  <c r="R8" i="1"/>
  <c r="Q8" i="1"/>
  <c r="P8" i="1"/>
  <c r="M8" i="1"/>
  <c r="U8" i="1"/>
  <c r="I7" i="2"/>
  <c r="D7" i="2"/>
  <c r="C7" i="2"/>
  <c r="V6" i="2"/>
  <c r="U7" i="1"/>
  <c r="T7" i="1"/>
  <c r="N7" i="1"/>
  <c r="M7" i="1"/>
  <c r="S7" i="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A10" i="1"/>
  <c r="FV9" i="1"/>
  <c r="FU9" i="1"/>
  <c r="FT9" i="1"/>
  <c r="FS9" i="1"/>
  <c r="FR9" i="1"/>
  <c r="FQ9" i="1"/>
  <c r="FP9" i="1"/>
  <c r="FO9" i="1"/>
  <c r="FM9" i="1"/>
  <c r="FJ9" i="1"/>
  <c r="FI9" i="1"/>
  <c r="FH9" i="1"/>
  <c r="EV9" i="1"/>
  <c r="ES9" i="1"/>
  <c r="EI9" i="1"/>
  <c r="DY9" i="1"/>
  <c r="DP9" i="1"/>
  <c r="DO9" i="1"/>
  <c r="DA9" i="1"/>
  <c r="CZ9" i="1"/>
  <c r="CU9" i="1"/>
  <c r="CT9" i="1"/>
  <c r="CS9" i="1"/>
  <c r="CL9" i="1"/>
  <c r="CH9" i="1"/>
  <c r="CG9" i="1"/>
  <c r="BH9" i="1"/>
  <c r="BG9" i="1"/>
  <c r="BF9" i="1"/>
  <c r="BE9" i="1"/>
  <c r="AV9" i="1"/>
  <c r="AB9" i="1"/>
  <c r="AA9" i="1"/>
  <c r="Z9" i="1"/>
  <c r="Y9" i="1"/>
  <c r="X9" i="1"/>
  <c r="W9" i="1"/>
  <c r="K9" i="1"/>
  <c r="J9" i="1"/>
  <c r="I9" i="1"/>
  <c r="H9" i="1"/>
  <c r="G9" i="1"/>
  <c r="E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3" i="1"/>
  <c r="CJ9" i="1"/>
  <c r="CQ14" i="1"/>
  <c r="CJ19" i="1"/>
  <c r="AT22" i="1"/>
  <c r="CQ24" i="1"/>
  <c r="N4" i="2"/>
  <c r="N5" i="1" s="1"/>
  <c r="R5" i="2"/>
  <c r="R6" i="1" s="1"/>
  <c r="O8" i="1"/>
  <c r="R9" i="1"/>
  <c r="P11" i="1"/>
  <c r="N13" i="1"/>
  <c r="R14" i="1"/>
  <c r="O17" i="2"/>
  <c r="O18" i="1" s="1"/>
  <c r="S18" i="2"/>
  <c r="S19" i="1" s="1"/>
  <c r="M19" i="2"/>
  <c r="M20" i="1" s="1"/>
  <c r="Q20" i="2"/>
  <c r="Q21" i="1" s="1"/>
  <c r="P22" i="2"/>
  <c r="P23" i="1" s="1"/>
  <c r="S23" i="2"/>
  <c r="S24" i="1" s="1"/>
  <c r="CJ6" i="1"/>
  <c r="CQ11" i="1"/>
  <c r="FE13" i="1"/>
  <c r="CJ16" i="1"/>
  <c r="CQ21" i="1"/>
  <c r="FE23" i="1"/>
  <c r="O4" i="2"/>
  <c r="O5" i="1" s="1"/>
  <c r="S5" i="2"/>
  <c r="S6" i="1" s="1"/>
  <c r="S9" i="1"/>
  <c r="O13" i="1"/>
  <c r="S14" i="1"/>
  <c r="T18" i="2"/>
  <c r="T19" i="1" s="1"/>
  <c r="N19" i="2"/>
  <c r="N20" i="1" s="1"/>
  <c r="T23" i="2"/>
  <c r="T24" i="1" s="1"/>
  <c r="CQ8" i="1"/>
  <c r="AL10" i="1"/>
  <c r="CJ13" i="1"/>
  <c r="CQ18" i="1"/>
  <c r="K20" i="1"/>
  <c r="AL20" i="1"/>
  <c r="CJ23" i="1"/>
  <c r="P4" i="2"/>
  <c r="P5" i="1" s="1"/>
  <c r="T5" i="2"/>
  <c r="T6" i="1" s="1"/>
  <c r="T9" i="1"/>
  <c r="P13" i="1"/>
  <c r="T14" i="1"/>
  <c r="U18" i="2"/>
  <c r="U19" i="1" s="1"/>
  <c r="O19" i="2"/>
  <c r="O20" i="1" s="1"/>
  <c r="U23" i="2"/>
  <c r="U24" i="1" s="1"/>
  <c r="CQ5" i="1"/>
  <c r="CJ10" i="1"/>
  <c r="CQ15" i="1"/>
  <c r="CJ20" i="1"/>
  <c r="Q4" i="2"/>
  <c r="Q5" i="1" s="1"/>
  <c r="U5" i="2"/>
  <c r="U6" i="1" s="1"/>
  <c r="U9" i="1"/>
  <c r="Q13" i="1"/>
  <c r="U14" i="1"/>
  <c r="P19" i="2"/>
  <c r="P20" i="1" s="1"/>
  <c r="CJ7" i="1"/>
  <c r="AT10" i="1"/>
  <c r="CQ12" i="1"/>
  <c r="FE14" i="1"/>
  <c r="CJ17" i="1"/>
  <c r="CQ22" i="1"/>
  <c r="FE24" i="1"/>
  <c r="R4" i="2"/>
  <c r="R5" i="1" s="1"/>
  <c r="R13" i="1"/>
  <c r="Q19" i="2"/>
  <c r="Q20" i="1" s="1"/>
  <c r="M9" i="1"/>
  <c r="U11" i="1"/>
  <c r="S13" i="1"/>
  <c r="M14" i="1"/>
  <c r="Q14" i="2"/>
  <c r="Q15" i="1" s="1"/>
  <c r="N18" i="2"/>
  <c r="N19" i="1" s="1"/>
  <c r="R19" i="2"/>
  <c r="R20" i="1" s="1"/>
  <c r="U22" i="2"/>
  <c r="U23" i="1" s="1"/>
  <c r="N23" i="2"/>
  <c r="N24" i="1" s="1"/>
  <c r="S4" i="2"/>
  <c r="S5" i="1" s="1"/>
  <c r="CQ6" i="1"/>
  <c r="CJ11" i="1"/>
  <c r="CQ16" i="1"/>
  <c r="CJ21" i="1"/>
  <c r="T4" i="2"/>
  <c r="T5" i="1" s="1"/>
  <c r="N5" i="2"/>
  <c r="N6" i="1" s="1"/>
  <c r="R7" i="1"/>
  <c r="N9" i="1"/>
  <c r="T13" i="1"/>
  <c r="N14" i="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<sst xmlns="http://schemas.openxmlformats.org/spreadsheetml/2006/main" count="865" uniqueCount="696">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</sst>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0" fillId="14" borderId="0" xfId="0" applyFill="1" applyAlignment="1">
      <alignment horizontal="left"/>
    </xf>
    <xf numFmtId="0" fontId="0" fillId="14" borderId="0" xfId="0" applyFill="1" applyAlignment="1">
      <alignment horizontal="right"/>
    </xf>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zoomScaleNormal="100" workbookViewId="0">
      <selection activeCell="C19" sqref="C1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840 G3 parent</v>
      </c>
      <c r="C4" s="29" t="s">
        <v>345</v>
      </c>
      <c r="D4" s="30">
        <f>Values!B14</f>
        <v>5714401842996</v>
      </c>
      <c r="E4" s="31" t="s">
        <v>346</v>
      </c>
      <c r="F4" s="28" t="str">
        <f>SUBSTITUTE(Values!B1, "{language}", "") &amp; " " &amp; Values!B3</f>
        <v>replacement  backlit keyboard for HP    840 G3, 745 G3, 840 G4, 745 G4</v>
      </c>
      <c r="G4" s="29" t="s">
        <v>345</v>
      </c>
      <c r="H4" s="27" t="str">
        <f>Values!B16</f>
        <v>computer-keyboards</v>
      </c>
      <c r="I4" s="27" t="str">
        <f>IF(ISBLANK(Values!E3),"","4730574031")</f>
        <v>4730574031</v>
      </c>
      <c r="J4" s="32" t="str">
        <f>Values!B13</f>
        <v>HP 840 G3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840 G3 BL - DE</v>
      </c>
      <c r="C5" s="32" t="str">
        <f>IF(ISBLANK(Values!E4),"","TellusRem")</f>
        <v>TellusRem</v>
      </c>
      <c r="D5" s="30">
        <f>IF(ISBLANK(Values!E4),"",Values!E4)</f>
        <v>5714401842019</v>
      </c>
      <c r="E5" s="31" t="str">
        <f>IF(ISBLANK(Values!E4),"","EAN")</f>
        <v>EAN</v>
      </c>
      <c r="F5" s="28" t="str">
        <f>IF(ISBLANK(Values!E4),"",IF(Values!J4, SUBSTITUTE(Values!$B$1, "{language}", Values!H4) &amp; " " &amp;Values!$B$3, SUBSTITUTE(Values!$B$2, "{language}", Values!$H4) &amp; " " &amp;Values!$B$3))</f>
        <v>replacement German backlit keyboard for HP    840 G3, 745 G3, 840 G4, 745 G4</v>
      </c>
      <c r="G5" s="32" t="str">
        <f>IF(ISBLANK(Values!E4),"","TellusRem")</f>
        <v>TellusRem</v>
      </c>
      <c r="H5" s="27" t="str">
        <f>IF(ISBLANK(Values!E4),"",Values!$B$16)</f>
        <v>computer-keyboards</v>
      </c>
      <c r="I5" s="27" t="str">
        <f>IF(ISBLANK(Values!E4),"","4730574031")</f>
        <v>4730574031</v>
      </c>
      <c r="J5" s="39" t="str">
        <f>IF(ISBLANK(Values!E4),"",Values!F4 )</f>
        <v>HP 840 G3 BL - DE</v>
      </c>
      <c r="K5" s="28">
        <f>IF(ISBLANK(Values!E4),"",IF(Values!J4, Values!$B$4, Values!$B$5))</f>
        <v>47.99</v>
      </c>
      <c r="L5" s="40">
        <f>IF(ISBLANK(Values!E4),"",IF($CO5="DEFAULT", Values!$B$18, ""))</f>
        <v>5</v>
      </c>
      <c r="M5" s="28" t="str">
        <f>IF(ISBLANK(Values!E4),"",Values!$M4)</f>
        <v>https://raw.githubusercontent.com/PatrickVibild/TellusAmazonPictures/master/pictures/HP/W. PS/840 G3 SILVER/BL/DE/1.jpg</v>
      </c>
      <c r="N5" s="28" t="str">
        <f>IF(ISBLANK(Values!$F4),"",Values!N4)</f>
        <v>https://raw.githubusercontent.com/PatrickVibild/TellusAmazonPictures/master/pictures/HP/W. PS/840 G3 SILVER/BL/DE/2.jpg</v>
      </c>
      <c r="O5" s="28" t="str">
        <f>IF(ISBLANK(Values!$F4),"",Values!O4)</f>
        <v>https://raw.githubusercontent.com/PatrickVibild/TellusAmazonPictures/master/pictures/HP/W. PS/840 G3 SILVER/BL/DE/3.jpg</v>
      </c>
      <c r="P5" s="28" t="str">
        <f>IF(ISBLANK(Values!$F4),"",Values!P4)</f>
        <v>https://raw.githubusercontent.com/PatrickVibild/TellusAmazonPictures/master/pictures/HP/W. PS/840 G3 SILVER/BL/DE/4.jpg</v>
      </c>
      <c r="Q5" s="28" t="str">
        <f>IF(ISBLANK(Values!$F4),"",Values!Q4)</f>
        <v>https://raw.githubusercontent.com/PatrickVibild/TellusAmazonPictures/master/pictures/HP/W. PS/840 G3 SILVER/BL/DE/5.jpg</v>
      </c>
      <c r="R5" s="28" t="str">
        <f>IF(ISBLANK(Values!$F4),"",Values!R4)</f>
        <v>https://raw.githubusercontent.com/PatrickVibild/TellusAmazonPictures/master/pictures/HP/W. PS/840 G3 SILVER/BL/DE/6.jpg</v>
      </c>
      <c r="S5" s="28" t="str">
        <f>IF(ISBLANK(Values!$F4),"",Values!S4)</f>
        <v>https://raw.githubusercontent.com/PatrickVibild/TellusAmazonPictures/master/pictures/HP/W. PS/840 G3 SILVER/BL/DE/7.jpg</v>
      </c>
      <c r="T5" s="28" t="str">
        <f>IF(ISBLANK(Values!$F4),"",Values!T4)</f>
        <v>https://raw.githubusercontent.com/PatrickVibild/TellusAmazonPictures/master/pictures/HP/W. PS/840 G3 SILVER/BL/DE/8.jpg</v>
      </c>
      <c r="U5" s="28" t="str">
        <f>IF(ISBLANK(Values!$F4),"",Values!U4)</f>
        <v>https://raw.githubusercontent.com/PatrickVibild/TellusAmazonPictures/master/pictures/HP/W. PS/840 G3 SILVER/BL/DE/9.jpg</v>
      </c>
      <c r="W5" s="32" t="str">
        <f>IF(ISBLANK(Values!E4),"","Child")</f>
        <v>Child</v>
      </c>
      <c r="X5" s="32" t="str">
        <f>IF(ISBLANK(Values!E4),"",Values!$B$13)</f>
        <v>HP 840 G3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G3, 745 G3, 840 G4, 745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840 G3 BL - FR</v>
      </c>
      <c r="C6" s="32" t="str">
        <f>IF(ISBLANK(Values!E5),"","TellusRem")</f>
        <v>TellusRem</v>
      </c>
      <c r="D6" s="30">
        <f>IF(ISBLANK(Values!E5),"",Values!E5)</f>
        <v>5714401842026</v>
      </c>
      <c r="E6" s="31" t="str">
        <f>IF(ISBLANK(Values!E5),"","EAN")</f>
        <v>EAN</v>
      </c>
      <c r="F6" s="28" t="str">
        <f>IF(ISBLANK(Values!E5),"",IF(Values!J5, SUBSTITUTE(Values!$B$1, "{language}", Values!H5) &amp; " " &amp;Values!$B$3, SUBSTITUTE(Values!$B$2, "{language}", Values!$H5) &amp; " " &amp;Values!$B$3))</f>
        <v>replacement French backlit keyboard for HP    840 G3, 745 G3, 840 G4, 745 G4</v>
      </c>
      <c r="G6" s="32" t="str">
        <f>IF(ISBLANK(Values!E5),"","TellusRem")</f>
        <v>TellusRem</v>
      </c>
      <c r="H6" s="27" t="str">
        <f>IF(ISBLANK(Values!E5),"",Values!$B$16)</f>
        <v>computer-keyboards</v>
      </c>
      <c r="I6" s="27" t="str">
        <f>IF(ISBLANK(Values!E5),"","4730574031")</f>
        <v>4730574031</v>
      </c>
      <c r="J6" s="39" t="str">
        <f>IF(ISBLANK(Values!E5),"",Values!F5 )</f>
        <v>HP 840 G3 BL - FR</v>
      </c>
      <c r="K6" s="28">
        <f>IF(ISBLANK(Values!E5),"",IF(Values!J5, Values!$B$4, Values!$B$5))</f>
        <v>47.99</v>
      </c>
      <c r="L6" s="40">
        <f>IF(ISBLANK(Values!E5),"",IF($CO6="DEFAULT", Values!$B$18, ""))</f>
        <v>5</v>
      </c>
      <c r="M6" s="28" t="str">
        <f>IF(ISBLANK(Values!E5),"",Values!$M5)</f>
        <v>https://raw.githubusercontent.com/PatrickVibild/TellusAmazonPictures/master/pictures/HP/W. PS/840 G3 SILVER/BL/FR/1.jpg</v>
      </c>
      <c r="N6" s="28" t="str">
        <f>IF(ISBLANK(Values!$F5),"",Values!N5)</f>
        <v>https://raw.githubusercontent.com/PatrickVibild/TellusAmazonPictures/master/pictures/HP/W. PS/840 G3 SILVER/BL/FR/2.jpg</v>
      </c>
      <c r="O6" s="28" t="str">
        <f>IF(ISBLANK(Values!$F5),"",Values!O5)</f>
        <v>https://raw.githubusercontent.com/PatrickVibild/TellusAmazonPictures/master/pictures/HP/W. PS/840 G3 SILVER/BL/FR/3.jpg</v>
      </c>
      <c r="P6" s="28" t="str">
        <f>IF(ISBLANK(Values!$F5),"",Values!P5)</f>
        <v>https://raw.githubusercontent.com/PatrickVibild/TellusAmazonPictures/master/pictures/HP/W. PS/840 G3 SILVER/BL/FR/4.jpg</v>
      </c>
      <c r="Q6" s="28" t="str">
        <f>IF(ISBLANK(Values!$F5),"",Values!Q5)</f>
        <v>https://raw.githubusercontent.com/PatrickVibild/TellusAmazonPictures/master/pictures/HP/W. PS/840 G3 SILVER/BL/FR/5.jpg</v>
      </c>
      <c r="R6" s="28" t="str">
        <f>IF(ISBLANK(Values!$F5),"",Values!R5)</f>
        <v>https://raw.githubusercontent.com/PatrickVibild/TellusAmazonPictures/master/pictures/HP/W. PS/840 G3 SILVER/BL/FR/6.jpg</v>
      </c>
      <c r="S6" s="28" t="str">
        <f>IF(ISBLANK(Values!$F5),"",Values!S5)</f>
        <v>https://raw.githubusercontent.com/PatrickVibild/TellusAmazonPictures/master/pictures/HP/W. PS/840 G3 SILVER/BL/FR/7.jpg</v>
      </c>
      <c r="T6" s="28" t="str">
        <f>IF(ISBLANK(Values!$F5),"",Values!T5)</f>
        <v>https://raw.githubusercontent.com/PatrickVibild/TellusAmazonPictures/master/pictures/HP/W. PS/840 G3 SILVER/BL/FR/8.jpg</v>
      </c>
      <c r="U6" s="28" t="str">
        <f>IF(ISBLANK(Values!$F5),"",Values!U5)</f>
        <v>https://raw.githubusercontent.com/PatrickVibild/TellusAmazonPictures/master/pictures/HP/W. PS/840 G3 SILVER/BL/FR/9.jpg</v>
      </c>
      <c r="W6" s="32" t="str">
        <f>IF(ISBLANK(Values!E5),"","Child")</f>
        <v>Child</v>
      </c>
      <c r="X6" s="32" t="str">
        <f>IF(ISBLANK(Values!E5),"",Values!$B$13)</f>
        <v>HP 840 G3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G3, 745 G3, 840 G4, 745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840 G3 BL - IT</v>
      </c>
      <c r="C7" s="32" t="str">
        <f>IF(ISBLANK(Values!E6),"","TellusRem")</f>
        <v>TellusRem</v>
      </c>
      <c r="D7" s="30">
        <f>IF(ISBLANK(Values!E6),"",Values!E6)</f>
        <v>5714401842033</v>
      </c>
      <c r="E7" s="31" t="str">
        <f>IF(ISBLANK(Values!E6),"","EAN")</f>
        <v>EAN</v>
      </c>
      <c r="F7" s="28" t="str">
        <f>IF(ISBLANK(Values!E6),"",IF(Values!J6, SUBSTITUTE(Values!$B$1, "{language}", Values!H6) &amp; " " &amp;Values!$B$3, SUBSTITUTE(Values!$B$2, "{language}", Values!$H6) &amp; " " &amp;Values!$B$3))</f>
        <v>replacement Italian backlit keyboard for HP    840 G3, 745 G3, 840 G4, 745 G4</v>
      </c>
      <c r="G7" s="32" t="str">
        <f>IF(ISBLANK(Values!E6),"","TellusRem")</f>
        <v>TellusRem</v>
      </c>
      <c r="H7" s="27" t="str">
        <f>IF(ISBLANK(Values!E6),"",Values!$B$16)</f>
        <v>computer-keyboards</v>
      </c>
      <c r="I7" s="27" t="str">
        <f>IF(ISBLANK(Values!E6),"","4730574031")</f>
        <v>4730574031</v>
      </c>
      <c r="J7" s="39" t="str">
        <f>IF(ISBLANK(Values!E6),"",Values!F6 )</f>
        <v>HP 840 G3 BL - IT</v>
      </c>
      <c r="K7" s="28">
        <f>IF(ISBLANK(Values!E6),"",IF(Values!J6, Values!$B$4, Values!$B$5))</f>
        <v>47.99</v>
      </c>
      <c r="L7" s="40">
        <f>IF(ISBLANK(Values!E6),"",IF($CO7="DEFAULT", Values!$B$18, ""))</f>
        <v>5</v>
      </c>
      <c r="M7" s="28" t="str">
        <f>IF(ISBLANK(Values!E6),"",Values!$M6)</f>
        <v>https://raw.githubusercontent.com/PatrickVibild/TellusAmazonPictures/master/pictures/HP/W. PS/840 G3 SILVER/BL/IT/1.jpg</v>
      </c>
      <c r="N7" s="28" t="str">
        <f>IF(ISBLANK(Values!$F6),"",Values!N6)</f>
        <v>https://raw.githubusercontent.com/PatrickVibild/TellusAmazonPictures/master/pictures/HP/W. PS/840 G3 SILVER/BL/IT/2.jpg</v>
      </c>
      <c r="O7" s="28" t="str">
        <f>IF(ISBLANK(Values!$F6),"",Values!O6)</f>
        <v>https://raw.githubusercontent.com/PatrickVibild/TellusAmazonPictures/master/pictures/HP/W. PS/840 G3 SILVER/BL/IT/3.jpg</v>
      </c>
      <c r="P7" s="28" t="str">
        <f>IF(ISBLANK(Values!$F6),"",Values!P6)</f>
        <v>https://raw.githubusercontent.com/PatrickVibild/TellusAmazonPictures/master/pictures/HP/W. PS/840 G3 SILVER/BL/IT/4.jpg</v>
      </c>
      <c r="Q7" s="28" t="str">
        <f>IF(ISBLANK(Values!$F6),"",Values!Q6)</f>
        <v>https://raw.githubusercontent.com/PatrickVibild/TellusAmazonPictures/master/pictures/HP/W. PS/840 G3 SILVER/BL/IT/5.jpg</v>
      </c>
      <c r="R7" s="28" t="str">
        <f>IF(ISBLANK(Values!$F6),"",Values!R6)</f>
        <v>https://raw.githubusercontent.com/PatrickVibild/TellusAmazonPictures/master/pictures/HP/W. PS/840 G3 SILVER/BL/IT/6.jpg</v>
      </c>
      <c r="S7" s="28" t="str">
        <f>IF(ISBLANK(Values!$F6),"",Values!S6)</f>
        <v>https://raw.githubusercontent.com/PatrickVibild/TellusAmazonPictures/master/pictures/HP/W. PS/840 G3 SILVER/BL/IT/7.jpg</v>
      </c>
      <c r="T7" s="28" t="str">
        <f>IF(ISBLANK(Values!$F6),"",Values!T6)</f>
        <v>https://raw.githubusercontent.com/PatrickVibild/TellusAmazonPictures/master/pictures/HP/W. PS/840 G3 SILVER/BL/IT/8.jpg</v>
      </c>
      <c r="U7" s="28" t="str">
        <f>IF(ISBLANK(Values!$F6),"",Values!U6)</f>
        <v>https://raw.githubusercontent.com/PatrickVibild/TellusAmazonPictures/master/pictures/HP/W. PS/840 G3 SILVER/BL/IT/9.jpg</v>
      </c>
      <c r="W7" s="32" t="str">
        <f>IF(ISBLANK(Values!E6),"","Child")</f>
        <v>Child</v>
      </c>
      <c r="X7" s="32" t="str">
        <f>IF(ISBLANK(Values!E6),"",Values!$B$13)</f>
        <v>HP 840 G3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G3, 745 G3, 840 G4, 745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840 G3 BL - ES</v>
      </c>
      <c r="C8" s="32" t="str">
        <f>IF(ISBLANK(Values!E7),"","TellusRem")</f>
        <v>TellusRem</v>
      </c>
      <c r="D8" s="30">
        <f>IF(ISBLANK(Values!E7),"",Values!E7)</f>
        <v>5714401842040</v>
      </c>
      <c r="E8" s="31" t="str">
        <f>IF(ISBLANK(Values!E7),"","EAN")</f>
        <v>EAN</v>
      </c>
      <c r="F8" s="28" t="str">
        <f>IF(ISBLANK(Values!E7),"",IF(Values!J7, SUBSTITUTE(Values!$B$1, "{language}", Values!H7) &amp; " " &amp;Values!$B$3, SUBSTITUTE(Values!$B$2, "{language}", Values!$H7) &amp; " " &amp;Values!$B$3))</f>
        <v>replacement Spanish backlit keyboard for HP    840 G3, 745 G3, 840 G4, 745 G4</v>
      </c>
      <c r="G8" s="32" t="str">
        <f>IF(ISBLANK(Values!E7),"","TellusRem")</f>
        <v>TellusRem</v>
      </c>
      <c r="H8" s="27" t="str">
        <f>IF(ISBLANK(Values!E7),"",Values!$B$16)</f>
        <v>computer-keyboards</v>
      </c>
      <c r="I8" s="27" t="str">
        <f>IF(ISBLANK(Values!E7),"","4730574031")</f>
        <v>4730574031</v>
      </c>
      <c r="J8" s="39" t="str">
        <f>IF(ISBLANK(Values!E7),"",Values!F7 )</f>
        <v>HP 840 G3 BL - ES</v>
      </c>
      <c r="K8" s="28">
        <f>IF(ISBLANK(Values!E7),"",IF(Values!J7, Values!$B$4, Values!$B$5))</f>
        <v>47.99</v>
      </c>
      <c r="L8" s="40">
        <f>IF(ISBLANK(Values!E7),"",IF($CO8="DEFAULT", Values!$B$18, ""))</f>
        <v>5</v>
      </c>
      <c r="M8" s="28" t="str">
        <f>IF(ISBLANK(Values!E7),"",Values!$M7)</f>
        <v>https://raw.githubusercontent.com/PatrickVibild/TellusAmazonPictures/master/pictures/HP/W. PS/840 G3 SILVER/BL/ES/1.jpg</v>
      </c>
      <c r="N8" s="28" t="str">
        <f>IF(ISBLANK(Values!$F7),"",Values!N7)</f>
        <v>https://raw.githubusercontent.com/PatrickVibild/TellusAmazonPictures/master/pictures/HP/W. PS/840 G3 SILVER/BL/ES/2.jpg</v>
      </c>
      <c r="O8" s="28" t="str">
        <f>IF(ISBLANK(Values!$F7),"",Values!O7)</f>
        <v>https://raw.githubusercontent.com/PatrickVibild/TellusAmazonPictures/master/pictures/HP/W. PS/840 G3 SILVER/BL/ES/3.jpg</v>
      </c>
      <c r="P8" s="28" t="str">
        <f>IF(ISBLANK(Values!$F7),"",Values!P7)</f>
        <v>https://raw.githubusercontent.com/PatrickVibild/TellusAmazonPictures/master/pictures/HP/W. PS/840 G3 SILVER/BL/ES/4.jpg</v>
      </c>
      <c r="Q8" s="28" t="str">
        <f>IF(ISBLANK(Values!$F7),"",Values!Q7)</f>
        <v>https://raw.githubusercontent.com/PatrickVibild/TellusAmazonPictures/master/pictures/HP/W. PS/840 G3 SILVER/BL/ES/5.jpg</v>
      </c>
      <c r="R8" s="28" t="str">
        <f>IF(ISBLANK(Values!$F7),"",Values!R7)</f>
        <v>https://raw.githubusercontent.com/PatrickVibild/TellusAmazonPictures/master/pictures/HP/W. PS/840 G3 SILVER/BL/ES/6.jpg</v>
      </c>
      <c r="S8" s="28" t="str">
        <f>IF(ISBLANK(Values!$F7),"",Values!S7)</f>
        <v>https://raw.githubusercontent.com/PatrickVibild/TellusAmazonPictures/master/pictures/HP/W. PS/840 G3 SILVER/BL/ES/7.jpg</v>
      </c>
      <c r="T8" s="28" t="str">
        <f>IF(ISBLANK(Values!$F7),"",Values!T7)</f>
        <v>https://raw.githubusercontent.com/PatrickVibild/TellusAmazonPictures/master/pictures/HP/W. PS/840 G3 SILVER/BL/ES/8.jpg</v>
      </c>
      <c r="U8" s="28" t="str">
        <f>IF(ISBLANK(Values!$F7),"",Values!U7)</f>
        <v>https://raw.githubusercontent.com/PatrickVibild/TellusAmazonPictures/master/pictures/HP/W. PS/840 G3 SILVER/BL/ES/9.jpg</v>
      </c>
      <c r="W8" s="32" t="str">
        <f>IF(ISBLANK(Values!E7),"","Child")</f>
        <v>Child</v>
      </c>
      <c r="X8" s="32" t="str">
        <f>IF(ISBLANK(Values!E7),"",Values!$B$13)</f>
        <v>HP 840 G3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G3, 745 G3, 840 G4, 745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840 G3 BL - UK</v>
      </c>
      <c r="C9" s="32" t="str">
        <f>IF(ISBLANK(Values!E8),"","TellusRem")</f>
        <v>TellusRem</v>
      </c>
      <c r="D9" s="30">
        <f>IF(ISBLANK(Values!E8),"",Values!E8)</f>
        <v>5714401842057</v>
      </c>
      <c r="E9" s="31" t="str">
        <f>IF(ISBLANK(Values!E8),"","EAN")</f>
        <v>EAN</v>
      </c>
      <c r="F9" s="28" t="str">
        <f>IF(ISBLANK(Values!E8),"",IF(Values!J8, SUBSTITUTE(Values!$B$1, "{language}", Values!H8) &amp; " " &amp;Values!$B$3, SUBSTITUTE(Values!$B$2, "{language}", Values!$H8) &amp; " " &amp;Values!$B$3))</f>
        <v>replacement UK backlit keyboard for HP    840 G3, 745 G3, 840 G4, 745 G4</v>
      </c>
      <c r="G9" s="32" t="str">
        <f>IF(ISBLANK(Values!E8),"","TellusRem")</f>
        <v>TellusRem</v>
      </c>
      <c r="H9" s="27" t="str">
        <f>IF(ISBLANK(Values!E8),"",Values!$B$16)</f>
        <v>computer-keyboards</v>
      </c>
      <c r="I9" s="27" t="str">
        <f>IF(ISBLANK(Values!E8),"","4730574031")</f>
        <v>4730574031</v>
      </c>
      <c r="J9" s="39" t="str">
        <f>IF(ISBLANK(Values!E8),"",Values!F8 )</f>
        <v>HP 840 G3 BL - UK</v>
      </c>
      <c r="K9" s="28">
        <f>IF(ISBLANK(Values!E8),"",IF(Values!J8, Values!$B$4, Values!$B$5))</f>
        <v>47.99</v>
      </c>
      <c r="L9" s="40">
        <f>IF(ISBLANK(Values!E8),"",IF($CO9="DEFAULT", Values!$B$18, ""))</f>
        <v>5</v>
      </c>
      <c r="M9" s="28" t="str">
        <f>IF(ISBLANK(Values!E8),"",Values!$M8)</f>
        <v>https://raw.githubusercontent.com/PatrickVibild/TellusAmazonPictures/master/pictures/HP/W. PS/840 G3 SILVER/BL/UK/1.jpg</v>
      </c>
      <c r="N9" s="28" t="str">
        <f>IF(ISBLANK(Values!$F8),"",Values!N8)</f>
        <v>https://raw.githubusercontent.com/PatrickVibild/TellusAmazonPictures/master/pictures/HP/W. PS/840 G3 SILVER/BL/UK/2.jpg</v>
      </c>
      <c r="O9" s="28" t="str">
        <f>IF(ISBLANK(Values!$F8),"",Values!O8)</f>
        <v>https://raw.githubusercontent.com/PatrickVibild/TellusAmazonPictures/master/pictures/HP/W. PS/840 G3 SILVER/BL/UK/3.jpg</v>
      </c>
      <c r="P9" s="28" t="str">
        <f>IF(ISBLANK(Values!$F8),"",Values!P8)</f>
        <v>https://raw.githubusercontent.com/PatrickVibild/TellusAmazonPictures/master/pictures/HP/W. PS/840 G3 SILVER/BL/UK/4.jpg</v>
      </c>
      <c r="Q9" s="28" t="str">
        <f>IF(ISBLANK(Values!$F8),"",Values!Q8)</f>
        <v>https://raw.githubusercontent.com/PatrickVibild/TellusAmazonPictures/master/pictures/HP/W. PS/840 G3 SILVER/BL/UK/5.jpg</v>
      </c>
      <c r="R9" s="28" t="str">
        <f>IF(ISBLANK(Values!$F8),"",Values!R8)</f>
        <v>https://raw.githubusercontent.com/PatrickVibild/TellusAmazonPictures/master/pictures/HP/W. PS/840 G3 SILVER/BL/UK/6.jpg</v>
      </c>
      <c r="S9" s="28" t="str">
        <f>IF(ISBLANK(Values!$F8),"",Values!S8)</f>
        <v>https://raw.githubusercontent.com/PatrickVibild/TellusAmazonPictures/master/pictures/HP/W. PS/840 G3 SILVER/BL/UK/7.jpg</v>
      </c>
      <c r="T9" s="28" t="str">
        <f>IF(ISBLANK(Values!$F8),"",Values!T8)</f>
        <v>https://raw.githubusercontent.com/PatrickVibild/TellusAmazonPictures/master/pictures/HP/W. PS/840 G3 SILVER/BL/UK/8.jpg</v>
      </c>
      <c r="U9" s="28" t="str">
        <f>IF(ISBLANK(Values!$F8),"",Values!U8)</f>
        <v>https://raw.githubusercontent.com/PatrickVibild/TellusAmazonPictures/master/pictures/HP/W. PS/840 G3 SILVER/BL/UK/9.jpg</v>
      </c>
      <c r="W9" s="32" t="str">
        <f>IF(ISBLANK(Values!E8),"","Child")</f>
        <v>Child</v>
      </c>
      <c r="X9" s="32" t="str">
        <f>IF(ISBLANK(Values!E8),"",Values!$B$13)</f>
        <v>HP 840 G3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G3, 745 G3, 840 G4, 745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IF(ISBLANK(Values!E12),"",IF(Values!$B$37="EU","computercomponent","computer"))</f>
        <v>computer</v>
      </c>
      <c r="B10" s="38" t="str">
        <f>IF(ISBLANK(Values!E9),"",Values!F9)</f>
        <v>HP 840 G3 BL - NORDIC</v>
      </c>
      <c r="C10" s="32" t="str">
        <f>IF(ISBLANK(Values!E9),"","TellusRem")</f>
        <v>TellusRem</v>
      </c>
      <c r="D10" s="30">
        <f>IF(ISBLANK(Values!E9),"",Values!E9)</f>
        <v>5714401842064</v>
      </c>
      <c r="E10" s="31" t="str">
        <f>IF(ISBLANK(Values!E12),"","EAN")</f>
        <v>EAN</v>
      </c>
      <c r="F10" s="28" t="str">
        <f>IF(ISBLANK(Values!E12),"",IF(Values!J9, SUBSTITUTE(Values!$B$1, "{language}", Values!H9) &amp; " " &amp;Values!$B$3, SUBSTITUTE(Values!$B$2, "{language}", Values!$H9) &amp; " " &amp;Values!$B$3))</f>
        <v>replacement Scandinavian – Nordic backlit keyboard for HP    840 G3, 745 G3, 840 G4, 745 G4</v>
      </c>
      <c r="G10" s="32" t="str">
        <f>IF(ISBLANK(Values!E12),"","TellusRem")</f>
        <v>TellusRem</v>
      </c>
      <c r="H10" s="27" t="str">
        <f>IF(ISBLANK(Values!E12),"",Values!$B$16)</f>
        <v>computer-keyboards</v>
      </c>
      <c r="I10" s="27" t="str">
        <f>IF(ISBLANK(Values!E12),"","4730574031")</f>
        <v>4730574031</v>
      </c>
      <c r="J10" s="39" t="str">
        <f>IF(ISBLANK(Values!E12),"",Values!F12 )</f>
        <v>HP 840 G3 BL - USI</v>
      </c>
      <c r="K10" s="28">
        <f>IF(ISBLANK(Values!E12),"",IF(Values!J9, Values!$B$4, Values!$B$5))</f>
        <v>47.99</v>
      </c>
      <c r="L10" s="40">
        <f>IF(ISBLANK(Values!E12),"",IF($CO10="DEFAULT", Values!$B$18, ""))</f>
        <v>5</v>
      </c>
      <c r="M10" s="28" t="str">
        <f>IF(ISBLANK(Values!E12),"",Values!$M9)</f>
        <v>https://raw.githubusercontent.com/PatrickVibild/TellusAmazonPictures/master/pictures/HP/W. PS/840 G3 SILVER/BL/NOR/1.jpg</v>
      </c>
      <c r="N10" s="28" t="str">
        <f>IF(ISBLANK(Values!$F12),"",Values!N9)</f>
        <v>https://raw.githubusercontent.com/PatrickVibild/TellusAmazonPictures/master/pictures/HP/W. PS/840 G3 SILVER/BL/NOR/2.jpg</v>
      </c>
      <c r="O10" s="28" t="str">
        <f>IF(ISBLANK(Values!$F12),"",Values!O9)</f>
        <v>https://raw.githubusercontent.com/PatrickVibild/TellusAmazonPictures/master/pictures/HP/W. PS/840 G3 SILVER/BL/NOR/3.jpg</v>
      </c>
      <c r="P10" s="28" t="str">
        <f>IF(ISBLANK(Values!$F12),"",Values!P9)</f>
        <v>https://raw.githubusercontent.com/PatrickVibild/TellusAmazonPictures/master/pictures/HP/W. PS/840 G3 SILVER/BL/NOR/4.jpg</v>
      </c>
      <c r="Q10" s="28" t="str">
        <f>IF(ISBLANK(Values!$F12),"",Values!Q9)</f>
        <v>https://raw.githubusercontent.com/PatrickVibild/TellusAmazonPictures/master/pictures/HP/W. PS/840 G3 SILVER/BL/NOR/5.jpg</v>
      </c>
      <c r="R10" s="28" t="str">
        <f>IF(ISBLANK(Values!$F12),"",Values!R9)</f>
        <v>https://raw.githubusercontent.com/PatrickVibild/TellusAmazonPictures/master/pictures/HP/W. PS/840 G3 SILVER/BL/NOR/6.jpg</v>
      </c>
      <c r="S10" s="28" t="str">
        <f>IF(ISBLANK(Values!$F12),"",Values!S9)</f>
        <v>https://raw.githubusercontent.com/PatrickVibild/TellusAmazonPictures/master/pictures/HP/W. PS/840 G3 SILVER/BL/NOR/7.jpg</v>
      </c>
      <c r="T10" s="28" t="str">
        <f>IF(ISBLANK(Values!$F12),"",Values!T9)</f>
        <v>https://raw.githubusercontent.com/PatrickVibild/TellusAmazonPictures/master/pictures/HP/W. PS/840 G3 SILVER/BL/NOR/8.jpg</v>
      </c>
      <c r="U10" s="28" t="str">
        <f>IF(ISBLANK(Values!$F12),"",Values!U9)</f>
        <v>https://raw.githubusercontent.com/PatrickVibild/TellusAmazonPictures/master/pictures/HP/W. PS/840 G3 SILVER/BL/NOR/9.jpg</v>
      </c>
      <c r="W10" s="32" t="str">
        <f>IF(ISBLANK(Values!E12),"","Child")</f>
        <v>Child</v>
      </c>
      <c r="X10" s="32" t="str">
        <f>IF(ISBLANK(Values!E12),"",Values!$B$13)</f>
        <v>HP 840 G3 parent</v>
      </c>
      <c r="Y10" s="39" t="str">
        <f>IF(ISBLANK(Values!E12),"","Size-Color")</f>
        <v>Size-Color</v>
      </c>
      <c r="Z10" s="32" t="str">
        <f>IF(ISBLANK(Values!E12),"","variation")</f>
        <v>variation</v>
      </c>
      <c r="AA10" s="36" t="str">
        <f>IF(ISBLANK(Values!E12),"",Values!$B$20)</f>
        <v>Update</v>
      </c>
      <c r="AB10"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IF(ISBLANK(Values!E12),"",IF(Values!I9,Values!$B$23,Values!$B$33))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0" s="1" t="str">
        <f>IF(ISBLANK(Values!E12),"",Values!$B$25)</f>
        <v>♻️ ECOFRIENDLY PRODUCT - Buy refurbished, BUY GREEN! Reduce more than 80% carbon dioxide by buying our refurbished keyboards, compared to getting a new keyboard! Perfect OEM replacement part for your keyboard.</v>
      </c>
      <c r="AL10" s="1" t="str">
        <f>IF(ISBLANK(Values!E12),"",SUBSTITUTE(SUBSTITUTE(IF(Values!$J9, Values!$B$26, Values!$B$33), "{language}", Values!$H9), "{flag}", INDEX(options!$E$1:$E$20, Values!$V9)))</f>
        <v>👉 LAYOUT – 🇸🇪 🇫🇮 🇳🇴 🇩🇰 Scandinavian – Nordic backlit.</v>
      </c>
      <c r="AM10" s="1" t="str">
        <f>SUBSTITUTE(IF(ISBLANK(Values!E12),"",Values!$B$27), "{model}", Values!$B$3)</f>
        <v>👉 COMPATIBLE WITH - HP 840 G3, 745 G3, 840 G4, 745 G4. Please check the picture and description carefully before purchasing any keyboard. This ensures that you get the correct laptop keyboard for your computer. Super easy installation.</v>
      </c>
      <c r="AT10" s="28" t="str">
        <f>IF(ISBLANK(Values!E12),"",Values!H9)</f>
        <v>Scandinavian – Nordic</v>
      </c>
      <c r="AV10" s="1" t="str">
        <f>IF(ISBLANK(Values!E12),"",IF(Values!J9,"Backlit", "Non-Backlit"))</f>
        <v>Backlit</v>
      </c>
      <c r="AW10"/>
      <c r="BE10" s="27" t="str">
        <f>IF(ISBLANK(Values!E12),"","Professional Audience")</f>
        <v>Professional Audience</v>
      </c>
      <c r="BF10" s="27" t="str">
        <f>IF(ISBLANK(Values!E12),"","Consumer Audience")</f>
        <v>Consumer Audience</v>
      </c>
      <c r="BG10" s="27" t="str">
        <f>IF(ISBLANK(Values!E12),"","Adults")</f>
        <v>Adults</v>
      </c>
      <c r="BH10" s="27"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DEFAULT</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IF(ISBLANK(Values!E12),"","No")</f>
        <v>No</v>
      </c>
      <c r="DA10" s="1" t="str">
        <f>IF(ISBLANK(Values!E12),"","No")</f>
        <v>No</v>
      </c>
      <c r="DO10" s="27" t="str">
        <f>IF(ISBLANK(Values!E12),"","Parts")</f>
        <v>Parts</v>
      </c>
      <c r="DP10" s="27" t="str">
        <f>IF(ISBLANK(Values!E12),"",Values!$B$31)</f>
        <v>6 month warranty after the delivery date. In case of any malfunction of the keyboard a new unit or a spare part for the keyboard of the product will be sent. In case of shortage of stock a full refund is issued.</v>
      </c>
      <c r="DS10" s="31"/>
      <c r="DY10" t="str">
        <f>IF(ISBLANK(Values!$E12), "", "not_applicable")</f>
        <v>not_applicable</v>
      </c>
      <c r="DZ10" s="31"/>
      <c r="EA10" s="31"/>
      <c r="EB10" s="31"/>
      <c r="EC10" s="31"/>
      <c r="EI10" s="1" t="str">
        <f>IF(ISBLANK(Values!E12),"",Values!$B$31)</f>
        <v>6 month warranty after the delivery date. In case of any malfunction of the keyboard a new unit or a spare part for the keyboard of the product will be sent. In case of shortage of stock a full refund is issued.</v>
      </c>
      <c r="ES10" s="1" t="str">
        <f>IF(ISBLANK(Values!E12),"","Amazon Tellus UPS")</f>
        <v>Amazon Tellus UPS</v>
      </c>
      <c r="EV10" s="31" t="str">
        <f>IF(ISBLANK(Values!E12),"","New")</f>
        <v>New</v>
      </c>
      <c r="FE10" s="1">
        <f>IF(ISBLANK(Values!E12),"",IF(CO10&lt;&gt;"DEFAULT", "", 3))</f>
        <v>3</v>
      </c>
      <c r="FH10" s="1" t="str">
        <f>IF(ISBLANK(Values!E12),"","FALSE")</f>
        <v>FALSE</v>
      </c>
      <c r="FI10" s="1" t="str">
        <f>IF(ISBLANK(Values!E12),"","FALSE")</f>
        <v>FALSE</v>
      </c>
      <c r="FJ10" s="1" t="str">
        <f>IF(ISBLANK(Values!E12),"","FALSE")</f>
        <v>FALSE</v>
      </c>
      <c r="FM10" s="1" t="str">
        <f>IF(ISBLANK(Values!E12),"","1")</f>
        <v>1</v>
      </c>
      <c r="FO10" s="28">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row>
    <row r="11" spans="1:192" ht="48" x14ac:dyDescent="0.2">
      <c r="A11" s="27" t="str">
        <f>IF(ISBLANK(Values!E13),"",IF(Values!$B$37="EU","computercomponent","computer"))</f>
        <v>computer</v>
      </c>
      <c r="B11" s="38" t="str">
        <f>IF(ISBLANK(Values!E10),"",Values!F10)</f>
        <v/>
      </c>
      <c r="C11" s="32" t="str">
        <f>IF(ISBLANK(Values!E10),"","TellusRem")</f>
        <v/>
      </c>
      <c r="D11" s="30" t="str">
        <f>IF(ISBLANK(Values!E10),"",Values!E10)</f>
        <v/>
      </c>
      <c r="E11" s="31" t="str">
        <f>IF(ISBLANK(Values!E13),"","EAN")</f>
        <v>EAN</v>
      </c>
      <c r="F11" s="28" t="str">
        <f>IF(ISBLANK(Values!E13),"",IF(Values!J10, SUBSTITUTE(Values!$B$1, "{language}", Values!H10) &amp; " " &amp;Values!$B$3, SUBSTITUTE(Values!$B$2, "{language}", Values!$H10) &amp; " " &amp;Values!$B$3))</f>
        <v>replacement Belgian backlit keyboard for HP    840 G3, 745 G3, 840 G4, 745 G4</v>
      </c>
      <c r="G11" s="32" t="str">
        <f>IF(ISBLANK(Values!E13),"","TellusRem")</f>
        <v>TellusRem</v>
      </c>
      <c r="H11" s="27" t="str">
        <f>IF(ISBLANK(Values!E13),"",Values!$B$16)</f>
        <v>computer-keyboards</v>
      </c>
      <c r="I11" s="27" t="str">
        <f>IF(ISBLANK(Values!E13),"","4730574031")</f>
        <v>4730574031</v>
      </c>
      <c r="J11" s="39" t="str">
        <f>IF(ISBLANK(Values!E13),"",Values!F13 )</f>
        <v>HP 840 G3 BL - US</v>
      </c>
      <c r="K11" s="28">
        <f>IF(ISBLANK(Values!E13),"",IF(Values!J10, Values!$B$4, Values!$B$5))</f>
        <v>47.99</v>
      </c>
      <c r="L11" s="40" t="str">
        <f>IF(ISBLANK(Values!E13),"",IF($CO11="DEFAULT", Values!$B$18, ""))</f>
        <v/>
      </c>
      <c r="M11" s="28" t="str">
        <f>IF(ISBLANK(Values!E13),"",Values!$M10)</f>
        <v/>
      </c>
      <c r="N11" s="28" t="str">
        <f>IF(ISBLANK(Values!$F13),"",Values!N10)</f>
        <v/>
      </c>
      <c r="O11" s="28" t="str">
        <f>IF(ISBLANK(Values!$F13),"",Values!O10)</f>
        <v/>
      </c>
      <c r="P11" s="28" t="str">
        <f>IF(ISBLANK(Values!$F13),"",Values!P10)</f>
        <v/>
      </c>
      <c r="Q11" s="28" t="str">
        <f>IF(ISBLANK(Values!$F13),"",Values!Q10)</f>
        <v/>
      </c>
      <c r="R11" s="28" t="str">
        <f>IF(ISBLANK(Values!$F13),"",Values!R10)</f>
        <v/>
      </c>
      <c r="S11" s="28" t="str">
        <f>IF(ISBLANK(Values!$F13),"",Values!S10)</f>
        <v/>
      </c>
      <c r="T11" s="28" t="str">
        <f>IF(ISBLANK(Values!$F13),"",Values!T10)</f>
        <v/>
      </c>
      <c r="U11" s="28" t="str">
        <f>IF(ISBLANK(Values!$F13),"",Values!U10)</f>
        <v/>
      </c>
      <c r="W11" s="32" t="str">
        <f>IF(ISBLANK(Values!E13),"","Child")</f>
        <v>Child</v>
      </c>
      <c r="X11" s="32" t="str">
        <f>IF(ISBLANK(Values!E13),"",Values!$B$13)</f>
        <v>HP 840 G3 parent</v>
      </c>
      <c r="Y11" s="39" t="str">
        <f>IF(ISBLANK(Values!E13),"","Size-Color")</f>
        <v>Size-Color</v>
      </c>
      <c r="Z11" s="32" t="str">
        <f>IF(ISBLANK(Values!E13),"","variation")</f>
        <v>variation</v>
      </c>
      <c r="AA11" s="36" t="str">
        <f>IF(ISBLANK(Values!E13),"",Values!$B$20)</f>
        <v>Update</v>
      </c>
      <c r="AB11"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IF(ISBLANK(Values!E13),"",IF(Values!I10,Values!$B$23,Values!$B$33))</f>
        <v>👉 REFURBISHED:  SAVE MONEY -  Replacement HP laptop keyboard, same quality as OEM keyboards. TellusRem is the Leading keyboards distributor in the world since 2011. Perfect replacement keyboard, easy to replace and install.</v>
      </c>
      <c r="AJ11"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1" s="1" t="str">
        <f>IF(ISBLANK(Values!E13),"",Values!$B$25)</f>
        <v>♻️ ECOFRIENDLY PRODUCT - Buy refurbished, BUY GREEN! Reduce more than 80% carbon dioxide by buying our refurbished keyboards, compared to getting a new keyboard! Perfect OEM replacement part for your keyboard.</v>
      </c>
      <c r="AL11" s="1" t="str">
        <f>IF(ISBLANK(Values!E13),"",SUBSTITUTE(SUBSTITUTE(IF(Values!$J10, Values!$B$26, Values!$B$33), "{language}", Values!$H10), "{flag}", INDEX(options!$E$1:$E$20, Values!$V10)))</f>
        <v>👉 LAYOUT – 🇧🇪 Belgian backlit.</v>
      </c>
      <c r="AM11" s="1" t="str">
        <f>SUBSTITUTE(IF(ISBLANK(Values!E13),"",Values!$B$27), "{model}", Values!$B$3)</f>
        <v>👉 COMPATIBLE WITH - HP 840 G3, 745 G3, 840 G4, 745 G4. Please check the picture and description carefully before purchasing any keyboard. This ensures that you get the correct laptop keyboard for your computer. Super easy installation.</v>
      </c>
      <c r="AT11" s="28" t="str">
        <f>IF(ISBLANK(Values!E13),"",Values!H10)</f>
        <v>Belgian</v>
      </c>
      <c r="AV11" s="1" t="str">
        <f>IF(ISBLANK(Values!E13),"",IF(Values!J10,"Backlit", "Non-Backlit"))</f>
        <v>Backlit</v>
      </c>
      <c r="AW11"/>
      <c r="BE11" s="27" t="str">
        <f>IF(ISBLANK(Values!E13),"","Professional Audience")</f>
        <v>Professional Audience</v>
      </c>
      <c r="BF11" s="27" t="str">
        <f>IF(ISBLANK(Values!E13),"","Consumer Audience")</f>
        <v>Consumer Audience</v>
      </c>
      <c r="BG11" s="27" t="str">
        <f>IF(ISBLANK(Values!E13),"","Adults")</f>
        <v>Adults</v>
      </c>
      <c r="BH11" s="27"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AMAZON_NA</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IF(ISBLANK(Values!E13),"","No")</f>
        <v>No</v>
      </c>
      <c r="DA11" s="1" t="str">
        <f>IF(ISBLANK(Values!E13),"","No")</f>
        <v>No</v>
      </c>
      <c r="DO11" s="27" t="str">
        <f>IF(ISBLANK(Values!E13),"","Parts")</f>
        <v>Parts</v>
      </c>
      <c r="DP11" s="27" t="str">
        <f>IF(ISBLANK(Values!E13),"",Values!$B$31)</f>
        <v>6 month warranty after the delivery date. In case of any malfunction of the keyboard a new unit or a spare part for the keyboard of the product will be sent. In case of shortage of stock a full refund is issued.</v>
      </c>
      <c r="DS11" s="31"/>
      <c r="DY11" t="str">
        <f>IF(ISBLANK(Values!$E13), "", "not_applicable")</f>
        <v>not_applicable</v>
      </c>
      <c r="DZ11" s="31"/>
      <c r="EA11" s="31"/>
      <c r="EB11" s="31"/>
      <c r="EC11" s="31"/>
      <c r="EI11" s="1" t="str">
        <f>IF(ISBLANK(Values!E13),"",Values!$B$31)</f>
        <v>6 month warranty after the delivery date. In case of any malfunction of the keyboard a new unit or a spare part for the keyboard of the product will be sent. In case of shortage of stock a full refund is issued.</v>
      </c>
      <c r="ES11" s="1" t="str">
        <f>IF(ISBLANK(Values!E13),"","Amazon Tellus UPS")</f>
        <v>Amazon Tellus UPS</v>
      </c>
      <c r="EV11" s="3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8">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IF(ISBLANK(Values!#REF!),"",IF(Values!$B$37="EU","computercomponent","computer"))</f>
        <v>computer</v>
      </c>
      <c r="B13" s="38" t="str">
        <f>IF(ISBLANK(Values!E12),"",Values!F12)</f>
        <v>HP 840 G3 BL - USI</v>
      </c>
      <c r="C13" s="32" t="str">
        <f>IF(ISBLANK(Values!E12),"","TellusRem")</f>
        <v>TellusRem</v>
      </c>
      <c r="D13" s="30">
        <f>IF(ISBLANK(Values!E12),"",Values!E12)</f>
        <v>5714401842187</v>
      </c>
      <c r="E13" s="31" t="str">
        <f>IF(ISBLANK(Values!#REF!),"","EAN")</f>
        <v>EAN</v>
      </c>
      <c r="F13" s="28" t="str">
        <f>IF(ISBLANK(Values!#REF!),"",IF(Values!J12, SUBSTITUTE(Values!$B$1, "{language}", Values!H12) &amp; " " &amp;Values!$B$3, SUBSTITUTE(Values!$B$2, "{language}", Values!$H12) &amp; " " &amp;Values!$B$3))</f>
        <v>replacement US International backlit keyboard for HP    840 G3, 745 G3, 840 G4, 745 G4</v>
      </c>
      <c r="G13" s="32" t="str">
        <f>IF(ISBLANK(Values!#REF!),"","TellusRem")</f>
        <v>TellusRem</v>
      </c>
      <c r="H13" s="27" t="str">
        <f>IF(ISBLANK(Values!#REF!),"",Values!$B$16)</f>
        <v>computer-keyboards</v>
      </c>
      <c r="I13" s="27" t="str">
        <f>IF(ISBLANK(Values!#REF!),"","4730574031")</f>
        <v>4730574031</v>
      </c>
      <c r="J13" s="39" t="e">
        <f>IF(ISBLANK(Values!#REF!),"",Values!#REF! )</f>
        <v>#REF!</v>
      </c>
      <c r="K13" s="28">
        <f>IF(ISBLANK(Values!#REF!),"",IF(Values!J12, Values!$B$4, Values!$B$5))</f>
        <v>47.99</v>
      </c>
      <c r="L13" s="40">
        <f>IF(ISBLANK(Values!#REF!),"",IF($CO13="DEFAULT", Values!$B$18, ""))</f>
        <v>5</v>
      </c>
      <c r="M13" s="28" t="str">
        <f>IF(ISBLANK(Values!#REF!),"",Values!$M12)</f>
        <v>https://raw.githubusercontent.com/PatrickVibild/TellusAmazonPictures/master/pictures/HP/W. PS/840 G3 SILVER/BL/USI/1.jpg</v>
      </c>
      <c r="N13" s="28" t="str">
        <f>IF(ISBLANK(Values!#REF!),"",Values!N12)</f>
        <v>https://raw.githubusercontent.com/PatrickVibild/TellusAmazonPictures/master/pictures/HP/W. PS/840 G3 SILVER/BL/USI/2.jpg</v>
      </c>
      <c r="O13" s="28" t="str">
        <f>IF(ISBLANK(Values!#REF!),"",Values!O12)</f>
        <v>https://raw.githubusercontent.com/PatrickVibild/TellusAmazonPictures/master/pictures/HP/W. PS/840 G3 SILVER/BL/USI/3.jpg</v>
      </c>
      <c r="P13" s="28" t="str">
        <f>IF(ISBLANK(Values!#REF!),"",Values!P12)</f>
        <v>https://raw.githubusercontent.com/PatrickVibild/TellusAmazonPictures/master/pictures/HP/W. PS/840 G3 SILVER/BL/USI/4.jpg</v>
      </c>
      <c r="Q13" s="28" t="str">
        <f>IF(ISBLANK(Values!#REF!),"",Values!Q12)</f>
        <v>https://raw.githubusercontent.com/PatrickVibild/TellusAmazonPictures/master/pictures/HP/W. PS/840 G3 SILVER/BL/USI/5.jpg</v>
      </c>
      <c r="R13" s="28" t="str">
        <f>IF(ISBLANK(Values!#REF!),"",Values!R12)</f>
        <v>https://raw.githubusercontent.com/PatrickVibild/TellusAmazonPictures/master/pictures/HP/W. PS/840 G3 SILVER/BL/USI/6.jpg</v>
      </c>
      <c r="S13" s="28" t="str">
        <f>IF(ISBLANK(Values!#REF!),"",Values!S12)</f>
        <v>https://raw.githubusercontent.com/PatrickVibild/TellusAmazonPictures/master/pictures/HP/W. PS/840 G3 SILVER/BL/USI/7.jpg</v>
      </c>
      <c r="T13" s="28" t="str">
        <f>IF(ISBLANK(Values!#REF!),"",Values!T12)</f>
        <v>https://raw.githubusercontent.com/PatrickVibild/TellusAmazonPictures/master/pictures/HP/W. PS/840 G3 SILVER/BL/USI/8.jpg</v>
      </c>
      <c r="U13" s="28" t="str">
        <f>IF(ISBLANK(Values!#REF!),"",Values!U12)</f>
        <v>https://raw.githubusercontent.com/PatrickVibild/TellusAmazonPictures/master/pictures/HP/W. PS/840 G3 SILVER/BL/USI/9.jpg</v>
      </c>
      <c r="W13" s="32" t="str">
        <f>IF(ISBLANK(Values!#REF!),"","Child")</f>
        <v>Child</v>
      </c>
      <c r="X13" s="32" t="str">
        <f>IF(ISBLANK(Values!#REF!),"",Values!$B$13)</f>
        <v>HP 840 G3 parent</v>
      </c>
      <c r="Y13" s="39" t="str">
        <f>IF(ISBLANK(Values!#REF!),"","Size-Color")</f>
        <v>Size-Color</v>
      </c>
      <c r="Z13" s="32" t="str">
        <f>IF(ISBLANK(Values!#REF!),"","variation")</f>
        <v>variation</v>
      </c>
      <c r="AA13" s="36" t="str">
        <f>IF(ISBLANK(Values!#REF!),"",Values!$B$20)</f>
        <v>Update</v>
      </c>
      <c r="AB13"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IF(ISBLANK(Values!#REF!),"",IF(Values!I12,Values!$B$23,Values!$B$33))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3" s="1" t="str">
        <f>IF(ISBLANK(Values!#REF!),"",Values!$B$25)</f>
        <v>♻️ ECOFRIENDLY PRODUCT - Buy refurbished, BUY GREEN! Reduce more than 80% carbon dioxide by buying our refurbished keyboards, compared to getting a new keyboard! Perfect OEM replacement part for your keyboard.</v>
      </c>
      <c r="AL13" s="1" t="str">
        <f>IF(ISBLANK(Values!#REF!),"",SUBSTITUTE(SUBSTITUTE(IF(Values!$J12, Values!$B$26, Values!$B$33), "{language}", Values!$H12), "{flag}", INDEX(options!$E$1:$E$20, Values!$V12)))</f>
        <v>👉 LAYOUT – 🇺🇸 with € symbol US International backlit.</v>
      </c>
      <c r="AM13" s="1" t="str">
        <f>SUBSTITUTE(IF(ISBLANK(Values!#REF!),"",Values!$B$27), "{model}", Values!$B$3)</f>
        <v>👉 COMPATIBLE WITH - HP 840 G3, 745 G3, 840 G4, 745 G4. Please check the picture and description carefully before purchasing any keyboard. This ensures that you get the correct laptop keyboard for your computer. Super easy installation.</v>
      </c>
      <c r="AT13" s="28" t="str">
        <f>IF(ISBLANK(Values!#REF!),"",Values!H12)</f>
        <v>US International</v>
      </c>
      <c r="AV13" s="1" t="str">
        <f>IF(ISBLANK(Values!#REF!),"",IF(Values!J12,"Backlit", "Non-Backlit"))</f>
        <v>Backlit</v>
      </c>
      <c r="AW13"/>
      <c r="BE13" s="27" t="str">
        <f>IF(ISBLANK(Values!#REF!),"","Professional Audience")</f>
        <v>Professional Audience</v>
      </c>
      <c r="BF13" s="27" t="str">
        <f>IF(ISBLANK(Values!#REF!),"","Consumer Audience")</f>
        <v>Consumer Audience</v>
      </c>
      <c r="BG13" s="27" t="str">
        <f>IF(ISBLANK(Values!#REF!),"","Adults")</f>
        <v>Adults</v>
      </c>
      <c r="BH13" s="27"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DEFAULT</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IF(ISBLANK(Values!#REF!),"","No")</f>
        <v>No</v>
      </c>
      <c r="DA13" s="1" t="str">
        <f>IF(ISBLANK(Values!#REF!),"","No")</f>
        <v>No</v>
      </c>
      <c r="DO13" s="27" t="str">
        <f>IF(ISBLANK(Values!#REF!),"","Parts")</f>
        <v>Parts</v>
      </c>
      <c r="DP13" s="27" t="str">
        <f>IF(ISBLANK(Values!#REF!),"",Values!$B$31)</f>
        <v>6 month warranty after the delivery date. In case of any malfunction of the keyboard a new unit or a spare part for the keyboard of the product will be sent. In case of shortage of stock a full refund is issued.</v>
      </c>
      <c r="DS13" s="31"/>
      <c r="DY13" t="str">
        <f>IF(ISBLANK(Values!#REF!), "", "not_applicable")</f>
        <v>not_applicable</v>
      </c>
      <c r="DZ13" s="31"/>
      <c r="EA13" s="31"/>
      <c r="EB13" s="31"/>
      <c r="EC13" s="31"/>
      <c r="EI13" s="1" t="str">
        <f>IF(ISBLANK(Values!#REF!),"",Values!$B$31)</f>
        <v>6 month warranty after the delivery date. In case of any malfunction of the keyboard a new unit or a spare part for the keyboard of the product will be sent. In case of shortage of stock a full refund is issued.</v>
      </c>
      <c r="ES13" s="1" t="str">
        <f>IF(ISBLANK(Values!#REF!),"","Amazon Tellus UPS")</f>
        <v>Amazon Tellus UPS</v>
      </c>
      <c r="EV13" s="31" t="str">
        <f>IF(ISBLANK(Values!#REF!),"","New")</f>
        <v>New</v>
      </c>
      <c r="FE13" s="1">
        <f>IF(ISBLANK(Values!#REF!),"",IF(CO13&lt;&gt;"DEFAULT", "", 3))</f>
        <v>3</v>
      </c>
      <c r="FH13" s="1" t="str">
        <f>IF(ISBLANK(Values!#REF!),"","FALSE")</f>
        <v>FALSE</v>
      </c>
      <c r="FI13" s="1" t="str">
        <f>IF(ISBLANK(Values!#REF!),"","FALSE")</f>
        <v>FALSE</v>
      </c>
      <c r="FJ13" s="1" t="str">
        <f>IF(ISBLANK(Values!#REF!),"","FALSE")</f>
        <v>FALSE</v>
      </c>
      <c r="FM13" s="1" t="str">
        <f>IF(ISBLANK(Values!#REF!),"","1")</f>
        <v>1</v>
      </c>
      <c r="FO13" s="28">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row>
    <row r="14" spans="1:192" ht="48" x14ac:dyDescent="0.2">
      <c r="A14" s="27" t="str">
        <f>IF(ISBLANK(Values!#REF!),"",IF(Values!$B$37="EU","computercomponent","computer"))</f>
        <v>computer</v>
      </c>
      <c r="B14" s="38" t="str">
        <f>IF(ISBLANK(Values!E13),"",Values!F13)</f>
        <v>HP 840 G3 BL - US</v>
      </c>
      <c r="C14" s="32" t="str">
        <f>IF(ISBLANK(Values!E13),"","TellusRem")</f>
        <v>TellusRem</v>
      </c>
      <c r="D14" s="30">
        <f>IF(ISBLANK(Values!E13),"",Values!E13)</f>
        <v>5714401842200</v>
      </c>
      <c r="E14" s="31" t="str">
        <f>IF(ISBLANK(Values!#REF!),"","EAN")</f>
        <v>EAN</v>
      </c>
      <c r="F14" s="28" t="str">
        <f>IF(ISBLANK(Values!#REF!),"",IF(Values!J13, SUBSTITUTE(Values!$B$1, "{language}", Values!H13) &amp; " " &amp;Values!$B$3, SUBSTITUTE(Values!$B$2, "{language}", Values!$H13) &amp; " " &amp;Values!$B$3))</f>
        <v>replacement US backlit keyboard for HP    840 G3, 745 G3, 840 G4, 745 G4</v>
      </c>
      <c r="G14" s="32" t="str">
        <f>IF(ISBLANK(Values!#REF!),"","TellusRem")</f>
        <v>TellusRem</v>
      </c>
      <c r="H14" s="27" t="str">
        <f>IF(ISBLANK(Values!#REF!),"",Values!$B$16)</f>
        <v>computer-keyboards</v>
      </c>
      <c r="I14" s="27" t="str">
        <f>IF(ISBLANK(Values!#REF!),"","4730574031")</f>
        <v>4730574031</v>
      </c>
      <c r="J14" s="39" t="e">
        <f>IF(ISBLANK(Values!#REF!),"",Values!#REF! )</f>
        <v>#REF!</v>
      </c>
      <c r="K14" s="28">
        <f>IF(ISBLANK(Values!#REF!),"",IF(Values!J13, Values!$B$4, Values!$B$5))</f>
        <v>47.99</v>
      </c>
      <c r="L14" s="40" t="str">
        <f>IF(ISBLANK(Values!#REF!),"",IF($CO14="DEFAULT", Values!$B$18, ""))</f>
        <v/>
      </c>
      <c r="M14" s="28" t="str">
        <f>IF(ISBLANK(Values!#REF!),"",Values!$M13)</f>
        <v>https://raw.githubusercontent.com/PatrickVibild/TellusAmazonPictures/master/pictures/HP/W. PS/840 G3 SILVER/BL/US/1.jpg</v>
      </c>
      <c r="N14" s="28" t="str">
        <f>IF(ISBLANK(Values!#REF!),"",Values!N13)</f>
        <v>https://raw.githubusercontent.com/PatrickVibild/TellusAmazonPictures/master/pictures/HP/W. PS/840 G3 SILVER/BL/US/2.jpg</v>
      </c>
      <c r="O14" s="28" t="str">
        <f>IF(ISBLANK(Values!#REF!),"",Values!O13)</f>
        <v>https://raw.githubusercontent.com/PatrickVibild/TellusAmazonPictures/master/pictures/HP/W. PS/840 G3 SILVER/BL/US/3.jpg</v>
      </c>
      <c r="P14" s="28" t="str">
        <f>IF(ISBLANK(Values!#REF!),"",Values!P13)</f>
        <v>https://raw.githubusercontent.com/PatrickVibild/TellusAmazonPictures/master/pictures/HP/W. PS/840 G3 SILVER/BL/US/4.jpg</v>
      </c>
      <c r="Q14" s="28" t="str">
        <f>IF(ISBLANK(Values!#REF!),"",Values!Q13)</f>
        <v>https://raw.githubusercontent.com/PatrickVibild/TellusAmazonPictures/master/pictures/HP/W. PS/840 G3 SILVER/BL/US/5.jpg</v>
      </c>
      <c r="R14" s="28" t="str">
        <f>IF(ISBLANK(Values!#REF!),"",Values!R13)</f>
        <v>https://raw.githubusercontent.com/PatrickVibild/TellusAmazonPictures/master/pictures/HP/W. PS/840 G3 SILVER/BL/US/6.jpg</v>
      </c>
      <c r="S14" s="28" t="str">
        <f>IF(ISBLANK(Values!#REF!),"",Values!S13)</f>
        <v>https://raw.githubusercontent.com/PatrickVibild/TellusAmazonPictures/master/pictures/HP/W. PS/840 G3 SILVER/BL/US/7.jpg</v>
      </c>
      <c r="T14" s="28" t="str">
        <f>IF(ISBLANK(Values!#REF!),"",Values!T13)</f>
        <v>https://raw.githubusercontent.com/PatrickVibild/TellusAmazonPictures/master/pictures/HP/W. PS/840 G3 SILVER/BL/US/8.jpg</v>
      </c>
      <c r="U14" s="28" t="str">
        <f>IF(ISBLANK(Values!#REF!),"",Values!U13)</f>
        <v>https://raw.githubusercontent.com/PatrickVibild/TellusAmazonPictures/master/pictures/HP/W. PS/840 G3 SILVER/BL/US/9.jpg</v>
      </c>
      <c r="W14" s="32" t="str">
        <f>IF(ISBLANK(Values!#REF!),"","Child")</f>
        <v>Child</v>
      </c>
      <c r="X14" s="32" t="str">
        <f>IF(ISBLANK(Values!#REF!),"",Values!$B$13)</f>
        <v>HP 840 G3 parent</v>
      </c>
      <c r="Y14" s="39" t="str">
        <f>IF(ISBLANK(Values!#REF!),"","Size-Color")</f>
        <v>Size-Color</v>
      </c>
      <c r="Z14" s="32" t="str">
        <f>IF(ISBLANK(Values!#REF!),"","variation")</f>
        <v>variation</v>
      </c>
      <c r="AA14" s="36" t="str">
        <f>IF(ISBLANK(Values!#REF!),"",Values!$B$20)</f>
        <v>Update</v>
      </c>
      <c r="AB14"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IF(ISBLANK(Values!#REF!),"",IF(Values!I13,Values!$B$23,Values!$B$33))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4" s="1" t="str">
        <f>IF(ISBLANK(Values!#REF!),"",Values!$B$25)</f>
        <v>♻️ ECOFRIENDLY PRODUCT - Buy refurbished, BUY GREEN! Reduce more than 80% carbon dioxide by buying our refurbished keyboards, compared to getting a new keyboard! Perfect OEM replacement part for your keyboard.</v>
      </c>
      <c r="AL14" s="1" t="str">
        <f>IF(ISBLANK(Values!#REF!),"",SUBSTITUTE(SUBSTITUTE(IF(Values!$J13, Values!$B$26, Values!$B$33), "{language}", Values!$H13), "{flag}", INDEX(options!$E$1:$E$20, Values!$V13)))</f>
        <v>👉 LAYOUT – 🇺🇸 US backlit.</v>
      </c>
      <c r="AM14" s="1" t="str">
        <f>SUBSTITUTE(IF(ISBLANK(Values!#REF!),"",Values!$B$27), "{model}", Values!$B$3)</f>
        <v>👉 COMPATIBLE WITH - HP 840 G3, 745 G3, 840 G4, 745 G4. Please check the picture and description carefully before purchasing any keyboard. This ensures that you get the correct laptop keyboard for your computer. Super easy installation.</v>
      </c>
      <c r="AT14" s="28" t="str">
        <f>IF(ISBLANK(Values!#REF!),"",Values!H13)</f>
        <v>US</v>
      </c>
      <c r="AV14" s="1" t="str">
        <f>IF(ISBLANK(Values!#REF!),"",IF(Values!J13,"Backlit", "Non-Backlit"))</f>
        <v>Backlit</v>
      </c>
      <c r="AW14"/>
      <c r="BE14" s="27" t="str">
        <f>IF(ISBLANK(Values!#REF!),"","Professional Audience")</f>
        <v>Professional Audience</v>
      </c>
      <c r="BF14" s="27" t="str">
        <f>IF(ISBLANK(Values!#REF!),"","Consumer Audience")</f>
        <v>Consumer Audience</v>
      </c>
      <c r="BG14" s="27" t="str">
        <f>IF(ISBLANK(Values!#REF!),"","Adults")</f>
        <v>Adults</v>
      </c>
      <c r="BH14" s="27"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AMAZON_NA</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IF(ISBLANK(Values!#REF!),"","No")</f>
        <v>No</v>
      </c>
      <c r="DA14" s="1" t="str">
        <f>IF(ISBLANK(Values!#REF!),"","No")</f>
        <v>No</v>
      </c>
      <c r="DO14" s="27" t="str">
        <f>IF(ISBLANK(Values!#REF!),"","Parts")</f>
        <v>Parts</v>
      </c>
      <c r="DP14" s="27" t="str">
        <f>IF(ISBLANK(Values!#REF!),"",Values!$B$31)</f>
        <v>6 month warranty after the delivery date. In case of any malfunction of the keyboard a new unit or a spare part for the keyboard of the product will be sent. In case of shortage of stock a full refund is issued.</v>
      </c>
      <c r="DS14" s="31"/>
      <c r="DY14" t="str">
        <f>IF(ISBLANK(Values!#REF!), "", "not_applicable")</f>
        <v>not_applicable</v>
      </c>
      <c r="DZ14" s="31"/>
      <c r="EA14" s="31"/>
      <c r="EB14" s="31"/>
      <c r="EC14" s="31"/>
      <c r="EI14" s="1" t="str">
        <f>IF(ISBLANK(Values!#REF!),"",Values!$B$31)</f>
        <v>6 month warranty after the delivery date. In case of any malfunction of the keyboard a new unit or a spare part for the keyboard of the product will be sent. In case of shortage of stock a full refund is issued.</v>
      </c>
      <c r="ES14" s="1" t="str">
        <f>IF(ISBLANK(Values!#REF!),"","Amazon Tellus UPS")</f>
        <v>Amazon Tellus UPS</v>
      </c>
      <c r="EV14" s="31" t="str">
        <f>IF(ISBLANK(Values!#REF!),"","New")</f>
        <v>New</v>
      </c>
      <c r="FE14" s="1" t="str">
        <f>IF(ISBLANK(Values!#REF!),"",IF(CO14&lt;&gt;"DEFAULT", "", 3))</f>
        <v/>
      </c>
      <c r="FH14" s="1" t="str">
        <f>IF(ISBLANK(Values!#REF!),"","FALSE")</f>
        <v>FALSE</v>
      </c>
      <c r="FI14" s="1" t="str">
        <f>IF(ISBLANK(Values!#REF!),"","FALSE")</f>
        <v>FALSE</v>
      </c>
      <c r="FJ14" s="1" t="str">
        <f>IF(ISBLANK(Values!#REF!),"","FALSE")</f>
        <v>FALSE</v>
      </c>
      <c r="FM14" s="1" t="str">
        <f>IF(ISBLANK(Values!#REF!),"","1")</f>
        <v>1</v>
      </c>
      <c r="FO14" s="28">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HP 840 G3 RG - US</v>
      </c>
      <c r="C24" s="32" t="str">
        <f>IF(ISBLANK(Values!E23),"","TellusRem")</f>
        <v>TellusRem</v>
      </c>
      <c r="D24" s="30">
        <f>IF(ISBLANK(Values!E23),"",Values!E23)</f>
        <v>5714401843191</v>
      </c>
      <c r="E24" s="31" t="str">
        <f>IF(ISBLANK(Values!E23),"","EAN")</f>
        <v>EAN</v>
      </c>
      <c r="F24" s="28" t="str">
        <f>IF(ISBLANK(Values!E23),"",IF(Values!J23, SUBSTITUTE(Values!$B$1, "{language}", Values!H23) &amp; " " &amp;Values!$B$3, SUBSTITUTE(Values!$B$2, "{language}", Values!$H23) &amp; " " &amp;Values!$B$3))</f>
        <v>replacement US non-backlit keyboard for HP    840 G3, 745 G3, 840 G4, 745 G4</v>
      </c>
      <c r="G24" s="32" t="str">
        <f>IF(ISBLANK(Values!E23),"","TellusRem")</f>
        <v>TellusRem</v>
      </c>
      <c r="H24" s="27" t="str">
        <f>IF(ISBLANK(Values!E23),"",Values!$B$16)</f>
        <v>computer-keyboards</v>
      </c>
      <c r="I24" s="27" t="str">
        <f>IF(ISBLANK(Values!E23),"","4730574031")</f>
        <v>4730574031</v>
      </c>
      <c r="J24" s="39" t="str">
        <f>IF(ISBLANK(Values!E23),"",Values!F23 )</f>
        <v>HP 840 G3 RG - US</v>
      </c>
      <c r="K24" s="28">
        <f>IF(ISBLANK(Values!E23),"",IF(Values!J23, Values!$B$4, Values!$B$5))</f>
        <v>37.99</v>
      </c>
      <c r="L24" s="40" t="str">
        <f>IF(ISBLANK(Values!E23),"",IF($CO24="DEFAULT", Values!$B$18, ""))</f>
        <v/>
      </c>
      <c r="M24" s="28" t="str">
        <f>IF(ISBLANK(Values!E23),"",Values!$M23)</f>
        <v>https://raw.githubusercontent.com/PatrickVibild/TellusAmazonPictures/master/pictures/HP/W. PS/840 G3 SILVER/RG/US/1.jpg</v>
      </c>
      <c r="N24" s="28" t="str">
        <f>IF(ISBLANK(Values!$F23),"",Values!N23)</f>
        <v>https://raw.githubusercontent.com/PatrickVibild/TellusAmazonPictures/master/pictures/HP/W. PS/840 G3 SILVER/RG/US/2.jpg</v>
      </c>
      <c r="O24" s="28" t="str">
        <f>IF(ISBLANK(Values!$F23),"",Values!O23)</f>
        <v>https://raw.githubusercontent.com/PatrickVibild/TellusAmazonPictures/master/pictures/HP/W. PS/840 G3 SILVER/RG/US/3.jpg</v>
      </c>
      <c r="P24" s="28" t="str">
        <f>IF(ISBLANK(Values!$F23),"",Values!P23)</f>
        <v>https://raw.githubusercontent.com/PatrickVibild/TellusAmazonPictures/master/pictures/HP/W. PS/840 G3 SILVER/RG/US/4.jpg</v>
      </c>
      <c r="Q24" s="28" t="str">
        <f>IF(ISBLANK(Values!$F23),"",Values!Q23)</f>
        <v>https://raw.githubusercontent.com/PatrickVibild/TellusAmazonPictures/master/pictures/HP/W. PS/840 G3 SILVER/RG/US/5.jpg</v>
      </c>
      <c r="R24" s="28" t="str">
        <f>IF(ISBLANK(Values!$F23),"",Values!R23)</f>
        <v>https://raw.githubusercontent.com/PatrickVibild/TellusAmazonPictures/master/pictures/HP/W. PS/840 G3 SILVER/RG/US/6.jpg</v>
      </c>
      <c r="S24" s="28" t="str">
        <f>IF(ISBLANK(Values!$F23),"",Values!S23)</f>
        <v>https://raw.githubusercontent.com/PatrickVibild/TellusAmazonPictures/master/pictures/HP/W. PS/840 G3 SILVER/RG/US/7.jpg</v>
      </c>
      <c r="T24" s="28" t="str">
        <f>IF(ISBLANK(Values!$F23),"",Values!T23)</f>
        <v>https://raw.githubusercontent.com/PatrickVibild/TellusAmazonPictures/master/pictures/HP/W. PS/840 G3 SILVER/RG/US/8.jpg</v>
      </c>
      <c r="U24" s="28" t="str">
        <f>IF(ISBLANK(Values!$F23),"",Values!U23)</f>
        <v>https://raw.githubusercontent.com/PatrickVibild/TellusAmazonPictures/master/pictures/HP/W. PS/840 G3 SILVER/RG/US/9.jpg</v>
      </c>
      <c r="V24" s="1"/>
      <c r="W24" s="32" t="str">
        <f>IF(ISBLANK(Values!E23),"","Child")</f>
        <v>Child</v>
      </c>
      <c r="X24" s="32" t="str">
        <f>IF(ISBLANK(Values!E23),"",Values!$B$13)</f>
        <v>HP 840 G3 parent</v>
      </c>
      <c r="Y24" s="39" t="str">
        <f>IF(ISBLANK(Values!E23),"","Size-Color")</f>
        <v>Size-Color</v>
      </c>
      <c r="Z24" s="32" t="str">
        <f>IF(ISBLANK(Values!E23),"","variation")</f>
        <v>variation</v>
      </c>
      <c r="AA24" s="36"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HP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HP 840 G3, 745 G3, 840 G4, 745 G4.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4" priority="23">
      <formula>IF(LEN(D5)&gt;0,1,0)</formula>
    </cfRule>
    <cfRule type="expression" dxfId="3" priority="24">
      <formula>IF(VLOOKUP($D$3,#NAME?,MATCH($A5,#NAME?,0)+1,0)&gt;0,1,0)</formula>
    </cfRule>
    <cfRule type="expression" dxfId="2" priority="25">
      <formula>IF(VLOOKUP($D$3,#NAME?,MATCH($A5,#NAME?,0)+1,0)&gt;0,1,0)</formula>
    </cfRule>
    <cfRule type="expression" dxfId="1" priority="26">
      <formula>IF(VLOOKUP($D$3,#NAME?,MATCH($A5,#NAME?,0)+1,0)&gt;0,1,0)</formula>
    </cfRule>
    <cfRule type="expression" dxfId="0" priority="27">
      <formula>AND(IF(IFERROR(VLOOKUP($D$3,#NAME?,MATCH($A5,#NAME?,0)+1,0),0)&gt;0,0,1),IF(IFERROR(VLOOKUP($D$3,#NAME?,MATCH($A5,#NAME?,0)+1,0),0)&gt;0,0,1),IF(IFERROR(VLOOKUP($D$3,#NAME?,MATCH($A5,#NAME?,0)+1,0),0)&gt;0,0,1),IF(IFERROR(MATCH($A5,#NAME?,0),0)&gt;0,1,0))</formula>
    </cfRule>
  </conditionalFormatting>
  <conditionalFormatting sqref="E4:E1048576">
    <cfRule type="expression" dxfId="1081" priority="28">
      <formula>IF(LEN(E4)&gt;0,1,0)</formula>
    </cfRule>
    <cfRule type="expression" dxfId="1080" priority="29">
      <formula>IF(VLOOKUP($E$3,#NAME?,MATCH($A4,#NAME?,0)+1,0)&gt;0,1,0)</formula>
    </cfRule>
    <cfRule type="expression" dxfId="1079" priority="30">
      <formula>IF(VLOOKUP($E$3,#NAME?,MATCH($A4,#NAME?,0)+1,0)&gt;0,1,0)</formula>
    </cfRule>
    <cfRule type="expression" dxfId="1078" priority="31">
      <formula>IF(VLOOKUP($E$3,#NAME?,MATCH($A4,#NAME?,0)+1,0)&gt;0,1,0)</formula>
    </cfRule>
    <cfRule type="expression" dxfId="107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6" priority="33">
      <formula>IF(LEN(F5)&gt;0,1,0)</formula>
    </cfRule>
    <cfRule type="expression" dxfId="1075" priority="34">
      <formula>IF(VLOOKUP($F$3,#NAME?,MATCH($A5,#NAME?,0)+1,0)&gt;0,1,0)</formula>
    </cfRule>
    <cfRule type="expression" dxfId="1074" priority="35">
      <formula>IF(VLOOKUP($F$3,#NAME?,MATCH($A5,#NAME?,0)+1,0)&gt;0,1,0)</formula>
    </cfRule>
    <cfRule type="expression" dxfId="1073" priority="36">
      <formula>IF(VLOOKUP($F$3,#NAME?,MATCH($A5,#NAME?,0)+1,0)&gt;0,1,0)</formula>
    </cfRule>
    <cfRule type="expression" dxfId="107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71" priority="38">
      <formula>IF(LEN(G5)&gt;0,1,0)</formula>
    </cfRule>
    <cfRule type="expression" dxfId="1070" priority="39">
      <formula>IF(VLOOKUP($G$3,#NAME?,MATCH($A5,#NAME?,0)+1,0)&gt;0,1,0)</formula>
    </cfRule>
    <cfRule type="expression" dxfId="1069" priority="40">
      <formula>IF(VLOOKUP($G$3,#NAME?,MATCH($A5,#NAME?,0)+1,0)&gt;0,1,0)</formula>
    </cfRule>
    <cfRule type="expression" dxfId="1068" priority="41">
      <formula>IF(VLOOKUP($G$3,#NAME?,MATCH($A5,#NAME?,0)+1,0)&gt;0,1,0)</formula>
    </cfRule>
    <cfRule type="expression" dxfId="106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6" priority="43">
      <formula>IF(LEN(H4)&gt;0,1,0)</formula>
    </cfRule>
    <cfRule type="expression" dxfId="1065" priority="44">
      <formula>IF(VLOOKUP($H$3,#NAME?,MATCH($A4,#NAME?,0)+1,0)&gt;0,1,0)</formula>
    </cfRule>
    <cfRule type="expression" dxfId="1064" priority="45">
      <formula>IF(VLOOKUP($H$3,#NAME?,MATCH($A4,#NAME?,0)+1,0)&gt;0,1,0)</formula>
    </cfRule>
    <cfRule type="expression" dxfId="1063" priority="46">
      <formula>IF(VLOOKUP($H$3,#NAME?,MATCH($A4,#NAME?,0)+1,0)&gt;0,1,0)</formula>
    </cfRule>
    <cfRule type="expression" dxfId="106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61" priority="48">
      <formula>IF(LEN(J5)&gt;0,1,0)</formula>
    </cfRule>
    <cfRule type="expression" dxfId="1060" priority="49">
      <formula>IF(VLOOKUP($J$3,#NAME?,MATCH($A5,#NAME?,0)+1,0)&gt;0,1,0)</formula>
    </cfRule>
    <cfRule type="expression" dxfId="1059" priority="50">
      <formula>IF(VLOOKUP($J$3,#NAME?,MATCH($A5,#NAME?,0)+1,0)&gt;0,1,0)</formula>
    </cfRule>
    <cfRule type="expression" dxfId="1058" priority="51">
      <formula>IF(VLOOKUP($J$3,#NAME?,MATCH($A5,#NAME?,0)+1,0)&gt;0,1,0)</formula>
    </cfRule>
    <cfRule type="expression" dxfId="105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6" priority="53">
      <formula>IF(LEN(K5)&gt;0,1,0)</formula>
    </cfRule>
    <cfRule type="expression" dxfId="1055" priority="54">
      <formula>IF(VLOOKUP($K$3,#NAME?,MATCH($A5,#NAME?,0)+1,0)&gt;0,1,0)</formula>
    </cfRule>
    <cfRule type="expression" dxfId="1054" priority="55">
      <formula>IF(VLOOKUP($K$3,#NAME?,MATCH($A5,#NAME?,0)+1,0)&gt;0,1,0)</formula>
    </cfRule>
    <cfRule type="expression" dxfId="1053" priority="56">
      <formula>IF(VLOOKUP($K$3,#NAME?,MATCH($A5,#NAME?,0)+1,0)&gt;0,1,0)</formula>
    </cfRule>
    <cfRule type="expression" dxfId="105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51" priority="58">
      <formula>IF(LEN(L6)&gt;0,1,0)</formula>
    </cfRule>
    <cfRule type="expression" dxfId="1050" priority="59">
      <formula>IF(VLOOKUP($L$3,#NAME?,MATCH($A5,#NAME?,0)+1,0)&gt;0,1,0)</formula>
    </cfRule>
    <cfRule type="expression" dxfId="1049" priority="60">
      <formula>IF(VLOOKUP($L$3,#NAME?,MATCH($A5,#NAME?,0)+1,0)&gt;0,1,0)</formula>
    </cfRule>
    <cfRule type="expression" dxfId="1048" priority="61">
      <formula>IF(VLOOKUP($L$3,#NAME?,MATCH($A5,#NAME?,0)+1,0)&gt;0,1,0)</formula>
    </cfRule>
    <cfRule type="expression" dxfId="104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6" priority="63">
      <formula>IF(LEN(M5)&gt;0,1,0)</formula>
    </cfRule>
    <cfRule type="expression" dxfId="1045" priority="64">
      <formula>IF(VLOOKUP($M$3,#NAME?,MATCH($A5,#NAME?,0)+1,0)&gt;0,1,0)</formula>
    </cfRule>
    <cfRule type="expression" dxfId="1044" priority="65">
      <formula>IF(VLOOKUP($M$3,#NAME?,MATCH($A5,#NAME?,0)+1,0)&gt;0,1,0)</formula>
    </cfRule>
    <cfRule type="expression" dxfId="1043" priority="66">
      <formula>IF(VLOOKUP($M$3,#NAME?,MATCH($A5,#NAME?,0)+1,0)&gt;0,1,0)</formula>
    </cfRule>
    <cfRule type="expression" dxfId="104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41" priority="68">
      <formula>IF(LEN(N4)&gt;0,1,0)</formula>
    </cfRule>
    <cfRule type="expression" dxfId="1040" priority="69">
      <formula>IF(VLOOKUP($N$3,#NAME?,MATCH($A4,#NAME?,0)+1,0)&gt;0,1,0)</formula>
    </cfRule>
    <cfRule type="expression" dxfId="1039" priority="70">
      <formula>IF(VLOOKUP($N$3,#NAME?,MATCH($A4,#NAME?,0)+1,0)&gt;0,1,0)</formula>
    </cfRule>
    <cfRule type="expression" dxfId="1038" priority="71">
      <formula>IF(VLOOKUP($N$3,#NAME?,MATCH($A4,#NAME?,0)+1,0)&gt;0,1,0)</formula>
    </cfRule>
    <cfRule type="expression" dxfId="1037"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6" priority="73">
      <formula>IF(LEN(O4)&gt;0,1,0)</formula>
    </cfRule>
    <cfRule type="expression" dxfId="1035" priority="74">
      <formula>IF(VLOOKUP($O$3,#NAME?,MATCH($A4,#NAME?,0)+1,0)&gt;0,1,0)</formula>
    </cfRule>
    <cfRule type="expression" dxfId="1034" priority="75">
      <formula>IF(VLOOKUP($O$3,#NAME?,MATCH($A4,#NAME?,0)+1,0)&gt;0,1,0)</formula>
    </cfRule>
    <cfRule type="expression" dxfId="1033" priority="76">
      <formula>IF(VLOOKUP($O$3,#NAME?,MATCH($A4,#NAME?,0)+1,0)&gt;0,1,0)</formula>
    </cfRule>
    <cfRule type="expression" dxfId="103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31" priority="78">
      <formula>IF(LEN(P4)&gt;0,1,0)</formula>
    </cfRule>
    <cfRule type="expression" dxfId="1030" priority="79">
      <formula>IF(VLOOKUP($P$3,#NAME?,MATCH($A4,#NAME?,0)+1,0)&gt;0,1,0)</formula>
    </cfRule>
    <cfRule type="expression" dxfId="1029" priority="80">
      <formula>IF(VLOOKUP($P$3,#NAME?,MATCH($A4,#NAME?,0)+1,0)&gt;0,1,0)</formula>
    </cfRule>
    <cfRule type="expression" dxfId="1028" priority="81">
      <formula>IF(VLOOKUP($P$3,#NAME?,MATCH($A4,#NAME?,0)+1,0)&gt;0,1,0)</formula>
    </cfRule>
    <cfRule type="expression" dxfId="102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6" priority="83">
      <formula>IF(LEN(Q4)&gt;0,1,0)</formula>
    </cfRule>
    <cfRule type="expression" dxfId="1025" priority="84">
      <formula>IF(VLOOKUP($Q$3,#NAME?,MATCH($A4,#NAME?,0)+1,0)&gt;0,1,0)</formula>
    </cfRule>
    <cfRule type="expression" dxfId="1024" priority="85">
      <formula>IF(VLOOKUP($Q$3,#NAME?,MATCH($A4,#NAME?,0)+1,0)&gt;0,1,0)</formula>
    </cfRule>
    <cfRule type="expression" dxfId="1023" priority="86">
      <formula>IF(VLOOKUP($Q$3,#NAME?,MATCH($A4,#NAME?,0)+1,0)&gt;0,1,0)</formula>
    </cfRule>
    <cfRule type="expression" dxfId="102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21" priority="88">
      <formula>IF(LEN(R4)&gt;0,1,0)</formula>
    </cfRule>
    <cfRule type="expression" dxfId="1020" priority="89">
      <formula>IF(VLOOKUP($R$3,#NAME?,MATCH($A4,#NAME?,0)+1,0)&gt;0,1,0)</formula>
    </cfRule>
    <cfRule type="expression" dxfId="1019" priority="90">
      <formula>IF(VLOOKUP($R$3,#NAME?,MATCH($A4,#NAME?,0)+1,0)&gt;0,1,0)</formula>
    </cfRule>
    <cfRule type="expression" dxfId="1018" priority="91">
      <formula>IF(VLOOKUP($R$3,#NAME?,MATCH($A4,#NAME?,0)+1,0)&gt;0,1,0)</formula>
    </cfRule>
    <cfRule type="expression" dxfId="101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6" priority="93">
      <formula>IF(LEN(S4)&gt;0,1,0)</formula>
    </cfRule>
    <cfRule type="expression" dxfId="1015" priority="94">
      <formula>IF(VLOOKUP($S$3,#NAME?,MATCH($A4,#NAME?,0)+1,0)&gt;0,1,0)</formula>
    </cfRule>
    <cfRule type="expression" dxfId="1014" priority="95">
      <formula>IF(VLOOKUP($S$3,#NAME?,MATCH($A4,#NAME?,0)+1,0)&gt;0,1,0)</formula>
    </cfRule>
    <cfRule type="expression" dxfId="1013" priority="96">
      <formula>IF(VLOOKUP($S$3,#NAME?,MATCH($A4,#NAME?,0)+1,0)&gt;0,1,0)</formula>
    </cfRule>
    <cfRule type="expression" dxfId="101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11" priority="98">
      <formula>IF(LEN(T4)&gt;0,1,0)</formula>
    </cfRule>
    <cfRule type="expression" dxfId="1010" priority="99">
      <formula>IF(VLOOKUP($T$3,#NAME?,MATCH($A4,#NAME?,0)+1,0)&gt;0,1,0)</formula>
    </cfRule>
    <cfRule type="expression" dxfId="1009" priority="100">
      <formula>IF(VLOOKUP($T$3,#NAME?,MATCH($A4,#NAME?,0)+1,0)&gt;0,1,0)</formula>
    </cfRule>
    <cfRule type="expression" dxfId="1008" priority="101">
      <formula>IF(VLOOKUP($T$3,#NAME?,MATCH($A4,#NAME?,0)+1,0)&gt;0,1,0)</formula>
    </cfRule>
    <cfRule type="expression" dxfId="100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6" priority="103">
      <formula>IF(LEN(U4)&gt;0,1,0)</formula>
    </cfRule>
    <cfRule type="expression" dxfId="1005" priority="104">
      <formula>IF(VLOOKUP($U$3,#NAME?,MATCH($A4,#NAME?,0)+1,0)&gt;0,1,0)</formula>
    </cfRule>
    <cfRule type="expression" dxfId="1004" priority="105">
      <formula>IF(VLOOKUP($U$3,#NAME?,MATCH($A4,#NAME?,0)+1,0)&gt;0,1,0)</formula>
    </cfRule>
    <cfRule type="expression" dxfId="1003" priority="106">
      <formula>IF(VLOOKUP($U$3,#NAME?,MATCH($A4,#NAME?,0)+1,0)&gt;0,1,0)</formula>
    </cfRule>
    <cfRule type="expression" dxfId="100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1001" priority="108">
      <formula>IF(LEN(V4)&gt;0,1,0)</formula>
    </cfRule>
    <cfRule type="expression" dxfId="1000" priority="109">
      <formula>IF(VLOOKUP($V$3,#NAME?,MATCH($A4,#NAME?,0)+1,0)&gt;0,1,0)</formula>
    </cfRule>
    <cfRule type="expression" dxfId="999" priority="110">
      <formula>IF(VLOOKUP($V$3,#NAME?,MATCH($A4,#NAME?,0)+1,0)&gt;0,1,0)</formula>
    </cfRule>
    <cfRule type="expression" dxfId="998" priority="111">
      <formula>IF(VLOOKUP($V$3,#NAME?,MATCH($A4,#NAME?,0)+1,0)&gt;0,1,0)</formula>
    </cfRule>
    <cfRule type="expression" dxfId="99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6" priority="113">
      <formula>IF(LEN(W5)&gt;0,1,0)</formula>
    </cfRule>
    <cfRule type="expression" dxfId="995" priority="114">
      <formula>IF(VLOOKUP($W$3,#NAME?,MATCH($A5,#NAME?,0)+1,0)&gt;0,1,0)</formula>
    </cfRule>
    <cfRule type="expression" dxfId="994" priority="115">
      <formula>IF(VLOOKUP($W$3,#NAME?,MATCH($A5,#NAME?,0)+1,0)&gt;0,1,0)</formula>
    </cfRule>
    <cfRule type="expression" dxfId="993" priority="116">
      <formula>IF(VLOOKUP($W$3,#NAME?,MATCH($A5,#NAME?,0)+1,0)&gt;0,1,0)</formula>
    </cfRule>
    <cfRule type="expression" dxfId="99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91" priority="118">
      <formula>IF(LEN(X5)&gt;0,1,0)</formula>
    </cfRule>
    <cfRule type="expression" dxfId="990" priority="119">
      <formula>IF(VLOOKUP($X$3,#NAME?,MATCH($A5,#NAME?,0)+1,0)&gt;0,1,0)</formula>
    </cfRule>
    <cfRule type="expression" dxfId="989" priority="120">
      <formula>IF(VLOOKUP($X$3,#NAME?,MATCH($A5,#NAME?,0)+1,0)&gt;0,1,0)</formula>
    </cfRule>
    <cfRule type="expression" dxfId="988" priority="121">
      <formula>IF(VLOOKUP($X$3,#NAME?,MATCH($A5,#NAME?,0)+1,0)&gt;0,1,0)</formula>
    </cfRule>
    <cfRule type="expression" dxfId="98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6" priority="123">
      <formula>IF(LEN(Y5)&gt;0,1,0)</formula>
    </cfRule>
    <cfRule type="expression" dxfId="985" priority="124">
      <formula>IF(VLOOKUP($Y$3,#NAME?,MATCH($A5,#NAME?,0)+1,0)&gt;0,1,0)</formula>
    </cfRule>
    <cfRule type="expression" dxfId="984" priority="125">
      <formula>IF(VLOOKUP($Y$3,#NAME?,MATCH($A5,#NAME?,0)+1,0)&gt;0,1,0)</formula>
    </cfRule>
    <cfRule type="expression" dxfId="983" priority="126">
      <formula>IF(VLOOKUP($Y$3,#NAME?,MATCH($A5,#NAME?,0)+1,0)&gt;0,1,0)</formula>
    </cfRule>
    <cfRule type="expression" dxfId="98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81" priority="128">
      <formula>IF(LEN(Z5)&gt;0,1,0)</formula>
    </cfRule>
    <cfRule type="expression" dxfId="980" priority="129">
      <formula>IF(VLOOKUP($Z$3,#NAME?,MATCH($A5,#NAME?,0)+1,0)&gt;0,1,0)</formula>
    </cfRule>
    <cfRule type="expression" dxfId="979" priority="130">
      <formula>IF(VLOOKUP($Z$3,#NAME?,MATCH($A5,#NAME?,0)+1,0)&gt;0,1,0)</formula>
    </cfRule>
    <cfRule type="expression" dxfId="978" priority="131">
      <formula>IF(VLOOKUP($Z$3,#NAME?,MATCH($A5,#NAME?,0)+1,0)&gt;0,1,0)</formula>
    </cfRule>
    <cfRule type="expression" dxfId="97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6" priority="133">
      <formula>IF(LEN(AA4)&gt;0,1,0)</formula>
    </cfRule>
    <cfRule type="expression" dxfId="975" priority="134">
      <formula>IF(VLOOKUP($AA$3,#NAME?,MATCH($A4,#NAME?,0)+1,0)&gt;0,1,0)</formula>
    </cfRule>
    <cfRule type="expression" dxfId="974" priority="135">
      <formula>IF(VLOOKUP($AA$3,#NAME?,MATCH($A4,#NAME?,0)+1,0)&gt;0,1,0)</formula>
    </cfRule>
    <cfRule type="expression" dxfId="973" priority="136">
      <formula>IF(VLOOKUP($AA$3,#NAME?,MATCH($A4,#NAME?,0)+1,0)&gt;0,1,0)</formula>
    </cfRule>
    <cfRule type="expression" dxfId="97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71" priority="138">
      <formula>IF(LEN(AB4)&gt;0,1,0)</formula>
    </cfRule>
    <cfRule type="expression" dxfId="970" priority="139">
      <formula>IF(VLOOKUP($AB$3,#NAME?,MATCH($A4,#NAME?,0)+1,0)&gt;0,1,0)</formula>
    </cfRule>
    <cfRule type="expression" dxfId="969" priority="140">
      <formula>IF(VLOOKUP($AB$3,#NAME?,MATCH($A4,#NAME?,0)+1,0)&gt;0,1,0)</formula>
    </cfRule>
    <cfRule type="expression" dxfId="968" priority="141">
      <formula>IF(VLOOKUP($AB$3,#NAME?,MATCH($A4,#NAME?,0)+1,0)&gt;0,1,0)</formula>
    </cfRule>
    <cfRule type="expression" dxfId="96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6" priority="143">
      <formula>IF(LEN(#REF!)&gt;0,1,0)</formula>
    </cfRule>
    <cfRule type="expression" dxfId="965" priority="144">
      <formula>IF(VLOOKUP($AC$3,#NAME?,MATCH(#REF!,#NAME?,0)+1,0)&gt;0,1,0)</formula>
    </cfRule>
    <cfRule type="expression" dxfId="964" priority="145">
      <formula>IF(VLOOKUP($AC$3,#NAME?,MATCH(#REF!,#NAME?,0)+1,0)&gt;0,1,0)</formula>
    </cfRule>
    <cfRule type="expression" dxfId="963" priority="146">
      <formula>IF(VLOOKUP($AC$3,#NAME?,MATCH(#REF!,#NAME?,0)+1,0)&gt;0,1,0)</formula>
    </cfRule>
    <cfRule type="expression" dxfId="96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61" priority="148">
      <formula>IF(LEN(AD4)&gt;0,1,0)</formula>
    </cfRule>
    <cfRule type="expression" dxfId="960" priority="149">
      <formula>IF(VLOOKUP($AD$3,#NAME?,MATCH($A4,#NAME?,0)+1,0)&gt;0,1,0)</formula>
    </cfRule>
    <cfRule type="expression" dxfId="959" priority="150">
      <formula>IF(VLOOKUP($AD$3,#NAME?,MATCH($A4,#NAME?,0)+1,0)&gt;0,1,0)</formula>
    </cfRule>
    <cfRule type="expression" dxfId="958" priority="151">
      <formula>IF(VLOOKUP($AD$3,#NAME?,MATCH($A4,#NAME?,0)+1,0)&gt;0,1,0)</formula>
    </cfRule>
    <cfRule type="expression" dxfId="95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6" priority="153">
      <formula>IF(LEN(AE4)&gt;0,1,0)</formula>
    </cfRule>
    <cfRule type="expression" dxfId="955" priority="154">
      <formula>IF(VLOOKUP($AE$3,#NAME?,MATCH($A4,#NAME?,0)+1,0)&gt;0,1,0)</formula>
    </cfRule>
    <cfRule type="expression" dxfId="954" priority="155">
      <formula>IF(VLOOKUP($AE$3,#NAME?,MATCH($A4,#NAME?,0)+1,0)&gt;0,1,0)</formula>
    </cfRule>
    <cfRule type="expression" dxfId="953" priority="156">
      <formula>IF(VLOOKUP($AE$3,#NAME?,MATCH($A4,#NAME?,0)+1,0)&gt;0,1,0)</formula>
    </cfRule>
    <cfRule type="expression" dxfId="95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51" priority="158">
      <formula>IF(LEN(AF4)&gt;0,1,0)</formula>
    </cfRule>
    <cfRule type="expression" dxfId="950" priority="159">
      <formula>IF(VLOOKUP($AF$3,#NAME?,MATCH($A4,#NAME?,0)+1,0)&gt;0,1,0)</formula>
    </cfRule>
    <cfRule type="expression" dxfId="949" priority="160">
      <formula>IF(VLOOKUP($AF$3,#NAME?,MATCH($A4,#NAME?,0)+1,0)&gt;0,1,0)</formula>
    </cfRule>
    <cfRule type="expression" dxfId="948" priority="161">
      <formula>IF(VLOOKUP($AF$3,#NAME?,MATCH($A4,#NAME?,0)+1,0)&gt;0,1,0)</formula>
    </cfRule>
    <cfRule type="expression" dxfId="94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6" priority="163">
      <formula>IF(LEN(AG4)&gt;0,1,0)</formula>
    </cfRule>
    <cfRule type="expression" dxfId="945" priority="164">
      <formula>IF(VLOOKUP($AG$3,#NAME?,MATCH($A4,#NAME?,0)+1,0)&gt;0,1,0)</formula>
    </cfRule>
    <cfRule type="expression" dxfId="944" priority="165">
      <formula>IF(VLOOKUP($AG$3,#NAME?,MATCH($A4,#NAME?,0)+1,0)&gt;0,1,0)</formula>
    </cfRule>
    <cfRule type="expression" dxfId="943" priority="166">
      <formula>IF(VLOOKUP($AG$3,#NAME?,MATCH($A4,#NAME?,0)+1,0)&gt;0,1,0)</formula>
    </cfRule>
    <cfRule type="expression" dxfId="94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41" priority="168">
      <formula>IF(LEN(AH4)&gt;0,1,0)</formula>
    </cfRule>
    <cfRule type="expression" dxfId="940" priority="169">
      <formula>IF(VLOOKUP($AH$3,#NAME?,MATCH($A4,#NAME?,0)+1,0)&gt;0,1,0)</formula>
    </cfRule>
    <cfRule type="expression" dxfId="939" priority="170">
      <formula>IF(VLOOKUP($AH$3,#NAME?,MATCH($A4,#NAME?,0)+1,0)&gt;0,1,0)</formula>
    </cfRule>
    <cfRule type="expression" dxfId="938" priority="171">
      <formula>IF(VLOOKUP($AH$3,#NAME?,MATCH($A4,#NAME?,0)+1,0)&gt;0,1,0)</formula>
    </cfRule>
    <cfRule type="expression" dxfId="93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6" priority="173">
      <formula>IF(LEN(AI4)&gt;0,1,0)</formula>
    </cfRule>
    <cfRule type="expression" dxfId="935" priority="174">
      <formula>IF(VLOOKUP($AI$3,#NAME?,MATCH($A4,#NAME?,0)+1,0)&gt;0,1,0)</formula>
    </cfRule>
    <cfRule type="expression" dxfId="934" priority="175">
      <formula>IF(VLOOKUP($AI$3,#NAME?,MATCH($A4,#NAME?,0)+1,0)&gt;0,1,0)</formula>
    </cfRule>
    <cfRule type="expression" dxfId="933" priority="176">
      <formula>IF(VLOOKUP($AI$3,#NAME?,MATCH($A4,#NAME?,0)+1,0)&gt;0,1,0)</formula>
    </cfRule>
    <cfRule type="expression" dxfId="93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31" priority="178">
      <formula>IF(LEN(AJ4)&gt;0,1,0)</formula>
    </cfRule>
    <cfRule type="expression" dxfId="930" priority="179">
      <formula>IF(VLOOKUP($AJ$3,#NAME?,MATCH($A4,#NAME?,0)+1,0)&gt;0,1,0)</formula>
    </cfRule>
    <cfRule type="expression" dxfId="929" priority="180">
      <formula>IF(VLOOKUP($AJ$3,#NAME?,MATCH($A4,#NAME?,0)+1,0)&gt;0,1,0)</formula>
    </cfRule>
    <cfRule type="expression" dxfId="928" priority="181">
      <formula>IF(VLOOKUP($AJ$3,#NAME?,MATCH($A4,#NAME?,0)+1,0)&gt;0,1,0)</formula>
    </cfRule>
    <cfRule type="expression" dxfId="92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6" priority="183">
      <formula>IF(LEN(AK4)&gt;0,1,0)</formula>
    </cfRule>
    <cfRule type="expression" dxfId="925" priority="184">
      <formula>IF(VLOOKUP($AK$3,#NAME?,MATCH($A4,#NAME?,0)+1,0)&gt;0,1,0)</formula>
    </cfRule>
    <cfRule type="expression" dxfId="924" priority="185">
      <formula>IF(VLOOKUP($AK$3,#NAME?,MATCH($A4,#NAME?,0)+1,0)&gt;0,1,0)</formula>
    </cfRule>
    <cfRule type="expression" dxfId="923" priority="186">
      <formula>IF(VLOOKUP($AK$3,#NAME?,MATCH($A4,#NAME?,0)+1,0)&gt;0,1,0)</formula>
    </cfRule>
    <cfRule type="expression" dxfId="92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21" priority="188">
      <formula>IF(LEN(AL4)&gt;0,1,0)</formula>
    </cfRule>
    <cfRule type="expression" dxfId="920" priority="189">
      <formula>IF(VLOOKUP($AL$3,#NAME?,MATCH($A4,#NAME?,0)+1,0)&gt;0,1,0)</formula>
    </cfRule>
    <cfRule type="expression" dxfId="919" priority="190">
      <formula>IF(VLOOKUP($AL$3,#NAME?,MATCH($A4,#NAME?,0)+1,0)&gt;0,1,0)</formula>
    </cfRule>
    <cfRule type="expression" dxfId="918" priority="191">
      <formula>IF(VLOOKUP($AL$3,#NAME?,MATCH($A4,#NAME?,0)+1,0)&gt;0,1,0)</formula>
    </cfRule>
    <cfRule type="expression" dxfId="91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6" priority="193">
      <formula>IF(LEN(AM4)&gt;0,1,0)</formula>
    </cfRule>
    <cfRule type="expression" dxfId="915" priority="194">
      <formula>IF(VLOOKUP($AM$3,#NAME?,MATCH($A4,#NAME?,0)+1,0)&gt;0,1,0)</formula>
    </cfRule>
    <cfRule type="expression" dxfId="914" priority="195">
      <formula>IF(VLOOKUP($AM$3,#NAME?,MATCH($A4,#NAME?,0)+1,0)&gt;0,1,0)</formula>
    </cfRule>
    <cfRule type="expression" dxfId="913" priority="196">
      <formula>IF(VLOOKUP($AM$3,#NAME?,MATCH($A4,#NAME?,0)+1,0)&gt;0,1,0)</formula>
    </cfRule>
    <cfRule type="expression" dxfId="91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11" priority="198">
      <formula>IF(LEN(AN4)&gt;0,1,0)</formula>
    </cfRule>
    <cfRule type="expression" dxfId="910" priority="199">
      <formula>IF(VLOOKUP($AN$3,#NAME?,MATCH($A4,#NAME?,0)+1,0)&gt;0,1,0)</formula>
    </cfRule>
    <cfRule type="expression" dxfId="909" priority="200">
      <formula>IF(VLOOKUP($AN$3,#NAME?,MATCH($A4,#NAME?,0)+1,0)&gt;0,1,0)</formula>
    </cfRule>
    <cfRule type="expression" dxfId="908" priority="201">
      <formula>IF(VLOOKUP($AN$3,#NAME?,MATCH($A4,#NAME?,0)+1,0)&gt;0,1,0)</formula>
    </cfRule>
    <cfRule type="expression" dxfId="90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6" priority="203">
      <formula>IF(LEN(AO4)&gt;0,1,0)</formula>
    </cfRule>
    <cfRule type="expression" dxfId="905" priority="204">
      <formula>IF(VLOOKUP($AO$3,#NAME?,MATCH($A4,#NAME?,0)+1,0)&gt;0,1,0)</formula>
    </cfRule>
    <cfRule type="expression" dxfId="904" priority="205">
      <formula>IF(VLOOKUP($AO$3,#NAME?,MATCH($A4,#NAME?,0)+1,0)&gt;0,1,0)</formula>
    </cfRule>
    <cfRule type="expression" dxfId="903" priority="206">
      <formula>IF(VLOOKUP($AO$3,#NAME?,MATCH($A4,#NAME?,0)+1,0)&gt;0,1,0)</formula>
    </cfRule>
    <cfRule type="expression" dxfId="90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901" priority="208">
      <formula>IF(LEN(AP4)&gt;0,1,0)</formula>
    </cfRule>
    <cfRule type="expression" dxfId="900" priority="209">
      <formula>IF(VLOOKUP($AP$3,#NAME?,MATCH($A4,#NAME?,0)+1,0)&gt;0,1,0)</formula>
    </cfRule>
    <cfRule type="expression" dxfId="899" priority="210">
      <formula>IF(VLOOKUP($AP$3,#NAME?,MATCH($A4,#NAME?,0)+1,0)&gt;0,1,0)</formula>
    </cfRule>
    <cfRule type="expression" dxfId="898" priority="211">
      <formula>IF(VLOOKUP($AP$3,#NAME?,MATCH($A4,#NAME?,0)+1,0)&gt;0,1,0)</formula>
    </cfRule>
    <cfRule type="expression" dxfId="8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6" priority="213">
      <formula>IF(LEN(AQ4)&gt;0,1,0)</formula>
    </cfRule>
    <cfRule type="expression" dxfId="895" priority="214">
      <formula>IF(VLOOKUP($AQ$3,#NAME?,MATCH($A4,#NAME?,0)+1,0)&gt;0,1,0)</formula>
    </cfRule>
    <cfRule type="expression" dxfId="894" priority="215">
      <formula>IF(VLOOKUP($AQ$3,#NAME?,MATCH($A4,#NAME?,0)+1,0)&gt;0,1,0)</formula>
    </cfRule>
    <cfRule type="expression" dxfId="893" priority="216">
      <formula>IF(VLOOKUP($AQ$3,#NAME?,MATCH($A4,#NAME?,0)+1,0)&gt;0,1,0)</formula>
    </cfRule>
    <cfRule type="expression" dxfId="89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91" priority="218">
      <formula>IF(LEN(AR4)&gt;0,1,0)</formula>
    </cfRule>
    <cfRule type="expression" dxfId="890" priority="219">
      <formula>IF(VLOOKUP($AR$3,#NAME?,MATCH($A4,#NAME?,0)+1,0)&gt;0,1,0)</formula>
    </cfRule>
    <cfRule type="expression" dxfId="889" priority="220">
      <formula>IF(VLOOKUP($AR$3,#NAME?,MATCH($A4,#NAME?,0)+1,0)&gt;0,1,0)</formula>
    </cfRule>
    <cfRule type="expression" dxfId="888" priority="221">
      <formula>IF(VLOOKUP($AR$3,#NAME?,MATCH($A4,#NAME?,0)+1,0)&gt;0,1,0)</formula>
    </cfRule>
    <cfRule type="expression" dxfId="88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6" priority="223">
      <formula>IF(LEN(AS4)&gt;0,1,0)</formula>
    </cfRule>
    <cfRule type="expression" dxfId="885" priority="224">
      <formula>IF(VLOOKUP($AS$3,#NAME?,MATCH($A4,#NAME?,0)+1,0)&gt;0,1,0)</formula>
    </cfRule>
    <cfRule type="expression" dxfId="884" priority="225">
      <formula>IF(VLOOKUP($AS$3,#NAME?,MATCH($A4,#NAME?,0)+1,0)&gt;0,1,0)</formula>
    </cfRule>
    <cfRule type="expression" dxfId="883" priority="226">
      <formula>IF(VLOOKUP($AS$3,#NAME?,MATCH($A4,#NAME?,0)+1,0)&gt;0,1,0)</formula>
    </cfRule>
    <cfRule type="expression" dxfId="882"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81" priority="228">
      <formula>IF(LEN(AT4)&gt;0,1,0)</formula>
    </cfRule>
    <cfRule type="expression" dxfId="880" priority="229">
      <formula>IF(VLOOKUP($AT$3,#NAME?,MATCH($A4,#NAME?,0)+1,0)&gt;0,1,0)</formula>
    </cfRule>
    <cfRule type="expression" dxfId="879" priority="230">
      <formula>IF(VLOOKUP($AT$3,#NAME?,MATCH($A4,#NAME?,0)+1,0)&gt;0,1,0)</formula>
    </cfRule>
    <cfRule type="expression" dxfId="878" priority="231">
      <formula>IF(VLOOKUP($AT$3,#NAME?,MATCH($A4,#NAME?,0)+1,0)&gt;0,1,0)</formula>
    </cfRule>
    <cfRule type="expression" dxfId="87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6" priority="233">
      <formula>IF(LEN(AU4)&gt;0,1,0)</formula>
    </cfRule>
    <cfRule type="expression" dxfId="875" priority="234">
      <formula>IF(VLOOKUP($AU$3,#NAME?,MATCH($A4,#NAME?,0)+1,0)&gt;0,1,0)</formula>
    </cfRule>
    <cfRule type="expression" dxfId="874" priority="235">
      <formula>IF(VLOOKUP($AU$3,#NAME?,MATCH($A4,#NAME?,0)+1,0)&gt;0,1,0)</formula>
    </cfRule>
    <cfRule type="expression" dxfId="873" priority="236">
      <formula>IF(VLOOKUP($AU$3,#NAME?,MATCH($A4,#NAME?,0)+1,0)&gt;0,1,0)</formula>
    </cfRule>
    <cfRule type="expression" dxfId="87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71" priority="238">
      <formula>IF(LEN(AV4)&gt;0,1,0)</formula>
    </cfRule>
    <cfRule type="expression" dxfId="870" priority="239">
      <formula>IF(VLOOKUP($AV$3,#NAME?,MATCH($A4,#NAME?,0)+1,0)&gt;0,1,0)</formula>
    </cfRule>
    <cfRule type="expression" dxfId="869" priority="240">
      <formula>IF(VLOOKUP($AV$3,#NAME?,MATCH($A4,#NAME?,0)+1,0)&gt;0,1,0)</formula>
    </cfRule>
    <cfRule type="expression" dxfId="868" priority="241">
      <formula>IF(VLOOKUP($AV$3,#NAME?,MATCH($A4,#NAME?,0)+1,0)&gt;0,1,0)</formula>
    </cfRule>
    <cfRule type="expression" dxfId="867"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6" priority="243">
      <formula>IF(LEN(AW4)&gt;0,1,0)</formula>
    </cfRule>
    <cfRule type="expression" dxfId="865" priority="244">
      <formula>IF(VLOOKUP($AW$3,#NAME?,MATCH($A4,#NAME?,0)+1,0)&gt;0,1,0)</formula>
    </cfRule>
    <cfRule type="expression" dxfId="864" priority="245">
      <formula>IF(VLOOKUP($AW$3,#NAME?,MATCH($A4,#NAME?,0)+1,0)&gt;0,1,0)</formula>
    </cfRule>
    <cfRule type="expression" dxfId="863" priority="246">
      <formula>IF(VLOOKUP($AW$3,#NAME?,MATCH($A4,#NAME?,0)+1,0)&gt;0,1,0)</formula>
    </cfRule>
    <cfRule type="expression" dxfId="86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61" priority="248">
      <formula>IF(LEN(AX4)&gt;0,1,0)</formula>
    </cfRule>
    <cfRule type="expression" dxfId="860" priority="249">
      <formula>IF(VLOOKUP($AX$3,#NAME?,MATCH($A4,#NAME?,0)+1,0)&gt;0,1,0)</formula>
    </cfRule>
    <cfRule type="expression" dxfId="859" priority="250">
      <formula>IF(VLOOKUP($AX$3,#NAME?,MATCH($A4,#NAME?,0)+1,0)&gt;0,1,0)</formula>
    </cfRule>
    <cfRule type="expression" dxfId="858" priority="251">
      <formula>IF(VLOOKUP($AX$3,#NAME?,MATCH($A4,#NAME?,0)+1,0)&gt;0,1,0)</formula>
    </cfRule>
    <cfRule type="expression" dxfId="85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6" priority="253">
      <formula>IF(LEN(AY4)&gt;0,1,0)</formula>
    </cfRule>
    <cfRule type="expression" dxfId="855" priority="254">
      <formula>IF(VLOOKUP($AY$3,#NAME?,MATCH($A4,#NAME?,0)+1,0)&gt;0,1,0)</formula>
    </cfRule>
    <cfRule type="expression" dxfId="854" priority="255">
      <formula>IF(VLOOKUP($AY$3,#NAME?,MATCH($A4,#NAME?,0)+1,0)&gt;0,1,0)</formula>
    </cfRule>
    <cfRule type="expression" dxfId="853" priority="256">
      <formula>IF(VLOOKUP($AY$3,#NAME?,MATCH($A4,#NAME?,0)+1,0)&gt;0,1,0)</formula>
    </cfRule>
    <cfRule type="expression" dxfId="85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51" priority="258">
      <formula>IF(LEN(AZ4)&gt;0,1,0)</formula>
    </cfRule>
    <cfRule type="expression" dxfId="850" priority="259">
      <formula>IF(VLOOKUP($AZ$3,#NAME?,MATCH($A4,#NAME?,0)+1,0)&gt;0,1,0)</formula>
    </cfRule>
    <cfRule type="expression" dxfId="849" priority="260">
      <formula>IF(VLOOKUP($AZ$3,#NAME?,MATCH($A4,#NAME?,0)+1,0)&gt;0,1,0)</formula>
    </cfRule>
    <cfRule type="expression" dxfId="848" priority="261">
      <formula>IF(VLOOKUP($AZ$3,#NAME?,MATCH($A4,#NAME?,0)+1,0)&gt;0,1,0)</formula>
    </cfRule>
    <cfRule type="expression" dxfId="84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6" priority="263">
      <formula>IF(LEN(BA4)&gt;0,1,0)</formula>
    </cfRule>
    <cfRule type="expression" dxfId="845" priority="264">
      <formula>IF(VLOOKUP($BA$3,#NAME?,MATCH($A4,#NAME?,0)+1,0)&gt;0,1,0)</formula>
    </cfRule>
    <cfRule type="expression" dxfId="844" priority="265">
      <formula>IF(VLOOKUP($BA$3,#NAME?,MATCH($A4,#NAME?,0)+1,0)&gt;0,1,0)</formula>
    </cfRule>
    <cfRule type="expression" dxfId="843" priority="266">
      <formula>IF(VLOOKUP($BA$3,#NAME?,MATCH($A4,#NAME?,0)+1,0)&gt;0,1,0)</formula>
    </cfRule>
    <cfRule type="expression" dxfId="84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41" priority="268">
      <formula>IF(LEN(BB4)&gt;0,1,0)</formula>
    </cfRule>
    <cfRule type="expression" dxfId="840" priority="269">
      <formula>IF(VLOOKUP($BB$3,#NAME?,MATCH($A4,#NAME?,0)+1,0)&gt;0,1,0)</formula>
    </cfRule>
    <cfRule type="expression" dxfId="839" priority="270">
      <formula>IF(VLOOKUP($BB$3,#NAME?,MATCH($A4,#NAME?,0)+1,0)&gt;0,1,0)</formula>
    </cfRule>
    <cfRule type="expression" dxfId="838" priority="271">
      <formula>IF(VLOOKUP($BB$3,#NAME?,MATCH($A4,#NAME?,0)+1,0)&gt;0,1,0)</formula>
    </cfRule>
    <cfRule type="expression" dxfId="83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6" priority="273">
      <formula>IF(LEN(BC4)&gt;0,1,0)</formula>
    </cfRule>
    <cfRule type="expression" dxfId="835" priority="274">
      <formula>IF(VLOOKUP($BC$3,#NAME?,MATCH($A4,#NAME?,0)+1,0)&gt;0,1,0)</formula>
    </cfRule>
    <cfRule type="expression" dxfId="834" priority="275">
      <formula>IF(VLOOKUP($BC$3,#NAME?,MATCH($A4,#NAME?,0)+1,0)&gt;0,1,0)</formula>
    </cfRule>
    <cfRule type="expression" dxfId="833" priority="276">
      <formula>IF(VLOOKUP($BC$3,#NAME?,MATCH($A4,#NAME?,0)+1,0)&gt;0,1,0)</formula>
    </cfRule>
    <cfRule type="expression" dxfId="83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31" priority="278">
      <formula>IF(LEN(BD4)&gt;0,1,0)</formula>
    </cfRule>
    <cfRule type="expression" dxfId="830" priority="279">
      <formula>IF(VLOOKUP($BD$3,#NAME?,MATCH($A4,#NAME?,0)+1,0)&gt;0,1,0)</formula>
    </cfRule>
    <cfRule type="expression" dxfId="829" priority="280">
      <formula>IF(VLOOKUP($BD$3,#NAME?,MATCH($A4,#NAME?,0)+1,0)&gt;0,1,0)</formula>
    </cfRule>
    <cfRule type="expression" dxfId="828" priority="281">
      <formula>IF(VLOOKUP($BD$3,#NAME?,MATCH($A4,#NAME?,0)+1,0)&gt;0,1,0)</formula>
    </cfRule>
    <cfRule type="expression" dxfId="82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6" priority="283">
      <formula>IF(LEN(BE5)&gt;0,1,0)</formula>
    </cfRule>
    <cfRule type="expression" dxfId="825" priority="284">
      <formula>IF(VLOOKUP($BE$3,#NAME?,MATCH($A5,#NAME?,0)+1,0)&gt;0,1,0)</formula>
    </cfRule>
    <cfRule type="expression" dxfId="824" priority="285">
      <formula>IF(VLOOKUP($BE$3,#NAME?,MATCH($A5,#NAME?,0)+1,0)&gt;0,1,0)</formula>
    </cfRule>
    <cfRule type="expression" dxfId="823" priority="286">
      <formula>IF(VLOOKUP($BE$3,#NAME?,MATCH($A5,#NAME?,0)+1,0)&gt;0,1,0)</formula>
    </cfRule>
    <cfRule type="expression" dxfId="82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21" priority="288">
      <formula>IF(LEN(BF5)&gt;0,1,0)</formula>
    </cfRule>
    <cfRule type="expression" dxfId="820" priority="289">
      <formula>IF(VLOOKUP($BF$3,#NAME?,MATCH($A5,#NAME?,0)+1,0)&gt;0,1,0)</formula>
    </cfRule>
    <cfRule type="expression" dxfId="819" priority="290">
      <formula>IF(VLOOKUP($BF$3,#NAME?,MATCH($A5,#NAME?,0)+1,0)&gt;0,1,0)</formula>
    </cfRule>
    <cfRule type="expression" dxfId="818" priority="291">
      <formula>IF(VLOOKUP($BF$3,#NAME?,MATCH($A5,#NAME?,0)+1,0)&gt;0,1,0)</formula>
    </cfRule>
    <cfRule type="expression" dxfId="81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6" priority="293">
      <formula>IF(LEN(BG5)&gt;0,1,0)</formula>
    </cfRule>
    <cfRule type="expression" dxfId="815" priority="294">
      <formula>IF(VLOOKUP($BG$3,#NAME?,MATCH($A5,#NAME?,0)+1,0)&gt;0,1,0)</formula>
    </cfRule>
    <cfRule type="expression" dxfId="814" priority="295">
      <formula>IF(VLOOKUP($BG$3,#NAME?,MATCH($A5,#NAME?,0)+1,0)&gt;0,1,0)</formula>
    </cfRule>
    <cfRule type="expression" dxfId="813" priority="296">
      <formula>IF(VLOOKUP($BG$3,#NAME?,MATCH($A5,#NAME?,0)+1,0)&gt;0,1,0)</formula>
    </cfRule>
    <cfRule type="expression" dxfId="81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11" priority="298">
      <formula>IF(LEN(BH5)&gt;0,1,0)</formula>
    </cfRule>
    <cfRule type="expression" dxfId="810" priority="299">
      <formula>IF(VLOOKUP($BH$3,#NAME?,MATCH($A5,#NAME?,0)+1,0)&gt;0,1,0)</formula>
    </cfRule>
    <cfRule type="expression" dxfId="809" priority="300">
      <formula>IF(VLOOKUP($BH$3,#NAME?,MATCH($A5,#NAME?,0)+1,0)&gt;0,1,0)</formula>
    </cfRule>
    <cfRule type="expression" dxfId="808" priority="301">
      <formula>IF(VLOOKUP($BH$3,#NAME?,MATCH($A5,#NAME?,0)+1,0)&gt;0,1,0)</formula>
    </cfRule>
    <cfRule type="expression" dxfId="80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6" priority="303">
      <formula>IF(LEN(BI4)&gt;0,1,0)</formula>
    </cfRule>
    <cfRule type="expression" dxfId="805" priority="304">
      <formula>IF(VLOOKUP($BI$3,#NAME?,MATCH($A4,#NAME?,0)+1,0)&gt;0,1,0)</formula>
    </cfRule>
    <cfRule type="expression" dxfId="804" priority="305">
      <formula>IF(VLOOKUP($BI$3,#NAME?,MATCH($A4,#NAME?,0)+1,0)&gt;0,1,0)</formula>
    </cfRule>
    <cfRule type="expression" dxfId="803" priority="306">
      <formula>IF(VLOOKUP($BI$3,#NAME?,MATCH($A4,#NAME?,0)+1,0)&gt;0,1,0)</formula>
    </cfRule>
    <cfRule type="expression" dxfId="80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801" priority="308">
      <formula>IF(LEN(BJ4)&gt;0,1,0)</formula>
    </cfRule>
    <cfRule type="expression" dxfId="800" priority="309">
      <formula>IF(VLOOKUP($BJ$3,#NAME?,MATCH($A4,#NAME?,0)+1,0)&gt;0,1,0)</formula>
    </cfRule>
    <cfRule type="expression" dxfId="799" priority="310">
      <formula>IF(VLOOKUP($BJ$3,#NAME?,MATCH($A4,#NAME?,0)+1,0)&gt;0,1,0)</formula>
    </cfRule>
    <cfRule type="expression" dxfId="798" priority="311">
      <formula>IF(VLOOKUP($BJ$3,#NAME?,MATCH($A4,#NAME?,0)+1,0)&gt;0,1,0)</formula>
    </cfRule>
    <cfRule type="expression" dxfId="79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6" priority="313">
      <formula>IF(LEN(BK4)&gt;0,1,0)</formula>
    </cfRule>
    <cfRule type="expression" dxfId="795" priority="314">
      <formula>IF(VLOOKUP($BK$3,#NAME?,MATCH($A4,#NAME?,0)+1,0)&gt;0,1,0)</formula>
    </cfRule>
    <cfRule type="expression" dxfId="794" priority="315">
      <formula>IF(VLOOKUP($BK$3,#NAME?,MATCH($A4,#NAME?,0)+1,0)&gt;0,1,0)</formula>
    </cfRule>
    <cfRule type="expression" dxfId="793" priority="316">
      <formula>IF(VLOOKUP($BK$3,#NAME?,MATCH($A4,#NAME?,0)+1,0)&gt;0,1,0)</formula>
    </cfRule>
    <cfRule type="expression" dxfId="79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91" priority="318">
      <formula>IF(LEN(BL4)&gt;0,1,0)</formula>
    </cfRule>
    <cfRule type="expression" dxfId="790" priority="319">
      <formula>IF(VLOOKUP($BL$3,#NAME?,MATCH($A4,#NAME?,0)+1,0)&gt;0,1,0)</formula>
    </cfRule>
    <cfRule type="expression" dxfId="789" priority="320">
      <formula>IF(VLOOKUP($BL$3,#NAME?,MATCH($A4,#NAME?,0)+1,0)&gt;0,1,0)</formula>
    </cfRule>
    <cfRule type="expression" dxfId="788" priority="321">
      <formula>IF(VLOOKUP($BL$3,#NAME?,MATCH($A4,#NAME?,0)+1,0)&gt;0,1,0)</formula>
    </cfRule>
    <cfRule type="expression" dxfId="78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6" priority="323">
      <formula>IF(LEN(BM4)&gt;0,1,0)</formula>
    </cfRule>
    <cfRule type="expression" dxfId="785" priority="324">
      <formula>IF(VLOOKUP($BM$3,#NAME?,MATCH($A4,#NAME?,0)+1,0)&gt;0,1,0)</formula>
    </cfRule>
    <cfRule type="expression" dxfId="784" priority="325">
      <formula>IF(VLOOKUP($BM$3,#NAME?,MATCH($A4,#NAME?,0)+1,0)&gt;0,1,0)</formula>
    </cfRule>
    <cfRule type="expression" dxfId="783" priority="326">
      <formula>IF(VLOOKUP($BM$3,#NAME?,MATCH($A4,#NAME?,0)+1,0)&gt;0,1,0)</formula>
    </cfRule>
    <cfRule type="expression" dxfId="78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81" priority="328">
      <formula>IF(LEN(BN4)&gt;0,1,0)</formula>
    </cfRule>
    <cfRule type="expression" dxfId="780" priority="329">
      <formula>IF(VLOOKUP($BN$3,#NAME?,MATCH($A4,#NAME?,0)+1,0)&gt;0,1,0)</formula>
    </cfRule>
    <cfRule type="expression" dxfId="779" priority="330">
      <formula>IF(VLOOKUP($BN$3,#NAME?,MATCH($A4,#NAME?,0)+1,0)&gt;0,1,0)</formula>
    </cfRule>
    <cfRule type="expression" dxfId="778" priority="331">
      <formula>IF(VLOOKUP($BN$3,#NAME?,MATCH($A4,#NAME?,0)+1,0)&gt;0,1,0)</formula>
    </cfRule>
    <cfRule type="expression" dxfId="77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6" priority="333">
      <formula>IF(LEN(BO4)&gt;0,1,0)</formula>
    </cfRule>
    <cfRule type="expression" dxfId="775" priority="334">
      <formula>IF(VLOOKUP($BO$3,#NAME?,MATCH($A4,#NAME?,0)+1,0)&gt;0,1,0)</formula>
    </cfRule>
    <cfRule type="expression" dxfId="774" priority="335">
      <formula>IF(VLOOKUP($BO$3,#NAME?,MATCH($A4,#NAME?,0)+1,0)&gt;0,1,0)</formula>
    </cfRule>
    <cfRule type="expression" dxfId="773" priority="336">
      <formula>IF(VLOOKUP($BO$3,#NAME?,MATCH($A4,#NAME?,0)+1,0)&gt;0,1,0)</formula>
    </cfRule>
    <cfRule type="expression" dxfId="77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71" priority="338">
      <formula>IF(LEN(BP4)&gt;0,1,0)</formula>
    </cfRule>
    <cfRule type="expression" dxfId="770" priority="339">
      <formula>IF(VLOOKUP($BP$3,#NAME?,MATCH($A4,#NAME?,0)+1,0)&gt;0,1,0)</formula>
    </cfRule>
    <cfRule type="expression" dxfId="769" priority="340">
      <formula>IF(VLOOKUP($BP$3,#NAME?,MATCH($A4,#NAME?,0)+1,0)&gt;0,1,0)</formula>
    </cfRule>
    <cfRule type="expression" dxfId="768" priority="341">
      <formula>IF(VLOOKUP($BP$3,#NAME?,MATCH($A4,#NAME?,0)+1,0)&gt;0,1,0)</formula>
    </cfRule>
    <cfRule type="expression" dxfId="76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6" priority="343">
      <formula>IF(LEN(BQ4)&gt;0,1,0)</formula>
    </cfRule>
    <cfRule type="expression" dxfId="765" priority="344">
      <formula>IF(VLOOKUP($BQ$3,#NAME?,MATCH($A4,#NAME?,0)+1,0)&gt;0,1,0)</formula>
    </cfRule>
    <cfRule type="expression" dxfId="764" priority="345">
      <formula>IF(VLOOKUP($BQ$3,#NAME?,MATCH($A4,#NAME?,0)+1,0)&gt;0,1,0)</formula>
    </cfRule>
    <cfRule type="expression" dxfId="763" priority="346">
      <formula>IF(VLOOKUP($BQ$3,#NAME?,MATCH($A4,#NAME?,0)+1,0)&gt;0,1,0)</formula>
    </cfRule>
    <cfRule type="expression" dxfId="76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61" priority="348">
      <formula>IF(LEN(BR4)&gt;0,1,0)</formula>
    </cfRule>
    <cfRule type="expression" dxfId="760" priority="349">
      <formula>IF(VLOOKUP($BR$3,#NAME?,MATCH($A4,#NAME?,0)+1,0)&gt;0,1,0)</formula>
    </cfRule>
    <cfRule type="expression" dxfId="759" priority="350">
      <formula>IF(VLOOKUP($BR$3,#NAME?,MATCH($A4,#NAME?,0)+1,0)&gt;0,1,0)</formula>
    </cfRule>
    <cfRule type="expression" dxfId="758" priority="351">
      <formula>IF(VLOOKUP($BR$3,#NAME?,MATCH($A4,#NAME?,0)+1,0)&gt;0,1,0)</formula>
    </cfRule>
    <cfRule type="expression" dxfId="75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6" priority="353">
      <formula>IF(LEN(BS4)&gt;0,1,0)</formula>
    </cfRule>
    <cfRule type="expression" dxfId="755" priority="354">
      <formula>IF(VLOOKUP($BS$3,#NAME?,MATCH($A4,#NAME?,0)+1,0)&gt;0,1,0)</formula>
    </cfRule>
    <cfRule type="expression" dxfId="754" priority="355">
      <formula>IF(VLOOKUP($BS$3,#NAME?,MATCH($A4,#NAME?,0)+1,0)&gt;0,1,0)</formula>
    </cfRule>
    <cfRule type="expression" dxfId="753" priority="356">
      <formula>IF(VLOOKUP($BS$3,#NAME?,MATCH($A4,#NAME?,0)+1,0)&gt;0,1,0)</formula>
    </cfRule>
    <cfRule type="expression" dxfId="75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51" priority="358">
      <formula>IF(LEN(BT4)&gt;0,1,0)</formula>
    </cfRule>
    <cfRule type="expression" dxfId="750" priority="359">
      <formula>IF(VLOOKUP($BT$3,#NAME?,MATCH($A4,#NAME?,0)+1,0)&gt;0,1,0)</formula>
    </cfRule>
    <cfRule type="expression" dxfId="749" priority="360">
      <formula>IF(VLOOKUP($BT$3,#NAME?,MATCH($A4,#NAME?,0)+1,0)&gt;0,1,0)</formula>
    </cfRule>
    <cfRule type="expression" dxfId="748" priority="361">
      <formula>IF(VLOOKUP($BT$3,#NAME?,MATCH($A4,#NAME?,0)+1,0)&gt;0,1,0)</formula>
    </cfRule>
    <cfRule type="expression" dxfId="74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6" priority="363">
      <formula>IF(LEN(BU4)&gt;0,1,0)</formula>
    </cfRule>
    <cfRule type="expression" dxfId="745" priority="364">
      <formula>IF(VLOOKUP($BU$3,#NAME?,MATCH($A4,#NAME?,0)+1,0)&gt;0,1,0)</formula>
    </cfRule>
    <cfRule type="expression" dxfId="744" priority="365">
      <formula>IF(VLOOKUP($BU$3,#NAME?,MATCH($A4,#NAME?,0)+1,0)&gt;0,1,0)</formula>
    </cfRule>
    <cfRule type="expression" dxfId="743" priority="366">
      <formula>IF(VLOOKUP($BU$3,#NAME?,MATCH($A4,#NAME?,0)+1,0)&gt;0,1,0)</formula>
    </cfRule>
    <cfRule type="expression" dxfId="74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41" priority="368">
      <formula>IF(LEN(BV4)&gt;0,1,0)</formula>
    </cfRule>
    <cfRule type="expression" dxfId="740" priority="369">
      <formula>IF(VLOOKUP($BV$3,#NAME?,MATCH($A4,#NAME?,0)+1,0)&gt;0,1,0)</formula>
    </cfRule>
    <cfRule type="expression" dxfId="739" priority="370">
      <formula>IF(VLOOKUP($BV$3,#NAME?,MATCH($A4,#NAME?,0)+1,0)&gt;0,1,0)</formula>
    </cfRule>
    <cfRule type="expression" dxfId="738" priority="371">
      <formula>IF(VLOOKUP($BV$3,#NAME?,MATCH($A4,#NAME?,0)+1,0)&gt;0,1,0)</formula>
    </cfRule>
    <cfRule type="expression" dxfId="73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6" priority="373">
      <formula>IF(LEN(BW4)&gt;0,1,0)</formula>
    </cfRule>
    <cfRule type="expression" dxfId="735" priority="374">
      <formula>IF(VLOOKUP($BW$3,#NAME?,MATCH($A4,#NAME?,0)+1,0)&gt;0,1,0)</formula>
    </cfRule>
    <cfRule type="expression" dxfId="734" priority="375">
      <formula>IF(VLOOKUP($BW$3,#NAME?,MATCH($A4,#NAME?,0)+1,0)&gt;0,1,0)</formula>
    </cfRule>
    <cfRule type="expression" dxfId="733" priority="376">
      <formula>IF(VLOOKUP($BW$3,#NAME?,MATCH($A4,#NAME?,0)+1,0)&gt;0,1,0)</formula>
    </cfRule>
    <cfRule type="expression" dxfId="73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31" priority="378">
      <formula>IF(LEN(BX4)&gt;0,1,0)</formula>
    </cfRule>
    <cfRule type="expression" dxfId="730" priority="379">
      <formula>IF(VLOOKUP($BX$3,#NAME?,MATCH($A4,#NAME?,0)+1,0)&gt;0,1,0)</formula>
    </cfRule>
    <cfRule type="expression" dxfId="729" priority="380">
      <formula>IF(VLOOKUP($BX$3,#NAME?,MATCH($A4,#NAME?,0)+1,0)&gt;0,1,0)</formula>
    </cfRule>
    <cfRule type="expression" dxfId="728" priority="381">
      <formula>IF(VLOOKUP($BX$3,#NAME?,MATCH($A4,#NAME?,0)+1,0)&gt;0,1,0)</formula>
    </cfRule>
    <cfRule type="expression" dxfId="72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6" priority="383">
      <formula>IF(LEN(BY4)&gt;0,1,0)</formula>
    </cfRule>
    <cfRule type="expression" dxfId="725" priority="384">
      <formula>IF(VLOOKUP($BY$3,#NAME?,MATCH($A4,#NAME?,0)+1,0)&gt;0,1,0)</formula>
    </cfRule>
    <cfRule type="expression" dxfId="724" priority="385">
      <formula>IF(VLOOKUP($BY$3,#NAME?,MATCH($A4,#NAME?,0)+1,0)&gt;0,1,0)</formula>
    </cfRule>
    <cfRule type="expression" dxfId="723" priority="386">
      <formula>IF(VLOOKUP($BY$3,#NAME?,MATCH($A4,#NAME?,0)+1,0)&gt;0,1,0)</formula>
    </cfRule>
    <cfRule type="expression" dxfId="72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21" priority="388">
      <formula>IF(LEN(BZ4)&gt;0,1,0)</formula>
    </cfRule>
    <cfRule type="expression" dxfId="720" priority="389">
      <formula>IF(VLOOKUP($BZ$3,#NAME?,MATCH($A4,#NAME?,0)+1,0)&gt;0,1,0)</formula>
    </cfRule>
    <cfRule type="expression" dxfId="719" priority="390">
      <formula>IF(VLOOKUP($BZ$3,#NAME?,MATCH($A4,#NAME?,0)+1,0)&gt;0,1,0)</formula>
    </cfRule>
    <cfRule type="expression" dxfId="718" priority="391">
      <formula>IF(VLOOKUP($BZ$3,#NAME?,MATCH($A4,#NAME?,0)+1,0)&gt;0,1,0)</formula>
    </cfRule>
    <cfRule type="expression" dxfId="71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6" priority="393">
      <formula>IF(LEN(CA4)&gt;0,1,0)</formula>
    </cfRule>
    <cfRule type="expression" dxfId="715" priority="394">
      <formula>IF(VLOOKUP($CA$3,#NAME?,MATCH($A4,#NAME?,0)+1,0)&gt;0,1,0)</formula>
    </cfRule>
    <cfRule type="expression" dxfId="714" priority="395">
      <formula>IF(VLOOKUP($CA$3,#NAME?,MATCH($A4,#NAME?,0)+1,0)&gt;0,1,0)</formula>
    </cfRule>
    <cfRule type="expression" dxfId="713" priority="396">
      <formula>IF(VLOOKUP($CA$3,#NAME?,MATCH($A4,#NAME?,0)+1,0)&gt;0,1,0)</formula>
    </cfRule>
    <cfRule type="expression" dxfId="71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11" priority="398">
      <formula>IF(LEN(CB4)&gt;0,1,0)</formula>
    </cfRule>
    <cfRule type="expression" dxfId="710" priority="399">
      <formula>IF(VLOOKUP($CB$3,#NAME?,MATCH($A4,#NAME?,0)+1,0)&gt;0,1,0)</formula>
    </cfRule>
    <cfRule type="expression" dxfId="709" priority="400">
      <formula>IF(VLOOKUP($CB$3,#NAME?,MATCH($A4,#NAME?,0)+1,0)&gt;0,1,0)</formula>
    </cfRule>
    <cfRule type="expression" dxfId="708" priority="401">
      <formula>IF(VLOOKUP($CB$3,#NAME?,MATCH($A4,#NAME?,0)+1,0)&gt;0,1,0)</formula>
    </cfRule>
    <cfRule type="expression" dxfId="70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6" priority="403">
      <formula>IF(LEN(CC4)&gt;0,1,0)</formula>
    </cfRule>
    <cfRule type="expression" dxfId="705" priority="404">
      <formula>IF(VLOOKUP($CC$3,#NAME?,MATCH($A4,#NAME?,0)+1,0)&gt;0,1,0)</formula>
    </cfRule>
    <cfRule type="expression" dxfId="704" priority="405">
      <formula>IF(VLOOKUP($CC$3,#NAME?,MATCH($A4,#NAME?,0)+1,0)&gt;0,1,0)</formula>
    </cfRule>
    <cfRule type="expression" dxfId="703" priority="406">
      <formula>IF(VLOOKUP($CC$3,#NAME?,MATCH($A4,#NAME?,0)+1,0)&gt;0,1,0)</formula>
    </cfRule>
    <cfRule type="expression" dxfId="70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701" priority="408">
      <formula>IF(LEN(CD4)&gt;0,1,0)</formula>
    </cfRule>
    <cfRule type="expression" dxfId="700" priority="409">
      <formula>IF(VLOOKUP($CD$3,#NAME?,MATCH($A4,#NAME?,0)+1,0)&gt;0,1,0)</formula>
    </cfRule>
    <cfRule type="expression" dxfId="699" priority="410">
      <formula>IF(VLOOKUP($CD$3,#NAME?,MATCH($A4,#NAME?,0)+1,0)&gt;0,1,0)</formula>
    </cfRule>
    <cfRule type="expression" dxfId="698" priority="411">
      <formula>IF(VLOOKUP($CD$3,#NAME?,MATCH($A4,#NAME?,0)+1,0)&gt;0,1,0)</formula>
    </cfRule>
    <cfRule type="expression" dxfId="69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6" priority="413">
      <formula>IF(LEN(CE4)&gt;0,1,0)</formula>
    </cfRule>
    <cfRule type="expression" dxfId="695" priority="414">
      <formula>IF(VLOOKUP($CE$3,#NAME?,MATCH($A4,#NAME?,0)+1,0)&gt;0,1,0)</formula>
    </cfRule>
    <cfRule type="expression" dxfId="694" priority="415">
      <formula>IF(VLOOKUP($CE$3,#NAME?,MATCH($A4,#NAME?,0)+1,0)&gt;0,1,0)</formula>
    </cfRule>
    <cfRule type="expression" dxfId="693" priority="416">
      <formula>IF(VLOOKUP($CE$3,#NAME?,MATCH($A4,#NAME?,0)+1,0)&gt;0,1,0)</formula>
    </cfRule>
    <cfRule type="expression" dxfId="69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91" priority="418">
      <formula>IF(LEN(CF4)&gt;0,1,0)</formula>
    </cfRule>
    <cfRule type="expression" dxfId="690" priority="419">
      <formula>IF(VLOOKUP($CF$3,#NAME?,MATCH($A4,#NAME?,0)+1,0)&gt;0,1,0)</formula>
    </cfRule>
    <cfRule type="expression" dxfId="689" priority="420">
      <formula>IF(VLOOKUP($CF$3,#NAME?,MATCH($A4,#NAME?,0)+1,0)&gt;0,1,0)</formula>
    </cfRule>
    <cfRule type="expression" dxfId="688" priority="421">
      <formula>IF(VLOOKUP($CF$3,#NAME?,MATCH($A4,#NAME?,0)+1,0)&gt;0,1,0)</formula>
    </cfRule>
    <cfRule type="expression" dxfId="68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6" priority="423">
      <formula>IF(LEN(CG4)&gt;0,1,0)</formula>
    </cfRule>
    <cfRule type="expression" dxfId="685" priority="424">
      <formula>IF(VLOOKUP($CG$3,#NAME?,MATCH($A4,#NAME?,0)+1,0)&gt;0,1,0)</formula>
    </cfRule>
    <cfRule type="expression" dxfId="684" priority="425">
      <formula>IF(VLOOKUP($CG$3,#NAME?,MATCH($A4,#NAME?,0)+1,0)&gt;0,1,0)</formula>
    </cfRule>
    <cfRule type="expression" dxfId="683" priority="426">
      <formula>IF(VLOOKUP($CG$3,#NAME?,MATCH($A4,#NAME?,0)+1,0)&gt;0,1,0)</formula>
    </cfRule>
    <cfRule type="expression" dxfId="68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81" priority="428">
      <formula>IF(LEN(CH4)&gt;0,1,0)</formula>
    </cfRule>
    <cfRule type="expression" dxfId="680" priority="429">
      <formula>IF(VLOOKUP($CH$3,#NAME?,MATCH($A4,#NAME?,0)+1,0)&gt;0,1,0)</formula>
    </cfRule>
    <cfRule type="expression" dxfId="679" priority="430">
      <formula>IF(VLOOKUP($CH$3,#NAME?,MATCH($A4,#NAME?,0)+1,0)&gt;0,1,0)</formula>
    </cfRule>
    <cfRule type="expression" dxfId="678" priority="431">
      <formula>IF(VLOOKUP($CH$3,#NAME?,MATCH($A4,#NAME?,0)+1,0)&gt;0,1,0)</formula>
    </cfRule>
    <cfRule type="expression" dxfId="67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6" priority="433">
      <formula>IF(LEN(CI4)&gt;0,1,0)</formula>
    </cfRule>
    <cfRule type="expression" dxfId="675" priority="434">
      <formula>IF(VLOOKUP($CI$3,#NAME?,MATCH($A4,#NAME?,0)+1,0)&gt;0,1,0)</formula>
    </cfRule>
    <cfRule type="expression" dxfId="674" priority="435">
      <formula>IF(VLOOKUP($CI$3,#NAME?,MATCH($A4,#NAME?,0)+1,0)&gt;0,1,0)</formula>
    </cfRule>
    <cfRule type="expression" dxfId="673" priority="436">
      <formula>IF(VLOOKUP($CI$3,#NAME?,MATCH($A4,#NAME?,0)+1,0)&gt;0,1,0)</formula>
    </cfRule>
    <cfRule type="expression" dxfId="67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71" priority="438">
      <formula>IF(LEN(CJ4)&gt;0,1,0)</formula>
    </cfRule>
    <cfRule type="expression" dxfId="670" priority="439">
      <formula>IF(VLOOKUP($CJ$3,#NAME?,MATCH($A4,#NAME?,0)+1,0)&gt;0,1,0)</formula>
    </cfRule>
    <cfRule type="expression" dxfId="669" priority="440">
      <formula>IF(VLOOKUP($CJ$3,#NAME?,MATCH($A4,#NAME?,0)+1,0)&gt;0,1,0)</formula>
    </cfRule>
    <cfRule type="expression" dxfId="668" priority="441">
      <formula>IF(VLOOKUP($CJ$3,#NAME?,MATCH($A4,#NAME?,0)+1,0)&gt;0,1,0)</formula>
    </cfRule>
    <cfRule type="expression" dxfId="66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6" priority="443">
      <formula>IF(LEN(CK4)&gt;0,1,0)</formula>
    </cfRule>
    <cfRule type="expression" dxfId="665" priority="444">
      <formula>IF(VLOOKUP($CK$3,#NAME?,MATCH($A4,#NAME?,0)+1,0)&gt;0,1,0)</formula>
    </cfRule>
    <cfRule type="expression" dxfId="664" priority="445">
      <formula>IF(VLOOKUP($CK$3,#NAME?,MATCH($A4,#NAME?,0)+1,0)&gt;0,1,0)</formula>
    </cfRule>
    <cfRule type="expression" dxfId="663" priority="446">
      <formula>IF(VLOOKUP($CK$3,#NAME?,MATCH($A4,#NAME?,0)+1,0)&gt;0,1,0)</formula>
    </cfRule>
    <cfRule type="expression" dxfId="66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61" priority="448">
      <formula>IF(LEN(CL4)&gt;0,1,0)</formula>
    </cfRule>
    <cfRule type="expression" dxfId="660" priority="449">
      <formula>IF(VLOOKUP($CL$3,#NAME?,MATCH($A4,#NAME?,0)+1,0)&gt;0,1,0)</formula>
    </cfRule>
    <cfRule type="expression" dxfId="659" priority="450">
      <formula>IF(VLOOKUP($CL$3,#NAME?,MATCH($A4,#NAME?,0)+1,0)&gt;0,1,0)</formula>
    </cfRule>
    <cfRule type="expression" dxfId="658" priority="451">
      <formula>IF(VLOOKUP($CL$3,#NAME?,MATCH($A4,#NAME?,0)+1,0)&gt;0,1,0)</formula>
    </cfRule>
    <cfRule type="expression" dxfId="65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6" priority="453">
      <formula>IF(LEN(CM4)&gt;0,1,0)</formula>
    </cfRule>
    <cfRule type="expression" dxfId="655" priority="454">
      <formula>IF(VLOOKUP($CM$3,#NAME?,MATCH($A4,#NAME?,0)+1,0)&gt;0,1,0)</formula>
    </cfRule>
    <cfRule type="expression" dxfId="654" priority="455">
      <formula>IF(VLOOKUP($CM$3,#NAME?,MATCH($A4,#NAME?,0)+1,0)&gt;0,1,0)</formula>
    </cfRule>
    <cfRule type="expression" dxfId="653" priority="456">
      <formula>IF(VLOOKUP($CM$3,#NAME?,MATCH($A4,#NAME?,0)+1,0)&gt;0,1,0)</formula>
    </cfRule>
    <cfRule type="expression" dxfId="65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51" priority="458">
      <formula>IF(LEN(CN4)&gt;0,1,0)</formula>
    </cfRule>
    <cfRule type="expression" dxfId="650" priority="459">
      <formula>IF(VLOOKUP($CN$3,#NAME?,MATCH($A4,#NAME?,0)+1,0)&gt;0,1,0)</formula>
    </cfRule>
    <cfRule type="expression" dxfId="649" priority="460">
      <formula>IF(VLOOKUP($CN$3,#NAME?,MATCH($A4,#NAME?,0)+1,0)&gt;0,1,0)</formula>
    </cfRule>
    <cfRule type="expression" dxfId="648" priority="461">
      <formula>IF(VLOOKUP($CN$3,#NAME?,MATCH($A4,#NAME?,0)+1,0)&gt;0,1,0)</formula>
    </cfRule>
    <cfRule type="expression" dxfId="64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6" priority="463">
      <formula>IF(LEN(CP4)&gt;0,1,0)</formula>
    </cfRule>
    <cfRule type="expression" dxfId="645" priority="464">
      <formula>IF(VLOOKUP($CP$3,#NAME?,MATCH($A4,#NAME?,0)+1,0)&gt;0,1,0)</formula>
    </cfRule>
    <cfRule type="expression" dxfId="644" priority="465">
      <formula>IF(VLOOKUP($CP$3,#NAME?,MATCH($A4,#NAME?,0)+1,0)&gt;0,1,0)</formula>
    </cfRule>
    <cfRule type="expression" dxfId="643" priority="466">
      <formula>IF(VLOOKUP($CP$3,#NAME?,MATCH($A4,#NAME?,0)+1,0)&gt;0,1,0)</formula>
    </cfRule>
    <cfRule type="expression" dxfId="64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41" priority="468">
      <formula>IF(LEN(CQ4)&gt;0,1,0)</formula>
    </cfRule>
    <cfRule type="expression" dxfId="640" priority="469">
      <formula>IF(VLOOKUP($CQ$3,#NAME?,MATCH($A4,#NAME?,0)+1,0)&gt;0,1,0)</formula>
    </cfRule>
    <cfRule type="expression" dxfId="639" priority="470">
      <formula>IF(VLOOKUP($CQ$3,#NAME?,MATCH($A4,#NAME?,0)+1,0)&gt;0,1,0)</formula>
    </cfRule>
    <cfRule type="expression" dxfId="638" priority="471">
      <formula>IF(VLOOKUP($CQ$3,#NAME?,MATCH($A4,#NAME?,0)+1,0)&gt;0,1,0)</formula>
    </cfRule>
    <cfRule type="expression" dxfId="63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6" priority="473">
      <formula>IF(LEN(CR4)&gt;0,1,0)</formula>
    </cfRule>
    <cfRule type="expression" dxfId="635" priority="474">
      <formula>IF(VLOOKUP($CR$3,#NAME?,MATCH($A4,#NAME?,0)+1,0)&gt;0,1,0)</formula>
    </cfRule>
    <cfRule type="expression" dxfId="634" priority="475">
      <formula>IF(VLOOKUP($CR$3,#NAME?,MATCH($A4,#NAME?,0)+1,0)&gt;0,1,0)</formula>
    </cfRule>
    <cfRule type="expression" dxfId="633" priority="476">
      <formula>IF(VLOOKUP($CR$3,#NAME?,MATCH($A4,#NAME?,0)+1,0)&gt;0,1,0)</formula>
    </cfRule>
    <cfRule type="expression" dxfId="63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31" priority="478">
      <formula>IF(LEN(CS4)&gt;0,1,0)</formula>
    </cfRule>
    <cfRule type="expression" dxfId="630" priority="479">
      <formula>IF(VLOOKUP($CS$3,#NAME?,MATCH($A4,#NAME?,0)+1,0)&gt;0,1,0)</formula>
    </cfRule>
    <cfRule type="expression" dxfId="629" priority="480">
      <formula>IF(VLOOKUP($CS$3,#NAME?,MATCH($A4,#NAME?,0)+1,0)&gt;0,1,0)</formula>
    </cfRule>
    <cfRule type="expression" dxfId="628" priority="481">
      <formula>IF(VLOOKUP($CS$3,#NAME?,MATCH($A4,#NAME?,0)+1,0)&gt;0,1,0)</formula>
    </cfRule>
    <cfRule type="expression" dxfId="62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6" priority="483">
      <formula>IF(LEN(CT4)&gt;0,1,0)</formula>
    </cfRule>
    <cfRule type="expression" dxfId="625" priority="484">
      <formula>IF(VLOOKUP($CT$3,#NAME?,MATCH($A4,#NAME?,0)+1,0)&gt;0,1,0)</formula>
    </cfRule>
    <cfRule type="expression" dxfId="624" priority="485">
      <formula>IF(VLOOKUP($CT$3,#NAME?,MATCH($A4,#NAME?,0)+1,0)&gt;0,1,0)</formula>
    </cfRule>
    <cfRule type="expression" dxfId="623" priority="486">
      <formula>IF(VLOOKUP($CT$3,#NAME?,MATCH($A4,#NAME?,0)+1,0)&gt;0,1,0)</formula>
    </cfRule>
    <cfRule type="expression" dxfId="62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21" priority="488">
      <formula>IF(LEN(CU4)&gt;0,1,0)</formula>
    </cfRule>
    <cfRule type="expression" dxfId="620" priority="489">
      <formula>IF(VLOOKUP($CU$3,#NAME?,MATCH($A4,#NAME?,0)+1,0)&gt;0,1,0)</formula>
    </cfRule>
    <cfRule type="expression" dxfId="619" priority="490">
      <formula>IF(VLOOKUP($CU$3,#NAME?,MATCH($A4,#NAME?,0)+1,0)&gt;0,1,0)</formula>
    </cfRule>
    <cfRule type="expression" dxfId="618" priority="491">
      <formula>IF(VLOOKUP($CU$3,#NAME?,MATCH($A4,#NAME?,0)+1,0)&gt;0,1,0)</formula>
    </cfRule>
    <cfRule type="expression" dxfId="61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6" priority="493">
      <formula>IF(LEN(CV4)&gt;0,1,0)</formula>
    </cfRule>
    <cfRule type="expression" dxfId="615" priority="494">
      <formula>IF(VLOOKUP($CV$3,#NAME?,MATCH($A4,#NAME?,0)+1,0)&gt;0,1,0)</formula>
    </cfRule>
    <cfRule type="expression" dxfId="614" priority="495">
      <formula>IF(VLOOKUP($CV$3,#NAME?,MATCH($A4,#NAME?,0)+1,0)&gt;0,1,0)</formula>
    </cfRule>
    <cfRule type="expression" dxfId="613" priority="496">
      <formula>IF(VLOOKUP($CV$3,#NAME?,MATCH($A4,#NAME?,0)+1,0)&gt;0,1,0)</formula>
    </cfRule>
    <cfRule type="expression" dxfId="61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11" priority="498">
      <formula>IF(LEN(CW4)&gt;0,1,0)</formula>
    </cfRule>
    <cfRule type="expression" dxfId="610" priority="499">
      <formula>IF(VLOOKUP($CW$3,#NAME?,MATCH($A4,#NAME?,0)+1,0)&gt;0,1,0)</formula>
    </cfRule>
    <cfRule type="expression" dxfId="609" priority="500">
      <formula>IF(VLOOKUP($CW$3,#NAME?,MATCH($A4,#NAME?,0)+1,0)&gt;0,1,0)</formula>
    </cfRule>
    <cfRule type="expression" dxfId="608" priority="501">
      <formula>IF(VLOOKUP($CW$3,#NAME?,MATCH($A4,#NAME?,0)+1,0)&gt;0,1,0)</formula>
    </cfRule>
    <cfRule type="expression" dxfId="60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6" priority="503">
      <formula>IF(LEN(CX4)&gt;0,1,0)</formula>
    </cfRule>
    <cfRule type="expression" dxfId="605" priority="504">
      <formula>IF(VLOOKUP($CX$3,#NAME?,MATCH($A4,#NAME?,0)+1,0)&gt;0,1,0)</formula>
    </cfRule>
    <cfRule type="expression" dxfId="604" priority="505">
      <formula>IF(VLOOKUP($CX$3,#NAME?,MATCH($A4,#NAME?,0)+1,0)&gt;0,1,0)</formula>
    </cfRule>
    <cfRule type="expression" dxfId="603" priority="506">
      <formula>IF(VLOOKUP($CX$3,#NAME?,MATCH($A4,#NAME?,0)+1,0)&gt;0,1,0)</formula>
    </cfRule>
    <cfRule type="expression" dxfId="60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601" priority="508">
      <formula>AND(AND(OR(AND(AND(OR(NOT(CZ4="Yes"),CZ4="")))),A4&lt;&gt;""))</formula>
    </cfRule>
    <cfRule type="expression" dxfId="600" priority="509">
      <formula>IF(LEN(CY4)&gt;0,1,0)</formula>
    </cfRule>
    <cfRule type="expression" dxfId="599" priority="510">
      <formula>IF(VLOOKUP($CY$3,#NAME?,MATCH($A4,#NAME?,0)+1,0)&gt;0,1,0)</formula>
    </cfRule>
    <cfRule type="expression" dxfId="598" priority="511">
      <formula>IF(VLOOKUP($CY$3,#NAME?,MATCH($A4,#NAME?,0)+1,0)&gt;0,1,0)</formula>
    </cfRule>
    <cfRule type="expression" dxfId="597" priority="512">
      <formula>IF(VLOOKUP($CY$3,#NAME?,MATCH($A4,#NAME?,0)+1,0)&gt;0,1,0)</formula>
    </cfRule>
    <cfRule type="expression" dxfId="59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5" priority="514">
      <formula>AND(AND(OR(AND(AND(OR(NOT(DA4="Yes"),DA4="")))),A4&lt;&gt;""))</formula>
    </cfRule>
    <cfRule type="expression" dxfId="594" priority="515">
      <formula>IF(LEN(CZ4)&gt;0,1,0)</formula>
    </cfRule>
    <cfRule type="expression" dxfId="593" priority="516">
      <formula>IF(VLOOKUP($CZ$3,#NAME?,MATCH($A4,#NAME?,0)+1,0)&gt;0,1,0)</formula>
    </cfRule>
    <cfRule type="expression" dxfId="592" priority="517">
      <formula>IF(VLOOKUP($CZ$3,#NAME?,MATCH($A4,#NAME?,0)+1,0)&gt;0,1,0)</formula>
    </cfRule>
    <cfRule type="expression" dxfId="591" priority="518">
      <formula>IF(VLOOKUP($CZ$3,#NAME?,MATCH($A4,#NAME?,0)+1,0)&gt;0,1,0)</formula>
    </cfRule>
    <cfRule type="expression" dxfId="59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9" priority="520">
      <formula>AND(AND(OR(AND(OR(OR(NOT(CO4&lt;&gt;"DEFAULT"),CO4="")))),A4&lt;&gt;""))</formula>
    </cfRule>
    <cfRule type="expression" dxfId="588" priority="521">
      <formula>IF(LEN(DA4)&gt;0,1,0)</formula>
    </cfRule>
    <cfRule type="expression" dxfId="587" priority="522">
      <formula>IF(VLOOKUP($DA$3,#NAME?,MATCH($A4,#NAME?,0)+1,0)&gt;0,1,0)</formula>
    </cfRule>
    <cfRule type="expression" dxfId="586" priority="523">
      <formula>IF(VLOOKUP($DA$3,#NAME?,MATCH($A4,#NAME?,0)+1,0)&gt;0,1,0)</formula>
    </cfRule>
    <cfRule type="expression" dxfId="585" priority="524">
      <formula>IF(VLOOKUP($DA$3,#NAME?,MATCH($A4,#NAME?,0)+1,0)&gt;0,1,0)</formula>
    </cfRule>
    <cfRule type="expression" dxfId="58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8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82" priority="527">
      <formula>IF(LEN(DB4)&gt;0,1,0)</formula>
    </cfRule>
    <cfRule type="expression" dxfId="581" priority="528">
      <formula>IF(VLOOKUP($DB$3,#NAME?,MATCH($A4,#NAME?,0)+1,0)&gt;0,1,0)</formula>
    </cfRule>
    <cfRule type="expression" dxfId="580" priority="529">
      <formula>IF(VLOOKUP($DB$3,#NAME?,MATCH($A4,#NAME?,0)+1,0)&gt;0,1,0)</formula>
    </cfRule>
    <cfRule type="expression" dxfId="579" priority="530">
      <formula>IF(VLOOKUP($DB$3,#NAME?,MATCH($A4,#NAME?,0)+1,0)&gt;0,1,0)</formula>
    </cfRule>
    <cfRule type="expression" dxfId="57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6" priority="533">
      <formula>IF(LEN(DC4)&gt;0,1,0)</formula>
    </cfRule>
    <cfRule type="expression" dxfId="575" priority="534">
      <formula>IF(VLOOKUP($DC$3,#NAME?,MATCH($A4,#NAME?,0)+1,0)&gt;0,1,0)</formula>
    </cfRule>
    <cfRule type="expression" dxfId="574" priority="535">
      <formula>IF(VLOOKUP($DC$3,#NAME?,MATCH($A4,#NAME?,0)+1,0)&gt;0,1,0)</formula>
    </cfRule>
    <cfRule type="expression" dxfId="573" priority="536">
      <formula>IF(VLOOKUP($DC$3,#NAME?,MATCH($A4,#NAME?,0)+1,0)&gt;0,1,0)</formula>
    </cfRule>
    <cfRule type="expression" dxfId="57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7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0" priority="539">
      <formula>IF(LEN(DD4)&gt;0,1,0)</formula>
    </cfRule>
    <cfRule type="expression" dxfId="569" priority="540">
      <formula>IF(VLOOKUP($DD$3,#NAME?,MATCH($A4,#NAME?,0)+1,0)&gt;0,1,0)</formula>
    </cfRule>
    <cfRule type="expression" dxfId="568" priority="541">
      <formula>IF(VLOOKUP($DD$3,#NAME?,MATCH($A4,#NAME?,0)+1,0)&gt;0,1,0)</formula>
    </cfRule>
    <cfRule type="expression" dxfId="567" priority="542">
      <formula>IF(VLOOKUP($DD$3,#NAME?,MATCH($A4,#NAME?,0)+1,0)&gt;0,1,0)</formula>
    </cfRule>
    <cfRule type="expression" dxfId="56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4" priority="545">
      <formula>IF(LEN(DE4)&gt;0,1,0)</formula>
    </cfRule>
    <cfRule type="expression" dxfId="563" priority="546">
      <formula>IF(VLOOKUP($DE$3,#NAME?,MATCH($A4,#NAME?,0)+1,0)&gt;0,1,0)</formula>
    </cfRule>
    <cfRule type="expression" dxfId="562" priority="547">
      <formula>IF(VLOOKUP($DE$3,#NAME?,MATCH($A4,#NAME?,0)+1,0)&gt;0,1,0)</formula>
    </cfRule>
    <cfRule type="expression" dxfId="561" priority="548">
      <formula>IF(VLOOKUP($DE$3,#NAME?,MATCH($A4,#NAME?,0)+1,0)&gt;0,1,0)</formula>
    </cfRule>
    <cfRule type="expression" dxfId="56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8" priority="551">
      <formula>IF(LEN(DF4)&gt;0,1,0)</formula>
    </cfRule>
    <cfRule type="expression" dxfId="557" priority="552">
      <formula>IF(VLOOKUP($DF$3,#NAME?,MATCH($A4,#NAME?,0)+1,0)&gt;0,1,0)</formula>
    </cfRule>
    <cfRule type="expression" dxfId="556" priority="553">
      <formula>IF(VLOOKUP($DF$3,#NAME?,MATCH($A4,#NAME?,0)+1,0)&gt;0,1,0)</formula>
    </cfRule>
    <cfRule type="expression" dxfId="555" priority="554">
      <formula>IF(VLOOKUP($DF$3,#NAME?,MATCH($A4,#NAME?,0)+1,0)&gt;0,1,0)</formula>
    </cfRule>
    <cfRule type="expression" dxfId="55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5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2" priority="557">
      <formula>IF(LEN(DG4)&gt;0,1,0)</formula>
    </cfRule>
    <cfRule type="expression" dxfId="551" priority="558">
      <formula>IF(VLOOKUP($DG$3,#NAME?,MATCH($A4,#NAME?,0)+1,0)&gt;0,1,0)</formula>
    </cfRule>
    <cfRule type="expression" dxfId="550" priority="559">
      <formula>IF(VLOOKUP($DG$3,#NAME?,MATCH($A4,#NAME?,0)+1,0)&gt;0,1,0)</formula>
    </cfRule>
    <cfRule type="expression" dxfId="549" priority="560">
      <formula>IF(VLOOKUP($DG$3,#NAME?,MATCH($A4,#NAME?,0)+1,0)&gt;0,1,0)</formula>
    </cfRule>
    <cfRule type="expression" dxfId="54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6" priority="563">
      <formula>IF(LEN(DH4)&gt;0,1,0)</formula>
    </cfRule>
    <cfRule type="expression" dxfId="545" priority="564">
      <formula>IF(VLOOKUP($DH$3,#NAME?,MATCH($A4,#NAME?,0)+1,0)&gt;0,1,0)</formula>
    </cfRule>
    <cfRule type="expression" dxfId="544" priority="565">
      <formula>IF(VLOOKUP($DH$3,#NAME?,MATCH($A4,#NAME?,0)+1,0)&gt;0,1,0)</formula>
    </cfRule>
    <cfRule type="expression" dxfId="543" priority="566">
      <formula>IF(VLOOKUP($DH$3,#NAME?,MATCH($A4,#NAME?,0)+1,0)&gt;0,1,0)</formula>
    </cfRule>
    <cfRule type="expression" dxfId="54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4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0" priority="569">
      <formula>IF(LEN(DI4)&gt;0,1,0)</formula>
    </cfRule>
    <cfRule type="expression" dxfId="539" priority="570">
      <formula>IF(VLOOKUP($DI$3,#NAME?,MATCH($A4,#NAME?,0)+1,0)&gt;0,1,0)</formula>
    </cfRule>
    <cfRule type="expression" dxfId="538" priority="571">
      <formula>IF(VLOOKUP($DI$3,#NAME?,MATCH($A4,#NAME?,0)+1,0)&gt;0,1,0)</formula>
    </cfRule>
    <cfRule type="expression" dxfId="537" priority="572">
      <formula>IF(VLOOKUP($DI$3,#NAME?,MATCH($A4,#NAME?,0)+1,0)&gt;0,1,0)</formula>
    </cfRule>
    <cfRule type="expression" dxfId="53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4" priority="575">
      <formula>IF(LEN(DJ4)&gt;0,1,0)</formula>
    </cfRule>
    <cfRule type="expression" dxfId="533" priority="576">
      <formula>IF(VLOOKUP($DJ$3,#NAME?,MATCH($A4,#NAME?,0)+1,0)&gt;0,1,0)</formula>
    </cfRule>
    <cfRule type="expression" dxfId="532" priority="577">
      <formula>IF(VLOOKUP($DJ$3,#NAME?,MATCH($A4,#NAME?,0)+1,0)&gt;0,1,0)</formula>
    </cfRule>
    <cfRule type="expression" dxfId="531" priority="578">
      <formula>IF(VLOOKUP($DJ$3,#NAME?,MATCH($A4,#NAME?,0)+1,0)&gt;0,1,0)</formula>
    </cfRule>
    <cfRule type="expression" dxfId="53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8" priority="581">
      <formula>IF(LEN(DK4)&gt;0,1,0)</formula>
    </cfRule>
    <cfRule type="expression" dxfId="527" priority="582">
      <formula>IF(VLOOKUP($DK$3,#NAME?,MATCH($A4,#NAME?,0)+1,0)&gt;0,1,0)</formula>
    </cfRule>
    <cfRule type="expression" dxfId="526" priority="583">
      <formula>IF(VLOOKUP($DK$3,#NAME?,MATCH($A4,#NAME?,0)+1,0)&gt;0,1,0)</formula>
    </cfRule>
    <cfRule type="expression" dxfId="525" priority="584">
      <formula>IF(VLOOKUP($DK$3,#NAME?,MATCH($A4,#NAME?,0)+1,0)&gt;0,1,0)</formula>
    </cfRule>
    <cfRule type="expression" dxfId="52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2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2" priority="587">
      <formula>IF(LEN(DL4)&gt;0,1,0)</formula>
    </cfRule>
    <cfRule type="expression" dxfId="521" priority="588">
      <formula>IF(VLOOKUP($DL$3,#NAME?,MATCH($A4,#NAME?,0)+1,0)&gt;0,1,0)</formula>
    </cfRule>
    <cfRule type="expression" dxfId="520" priority="589">
      <formula>IF(VLOOKUP($DL$3,#NAME?,MATCH($A4,#NAME?,0)+1,0)&gt;0,1,0)</formula>
    </cfRule>
    <cfRule type="expression" dxfId="519" priority="590">
      <formula>IF(VLOOKUP($DL$3,#NAME?,MATCH($A4,#NAME?,0)+1,0)&gt;0,1,0)</formula>
    </cfRule>
    <cfRule type="expression" dxfId="51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7" priority="592">
      <formula>IF(LEN(DM4)&gt;0,1,0)</formula>
    </cfRule>
    <cfRule type="expression" dxfId="516" priority="593">
      <formula>IF(VLOOKUP($DM$3,#NAME?,MATCH($A4,#NAME?,0)+1,0)&gt;0,1,0)</formula>
    </cfRule>
    <cfRule type="expression" dxfId="515" priority="594">
      <formula>IF(VLOOKUP($DM$3,#NAME?,MATCH($A4,#NAME?,0)+1,0)&gt;0,1,0)</formula>
    </cfRule>
    <cfRule type="expression" dxfId="514" priority="595">
      <formula>IF(VLOOKUP($DM$3,#NAME?,MATCH($A4,#NAME?,0)+1,0)&gt;0,1,0)</formula>
    </cfRule>
    <cfRule type="expression" dxfId="51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12" priority="597">
      <formula>IF(LEN(DN4)&gt;0,1,0)</formula>
    </cfRule>
    <cfRule type="expression" dxfId="511" priority="598">
      <formula>IF(VLOOKUP($DN$3,#NAME?,MATCH($A4,#NAME?,0)+1,0)&gt;0,1,0)</formula>
    </cfRule>
    <cfRule type="expression" dxfId="510" priority="599">
      <formula>IF(VLOOKUP($DN$3,#NAME?,MATCH($A4,#NAME?,0)+1,0)&gt;0,1,0)</formula>
    </cfRule>
    <cfRule type="expression" dxfId="509" priority="600">
      <formula>IF(VLOOKUP($DN$3,#NAME?,MATCH($A4,#NAME?,0)+1,0)&gt;0,1,0)</formula>
    </cfRule>
    <cfRule type="expression" dxfId="50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7" priority="602">
      <formula>IF(LEN(DO5)&gt;0,1,0)</formula>
    </cfRule>
    <cfRule type="expression" dxfId="506" priority="603">
      <formula>IF(VLOOKUP($DO$3,#NAME?,MATCH($A5,#NAME?,0)+1,0)&gt;0,1,0)</formula>
    </cfRule>
    <cfRule type="expression" dxfId="505" priority="604">
      <formula>IF(VLOOKUP($DO$3,#NAME?,MATCH($A5,#NAME?,0)+1,0)&gt;0,1,0)</formula>
    </cfRule>
    <cfRule type="expression" dxfId="504" priority="605">
      <formula>IF(VLOOKUP($DO$3,#NAME?,MATCH($A5,#NAME?,0)+1,0)&gt;0,1,0)</formula>
    </cfRule>
    <cfRule type="expression" dxfId="50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502" priority="607">
      <formula>IF(LEN(DP5)&gt;0,1,0)</formula>
    </cfRule>
    <cfRule type="expression" dxfId="501" priority="608">
      <formula>IF(VLOOKUP($DP$3,#NAME?,MATCH($A5,#NAME?,0)+1,0)&gt;0,1,0)</formula>
    </cfRule>
    <cfRule type="expression" dxfId="500" priority="609">
      <formula>IF(VLOOKUP($DP$3,#NAME?,MATCH($A5,#NAME?,0)+1,0)&gt;0,1,0)</formula>
    </cfRule>
    <cfRule type="expression" dxfId="499" priority="610">
      <formula>IF(VLOOKUP($DP$3,#NAME?,MATCH($A5,#NAME?,0)+1,0)&gt;0,1,0)</formula>
    </cfRule>
    <cfRule type="expression" dxfId="49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7" priority="612">
      <formula>AND(AND(OR(AND(OR(OR(NOT(DY4&lt;&gt;"Not Applicable"),DY4=""))),AND(OR(OR(NOT(DZ4&lt;&gt;"Not Applicable"),DZ4=""))),AND(OR(OR(NOT(EA4&lt;&gt;"Not Applicable"),EA4=""))),AND(OR(OR(NOT(EB4&lt;&gt;"Not Applicable"),EB4=""))),AND(OR(OR(NOT(EC4&lt;&gt;"Not Applicable"),EC4="")))),A4&lt;&gt;""))</formula>
    </cfRule>
    <cfRule type="expression" dxfId="496" priority="613">
      <formula>IF(LEN(DQ4)&gt;0,1,0)</formula>
    </cfRule>
    <cfRule type="expression" dxfId="495" priority="614">
      <formula>IF(VLOOKUP($DQ$3,#NAME?,MATCH($A4,#NAME?,0)+1,0)&gt;0,1,0)</formula>
    </cfRule>
    <cfRule type="expression" dxfId="494" priority="615">
      <formula>IF(VLOOKUP($DQ$3,#NAME?,MATCH($A4,#NAME?,0)+1,0)&gt;0,1,0)</formula>
    </cfRule>
    <cfRule type="expression" dxfId="493" priority="616">
      <formula>IF(VLOOKUP($DQ$3,#NAME?,MATCH($A4,#NAME?,0)+1,0)&gt;0,1,0)</formula>
    </cfRule>
    <cfRule type="expression" dxfId="49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91" priority="618">
      <formula>AND(AND(OR(AND(OR(OR(NOT(DY4&lt;&gt;"Not Applicable"),DY4=""))),AND(OR(OR(NOT(DZ4&lt;&gt;"Not Applicable"),DZ4=""))),AND(OR(OR(NOT(EA4&lt;&gt;"Not Applicable"),EA4=""))),AND(OR(OR(NOT(EB4&lt;&gt;"Not Applicable"),EB4=""))),AND(OR(OR(NOT(EC4&lt;&gt;"Not Applicable"),EC4="")))),A4&lt;&gt;""))</formula>
    </cfRule>
    <cfRule type="expression" dxfId="490" priority="619">
      <formula>IF(LEN(DR4)&gt;0,1,0)</formula>
    </cfRule>
    <cfRule type="expression" dxfId="489" priority="620">
      <formula>IF(VLOOKUP($DR$3,#NAME?,MATCH($A4,#NAME?,0)+1,0)&gt;0,1,0)</formula>
    </cfRule>
    <cfRule type="expression" dxfId="488" priority="621">
      <formula>IF(VLOOKUP($DR$3,#NAME?,MATCH($A4,#NAME?,0)+1,0)&gt;0,1,0)</formula>
    </cfRule>
    <cfRule type="expression" dxfId="487" priority="622">
      <formula>IF(VLOOKUP($DR$3,#NAME?,MATCH($A4,#NAME?,0)+1,0)&gt;0,1,0)</formula>
    </cfRule>
    <cfRule type="expression" dxfId="48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5" priority="624">
      <formula>IF(LEN(DS5)&gt;0,1,0)</formula>
    </cfRule>
    <cfRule type="expression" dxfId="484" priority="625">
      <formula>IF(VLOOKUP($DS$3,#NAME?,MATCH($A5,#NAME?,0)+1,0)&gt;0,1,0)</formula>
    </cfRule>
    <cfRule type="expression" dxfId="483" priority="626">
      <formula>IF(VLOOKUP($DS$3,#NAME?,MATCH($A5,#NAME?,0)+1,0)&gt;0,1,0)</formula>
    </cfRule>
    <cfRule type="expression" dxfId="482" priority="627">
      <formula>IF(VLOOKUP($DS$3,#NAME?,MATCH($A5,#NAME?,0)+1,0)&gt;0,1,0)</formula>
    </cfRule>
    <cfRule type="expression" dxfId="48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80" priority="629">
      <formula>IF(LEN(DT4)&gt;0,1,0)</formula>
    </cfRule>
    <cfRule type="expression" dxfId="479" priority="630">
      <formula>IF(VLOOKUP($DT$3,#NAME?,MATCH($A4,#NAME?,0)+1,0)&gt;0,1,0)</formula>
    </cfRule>
    <cfRule type="expression" dxfId="478" priority="631">
      <formula>IF(VLOOKUP($DT$3,#NAME?,MATCH($A4,#NAME?,0)+1,0)&gt;0,1,0)</formula>
    </cfRule>
    <cfRule type="expression" dxfId="477" priority="632">
      <formula>IF(VLOOKUP($DT$3,#NAME?,MATCH($A4,#NAME?,0)+1,0)&gt;0,1,0)</formula>
    </cfRule>
    <cfRule type="expression" dxfId="47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74" priority="635">
      <formula>IF(LEN(DU4)&gt;0,1,0)</formula>
    </cfRule>
    <cfRule type="expression" dxfId="473" priority="636">
      <formula>IF(VLOOKUP($DU$3,#NAME?,MATCH($A4,#NAME?,0)+1,0)&gt;0,1,0)</formula>
    </cfRule>
    <cfRule type="expression" dxfId="472" priority="637">
      <formula>IF(VLOOKUP($DU$3,#NAME?,MATCH($A4,#NAME?,0)+1,0)&gt;0,1,0)</formula>
    </cfRule>
    <cfRule type="expression" dxfId="471" priority="638">
      <formula>IF(VLOOKUP($DU$3,#NAME?,MATCH($A4,#NAME?,0)+1,0)&gt;0,1,0)</formula>
    </cfRule>
    <cfRule type="expression" dxfId="47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8" priority="641">
      <formula>IF(LEN(DV4)&gt;0,1,0)</formula>
    </cfRule>
    <cfRule type="expression" dxfId="467" priority="642">
      <formula>IF(VLOOKUP($DV$3,#NAME?,MATCH($A4,#NAME?,0)+1,0)&gt;0,1,0)</formula>
    </cfRule>
    <cfRule type="expression" dxfId="466" priority="643">
      <formula>IF(VLOOKUP($DV$3,#NAME?,MATCH($A4,#NAME?,0)+1,0)&gt;0,1,0)</formula>
    </cfRule>
    <cfRule type="expression" dxfId="465" priority="644">
      <formula>IF(VLOOKUP($DV$3,#NAME?,MATCH($A4,#NAME?,0)+1,0)&gt;0,1,0)</formula>
    </cfRule>
    <cfRule type="expression" dxfId="46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6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2" priority="647">
      <formula>IF(LEN(DW4)&gt;0,1,0)</formula>
    </cfRule>
    <cfRule type="expression" dxfId="461" priority="648">
      <formula>IF(VLOOKUP($DW$3,#NAME?,MATCH($A4,#NAME?,0)+1,0)&gt;0,1,0)</formula>
    </cfRule>
    <cfRule type="expression" dxfId="460" priority="649">
      <formula>IF(VLOOKUP($DW$3,#NAME?,MATCH($A4,#NAME?,0)+1,0)&gt;0,1,0)</formula>
    </cfRule>
    <cfRule type="expression" dxfId="459" priority="650">
      <formula>IF(VLOOKUP($DW$3,#NAME?,MATCH($A4,#NAME?,0)+1,0)&gt;0,1,0)</formula>
    </cfRule>
    <cfRule type="expression" dxfId="45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6" priority="653">
      <formula>IF(LEN(DX4)&gt;0,1,0)</formula>
    </cfRule>
    <cfRule type="expression" dxfId="455" priority="654">
      <formula>IF(VLOOKUP($DX$3,#NAME?,MATCH($A4,#NAME?,0)+1,0)&gt;0,1,0)</formula>
    </cfRule>
    <cfRule type="expression" dxfId="454" priority="655">
      <formula>IF(VLOOKUP($DX$3,#NAME?,MATCH($A4,#NAME?,0)+1,0)&gt;0,1,0)</formula>
    </cfRule>
    <cfRule type="expression" dxfId="453" priority="656">
      <formula>IF(VLOOKUP($DX$3,#NAME?,MATCH($A4,#NAME?,0)+1,0)&gt;0,1,0)</formula>
    </cfRule>
    <cfRule type="expression" dxfId="45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51" priority="658">
      <formula>AND(AND(OR(AND(OR(OR(NOT(CO4&lt;&gt;"DEFAULT"),CO4="")))),A4&lt;&gt;""))</formula>
    </cfRule>
    <cfRule type="expression" dxfId="450" priority="659">
      <formula>IF(LEN(DY4)&gt;0,1,0)</formula>
    </cfRule>
    <cfRule type="expression" dxfId="449" priority="660">
      <formula>IF(VLOOKUP($DY$3,#NAME?,MATCH($A4,#NAME?,0)+1,0)&gt;0,1,0)</formula>
    </cfRule>
    <cfRule type="expression" dxfId="448" priority="661">
      <formula>IF(VLOOKUP($DY$3,#NAME?,MATCH($A4,#NAME?,0)+1,0)&gt;0,1,0)</formula>
    </cfRule>
    <cfRule type="expression" dxfId="447" priority="662">
      <formula>IF(VLOOKUP($DY$3,#NAME?,MATCH($A4,#NAME?,0)+1,0)&gt;0,1,0)</formula>
    </cfRule>
    <cfRule type="expression" dxfId="44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5" priority="664">
      <formula>AND(AND(OR(AND(OR(OR(NOT(CO4&lt;&gt;"DEFAULT"),CO4="")))),A4&lt;&gt;""))</formula>
    </cfRule>
    <cfRule type="expression" dxfId="444" priority="665">
      <formula>IF(LEN(DZ4)&gt;0,1,0)</formula>
    </cfRule>
    <cfRule type="expression" dxfId="443" priority="666">
      <formula>IF(VLOOKUP($DZ$3,#NAME?,MATCH($A4,#NAME?,0)+1,0)&gt;0,1,0)</formula>
    </cfRule>
    <cfRule type="expression" dxfId="442" priority="667">
      <formula>IF(VLOOKUP($DZ$3,#NAME?,MATCH($A4,#NAME?,0)+1,0)&gt;0,1,0)</formula>
    </cfRule>
    <cfRule type="expression" dxfId="441" priority="668">
      <formula>IF(VLOOKUP($DZ$3,#NAME?,MATCH($A4,#NAME?,0)+1,0)&gt;0,1,0)</formula>
    </cfRule>
    <cfRule type="expression" dxfId="44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9" priority="670">
      <formula>AND(AND(OR(AND(OR(OR(NOT(CO4&lt;&gt;"DEFAULT"),CO4="")))),A4&lt;&gt;""))</formula>
    </cfRule>
    <cfRule type="expression" dxfId="438" priority="671">
      <formula>IF(LEN(EA4)&gt;0,1,0)</formula>
    </cfRule>
    <cfRule type="expression" dxfId="437" priority="672">
      <formula>IF(VLOOKUP($EA$3,#NAME?,MATCH($A4,#NAME?,0)+1,0)&gt;0,1,0)</formula>
    </cfRule>
    <cfRule type="expression" dxfId="436" priority="673">
      <formula>IF(VLOOKUP($EA$3,#NAME?,MATCH($A4,#NAME?,0)+1,0)&gt;0,1,0)</formula>
    </cfRule>
    <cfRule type="expression" dxfId="435" priority="674">
      <formula>IF(VLOOKUP($EA$3,#NAME?,MATCH($A4,#NAME?,0)+1,0)&gt;0,1,0)</formula>
    </cfRule>
    <cfRule type="expression" dxfId="43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33" priority="676">
      <formula>AND(AND(OR(AND(OR(OR(NOT(CO4&lt;&gt;"DEFAULT"),CO4="")))),A4&lt;&gt;""))</formula>
    </cfRule>
    <cfRule type="expression" dxfId="432" priority="677">
      <formula>IF(LEN(EB4)&gt;0,1,0)</formula>
    </cfRule>
    <cfRule type="expression" dxfId="431" priority="678">
      <formula>IF(VLOOKUP($EB$3,#NAME?,MATCH($A4,#NAME?,0)+1,0)&gt;0,1,0)</formula>
    </cfRule>
    <cfRule type="expression" dxfId="430" priority="679">
      <formula>IF(VLOOKUP($EB$3,#NAME?,MATCH($A4,#NAME?,0)+1,0)&gt;0,1,0)</formula>
    </cfRule>
    <cfRule type="expression" dxfId="429" priority="680">
      <formula>IF(VLOOKUP($EB$3,#NAME?,MATCH($A4,#NAME?,0)+1,0)&gt;0,1,0)</formula>
    </cfRule>
    <cfRule type="expression" dxfId="42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7" priority="682">
      <formula>AND(AND(OR(AND(OR(OR(NOT(CO4&lt;&gt;"DEFAULT"),CO4="")))),A4&lt;&gt;""))</formula>
    </cfRule>
    <cfRule type="expression" dxfId="426" priority="683">
      <formula>IF(LEN(EC4)&gt;0,1,0)</formula>
    </cfRule>
    <cfRule type="expression" dxfId="425" priority="684">
      <formula>IF(VLOOKUP($EC$3,#NAME?,MATCH($A4,#NAME?,0)+1,0)&gt;0,1,0)</formula>
    </cfRule>
    <cfRule type="expression" dxfId="424" priority="685">
      <formula>IF(VLOOKUP($EC$3,#NAME?,MATCH($A4,#NAME?,0)+1,0)&gt;0,1,0)</formula>
    </cfRule>
    <cfRule type="expression" dxfId="423" priority="686">
      <formula>IF(VLOOKUP($EC$3,#NAME?,MATCH($A4,#NAME?,0)+1,0)&gt;0,1,0)</formula>
    </cfRule>
    <cfRule type="expression" dxfId="42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21" priority="688">
      <formula>AND(AND(OR(AND(AND(OR(NOT(DY4="Transportation"),DY4=""))),AND(AND(OR(NOT(DZ4="Transportation"),DZ4=""))),AND(AND(OR(NOT(EA4="Transportation"),EA4=""))),AND(AND(OR(NOT(EB4="Transportation"),EB4=""))),AND(AND(OR(NOT(EC4="Transportation"),EC4="")))),A4&lt;&gt;""))</formula>
    </cfRule>
    <cfRule type="expression" dxfId="420" priority="689">
      <formula>IF(LEN(ED4)&gt;0,1,0)</formula>
    </cfRule>
    <cfRule type="expression" dxfId="419" priority="690">
      <formula>IF(VLOOKUP($ED$3,#NAME?,MATCH($A4,#NAME?,0)+1,0)&gt;0,1,0)</formula>
    </cfRule>
    <cfRule type="expression" dxfId="418" priority="691">
      <formula>IF(VLOOKUP($ED$3,#NAME?,MATCH($A4,#NAME?,0)+1,0)&gt;0,1,0)</formula>
    </cfRule>
    <cfRule type="expression" dxfId="417" priority="692">
      <formula>IF(VLOOKUP($ED$3,#NAME?,MATCH($A4,#NAME?,0)+1,0)&gt;0,1,0)</formula>
    </cfRule>
    <cfRule type="expression" dxfId="41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5" priority="694">
      <formula>AND(AND(OR(AND(OR(OR(NOT(DY4&lt;&gt;"GHS"),DY4=""))),AND(OR(OR(NOT(DZ4&lt;&gt;"GHS"),DZ4=""))),AND(OR(OR(NOT(EA4&lt;&gt;"GHS"),EA4=""))),AND(OR(OR(NOT(EB4&lt;&gt;"GHS"),EB4=""))),AND(OR(OR(NOT(EC4&lt;&gt;"GHS"),EC4="")))),A4&lt;&gt;""))</formula>
    </cfRule>
    <cfRule type="expression" dxfId="414" priority="695">
      <formula>IF(LEN(EE4)&gt;0,1,0)</formula>
    </cfRule>
    <cfRule type="expression" dxfId="413" priority="696">
      <formula>IF(VLOOKUP($EE$3,#NAME?,MATCH($A4,#NAME?,0)+1,0)&gt;0,1,0)</formula>
    </cfRule>
    <cfRule type="expression" dxfId="412" priority="697">
      <formula>IF(VLOOKUP($EE$3,#NAME?,MATCH($A4,#NAME?,0)+1,0)&gt;0,1,0)</formula>
    </cfRule>
    <cfRule type="expression" dxfId="411" priority="698">
      <formula>IF(VLOOKUP($EE$3,#NAME?,MATCH($A4,#NAME?,0)+1,0)&gt;0,1,0)</formula>
    </cfRule>
    <cfRule type="expression" dxfId="41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9" priority="700">
      <formula>AND(AND(OR(AND(OR(OR(NOT(DY4&lt;&gt;"Not Applicable"),DY4=""))),AND(OR(OR(NOT(DZ4&lt;&gt;"Not Applicable"),DZ4=""))),AND(OR(OR(NOT(EA4&lt;&gt;"Not Applicable"),EA4=""))),AND(OR(OR(NOT(EB4&lt;&gt;"Not Applicable"),EB4=""))),AND(OR(OR(NOT(EC4&lt;&gt;"Not Applicable"),EC4="")))),A4&lt;&gt;""))</formula>
    </cfRule>
    <cfRule type="expression" dxfId="408" priority="701">
      <formula>IF(LEN(EF4)&gt;0,1,0)</formula>
    </cfRule>
    <cfRule type="expression" dxfId="407" priority="702">
      <formula>IF(VLOOKUP($EF$3,#NAME?,MATCH($A4,#NAME?,0)+1,0)&gt;0,1,0)</formula>
    </cfRule>
    <cfRule type="expression" dxfId="406" priority="703">
      <formula>IF(VLOOKUP($EF$3,#NAME?,MATCH($A4,#NAME?,0)+1,0)&gt;0,1,0)</formula>
    </cfRule>
    <cfRule type="expression" dxfId="405" priority="704">
      <formula>IF(VLOOKUP($EF$3,#NAME?,MATCH($A4,#NAME?,0)+1,0)&gt;0,1,0)</formula>
    </cfRule>
    <cfRule type="expression" dxfId="40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403" priority="706">
      <formula>AND(AND(OR(AND(OR(OR(NOT(DY4&lt;&gt;"Not Applicable"),DY4=""))),AND(OR(OR(NOT(DZ4&lt;&gt;"Not Applicable"),DZ4=""))),AND(OR(OR(NOT(EA4&lt;&gt;"Not Applicable"),EA4=""))),AND(OR(OR(NOT(EB4&lt;&gt;"Not Applicable"),EB4=""))),AND(OR(OR(NOT(EC4&lt;&gt;"Not Applicable"),EC4="")))),A4&lt;&gt;""))</formula>
    </cfRule>
    <cfRule type="expression" dxfId="402" priority="707">
      <formula>IF(LEN(EG4)&gt;0,1,0)</formula>
    </cfRule>
    <cfRule type="expression" dxfId="401" priority="708">
      <formula>IF(VLOOKUP($EG$3,#NAME?,MATCH($A4,#NAME?,0)+1,0)&gt;0,1,0)</formula>
    </cfRule>
    <cfRule type="expression" dxfId="400" priority="709">
      <formula>IF(VLOOKUP($EG$3,#NAME?,MATCH($A4,#NAME?,0)+1,0)&gt;0,1,0)</formula>
    </cfRule>
    <cfRule type="expression" dxfId="399" priority="710">
      <formula>IF(VLOOKUP($EG$3,#NAME?,MATCH($A4,#NAME?,0)+1,0)&gt;0,1,0)</formula>
    </cfRule>
    <cfRule type="expression" dxfId="39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7" priority="712">
      <formula>IF(LEN(EH4)&gt;0,1,0)</formula>
    </cfRule>
    <cfRule type="expression" dxfId="396" priority="713">
      <formula>IF(VLOOKUP($EH$3,#NAME?,MATCH($A4,#NAME?,0)+1,0)&gt;0,1,0)</formula>
    </cfRule>
    <cfRule type="expression" dxfId="395" priority="714">
      <formula>IF(VLOOKUP($EH$3,#NAME?,MATCH($A4,#NAME?,0)+1,0)&gt;0,1,0)</formula>
    </cfRule>
    <cfRule type="expression" dxfId="394" priority="715">
      <formula>IF(VLOOKUP($EH$3,#NAME?,MATCH($A4,#NAME?,0)+1,0)&gt;0,1,0)</formula>
    </cfRule>
    <cfRule type="expression" dxfId="39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92" priority="717">
      <formula>IF(LEN(EI4)&gt;0,1,0)</formula>
    </cfRule>
    <cfRule type="expression" dxfId="391" priority="718">
      <formula>IF(VLOOKUP($EI$3,#NAME?,MATCH($A4,#NAME?,0)+1,0)&gt;0,1,0)</formula>
    </cfRule>
    <cfRule type="expression" dxfId="390" priority="719">
      <formula>IF(VLOOKUP($EI$3,#NAME?,MATCH($A4,#NAME?,0)+1,0)&gt;0,1,0)</formula>
    </cfRule>
    <cfRule type="expression" dxfId="389" priority="720">
      <formula>IF(VLOOKUP($EI$3,#NAME?,MATCH($A4,#NAME?,0)+1,0)&gt;0,1,0)</formula>
    </cfRule>
    <cfRule type="expression" dxfId="38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7" priority="722">
      <formula>AND(AND(OR(AND(AND(OR(NOT(DY4="GHS"),DY4=""))),AND(AND(OR(NOT(DZ4="GHS"),DZ4=""))),AND(AND(OR(NOT(EA4="GHS"),EA4=""))),AND(AND(OR(NOT(EB4="GHS"),EB4=""))),AND(AND(OR(NOT(EC4="GHS"),EC4="")))),A4&lt;&gt;""))</formula>
    </cfRule>
    <cfRule type="expression" dxfId="386" priority="723">
      <formula>IF(LEN(EJ4)&gt;0,1,0)</formula>
    </cfRule>
    <cfRule type="expression" dxfId="385" priority="724">
      <formula>IF(VLOOKUP($EJ$3,#NAME?,MATCH($A4,#NAME?,0)+1,0)&gt;0,1,0)</formula>
    </cfRule>
    <cfRule type="expression" dxfId="384" priority="725">
      <formula>IF(VLOOKUP($EJ$3,#NAME?,MATCH($A4,#NAME?,0)+1,0)&gt;0,1,0)</formula>
    </cfRule>
    <cfRule type="expression" dxfId="383" priority="726">
      <formula>IF(VLOOKUP($EJ$3,#NAME?,MATCH($A4,#NAME?,0)+1,0)&gt;0,1,0)</formula>
    </cfRule>
    <cfRule type="expression" dxfId="38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81" priority="728">
      <formula>AND(AND(OR(AND(AND(OR(NOT(DY4="GHS"),DY4=""))),AND(AND(OR(NOT(DZ4="GHS"),DZ4=""))),AND(AND(OR(NOT(EA4="GHS"),EA4=""))),AND(AND(OR(NOT(EB4="GHS"),EB4=""))),AND(AND(OR(NOT(EC4="GHS"),EC4="")))),A4&lt;&gt;""))</formula>
    </cfRule>
    <cfRule type="expression" dxfId="380" priority="729">
      <formula>IF(LEN(EK4)&gt;0,1,0)</formula>
    </cfRule>
    <cfRule type="expression" dxfId="379" priority="730">
      <formula>IF(VLOOKUP($EK$3,#NAME?,MATCH($A4,#NAME?,0)+1,0)&gt;0,1,0)</formula>
    </cfRule>
    <cfRule type="expression" dxfId="378" priority="731">
      <formula>IF(VLOOKUP($EK$3,#NAME?,MATCH($A4,#NAME?,0)+1,0)&gt;0,1,0)</formula>
    </cfRule>
    <cfRule type="expression" dxfId="377" priority="732">
      <formula>IF(VLOOKUP($EK$3,#NAME?,MATCH($A4,#NAME?,0)+1,0)&gt;0,1,0)</formula>
    </cfRule>
    <cfRule type="expression" dxfId="37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5" priority="734">
      <formula>AND(AND(OR(AND(AND(OR(NOT(DY4="GHS"),DY4=""))),AND(AND(OR(NOT(DZ4="GHS"),DZ4=""))),AND(AND(OR(NOT(EA4="GHS"),EA4=""))),AND(AND(OR(NOT(EB4="GHS"),EB4=""))),AND(AND(OR(NOT(EC4="GHS"),EC4="")))),A4&lt;&gt;""))</formula>
    </cfRule>
    <cfRule type="expression" dxfId="374" priority="735">
      <formula>IF(LEN(EL4)&gt;0,1,0)</formula>
    </cfRule>
    <cfRule type="expression" dxfId="373" priority="736">
      <formula>IF(VLOOKUP($EL$3,#NAME?,MATCH($A4,#NAME?,0)+1,0)&gt;0,1,0)</formula>
    </cfRule>
    <cfRule type="expression" dxfId="372" priority="737">
      <formula>IF(VLOOKUP($EL$3,#NAME?,MATCH($A4,#NAME?,0)+1,0)&gt;0,1,0)</formula>
    </cfRule>
    <cfRule type="expression" dxfId="371" priority="738">
      <formula>IF(VLOOKUP($EL$3,#NAME?,MATCH($A4,#NAME?,0)+1,0)&gt;0,1,0)</formula>
    </cfRule>
    <cfRule type="expression" dxfId="37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9" priority="740">
      <formula>IF(LEN(EM4)&gt;0,1,0)</formula>
    </cfRule>
    <cfRule type="expression" dxfId="368" priority="741">
      <formula>IF(VLOOKUP($EM$3,#NAME?,MATCH($A4,#NAME?,0)+1,0)&gt;0,1,0)</formula>
    </cfRule>
    <cfRule type="expression" dxfId="367" priority="742">
      <formula>IF(VLOOKUP($EM$3,#NAME?,MATCH($A4,#NAME?,0)+1,0)&gt;0,1,0)</formula>
    </cfRule>
    <cfRule type="expression" dxfId="366" priority="743">
      <formula>IF(VLOOKUP($EM$3,#NAME?,MATCH($A4,#NAME?,0)+1,0)&gt;0,1,0)</formula>
    </cfRule>
    <cfRule type="expression" dxfId="36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64" priority="745">
      <formula>IF(LEN(EN4)&gt;0,1,0)</formula>
    </cfRule>
    <cfRule type="expression" dxfId="363" priority="746">
      <formula>IF(VLOOKUP($EN$3,#NAME?,MATCH($A4,#NAME?,0)+1,0)&gt;0,1,0)</formula>
    </cfRule>
    <cfRule type="expression" dxfId="362" priority="747">
      <formula>IF(VLOOKUP($EN$3,#NAME?,MATCH($A4,#NAME?,0)+1,0)&gt;0,1,0)</formula>
    </cfRule>
    <cfRule type="expression" dxfId="361" priority="748">
      <formula>IF(VLOOKUP($EN$3,#NAME?,MATCH($A4,#NAME?,0)+1,0)&gt;0,1,0)</formula>
    </cfRule>
    <cfRule type="expression" dxfId="36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9" priority="750">
      <formula>IF(LEN(EO4)&gt;0,1,0)</formula>
    </cfRule>
    <cfRule type="expression" dxfId="358" priority="751">
      <formula>IF(VLOOKUP($EO$3,#NAME?,MATCH($A4,#NAME?,0)+1,0)&gt;0,1,0)</formula>
    </cfRule>
    <cfRule type="expression" dxfId="357" priority="752">
      <formula>IF(VLOOKUP($EO$3,#NAME?,MATCH($A4,#NAME?,0)+1,0)&gt;0,1,0)</formula>
    </cfRule>
    <cfRule type="expression" dxfId="356" priority="753">
      <formula>IF(VLOOKUP($EO$3,#NAME?,MATCH($A4,#NAME?,0)+1,0)&gt;0,1,0)</formula>
    </cfRule>
    <cfRule type="expression" dxfId="35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54" priority="755">
      <formula>IF(LEN(EP4)&gt;0,1,0)</formula>
    </cfRule>
    <cfRule type="expression" dxfId="353" priority="756">
      <formula>IF(VLOOKUP($EP$3,#NAME?,MATCH($A4,#NAME?,0)+1,0)&gt;0,1,0)</formula>
    </cfRule>
    <cfRule type="expression" dxfId="352" priority="757">
      <formula>IF(VLOOKUP($EP$3,#NAME?,MATCH($A4,#NAME?,0)+1,0)&gt;0,1,0)</formula>
    </cfRule>
    <cfRule type="expression" dxfId="351" priority="758">
      <formula>IF(VLOOKUP($EP$3,#NAME?,MATCH($A4,#NAME?,0)+1,0)&gt;0,1,0)</formula>
    </cfRule>
    <cfRule type="expression" dxfId="35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9" priority="760">
      <formula>IF(LEN(EQ4)&gt;0,1,0)</formula>
    </cfRule>
    <cfRule type="expression" dxfId="348" priority="761">
      <formula>IF(VLOOKUP($EQ$3,#NAME?,MATCH($A4,#NAME?,0)+1,0)&gt;0,1,0)</formula>
    </cfRule>
    <cfRule type="expression" dxfId="347" priority="762">
      <formula>IF(VLOOKUP($EQ$3,#NAME?,MATCH($A4,#NAME?,0)+1,0)&gt;0,1,0)</formula>
    </cfRule>
    <cfRule type="expression" dxfId="346" priority="763">
      <formula>IF(VLOOKUP($EQ$3,#NAME?,MATCH($A4,#NAME?,0)+1,0)&gt;0,1,0)</formula>
    </cfRule>
    <cfRule type="expression" dxfId="34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44" priority="765">
      <formula>IF(LEN(ER4)&gt;0,1,0)</formula>
    </cfRule>
    <cfRule type="expression" dxfId="343" priority="766">
      <formula>IF(VLOOKUP($ER$3,#NAME?,MATCH($A4,#NAME?,0)+1,0)&gt;0,1,0)</formula>
    </cfRule>
    <cfRule type="expression" dxfId="342" priority="767">
      <formula>IF(VLOOKUP($ER$3,#NAME?,MATCH($A4,#NAME?,0)+1,0)&gt;0,1,0)</formula>
    </cfRule>
    <cfRule type="expression" dxfId="341" priority="768">
      <formula>IF(VLOOKUP($ER$3,#NAME?,MATCH($A4,#NAME?,0)+1,0)&gt;0,1,0)</formula>
    </cfRule>
    <cfRule type="expression" dxfId="34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9" priority="770">
      <formula>IF(LEN(ES4)&gt;0,1,0)</formula>
    </cfRule>
    <cfRule type="expression" dxfId="338" priority="771">
      <formula>IF(VLOOKUP($ES$3,#NAME?,MATCH($A4,#NAME?,0)+1,0)&gt;0,1,0)</formula>
    </cfRule>
    <cfRule type="expression" dxfId="337" priority="772">
      <formula>IF(VLOOKUP($ES$3,#NAME?,MATCH($A4,#NAME?,0)+1,0)&gt;0,1,0)</formula>
    </cfRule>
    <cfRule type="expression" dxfId="336" priority="773">
      <formula>IF(VLOOKUP($ES$3,#NAME?,MATCH($A4,#NAME?,0)+1,0)&gt;0,1,0)</formula>
    </cfRule>
    <cfRule type="expression" dxfId="33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34" priority="775">
      <formula>IF(LEN(ET4)&gt;0,1,0)</formula>
    </cfRule>
    <cfRule type="expression" dxfId="333" priority="776">
      <formula>IF(VLOOKUP($ET$3,#NAME?,MATCH($A4,#NAME?,0)+1,0)&gt;0,1,0)</formula>
    </cfRule>
    <cfRule type="expression" dxfId="332" priority="777">
      <formula>IF(VLOOKUP($ET$3,#NAME?,MATCH($A4,#NAME?,0)+1,0)&gt;0,1,0)</formula>
    </cfRule>
    <cfRule type="expression" dxfId="331" priority="778">
      <formula>IF(VLOOKUP($ET$3,#NAME?,MATCH($A4,#NAME?,0)+1,0)&gt;0,1,0)</formula>
    </cfRule>
    <cfRule type="expression" dxfId="33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9" priority="780">
      <formula>IF(LEN(EU4)&gt;0,1,0)</formula>
    </cfRule>
    <cfRule type="expression" dxfId="328" priority="781">
      <formula>IF(VLOOKUP($EU$3,#NAME?,MATCH($A4,#NAME?,0)+1,0)&gt;0,1,0)</formula>
    </cfRule>
    <cfRule type="expression" dxfId="327" priority="782">
      <formula>IF(VLOOKUP($EU$3,#NAME?,MATCH($A4,#NAME?,0)+1,0)&gt;0,1,0)</formula>
    </cfRule>
    <cfRule type="expression" dxfId="326" priority="783">
      <formula>IF(VLOOKUP($EU$3,#NAME?,MATCH($A4,#NAME?,0)+1,0)&gt;0,1,0)</formula>
    </cfRule>
    <cfRule type="expression" dxfId="32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24" priority="785">
      <formula>IF(LEN(EV4)&gt;0,1,0)</formula>
    </cfRule>
    <cfRule type="expression" dxfId="323" priority="786">
      <formula>IF(VLOOKUP($EV$3,#NAME?,MATCH($A4,#NAME?,0)+1,0)&gt;0,1,0)</formula>
    </cfRule>
    <cfRule type="expression" dxfId="322" priority="787">
      <formula>IF(VLOOKUP($EV$3,#NAME?,MATCH($A4,#NAME?,0)+1,0)&gt;0,1,0)</formula>
    </cfRule>
    <cfRule type="expression" dxfId="321" priority="788">
      <formula>IF(VLOOKUP($EV$3,#NAME?,MATCH($A4,#NAME?,0)+1,0)&gt;0,1,0)</formula>
    </cfRule>
    <cfRule type="expression" dxfId="32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9" priority="790">
      <formula>IF(LEN(EW4)&gt;0,1,0)</formula>
    </cfRule>
    <cfRule type="expression" dxfId="318" priority="791">
      <formula>IF(VLOOKUP($EW$3,#NAME?,MATCH($A4,#NAME?,0)+1,0)&gt;0,1,0)</formula>
    </cfRule>
    <cfRule type="expression" dxfId="317" priority="792">
      <formula>IF(VLOOKUP($EW$3,#NAME?,MATCH($A4,#NAME?,0)+1,0)&gt;0,1,0)</formula>
    </cfRule>
    <cfRule type="expression" dxfId="316" priority="793">
      <formula>IF(VLOOKUP($EW$3,#NAME?,MATCH($A4,#NAME?,0)+1,0)&gt;0,1,0)</formula>
    </cfRule>
    <cfRule type="expression" dxfId="31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14" priority="795">
      <formula>IF(LEN(EX4)&gt;0,1,0)</formula>
    </cfRule>
    <cfRule type="expression" dxfId="313" priority="796">
      <formula>IF(VLOOKUP($EX$3,#NAME?,MATCH($A4,#NAME?,0)+1,0)&gt;0,1,0)</formula>
    </cfRule>
    <cfRule type="expression" dxfId="312" priority="797">
      <formula>IF(VLOOKUP($EX$3,#NAME?,MATCH($A4,#NAME?,0)+1,0)&gt;0,1,0)</formula>
    </cfRule>
    <cfRule type="expression" dxfId="311" priority="798">
      <formula>IF(VLOOKUP($EX$3,#NAME?,MATCH($A4,#NAME?,0)+1,0)&gt;0,1,0)</formula>
    </cfRule>
    <cfRule type="expression" dxfId="31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9" priority="800">
      <formula>IF(LEN(EY4)&gt;0,1,0)</formula>
    </cfRule>
    <cfRule type="expression" dxfId="308" priority="801">
      <formula>IF(VLOOKUP($EY$3,#NAME?,MATCH($A4,#NAME?,0)+1,0)&gt;0,1,0)</formula>
    </cfRule>
    <cfRule type="expression" dxfId="307" priority="802">
      <formula>IF(VLOOKUP($EY$3,#NAME?,MATCH($A4,#NAME?,0)+1,0)&gt;0,1,0)</formula>
    </cfRule>
    <cfRule type="expression" dxfId="306" priority="803">
      <formula>IF(VLOOKUP($EY$3,#NAME?,MATCH($A4,#NAME?,0)+1,0)&gt;0,1,0)</formula>
    </cfRule>
    <cfRule type="expression" dxfId="30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304" priority="805">
      <formula>IF(LEN(EZ4)&gt;0,1,0)</formula>
    </cfRule>
    <cfRule type="expression" dxfId="303" priority="806">
      <formula>IF(VLOOKUP($EZ$3,#NAME?,MATCH($A4,#NAME?,0)+1,0)&gt;0,1,0)</formula>
    </cfRule>
    <cfRule type="expression" dxfId="302" priority="807">
      <formula>IF(VLOOKUP($EZ$3,#NAME?,MATCH($A4,#NAME?,0)+1,0)&gt;0,1,0)</formula>
    </cfRule>
    <cfRule type="expression" dxfId="301" priority="808">
      <formula>IF(VLOOKUP($EZ$3,#NAME?,MATCH($A4,#NAME?,0)+1,0)&gt;0,1,0)</formula>
    </cfRule>
    <cfRule type="expression" dxfId="3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9" priority="810">
      <formula>IF(LEN(FA4)&gt;0,1,0)</formula>
    </cfRule>
    <cfRule type="expression" dxfId="298" priority="811">
      <formula>IF(VLOOKUP($FA$3,#NAME?,MATCH($A4,#NAME?,0)+1,0)&gt;0,1,0)</formula>
    </cfRule>
    <cfRule type="expression" dxfId="297" priority="812">
      <formula>IF(VLOOKUP($FA$3,#NAME?,MATCH($A4,#NAME?,0)+1,0)&gt;0,1,0)</formula>
    </cfRule>
    <cfRule type="expression" dxfId="296" priority="813">
      <formula>IF(VLOOKUP($FA$3,#NAME?,MATCH($A4,#NAME?,0)+1,0)&gt;0,1,0)</formula>
    </cfRule>
    <cfRule type="expression" dxfId="2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94" priority="815">
      <formula>IF(LEN(FB4)&gt;0,1,0)</formula>
    </cfRule>
    <cfRule type="expression" dxfId="293" priority="816">
      <formula>IF(VLOOKUP($FB$3,#NAME?,MATCH($A4,#NAME?,0)+1,0)&gt;0,1,0)</formula>
    </cfRule>
    <cfRule type="expression" dxfId="292" priority="817">
      <formula>IF(VLOOKUP($FB$3,#NAME?,MATCH($A4,#NAME?,0)+1,0)&gt;0,1,0)</formula>
    </cfRule>
    <cfRule type="expression" dxfId="291" priority="818">
      <formula>IF(VLOOKUP($FB$3,#NAME?,MATCH($A4,#NAME?,0)+1,0)&gt;0,1,0)</formula>
    </cfRule>
    <cfRule type="expression" dxfId="29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9" priority="820">
      <formula>IF(LEN(FC4)&gt;0,1,0)</formula>
    </cfRule>
    <cfRule type="expression" dxfId="288" priority="821">
      <formula>IF(VLOOKUP($FC$3,#NAME?,MATCH($A4,#NAME?,0)+1,0)&gt;0,1,0)</formula>
    </cfRule>
    <cfRule type="expression" dxfId="287" priority="822">
      <formula>IF(VLOOKUP($FC$3,#NAME?,MATCH($A4,#NAME?,0)+1,0)&gt;0,1,0)</formula>
    </cfRule>
    <cfRule type="expression" dxfId="286" priority="823">
      <formula>IF(VLOOKUP($FC$3,#NAME?,MATCH($A4,#NAME?,0)+1,0)&gt;0,1,0)</formula>
    </cfRule>
    <cfRule type="expression" dxfId="2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84" priority="825">
      <formula>IF(LEN(FD4)&gt;0,1,0)</formula>
    </cfRule>
    <cfRule type="expression" dxfId="283" priority="826">
      <formula>IF(VLOOKUP($FD$3,#NAME?,MATCH($A4,#NAME?,0)+1,0)&gt;0,1,0)</formula>
    </cfRule>
    <cfRule type="expression" dxfId="282" priority="827">
      <formula>IF(VLOOKUP($FD$3,#NAME?,MATCH($A4,#NAME?,0)+1,0)&gt;0,1,0)</formula>
    </cfRule>
    <cfRule type="expression" dxfId="281" priority="828">
      <formula>IF(VLOOKUP($FD$3,#NAME?,MATCH($A4,#NAME?,0)+1,0)&gt;0,1,0)</formula>
    </cfRule>
    <cfRule type="expression" dxfId="28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9" priority="830">
      <formula>IF(LEN(FE4)&gt;0,1,0)</formula>
    </cfRule>
    <cfRule type="expression" dxfId="278" priority="831">
      <formula>IF(VLOOKUP($FE$3,#NAME?,MATCH($A4,#NAME?,0)+1,0)&gt;0,1,0)</formula>
    </cfRule>
    <cfRule type="expression" dxfId="277" priority="832">
      <formula>IF(VLOOKUP($FE$3,#NAME?,MATCH($A4,#NAME?,0)+1,0)&gt;0,1,0)</formula>
    </cfRule>
    <cfRule type="expression" dxfId="276" priority="833">
      <formula>IF(VLOOKUP($FE$3,#NAME?,MATCH($A4,#NAME?,0)+1,0)&gt;0,1,0)</formula>
    </cfRule>
    <cfRule type="expression" dxfId="27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74" priority="835">
      <formula>IF(LEN(FF4)&gt;0,1,0)</formula>
    </cfRule>
    <cfRule type="expression" dxfId="273" priority="836">
      <formula>IF(VLOOKUP($FF$3,#NAME?,MATCH($A4,#NAME?,0)+1,0)&gt;0,1,0)</formula>
    </cfRule>
    <cfRule type="expression" dxfId="272" priority="837">
      <formula>IF(VLOOKUP($FF$3,#NAME?,MATCH($A4,#NAME?,0)+1,0)&gt;0,1,0)</formula>
    </cfRule>
    <cfRule type="expression" dxfId="271" priority="838">
      <formula>IF(VLOOKUP($FF$3,#NAME?,MATCH($A4,#NAME?,0)+1,0)&gt;0,1,0)</formula>
    </cfRule>
    <cfRule type="expression" dxfId="27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9" priority="840">
      <formula>IF(LEN(FG4)&gt;0,1,0)</formula>
    </cfRule>
    <cfRule type="expression" dxfId="268" priority="841">
      <formula>IF(VLOOKUP($FG$3,#NAME?,MATCH($A4,#NAME?,0)+1,0)&gt;0,1,0)</formula>
    </cfRule>
    <cfRule type="expression" dxfId="267" priority="842">
      <formula>IF(VLOOKUP($FG$3,#NAME?,MATCH($A4,#NAME?,0)+1,0)&gt;0,1,0)</formula>
    </cfRule>
    <cfRule type="expression" dxfId="266" priority="843">
      <formula>IF(VLOOKUP($FG$3,#NAME?,MATCH($A4,#NAME?,0)+1,0)&gt;0,1,0)</formula>
    </cfRule>
    <cfRule type="expression" dxfId="26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64" priority="845">
      <formula>IF(LEN(FH4)&gt;0,1,0)</formula>
    </cfRule>
    <cfRule type="expression" dxfId="263" priority="846">
      <formula>IF(VLOOKUP($FH$3,#NAME?,MATCH($A4,#NAME?,0)+1,0)&gt;0,1,0)</formula>
    </cfRule>
    <cfRule type="expression" dxfId="262" priority="847">
      <formula>IF(VLOOKUP($FH$3,#NAME?,MATCH($A4,#NAME?,0)+1,0)&gt;0,1,0)</formula>
    </cfRule>
    <cfRule type="expression" dxfId="261" priority="848">
      <formula>IF(VLOOKUP($FH$3,#NAME?,MATCH($A4,#NAME?,0)+1,0)&gt;0,1,0)</formula>
    </cfRule>
    <cfRule type="expression" dxfId="26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9" priority="850">
      <formula>IF(LEN(FI4)&gt;0,1,0)</formula>
    </cfRule>
    <cfRule type="expression" dxfId="258" priority="851">
      <formula>IF(VLOOKUP($FI$3,#NAME?,MATCH($A4,#NAME?,0)+1,0)&gt;0,1,0)</formula>
    </cfRule>
    <cfRule type="expression" dxfId="257" priority="852">
      <formula>IF(VLOOKUP($FI$3,#NAME?,MATCH($A4,#NAME?,0)+1,0)&gt;0,1,0)</formula>
    </cfRule>
    <cfRule type="expression" dxfId="256" priority="853">
      <formula>IF(VLOOKUP($FI$3,#NAME?,MATCH($A4,#NAME?,0)+1,0)&gt;0,1,0)</formula>
    </cfRule>
    <cfRule type="expression" dxfId="25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54" priority="855">
      <formula>IF(LEN(FJ8)&gt;0,1,0)</formula>
    </cfRule>
    <cfRule type="expression" dxfId="253" priority="856">
      <formula>IF(VLOOKUP($FJ$3,#NAME?,MATCH($A8,#NAME?,0)+1,0)&gt;0,1,0)</formula>
    </cfRule>
    <cfRule type="expression" dxfId="252" priority="857">
      <formula>IF(VLOOKUP($FJ$3,#NAME?,MATCH($A8,#NAME?,0)+1,0)&gt;0,1,0)</formula>
    </cfRule>
    <cfRule type="expression" dxfId="251" priority="858">
      <formula>IF(VLOOKUP($FJ$3,#NAME?,MATCH($A8,#NAME?,0)+1,0)&gt;0,1,0)</formula>
    </cfRule>
    <cfRule type="expression" dxfId="25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9" priority="860">
      <formula>IF(LEN(FK4)&gt;0,1,0)</formula>
    </cfRule>
    <cfRule type="expression" dxfId="248" priority="861">
      <formula>IF(VLOOKUP($FK$3,#NAME?,MATCH($A4,#NAME?,0)+1,0)&gt;0,1,0)</formula>
    </cfRule>
    <cfRule type="expression" dxfId="247" priority="862">
      <formula>IF(VLOOKUP($FK$3,#NAME?,MATCH($A4,#NAME?,0)+1,0)&gt;0,1,0)</formula>
    </cfRule>
    <cfRule type="expression" dxfId="246" priority="863">
      <formula>IF(VLOOKUP($FK$3,#NAME?,MATCH($A4,#NAME?,0)+1,0)&gt;0,1,0)</formula>
    </cfRule>
    <cfRule type="expression" dxfId="24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44" priority="865">
      <formula>IF(LEN(FL4)&gt;0,1,0)</formula>
    </cfRule>
    <cfRule type="expression" dxfId="243" priority="866">
      <formula>IF(VLOOKUP($FL$3,#NAME?,MATCH($A4,#NAME?,0)+1,0)&gt;0,1,0)</formula>
    </cfRule>
    <cfRule type="expression" dxfId="242" priority="867">
      <formula>IF(VLOOKUP($FL$3,#NAME?,MATCH($A4,#NAME?,0)+1,0)&gt;0,1,0)</formula>
    </cfRule>
    <cfRule type="expression" dxfId="241" priority="868">
      <formula>IF(VLOOKUP($FL$3,#NAME?,MATCH($A4,#NAME?,0)+1,0)&gt;0,1,0)</formula>
    </cfRule>
    <cfRule type="expression" dxfId="24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9" priority="870">
      <formula>IF(LEN(FM4)&gt;0,1,0)</formula>
    </cfRule>
    <cfRule type="expression" dxfId="238" priority="871">
      <formula>IF(VLOOKUP($FM$3,#NAME?,MATCH($A4,#NAME?,0)+1,0)&gt;0,1,0)</formula>
    </cfRule>
    <cfRule type="expression" dxfId="237" priority="872">
      <formula>IF(VLOOKUP($FM$3,#NAME?,MATCH($A4,#NAME?,0)+1,0)&gt;0,1,0)</formula>
    </cfRule>
    <cfRule type="expression" dxfId="236" priority="873">
      <formula>IF(VLOOKUP($FM$3,#NAME?,MATCH($A4,#NAME?,0)+1,0)&gt;0,1,0)</formula>
    </cfRule>
    <cfRule type="expression" dxfId="23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34" priority="875">
      <formula>IF(LEN(FN4)&gt;0,1,0)</formula>
    </cfRule>
    <cfRule type="expression" dxfId="233" priority="876">
      <formula>IF(VLOOKUP($FN$3,#NAME?,MATCH($A4,#NAME?,0)+1,0)&gt;0,1,0)</formula>
    </cfRule>
    <cfRule type="expression" dxfId="232" priority="877">
      <formula>IF(VLOOKUP($FN$3,#NAME?,MATCH($A4,#NAME?,0)+1,0)&gt;0,1,0)</formula>
    </cfRule>
    <cfRule type="expression" dxfId="231" priority="878">
      <formula>IF(VLOOKUP($FN$3,#NAME?,MATCH($A4,#NAME?,0)+1,0)&gt;0,1,0)</formula>
    </cfRule>
    <cfRule type="expression" dxfId="23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9" priority="880">
      <formula>IF(LEN(FO4)&gt;0,1,0)</formula>
    </cfRule>
    <cfRule type="expression" dxfId="228" priority="881">
      <formula>IF(VLOOKUP($FO$3,#NAME?,MATCH($A4,#NAME?,0)+1,0)&gt;0,1,0)</formula>
    </cfRule>
    <cfRule type="expression" dxfId="227" priority="882">
      <formula>IF(VLOOKUP($FO$3,#NAME?,MATCH($A4,#NAME?,0)+1,0)&gt;0,1,0)</formula>
    </cfRule>
    <cfRule type="expression" dxfId="226" priority="883">
      <formula>IF(VLOOKUP($FO$3,#NAME?,MATCH($A4,#NAME?,0)+1,0)&gt;0,1,0)</formula>
    </cfRule>
    <cfRule type="expression" dxfId="22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24" priority="885">
      <formula>IF(LEN(FP4)&gt;0,1,0)</formula>
    </cfRule>
    <cfRule type="expression" dxfId="223" priority="886">
      <formula>IF(VLOOKUP($FP$3,#NAME?,MATCH($A4,#NAME?,0)+1,0)&gt;0,1,0)</formula>
    </cfRule>
    <cfRule type="expression" dxfId="222" priority="887">
      <formula>IF(VLOOKUP($FP$3,#NAME?,MATCH($A4,#NAME?,0)+1,0)&gt;0,1,0)</formula>
    </cfRule>
    <cfRule type="expression" dxfId="221" priority="888">
      <formula>IF(VLOOKUP($FP$3,#NAME?,MATCH($A4,#NAME?,0)+1,0)&gt;0,1,0)</formula>
    </cfRule>
    <cfRule type="expression" dxfId="22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9" priority="890">
      <formula>IF(LEN(FQ4)&gt;0,1,0)</formula>
    </cfRule>
    <cfRule type="expression" dxfId="218" priority="891">
      <formula>IF(VLOOKUP($FQ$3,#NAME?,MATCH($A4,#NAME?,0)+1,0)&gt;0,1,0)</formula>
    </cfRule>
    <cfRule type="expression" dxfId="217" priority="892">
      <formula>IF(VLOOKUP($FQ$3,#NAME?,MATCH($A4,#NAME?,0)+1,0)&gt;0,1,0)</formula>
    </cfRule>
    <cfRule type="expression" dxfId="216" priority="893">
      <formula>IF(VLOOKUP($FQ$3,#NAME?,MATCH($A4,#NAME?,0)+1,0)&gt;0,1,0)</formula>
    </cfRule>
    <cfRule type="expression" dxfId="21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14" priority="895">
      <formula>IF(LEN(FR4)&gt;0,1,0)</formula>
    </cfRule>
    <cfRule type="expression" dxfId="213" priority="896">
      <formula>IF(VLOOKUP($FR$3,#NAME?,MATCH($A4,#NAME?,0)+1,0)&gt;0,1,0)</formula>
    </cfRule>
    <cfRule type="expression" dxfId="212" priority="897">
      <formula>IF(VLOOKUP($FR$3,#NAME?,MATCH($A4,#NAME?,0)+1,0)&gt;0,1,0)</formula>
    </cfRule>
    <cfRule type="expression" dxfId="211" priority="898">
      <formula>IF(VLOOKUP($FR$3,#NAME?,MATCH($A4,#NAME?,0)+1,0)&gt;0,1,0)</formula>
    </cfRule>
    <cfRule type="expression" dxfId="21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9" priority="900">
      <formula>IF(LEN(FS4)&gt;0,1,0)</formula>
    </cfRule>
    <cfRule type="expression" dxfId="208" priority="901">
      <formula>IF(VLOOKUP($FS$3,#NAME?,MATCH($A4,#NAME?,0)+1,0)&gt;0,1,0)</formula>
    </cfRule>
    <cfRule type="expression" dxfId="207" priority="902">
      <formula>IF(VLOOKUP($FS$3,#NAME?,MATCH($A4,#NAME?,0)+1,0)&gt;0,1,0)</formula>
    </cfRule>
    <cfRule type="expression" dxfId="206" priority="903">
      <formula>IF(VLOOKUP($FS$3,#NAME?,MATCH($A4,#NAME?,0)+1,0)&gt;0,1,0)</formula>
    </cfRule>
    <cfRule type="expression" dxfId="20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204" priority="905">
      <formula>IF(LEN(FT4)&gt;0,1,0)</formula>
    </cfRule>
    <cfRule type="expression" dxfId="203" priority="906">
      <formula>IF(VLOOKUP($FT$3,#NAME?,MATCH($A4,#NAME?,0)+1,0)&gt;0,1,0)</formula>
    </cfRule>
    <cfRule type="expression" dxfId="202" priority="907">
      <formula>IF(VLOOKUP($FT$3,#NAME?,MATCH($A4,#NAME?,0)+1,0)&gt;0,1,0)</formula>
    </cfRule>
    <cfRule type="expression" dxfId="201" priority="908">
      <formula>IF(VLOOKUP($FT$3,#NAME?,MATCH($A4,#NAME?,0)+1,0)&gt;0,1,0)</formula>
    </cfRule>
    <cfRule type="expression" dxfId="20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9" priority="910">
      <formula>IF(LEN(FU4)&gt;0,1,0)</formula>
    </cfRule>
    <cfRule type="expression" dxfId="198" priority="911">
      <formula>IF(VLOOKUP($FU$3,#NAME?,MATCH($A4,#NAME?,0)+1,0)&gt;0,1,0)</formula>
    </cfRule>
    <cfRule type="expression" dxfId="197" priority="912">
      <formula>IF(VLOOKUP($FU$3,#NAME?,MATCH($A4,#NAME?,0)+1,0)&gt;0,1,0)</formula>
    </cfRule>
    <cfRule type="expression" dxfId="196" priority="913">
      <formula>IF(VLOOKUP($FU$3,#NAME?,MATCH($A4,#NAME?,0)+1,0)&gt;0,1,0)</formula>
    </cfRule>
    <cfRule type="expression" dxfId="19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94" priority="915">
      <formula>IF(LEN(FV4)&gt;0,1,0)</formula>
    </cfRule>
    <cfRule type="expression" dxfId="193" priority="916">
      <formula>IF(VLOOKUP($FV$3,#NAME?,MATCH($A4,#NAME?,0)+1,0)&gt;0,1,0)</formula>
    </cfRule>
    <cfRule type="expression" dxfId="192" priority="917">
      <formula>IF(VLOOKUP($FV$3,#NAME?,MATCH($A4,#NAME?,0)+1,0)&gt;0,1,0)</formula>
    </cfRule>
    <cfRule type="expression" dxfId="191" priority="918">
      <formula>IF(VLOOKUP($FV$3,#NAME?,MATCH($A4,#NAME?,0)+1,0)&gt;0,1,0)</formula>
    </cfRule>
    <cfRule type="expression" dxfId="19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9" priority="920">
      <formula>IF(LEN(FW4)&gt;0,1,0)</formula>
    </cfRule>
    <cfRule type="expression" dxfId="188" priority="921">
      <formula>IF(VLOOKUP($FW$3,#NAME?,MATCH($A4,#NAME?,0)+1,0)&gt;0,1,0)</formula>
    </cfRule>
    <cfRule type="expression" dxfId="187" priority="922">
      <formula>IF(VLOOKUP($FW$3,#NAME?,MATCH($A4,#NAME?,0)+1,0)&gt;0,1,0)</formula>
    </cfRule>
    <cfRule type="expression" dxfId="186" priority="923">
      <formula>IF(VLOOKUP($FW$3,#NAME?,MATCH($A4,#NAME?,0)+1,0)&gt;0,1,0)</formula>
    </cfRule>
    <cfRule type="expression" dxfId="18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84" priority="925">
      <formula>IF(LEN(FX4)&gt;0,1,0)</formula>
    </cfRule>
    <cfRule type="expression" dxfId="183" priority="926">
      <formula>IF(VLOOKUP($FX$3,#NAME?,MATCH($A4,#NAME?,0)+1,0)&gt;0,1,0)</formula>
    </cfRule>
    <cfRule type="expression" dxfId="182" priority="927">
      <formula>IF(VLOOKUP($FX$3,#NAME?,MATCH($A4,#NAME?,0)+1,0)&gt;0,1,0)</formula>
    </cfRule>
    <cfRule type="expression" dxfId="181" priority="928">
      <formula>IF(VLOOKUP($FX$3,#NAME?,MATCH($A4,#NAME?,0)+1,0)&gt;0,1,0)</formula>
    </cfRule>
    <cfRule type="expression" dxfId="18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9" priority="930">
      <formula>IF(LEN(FY4)&gt;0,1,0)</formula>
    </cfRule>
    <cfRule type="expression" dxfId="178" priority="931">
      <formula>IF(VLOOKUP($FY$3,#NAME?,MATCH($A4,#NAME?,0)+1,0)&gt;0,1,0)</formula>
    </cfRule>
    <cfRule type="expression" dxfId="177" priority="932">
      <formula>IF(VLOOKUP($FY$3,#NAME?,MATCH($A4,#NAME?,0)+1,0)&gt;0,1,0)</formula>
    </cfRule>
    <cfRule type="expression" dxfId="176" priority="933">
      <formula>IF(VLOOKUP($FY$3,#NAME?,MATCH($A4,#NAME?,0)+1,0)&gt;0,1,0)</formula>
    </cfRule>
    <cfRule type="expression" dxfId="17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74" priority="935">
      <formula>IF(LEN(FZ4)&gt;0,1,0)</formula>
    </cfRule>
    <cfRule type="expression" dxfId="173" priority="936">
      <formula>IF(VLOOKUP($FZ$3,#NAME?,MATCH($A4,#NAME?,0)+1,0)&gt;0,1,0)</formula>
    </cfRule>
    <cfRule type="expression" dxfId="172" priority="937">
      <formula>IF(VLOOKUP($FZ$3,#NAME?,MATCH($A4,#NAME?,0)+1,0)&gt;0,1,0)</formula>
    </cfRule>
    <cfRule type="expression" dxfId="171" priority="938">
      <formula>IF(VLOOKUP($FZ$3,#NAME?,MATCH($A4,#NAME?,0)+1,0)&gt;0,1,0)</formula>
    </cfRule>
    <cfRule type="expression" dxfId="17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9" priority="940">
      <formula>IF(LEN(GA4)&gt;0,1,0)</formula>
    </cfRule>
    <cfRule type="expression" dxfId="168" priority="941">
      <formula>IF(VLOOKUP($GA$3,#NAME?,MATCH($A4,#NAME?,0)+1,0)&gt;0,1,0)</formula>
    </cfRule>
    <cfRule type="expression" dxfId="167" priority="942">
      <formula>IF(VLOOKUP($GA$3,#NAME?,MATCH($A4,#NAME?,0)+1,0)&gt;0,1,0)</formula>
    </cfRule>
    <cfRule type="expression" dxfId="166" priority="943">
      <formula>IF(VLOOKUP($GA$3,#NAME?,MATCH($A4,#NAME?,0)+1,0)&gt;0,1,0)</formula>
    </cfRule>
    <cfRule type="expression" dxfId="16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64" priority="945">
      <formula>IF(LEN(GB4)&gt;0,1,0)</formula>
    </cfRule>
    <cfRule type="expression" dxfId="163" priority="946">
      <formula>IF(VLOOKUP($GB$3,#NAME?,MATCH($A4,#NAME?,0)+1,0)&gt;0,1,0)</formula>
    </cfRule>
    <cfRule type="expression" dxfId="162" priority="947">
      <formula>IF(VLOOKUP($GB$3,#NAME?,MATCH($A4,#NAME?,0)+1,0)&gt;0,1,0)</formula>
    </cfRule>
    <cfRule type="expression" dxfId="161" priority="948">
      <formula>IF(VLOOKUP($GB$3,#NAME?,MATCH($A4,#NAME?,0)+1,0)&gt;0,1,0)</formula>
    </cfRule>
    <cfRule type="expression" dxfId="16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9" priority="950">
      <formula>IF(LEN(GC4)&gt;0,1,0)</formula>
    </cfRule>
    <cfRule type="expression" dxfId="158" priority="951">
      <formula>IF(VLOOKUP($GC$3,#NAME?,MATCH($A4,#NAME?,0)+1,0)&gt;0,1,0)</formula>
    </cfRule>
    <cfRule type="expression" dxfId="157" priority="952">
      <formula>IF(VLOOKUP($GC$3,#NAME?,MATCH($A4,#NAME?,0)+1,0)&gt;0,1,0)</formula>
    </cfRule>
    <cfRule type="expression" dxfId="156" priority="953">
      <formula>IF(VLOOKUP($GC$3,#NAME?,MATCH($A4,#NAME?,0)+1,0)&gt;0,1,0)</formula>
    </cfRule>
    <cfRule type="expression" dxfId="15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54" priority="955">
      <formula>IF(LEN(GD4)&gt;0,1,0)</formula>
    </cfRule>
    <cfRule type="expression" dxfId="153" priority="956">
      <formula>IF(VLOOKUP($GD$3,#NAME?,MATCH($A4,#NAME?,0)+1,0)&gt;0,1,0)</formula>
    </cfRule>
    <cfRule type="expression" dxfId="152" priority="957">
      <formula>IF(VLOOKUP($GD$3,#NAME?,MATCH($A4,#NAME?,0)+1,0)&gt;0,1,0)</formula>
    </cfRule>
    <cfRule type="expression" dxfId="151" priority="958">
      <formula>IF(VLOOKUP($GD$3,#NAME?,MATCH($A4,#NAME?,0)+1,0)&gt;0,1,0)</formula>
    </cfRule>
    <cfRule type="expression" dxfId="15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9" priority="960">
      <formula>IF(LEN(GE4)&gt;0,1,0)</formula>
    </cfRule>
    <cfRule type="expression" dxfId="148" priority="961">
      <formula>IF(VLOOKUP($GE$3,#NAME?,MATCH($A4,#NAME?,0)+1,0)&gt;0,1,0)</formula>
    </cfRule>
    <cfRule type="expression" dxfId="147" priority="962">
      <formula>IF(VLOOKUP($GE$3,#NAME?,MATCH($A4,#NAME?,0)+1,0)&gt;0,1,0)</formula>
    </cfRule>
    <cfRule type="expression" dxfId="146" priority="963">
      <formula>IF(VLOOKUP($GE$3,#NAME?,MATCH($A4,#NAME?,0)+1,0)&gt;0,1,0)</formula>
    </cfRule>
    <cfRule type="expression" dxfId="14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44" priority="965">
      <formula>IF(LEN(GF4)&gt;0,1,0)</formula>
    </cfRule>
    <cfRule type="expression" dxfId="143" priority="966">
      <formula>IF(VLOOKUP($GF$3,#NAME?,MATCH($A4,#NAME?,0)+1,0)&gt;0,1,0)</formula>
    </cfRule>
    <cfRule type="expression" dxfId="142" priority="967">
      <formula>IF(VLOOKUP($GF$3,#NAME?,MATCH($A4,#NAME?,0)+1,0)&gt;0,1,0)</formula>
    </cfRule>
    <cfRule type="expression" dxfId="141" priority="968">
      <formula>IF(VLOOKUP($GF$3,#NAME?,MATCH($A4,#NAME?,0)+1,0)&gt;0,1,0)</formula>
    </cfRule>
    <cfRule type="expression" dxfId="14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9" priority="970">
      <formula>IF(LEN(GG4)&gt;0,1,0)</formula>
    </cfRule>
    <cfRule type="expression" dxfId="138" priority="971">
      <formula>IF(VLOOKUP($GG$3,#NAME?,MATCH($A4,#NAME?,0)+1,0)&gt;0,1,0)</formula>
    </cfRule>
    <cfRule type="expression" dxfId="137" priority="972">
      <formula>IF(VLOOKUP($GG$3,#NAME?,MATCH($A4,#NAME?,0)+1,0)&gt;0,1,0)</formula>
    </cfRule>
    <cfRule type="expression" dxfId="136" priority="973">
      <formula>IF(VLOOKUP($GG$3,#NAME?,MATCH($A4,#NAME?,0)+1,0)&gt;0,1,0)</formula>
    </cfRule>
    <cfRule type="expression" dxfId="13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4" priority="975">
      <formula>IF(LEN(GH4)&gt;0,1,0)</formula>
    </cfRule>
    <cfRule type="expression" dxfId="133" priority="976">
      <formula>IF(VLOOKUP($GH$3,#NAME?,MATCH($A4,#NAME?,0)+1,0)&gt;0,1,0)</formula>
    </cfRule>
    <cfRule type="expression" dxfId="132" priority="977">
      <formula>IF(VLOOKUP($GH$3,#NAME?,MATCH($A4,#NAME?,0)+1,0)&gt;0,1,0)</formula>
    </cfRule>
    <cfRule type="expression" dxfId="131" priority="978">
      <formula>IF(VLOOKUP($GH$3,#NAME?,MATCH($A4,#NAME?,0)+1,0)&gt;0,1,0)</formula>
    </cfRule>
    <cfRule type="expression" dxfId="13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9" priority="980">
      <formula>IF(LEN(GI4)&gt;0,1,0)</formula>
    </cfRule>
    <cfRule type="expression" dxfId="128" priority="981">
      <formula>IF(VLOOKUP($GI$3,#NAME?,MATCH($A4,#NAME?,0)+1,0)&gt;0,1,0)</formula>
    </cfRule>
    <cfRule type="expression" dxfId="127" priority="982">
      <formula>IF(VLOOKUP($GI$3,#NAME?,MATCH($A4,#NAME?,0)+1,0)&gt;0,1,0)</formula>
    </cfRule>
    <cfRule type="expression" dxfId="126" priority="983">
      <formula>IF(VLOOKUP($GI$3,#NAME?,MATCH($A4,#NAME?,0)+1,0)&gt;0,1,0)</formula>
    </cfRule>
    <cfRule type="expression" dxfId="12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24" priority="985">
      <formula>IF(LEN(GJ4)&gt;0,1,0)</formula>
    </cfRule>
    <cfRule type="expression" dxfId="123" priority="986">
      <formula>IF(VLOOKUP($GJ$3,#NAME?,MATCH($A4,#NAME?,0)+1,0)&gt;0,1,0)</formula>
    </cfRule>
    <cfRule type="expression" dxfId="122" priority="987">
      <formula>IF(VLOOKUP($GJ$3,#NAME?,MATCH($A4,#NAME?,0)+1,0)&gt;0,1,0)</formula>
    </cfRule>
    <cfRule type="expression" dxfId="121" priority="988">
      <formula>IF(VLOOKUP($GJ$3,#NAME?,MATCH($A4,#NAME?,0)+1,0)&gt;0,1,0)</formula>
    </cfRule>
    <cfRule type="expression" dxfId="120" priority="989">
      <formula>AND(IF(IFERROR(VLOOKUP($GJ$3,#NAME?,MATCH($A4,#NAME?,0)+1,0),0)&gt;0,0,1),IF(IFERROR(VLOOKUP($GJ$3,#NAME?,MATCH($A4,#NAME?,0)+1,0),0)&gt;0,0,1),IF(IFERROR(VLOOKUP($GJ$3,#NAME?,MATCH($A4,#NAME?,0)+1,0),0)&gt;0,0,1),IF(IFERROR(MATCH($A4,#NAME?,0),0)&gt;0,1,0))</formula>
    </cfRule>
  </conditionalFormatting>
  <conditionalFormatting sqref="B4">
    <cfRule type="expression" dxfId="119" priority="990">
      <formula>IF(LEN(B4)&gt;0,1,0)</formula>
    </cfRule>
    <cfRule type="expression" dxfId="118" priority="991">
      <formula>IF(VLOOKUP($B$3,#NAME?,MATCH($A4,#NAME?,0)+1,0)&gt;0,1,0)</formula>
    </cfRule>
    <cfRule type="expression" dxfId="117" priority="992">
      <formula>IF(VLOOKUP($B$3,#NAME?,MATCH($A4,#NAME?,0)+1,0)&gt;0,1,0)</formula>
    </cfRule>
    <cfRule type="expression" dxfId="116" priority="993">
      <formula>IF(VLOOKUP($B$3,#NAME?,MATCH($A4,#NAME?,0)+1,0)&gt;0,1,0)</formula>
    </cfRule>
    <cfRule type="expression" dxfId="115" priority="994">
      <formula>AND(IF(IFERROR(VLOOKUP($B$3,#NAME?,MATCH($A4,#NAME?,0)+1,0),0)&gt;0,0,1),IF(IFERROR(VLOOKUP($B$3,#NAME?,MATCH($A4,#NAME?,0)+1,0),0)&gt;0,0,1),IF(IFERROR(VLOOKUP($B$3,#NAME?,MATCH($A4,#NAME?,0)+1,0),0)&gt;0,0,1),IF(IFERROR(MATCH($A4,#NAME?,0),0)&gt;0,1,0))</formula>
    </cfRule>
  </conditionalFormatting>
  <conditionalFormatting sqref="C4">
    <cfRule type="expression" dxfId="114" priority="995">
      <formula>IF(LEN(C4)&gt;0,1,0)</formula>
    </cfRule>
    <cfRule type="expression" dxfId="113" priority="996">
      <formula>IF(VLOOKUP($C$3,#NAME?,MATCH($A4,#NAME?,0)+1,0)&gt;0,1,0)</formula>
    </cfRule>
    <cfRule type="expression" dxfId="112" priority="997">
      <formula>IF(VLOOKUP($C$3,#NAME?,MATCH($A4,#NAME?,0)+1,0)&gt;0,1,0)</formula>
    </cfRule>
    <cfRule type="expression" dxfId="111" priority="998">
      <formula>IF(VLOOKUP($C$3,#NAME?,MATCH($A4,#NAME?,0)+1,0)&gt;0,1,0)</formula>
    </cfRule>
    <cfRule type="expression" dxfId="110" priority="999">
      <formula>AND(IF(IFERROR(VLOOKUP($C$3,#NAME?,MATCH($A4,#NAME?,0)+1,0),0)&gt;0,0,1),IF(IFERROR(VLOOKUP($C$3,#NAME?,MATCH($A4,#NAME?,0)+1,0),0)&gt;0,0,1),IF(IFERROR(VLOOKUP($C$3,#NAME?,MATCH($A4,#NAME?,0)+1,0),0)&gt;0,0,1),IF(IFERROR(MATCH($A4,#NAME?,0),0)&gt;0,1,0))</formula>
    </cfRule>
  </conditionalFormatting>
  <conditionalFormatting sqref="C5:C204">
    <cfRule type="expression" dxfId="109" priority="1000">
      <formula>IF(LEN(C5)&gt;0,1,0)</formula>
    </cfRule>
    <cfRule type="expression" dxfId="108" priority="1001">
      <formula>IF(VLOOKUP($C$3,#NAME?,MATCH($A5,#NAME?,0)+1,0)&gt;0,1,0)</formula>
    </cfRule>
    <cfRule type="expression" dxfId="107" priority="1002">
      <formula>IF(VLOOKUP($C$3,#NAME?,MATCH($A5,#NAME?,0)+1,0)&gt;0,1,0)</formula>
    </cfRule>
    <cfRule type="expression" dxfId="106" priority="1003">
      <formula>IF(VLOOKUP($C$3,#NAME?,MATCH($A5,#NAME?,0)+1,0)&gt;0,1,0)</formula>
    </cfRule>
    <cfRule type="expression" dxfId="105" priority="1004">
      <formula>AND(IF(IFERROR(VLOOKUP($C$3,#NAME?,MATCH($A5,#NAME?,0)+1,0),0)&gt;0,0,1),IF(IFERROR(VLOOKUP($C$3,#NAME?,MATCH($A5,#NAME?,0)+1,0),0)&gt;0,0,1),IF(IFERROR(VLOOKUP($C$3,#NAME?,MATCH($A5,#NAME?,0)+1,0),0)&gt;0,0,1),IF(IFERROR(MATCH($A5,#NAME?,0),0)&gt;0,1,0))</formula>
    </cfRule>
  </conditionalFormatting>
  <conditionalFormatting sqref="D4">
    <cfRule type="expression" dxfId="104" priority="1005">
      <formula>IF(LEN(D4)&gt;0,1,0)</formula>
    </cfRule>
    <cfRule type="expression" dxfId="103" priority="1006">
      <formula>IF(VLOOKUP($D$3,#NAME?,MATCH($A4,#NAME?,0)+1,0)&gt;0,1,0)</formula>
    </cfRule>
    <cfRule type="expression" dxfId="102" priority="1007">
      <formula>IF(VLOOKUP($D$3,#NAME?,MATCH($A4,#NAME?,0)+1,0)&gt;0,1,0)</formula>
    </cfRule>
    <cfRule type="expression" dxfId="101" priority="1008">
      <formula>IF(VLOOKUP($D$3,#NAME?,MATCH($A4,#NAME?,0)+1,0)&gt;0,1,0)</formula>
    </cfRule>
    <cfRule type="expression" dxfId="100" priority="1009">
      <formula>AND(IF(IFERROR(VLOOKUP($D$3,#NAME?,MATCH($A4,#NAME?,0)+1,0),0)&gt;0,0,1),IF(IFERROR(VLOOKUP($D$3,#NAME?,MATCH($A4,#NAME?,0)+1,0),0)&gt;0,0,1),IF(IFERROR(VLOOKUP($D$3,#NAME?,MATCH($A4,#NAME?,0)+1,0),0)&gt;0,0,1),IF(IFERROR(MATCH($A4,#NAME?,0),0)&gt;0,1,0))</formula>
    </cfRule>
  </conditionalFormatting>
  <conditionalFormatting sqref="F4:F243">
    <cfRule type="expression" dxfId="99" priority="1010">
      <formula>IF(LEN(F4)&gt;0,1,0)</formula>
    </cfRule>
    <cfRule type="expression" dxfId="98" priority="1011">
      <formula>IF(VLOOKUP($F$3,#NAME?,MATCH($A4,#NAME?,0)+1,0)&gt;0,1,0)</formula>
    </cfRule>
    <cfRule type="expression" dxfId="97" priority="1012">
      <formula>IF(VLOOKUP($F$3,#NAME?,MATCH($A4,#NAME?,0)+1,0)&gt;0,1,0)</formula>
    </cfRule>
    <cfRule type="expression" dxfId="96" priority="1013">
      <formula>IF(VLOOKUP($F$3,#NAME?,MATCH($A4,#NAME?,0)+1,0)&gt;0,1,0)</formula>
    </cfRule>
    <cfRule type="expression" dxfId="95" priority="1014">
      <formula>AND(IF(IFERROR(VLOOKUP($F$3,#NAME?,MATCH($A4,#NAME?,0)+1,0),0)&gt;0,0,1),IF(IFERROR(VLOOKUP($F$3,#NAME?,MATCH($A4,#NAME?,0)+1,0),0)&gt;0,0,1),IF(IFERROR(VLOOKUP($F$3,#NAME?,MATCH($A4,#NAME?,0)+1,0),0)&gt;0,0,1),IF(IFERROR(MATCH($A4,#NAME?,0),0)&gt;0,1,0))</formula>
    </cfRule>
  </conditionalFormatting>
  <conditionalFormatting sqref="G4">
    <cfRule type="expression" dxfId="94" priority="1015">
      <formula>IF(LEN(G4)&gt;0,1,0)</formula>
    </cfRule>
    <cfRule type="expression" dxfId="93" priority="1016">
      <formula>IF(VLOOKUP($G$3,#NAME?,MATCH($A4,#NAME?,0)+1,0)&gt;0,1,0)</formula>
    </cfRule>
    <cfRule type="expression" dxfId="92" priority="1017">
      <formula>IF(VLOOKUP($G$3,#NAME?,MATCH($A4,#NAME?,0)+1,0)&gt;0,1,0)</formula>
    </cfRule>
    <cfRule type="expression" dxfId="91" priority="1018">
      <formula>IF(VLOOKUP($G$3,#NAME?,MATCH($A4,#NAME?,0)+1,0)&gt;0,1,0)</formula>
    </cfRule>
    <cfRule type="expression" dxfId="90" priority="1019">
      <formula>AND(IF(IFERROR(VLOOKUP($G$3,#NAME?,MATCH($A4,#NAME?,0)+1,0),0)&gt;0,0,1),IF(IFERROR(VLOOKUP($G$3,#NAME?,MATCH($A4,#NAME?,0)+1,0),0)&gt;0,0,1),IF(IFERROR(VLOOKUP($G$3,#NAME?,MATCH($A4,#NAME?,0)+1,0),0)&gt;0,0,1),IF(IFERROR(MATCH($A4,#NAME?,0),0)&gt;0,1,0))</formula>
    </cfRule>
  </conditionalFormatting>
  <conditionalFormatting sqref="G5:G204">
    <cfRule type="expression" dxfId="89" priority="1020">
      <formula>IF(LEN(G5)&gt;0,1,0)</formula>
    </cfRule>
    <cfRule type="expression" dxfId="88" priority="1021">
      <formula>IF(VLOOKUP($G$3,#NAME?,MATCH($A5,#NAME?,0)+1,0)&gt;0,1,0)</formula>
    </cfRule>
    <cfRule type="expression" dxfId="87" priority="1022">
      <formula>IF(VLOOKUP($G$3,#NAME?,MATCH($A5,#NAME?,0)+1,0)&gt;0,1,0)</formula>
    </cfRule>
    <cfRule type="expression" dxfId="86" priority="1023">
      <formula>IF(VLOOKUP($G$3,#NAME?,MATCH($A5,#NAME?,0)+1,0)&gt;0,1,0)</formula>
    </cfRule>
    <cfRule type="expression" dxfId="85" priority="1024">
      <formula>AND(IF(IFERROR(VLOOKUP($G$3,#NAME?,MATCH($A5,#NAME?,0)+1,0),0)&gt;0,0,1),IF(IFERROR(VLOOKUP($G$3,#NAME?,MATCH($A5,#NAME?,0)+1,0),0)&gt;0,0,1),IF(IFERROR(VLOOKUP($G$3,#NAME?,MATCH($A5,#NAME?,0)+1,0),0)&gt;0,0,1),IF(IFERROR(MATCH($A5,#NAME?,0),0)&gt;0,1,0))</formula>
    </cfRule>
  </conditionalFormatting>
  <conditionalFormatting sqref="J4">
    <cfRule type="expression" dxfId="84" priority="1025">
      <formula>IF(LEN(J4)&gt;0,1,0)</formula>
    </cfRule>
    <cfRule type="expression" dxfId="83" priority="1026">
      <formula>IF(VLOOKUP($B$3,#NAME?,MATCH($A4,#NAME?,0)+1,0)&gt;0,1,0)</formula>
    </cfRule>
    <cfRule type="expression" dxfId="82" priority="1027">
      <formula>IF(VLOOKUP($B$3,#NAME?,MATCH($A4,#NAME?,0)+1,0)&gt;0,1,0)</formula>
    </cfRule>
    <cfRule type="expression" dxfId="81" priority="1028">
      <formula>IF(VLOOKUP($B$3,#NAME?,MATCH($A4,#NAME?,0)+1,0)&gt;0,1,0)</formula>
    </cfRule>
    <cfRule type="expression" dxfId="8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9" priority="1030">
      <formula>IF(LEN(K4)&gt;0,1,0)</formula>
    </cfRule>
    <cfRule type="expression" dxfId="78" priority="1031">
      <formula>IF(VLOOKUP($K$3,#NAME?,MATCH($A4,#NAME?,0)+1,0)&gt;0,1,0)</formula>
    </cfRule>
    <cfRule type="expression" dxfId="77" priority="1032">
      <formula>IF(VLOOKUP($K$3,#NAME?,MATCH($A4,#NAME?,0)+1,0)&gt;0,1,0)</formula>
    </cfRule>
    <cfRule type="expression" dxfId="76" priority="1033">
      <formula>IF(VLOOKUP($K$3,#NAME?,MATCH($A4,#NAME?,0)+1,0)&gt;0,1,0)</formula>
    </cfRule>
    <cfRule type="expression" dxfId="75" priority="1034">
      <formula>AND(IF(IFERROR(VLOOKUP($K$3,#NAME?,MATCH($A4,#NAME?,0)+1,0),0)&gt;0,0,1),IF(IFERROR(VLOOKUP($K$3,#NAME?,MATCH($A4,#NAME?,0)+1,0),0)&gt;0,0,1),IF(IFERROR(VLOOKUP($K$3,#NAME?,MATCH($A4,#NAME?,0)+1,0),0)&gt;0,0,1),IF(IFERROR(MATCH($A4,#NAME?,0),0)&gt;0,1,0))</formula>
    </cfRule>
  </conditionalFormatting>
  <conditionalFormatting sqref="L4">
    <cfRule type="expression" dxfId="74" priority="1035">
      <formula>IF(LEN(L4)&gt;0,1,0)</formula>
    </cfRule>
    <cfRule type="expression" dxfId="73" priority="1036">
      <formula>IF(VLOOKUP($L$3,#NAME?,MATCH($A4,#NAME?,0)+1,0)&gt;0,1,0)</formula>
    </cfRule>
    <cfRule type="expression" dxfId="72" priority="1037">
      <formula>IF(VLOOKUP($L$3,#NAME?,MATCH($A4,#NAME?,0)+1,0)&gt;0,1,0)</formula>
    </cfRule>
    <cfRule type="expression" dxfId="71" priority="1038">
      <formula>IF(VLOOKUP($L$3,#NAME?,MATCH($A4,#NAME?,0)+1,0)&gt;0,1,0)</formula>
    </cfRule>
    <cfRule type="expression" dxfId="70" priority="1039">
      <formula>AND(IF(IFERROR(VLOOKUP($L$3,#NAME?,MATCH($A4,#NAME?,0)+1,0),0)&gt;0,0,1),IF(IFERROR(VLOOKUP($L$3,#NAME?,MATCH($A4,#NAME?,0)+1,0),0)&gt;0,0,1),IF(IFERROR(VLOOKUP($L$3,#NAME?,MATCH($A4,#NAME?,0)+1,0),0)&gt;0,0,1),IF(IFERROR(MATCH($A4,#NAME?,0),0)&gt;0,1,0))</formula>
    </cfRule>
  </conditionalFormatting>
  <conditionalFormatting sqref="L5:L204">
    <cfRule type="expression" dxfId="69" priority="1040">
      <formula>IF(LEN(L5)&gt;0,1,0)</formula>
    </cfRule>
    <cfRule type="expression" dxfId="68" priority="1041">
      <formula>IF(VLOOKUP($L$3,#NAME?,MATCH($A5,#NAME?,0)+1,0)&gt;0,1,0)</formula>
    </cfRule>
    <cfRule type="expression" dxfId="67" priority="1042">
      <formula>IF(VLOOKUP($L$3,#NAME?,MATCH($A5,#NAME?,0)+1,0)&gt;0,1,0)</formula>
    </cfRule>
    <cfRule type="expression" dxfId="66" priority="1043">
      <formula>IF(VLOOKUP($L$3,#NAME?,MATCH($A5,#NAME?,0)+1,0)&gt;0,1,0)</formula>
    </cfRule>
    <cfRule type="expression" dxfId="6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64" priority="1045">
      <formula>IF(LEN(M4)&gt;0,1,0)</formula>
    </cfRule>
    <cfRule type="expression" dxfId="63" priority="1046">
      <formula>IF(VLOOKUP($M$3,#NAME?,MATCH($A4,#NAME?,0)+1,0)&gt;0,1,0)</formula>
    </cfRule>
    <cfRule type="expression" dxfId="62" priority="1047">
      <formula>IF(VLOOKUP($M$3,#NAME?,MATCH($A4,#NAME?,0)+1,0)&gt;0,1,0)</formula>
    </cfRule>
    <cfRule type="expression" dxfId="61" priority="1048">
      <formula>IF(VLOOKUP($M$3,#NAME?,MATCH($A4,#NAME?,0)+1,0)&gt;0,1,0)</formula>
    </cfRule>
    <cfRule type="expression" dxfId="60" priority="1049">
      <formula>AND(IF(IFERROR(VLOOKUP($M$3,#NAME?,MATCH($A4,#NAME?,0)+1,0),0)&gt;0,0,1),IF(IFERROR(VLOOKUP($M$3,#NAME?,MATCH($A4,#NAME?,0)+1,0),0)&gt;0,0,1),IF(IFERROR(VLOOKUP($M$3,#NAME?,MATCH($A4,#NAME?,0)+1,0),0)&gt;0,0,1),IF(IFERROR(MATCH($A4,#NAME?,0),0)&gt;0,1,0))</formula>
    </cfRule>
  </conditionalFormatting>
  <conditionalFormatting sqref="W4">
    <cfRule type="expression" dxfId="59" priority="1050">
      <formula>IF(LEN(W4)&gt;0,1,0)</formula>
    </cfRule>
    <cfRule type="expression" dxfId="58" priority="1051">
      <formula>IF(VLOOKUP($N$3,#NAME?,MATCH($A4,#NAME?,0)+1,0)&gt;0,1,0)</formula>
    </cfRule>
    <cfRule type="expression" dxfId="57" priority="1052">
      <formula>IF(VLOOKUP($N$3,#NAME?,MATCH($A4,#NAME?,0)+1,0)&gt;0,1,0)</formula>
    </cfRule>
    <cfRule type="expression" dxfId="56" priority="1053">
      <formula>IF(VLOOKUP($N$3,#NAME?,MATCH($A4,#NAME?,0)+1,0)&gt;0,1,0)</formula>
    </cfRule>
    <cfRule type="expression" dxfId="55" priority="1054">
      <formula>AND(IF(IFERROR(VLOOKUP($N$3,#NAME?,MATCH($A4,#NAME?,0)+1,0),0)&gt;0,0,1),IF(IFERROR(VLOOKUP($N$3,#NAME?,MATCH($A4,#NAME?,0)+1,0),0)&gt;0,0,1),IF(IFERROR(VLOOKUP($N$3,#NAME?,MATCH($A4,#NAME?,0)+1,0),0)&gt;0,0,1),IF(IFERROR(MATCH($A4,#NAME?,0),0)&gt;0,1,0))</formula>
    </cfRule>
  </conditionalFormatting>
  <conditionalFormatting sqref="X4">
    <cfRule type="expression" dxfId="54" priority="1055">
      <formula>IF(LEN(X4)&gt;0,1,0)</formula>
    </cfRule>
    <cfRule type="expression" dxfId="53" priority="1056">
      <formula>IF(VLOOKUP($O$3,#NAME?,MATCH($A4,#NAME?,0)+1,0)&gt;0,1,0)</formula>
    </cfRule>
    <cfRule type="expression" dxfId="52" priority="1057">
      <formula>IF(VLOOKUP($O$3,#NAME?,MATCH($A4,#NAME?,0)+1,0)&gt;0,1,0)</formula>
    </cfRule>
    <cfRule type="expression" dxfId="51" priority="1058">
      <formula>IF(VLOOKUP($O$3,#NAME?,MATCH($A4,#NAME?,0)+1,0)&gt;0,1,0)</formula>
    </cfRule>
    <cfRule type="expression" dxfId="50" priority="1059">
      <formula>AND(IF(IFERROR(VLOOKUP($O$3,#NAME?,MATCH($A4,#NAME?,0)+1,0),0)&gt;0,0,1),IF(IFERROR(VLOOKUP($O$3,#NAME?,MATCH($A4,#NAME?,0)+1,0),0)&gt;0,0,1),IF(IFERROR(VLOOKUP($O$3,#NAME?,MATCH($A4,#NAME?,0)+1,0),0)&gt;0,0,1),IF(IFERROR(MATCH($A4,#NAME?,0),0)&gt;0,1,0))</formula>
    </cfRule>
  </conditionalFormatting>
  <conditionalFormatting sqref="Z4">
    <cfRule type="expression" dxfId="49" priority="1060">
      <formula>IF(LEN(Z4)&gt;0,1,0)</formula>
    </cfRule>
    <cfRule type="expression" dxfId="48" priority="1061">
      <formula>IF(VLOOKUP($Q$3,#NAME?,MATCH($A4,#NAME?,0)+1,0)&gt;0,1,0)</formula>
    </cfRule>
    <cfRule type="expression" dxfId="47" priority="1062">
      <formula>IF(VLOOKUP($Q$3,#NAME?,MATCH($A4,#NAME?,0)+1,0)&gt;0,1,0)</formula>
    </cfRule>
    <cfRule type="expression" dxfId="46" priority="1063">
      <formula>IF(VLOOKUP($Q$3,#NAME?,MATCH($A4,#NAME?,0)+1,0)&gt;0,1,0)</formula>
    </cfRule>
    <cfRule type="expression" dxfId="45" priority="1064">
      <formula>AND(IF(IFERROR(VLOOKUP($Q$3,#NAME?,MATCH($A4,#NAME?,0)+1,0),0)&gt;0,0,1),IF(IFERROR(VLOOKUP($Q$3,#NAME?,MATCH($A4,#NAME?,0)+1,0),0)&gt;0,0,1),IF(IFERROR(VLOOKUP($Q$3,#NAME?,MATCH($A4,#NAME?,0)+1,0),0)&gt;0,0,1),IF(IFERROR(MATCH($A4,#NAME?,0),0)&gt;0,1,0))</formula>
    </cfRule>
  </conditionalFormatting>
  <conditionalFormatting sqref="W5:W204">
    <cfRule type="expression" dxfId="44" priority="1065">
      <formula>IF(LEN(W5)&gt;0,1,0)</formula>
    </cfRule>
    <cfRule type="expression" dxfId="43" priority="1066">
      <formula>IF(VLOOKUP($N$3,#NAME?,MATCH($A5,#NAME?,0)+1,0)&gt;0,1,0)</formula>
    </cfRule>
    <cfRule type="expression" dxfId="42" priority="1067">
      <formula>IF(VLOOKUP($N$3,#NAME?,MATCH($A5,#NAME?,0)+1,0)&gt;0,1,0)</formula>
    </cfRule>
    <cfRule type="expression" dxfId="41" priority="1068">
      <formula>IF(VLOOKUP($N$3,#NAME?,MATCH($A5,#NAME?,0)+1,0)&gt;0,1,0)</formula>
    </cfRule>
    <cfRule type="expression" dxfId="40" priority="1069">
      <formula>AND(IF(IFERROR(VLOOKUP($N$3,#NAME?,MATCH($A5,#NAME?,0)+1,0),0)&gt;0,0,1),IF(IFERROR(VLOOKUP($N$3,#NAME?,MATCH($A5,#NAME?,0)+1,0),0)&gt;0,0,1),IF(IFERROR(VLOOKUP($N$3,#NAME?,MATCH($A5,#NAME?,0)+1,0),0)&gt;0,0,1),IF(IFERROR(MATCH($A5,#NAME?,0),0)&gt;0,1,0))</formula>
    </cfRule>
  </conditionalFormatting>
  <conditionalFormatting sqref="Z5:Z204">
    <cfRule type="expression" dxfId="39" priority="1070">
      <formula>IF(LEN(Z5)&gt;0,1,0)</formula>
    </cfRule>
    <cfRule type="expression" dxfId="38" priority="1071">
      <formula>IF(VLOOKUP($Q$3,#NAME?,MATCH($A5,#NAME?,0)+1,0)&gt;0,1,0)</formula>
    </cfRule>
    <cfRule type="expression" dxfId="37" priority="1072">
      <formula>IF(VLOOKUP($Q$3,#NAME?,MATCH($A5,#NAME?,0)+1,0)&gt;0,1,0)</formula>
    </cfRule>
    <cfRule type="expression" dxfId="36" priority="1073">
      <formula>IF(VLOOKUP($Q$3,#NAME?,MATCH($A5,#NAME?,0)+1,0)&gt;0,1,0)</formula>
    </cfRule>
    <cfRule type="expression" dxfId="35" priority="1074">
      <formula>AND(IF(IFERROR(VLOOKUP($Q$3,#NAME?,MATCH($A5,#NAME?,0)+1,0),0)&gt;0,0,1),IF(IFERROR(VLOOKUP($Q$3,#NAME?,MATCH($A5,#NAME?,0)+1,0),0)&gt;0,0,1),IF(IFERROR(VLOOKUP($Q$3,#NAME?,MATCH($A5,#NAME?,0)+1,0),0)&gt;0,0,1),IF(IFERROR(MATCH($A5,#NAME?,0),0)&gt;0,1,0))</formula>
    </cfRule>
  </conditionalFormatting>
  <conditionalFormatting sqref="X5:X204">
    <cfRule type="expression" dxfId="34" priority="1075">
      <formula>IF(LEN(X5)&gt;0,1,0)</formula>
    </cfRule>
    <cfRule type="expression" dxfId="33" priority="1076">
      <formula>IF(VLOOKUP($B$3,#NAME?,MATCH($A5,#NAME?,0)+1,0)&gt;0,1,0)</formula>
    </cfRule>
    <cfRule type="expression" dxfId="32" priority="1077">
      <formula>IF(VLOOKUP($B$3,#NAME?,MATCH($A5,#NAME?,0)+1,0)&gt;0,1,0)</formula>
    </cfRule>
    <cfRule type="expression" dxfId="31" priority="1078">
      <formula>IF(VLOOKUP($B$3,#NAME?,MATCH($A5,#NAME?,0)+1,0)&gt;0,1,0)</formula>
    </cfRule>
    <cfRule type="expression" dxfId="3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9" priority="1">
      <formula>IF(LEN(B3)&gt;0,1,0)</formula>
    </cfRule>
    <cfRule type="expression" dxfId="18" priority="2">
      <formula>IF(VLOOKUP($AH$3,#NAME?,MATCH($A2,#NAME?,0)+1,0)&gt;0,1,0)</formula>
    </cfRule>
    <cfRule type="expression" dxfId="17" priority="3">
      <formula>IF(VLOOKUP($AH$3,#NAME?,MATCH($A2,#NAME?,0)+1,0)&gt;0,1,0)</formula>
    </cfRule>
    <cfRule type="expression" dxfId="16" priority="4">
      <formula>IF(VLOOKUP($AH$3,#NAME?,MATCH($A2,#NAME?,0)+1,0)&gt;0,1,0)</formula>
    </cfRule>
    <cfRule type="expression" dxfId="1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B1" zoomScale="110" zoomScaleNormal="110" workbookViewId="0">
      <selection activeCell="E4" sqref="E4:F4"/>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7" t="s">
        <v>352</v>
      </c>
      <c r="F1" s="77"/>
      <c r="G1" s="77"/>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4"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75">
        <v>47.99</v>
      </c>
      <c r="C4" s="49" t="b">
        <f>FALSE()</f>
        <v>0</v>
      </c>
      <c r="D4" s="49" t="b">
        <f>TRUE()</f>
        <v>1</v>
      </c>
      <c r="E4" s="44">
        <v>5714401842019</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v>1</v>
      </c>
      <c r="K4" s="44" t="s">
        <v>687</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57">
        <f>MATCH(G4,options!$D$1:$D$20,0)</f>
        <v>1</v>
      </c>
    </row>
    <row r="5" spans="1:22" ht="56" x14ac:dyDescent="0.15">
      <c r="A5" s="45" t="s">
        <v>371</v>
      </c>
      <c r="B5" s="75">
        <v>37.99</v>
      </c>
      <c r="C5" s="49" t="b">
        <f>FALSE()</f>
        <v>0</v>
      </c>
      <c r="D5" s="49" t="b">
        <f>TRUE()</f>
        <v>1</v>
      </c>
      <c r="E5" s="44">
        <v>5714401842026</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v>1</v>
      </c>
      <c r="K5" s="44" t="s">
        <v>688</v>
      </c>
      <c r="L5" s="54" t="b">
        <v>1</v>
      </c>
      <c r="M5" s="55" t="str">
        <f t="shared" si="0"/>
        <v>https://raw.githubusercontent.com/PatrickVibild/TellusAmazonPictures/master/pictures/HP/W. PS/840 G3 SILVER/BL/FR/1.jpg</v>
      </c>
      <c r="N5" s="55" t="str">
        <f t="shared" si="1"/>
        <v>https://raw.githubusercontent.com/PatrickVibild/TellusAmazonPictures/master/pictures/HP/W. PS/840 G3 SILVER/BL/FR/2.jpg</v>
      </c>
      <c r="O5" s="56"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57">
        <f>MATCH(G5,options!$D$1:$D$20,0)</f>
        <v>2</v>
      </c>
    </row>
    <row r="6" spans="1:22" ht="42" x14ac:dyDescent="0.15">
      <c r="A6" s="45" t="s">
        <v>373</v>
      </c>
      <c r="B6" s="58" t="s">
        <v>414</v>
      </c>
      <c r="C6" s="49" t="b">
        <f>FALSE()</f>
        <v>0</v>
      </c>
      <c r="D6" s="49" t="b">
        <f>TRUE()</f>
        <v>1</v>
      </c>
      <c r="E6" s="44">
        <v>5714401842033</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v>1</v>
      </c>
      <c r="K6" s="44" t="s">
        <v>689</v>
      </c>
      <c r="L6" s="54" t="b">
        <v>1</v>
      </c>
      <c r="M6" s="66" t="str">
        <f t="shared" ref="M6:M13" si="9">IF(ISBLANK(K6),"",IF(L6, "https://raw.githubusercontent.com/PatrickVibild/TellusAmazonPictures/master/pictures/"&amp;K6&amp;"/1.jpg","https://download.lenovo.com/Images/Parts/"&amp;K6&amp;"/"&amp;K6&amp;"_A.jpg"))</f>
        <v>https://raw.githubusercontent.com/PatrickVibild/TellusAmazonPictures/master/pictures/HP/W. PS/840 G3 SILVER/BL/IT/1.jpg</v>
      </c>
      <c r="N6" s="66" t="str">
        <f t="shared" ref="N6:N13" si="10">IF(ISBLANK(K6),"",IF(L6, "https://raw.githubusercontent.com/PatrickVibild/TellusAmazonPictures/master/pictures/"&amp;K6&amp;"/2.jpg","https://download.lenovo.com/Images/Parts/"&amp;K6&amp;"/"&amp;K6&amp;"_B.jpg"))</f>
        <v>https://raw.githubusercontent.com/PatrickVibild/TellusAmazonPictures/master/pictures/HP/W. PS/840 G3 SILVER/BL/IT/2.jpg</v>
      </c>
      <c r="O6" s="56" t="str">
        <f t="shared" ref="O6:O13" si="11">IF(ISBLANK(K6),"",IF(L6, "https://raw.githubusercontent.com/PatrickVibild/TellusAmazonPictures/master/pictures/"&amp;K6&amp;"/3.jpg","https://download.lenovo.com/Images/Parts/"&amp;K6&amp;"/"&amp;K6&amp;"_details.jpg"))</f>
        <v>https://raw.githubusercontent.com/PatrickVibild/TellusAmazonPictures/master/pictures/HP/W. PS/840 G3 SILVER/BL/IT/3.jpg</v>
      </c>
      <c r="P6" t="str">
        <f t="shared" ref="P6:P13" si="12">IF(ISBLANK(K6),"",IF(L6, "https://raw.githubusercontent.com/PatrickVibild/TellusAmazonPictures/master/pictures/"&amp;K6&amp;"/4.jpg", ""))</f>
        <v>https://raw.githubusercontent.com/PatrickVibild/TellusAmazonPictures/master/pictures/HP/W. PS/840 G3 SILVER/BL/IT/4.jpg</v>
      </c>
      <c r="Q6" t="str">
        <f t="shared" ref="Q6:Q13" si="13">IF(ISBLANK(K6),"",IF(L6, "https://raw.githubusercontent.com/PatrickVibild/TellusAmazonPictures/master/pictures/"&amp;K6&amp;"/5.jpg", ""))</f>
        <v>https://raw.githubusercontent.com/PatrickVibild/TellusAmazonPictures/master/pictures/HP/W. PS/840 G3 SILVER/BL/IT/5.jpg</v>
      </c>
      <c r="R6" t="str">
        <f t="shared" ref="R6:R13" si="14">IF(ISBLANK(K6),"",IF(L6, "https://raw.githubusercontent.com/PatrickVibild/TellusAmazonPictures/master/pictures/"&amp;K6&amp;"/6.jpg", ""))</f>
        <v>https://raw.githubusercontent.com/PatrickVibild/TellusAmazonPictures/master/pictures/HP/W. PS/840 G3 SILVER/BL/IT/6.jpg</v>
      </c>
      <c r="S6" t="str">
        <f t="shared" ref="S6:S13" si="15">IF(ISBLANK(K6),"",IF(L6, "https://raw.githubusercontent.com/PatrickVibild/TellusAmazonPictures/master/pictures/"&amp;K6&amp;"/7.jpg", ""))</f>
        <v>https://raw.githubusercontent.com/PatrickVibild/TellusAmazonPictures/master/pictures/HP/W. PS/840 G3 SILVER/BL/IT/7.jpg</v>
      </c>
      <c r="T6" t="str">
        <f t="shared" ref="T6:T13" si="16">IF(ISBLANK(K6),"",IF(L6, "https://raw.githubusercontent.com/PatrickVibild/TellusAmazonPictures/master/pictures/"&amp;K6&amp;"/8.jpg",""))</f>
        <v>https://raw.githubusercontent.com/PatrickVibild/TellusAmazonPictures/master/pictures/HP/W. PS/840 G3 SILVER/BL/IT/8.jpg</v>
      </c>
      <c r="U6" t="str">
        <f t="shared" ref="U6:U13" si="17">IF(ISBLANK(K6),"",IF(L6, "https://raw.githubusercontent.com/PatrickVibild/TellusAmazonPictures/master/pictures/"&amp;K6&amp;"/9.jpg", ""))</f>
        <v>https://raw.githubusercontent.com/PatrickVibild/TellusAmazonPictures/master/pictures/HP/W. PS/840 G3 SILVER/BL/IT/9.jpg</v>
      </c>
      <c r="V6" s="57">
        <f>MATCH(G6,options!$D$1:$D$20,0)</f>
        <v>3</v>
      </c>
    </row>
    <row r="7" spans="1:22" ht="56" x14ac:dyDescent="0.15">
      <c r="A7" s="45" t="s">
        <v>376</v>
      </c>
      <c r="B7" s="59" t="str">
        <f>IF(B6=options!C1,"32","41")</f>
        <v>32</v>
      </c>
      <c r="C7" s="49" t="b">
        <f>FALSE()</f>
        <v>0</v>
      </c>
      <c r="D7" s="49" t="b">
        <f>TRUE()</f>
        <v>1</v>
      </c>
      <c r="E7" s="44">
        <v>5714401842040</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v>1</v>
      </c>
      <c r="K7" s="44" t="s">
        <v>690</v>
      </c>
      <c r="L7" s="54" t="b">
        <v>1</v>
      </c>
      <c r="M7" s="66" t="str">
        <f t="shared" si="9"/>
        <v>https://raw.githubusercontent.com/PatrickVibild/TellusAmazonPictures/master/pictures/HP/W. PS/840 G3 SILVER/BL/ES/1.jpg</v>
      </c>
      <c r="N7" s="66" t="str">
        <f t="shared" si="10"/>
        <v>https://raw.githubusercontent.com/PatrickVibild/TellusAmazonPictures/master/pictures/HP/W. PS/840 G3 SILVER/BL/ES/2.jpg</v>
      </c>
      <c r="O7" s="56" t="str">
        <f t="shared" si="11"/>
        <v>https://raw.githubusercontent.com/PatrickVibild/TellusAmazonPictures/master/pictures/HP/W. PS/840 G3 SILVER/BL/ES/3.jpg</v>
      </c>
      <c r="P7" t="str">
        <f t="shared" si="12"/>
        <v>https://raw.githubusercontent.com/PatrickVibild/TellusAmazonPictures/master/pictures/HP/W. PS/840 G3 SILVER/BL/ES/4.jpg</v>
      </c>
      <c r="Q7" t="str">
        <f t="shared" si="13"/>
        <v>https://raw.githubusercontent.com/PatrickVibild/TellusAmazonPictures/master/pictures/HP/W. PS/840 G3 SILVER/BL/ES/5.jpg</v>
      </c>
      <c r="R7" t="str">
        <f t="shared" si="14"/>
        <v>https://raw.githubusercontent.com/PatrickVibild/TellusAmazonPictures/master/pictures/HP/W. PS/840 G3 SILVER/BL/ES/6.jpg</v>
      </c>
      <c r="S7" t="str">
        <f t="shared" si="15"/>
        <v>https://raw.githubusercontent.com/PatrickVibild/TellusAmazonPictures/master/pictures/HP/W. PS/840 G3 SILVER/BL/ES/7.jpg</v>
      </c>
      <c r="T7" t="str">
        <f t="shared" si="16"/>
        <v>https://raw.githubusercontent.com/PatrickVibild/TellusAmazonPictures/master/pictures/HP/W. PS/840 G3 SILVER/BL/ES/8.jpg</v>
      </c>
      <c r="U7" t="str">
        <f t="shared" si="17"/>
        <v>https://raw.githubusercontent.com/PatrickVibild/TellusAmazonPictures/master/pictures/HP/W. PS/840 G3 SILVER/BL/ES/9.jpg</v>
      </c>
      <c r="V7" s="57">
        <f>MATCH(G7,options!$D$1:$D$20,0)</f>
        <v>4</v>
      </c>
    </row>
    <row r="8" spans="1:22" ht="56" x14ac:dyDescent="0.15">
      <c r="A8" s="45" t="s">
        <v>378</v>
      </c>
      <c r="B8" s="59" t="str">
        <f>IF(B6=options!C1,"18","17")</f>
        <v>18</v>
      </c>
      <c r="C8" s="49" t="b">
        <f>FALSE()</f>
        <v>0</v>
      </c>
      <c r="D8" s="49" t="b">
        <f>TRUE()</f>
        <v>1</v>
      </c>
      <c r="E8" s="44">
        <v>5714401842057</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691</v>
      </c>
      <c r="L8" s="54" t="b">
        <v>1</v>
      </c>
      <c r="M8" s="66" t="str">
        <f t="shared" si="9"/>
        <v>https://raw.githubusercontent.com/PatrickVibild/TellusAmazonPictures/master/pictures/HP/W. PS/840 G3 SILVER/BL/UK/1.jpg</v>
      </c>
      <c r="N8" s="66" t="str">
        <f t="shared" si="10"/>
        <v>https://raw.githubusercontent.com/PatrickVibild/TellusAmazonPictures/master/pictures/HP/W. PS/840 G3 SILVER/BL/UK/2.jpg</v>
      </c>
      <c r="O8" s="56" t="str">
        <f t="shared" si="11"/>
        <v>https://raw.githubusercontent.com/PatrickVibild/TellusAmazonPictures/master/pictures/HP/W. PS/840 G3 SILVER/BL/UK/3.jpg</v>
      </c>
      <c r="P8" t="str">
        <f t="shared" si="12"/>
        <v>https://raw.githubusercontent.com/PatrickVibild/TellusAmazonPictures/master/pictures/HP/W. PS/840 G3 SILVER/BL/UK/4.jpg</v>
      </c>
      <c r="Q8" t="str">
        <f t="shared" si="13"/>
        <v>https://raw.githubusercontent.com/PatrickVibild/TellusAmazonPictures/master/pictures/HP/W. PS/840 G3 SILVER/BL/UK/5.jpg</v>
      </c>
      <c r="R8" t="str">
        <f t="shared" si="14"/>
        <v>https://raw.githubusercontent.com/PatrickVibild/TellusAmazonPictures/master/pictures/HP/W. PS/840 G3 SILVER/BL/UK/6.jpg</v>
      </c>
      <c r="S8" t="str">
        <f t="shared" si="15"/>
        <v>https://raw.githubusercontent.com/PatrickVibild/TellusAmazonPictures/master/pictures/HP/W. PS/840 G3 SILVER/BL/UK/7.jpg</v>
      </c>
      <c r="T8" t="str">
        <f t="shared" si="16"/>
        <v>https://raw.githubusercontent.com/PatrickVibild/TellusAmazonPictures/master/pictures/HP/W. PS/840 G3 SILVER/BL/UK/8.jpg</v>
      </c>
      <c r="U8" t="str">
        <f t="shared" si="17"/>
        <v>https://raw.githubusercontent.com/PatrickVibild/TellusAmazonPictures/master/pictures/HP/W. PS/840 G3 SILVER/BL/UK/9.jpg</v>
      </c>
      <c r="V8" s="57">
        <f>MATCH(G8,options!$D$1:$D$20,0)</f>
        <v>5</v>
      </c>
    </row>
    <row r="9" spans="1:22" ht="57" x14ac:dyDescent="0.2">
      <c r="A9" s="45" t="s">
        <v>380</v>
      </c>
      <c r="B9" s="59" t="str">
        <f>IF(B6=options!C1,"2","5")</f>
        <v>2</v>
      </c>
      <c r="C9" s="49" t="b">
        <f>FALSE()</f>
        <v>0</v>
      </c>
      <c r="D9" s="49" t="b">
        <f>TRUE()</f>
        <v>1</v>
      </c>
      <c r="E9" s="76">
        <v>5714401842064</v>
      </c>
      <c r="F9" s="72" t="s">
        <v>685</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v>1</v>
      </c>
      <c r="K9" s="44" t="s">
        <v>695</v>
      </c>
      <c r="L9" s="54" t="b">
        <v>1</v>
      </c>
      <c r="M9" s="66" t="str">
        <f t="shared" si="9"/>
        <v>https://raw.githubusercontent.com/PatrickVibild/TellusAmazonPictures/master/pictures/HP/W. PS/840 G3 SILVER/BL/NOR/1.jpg</v>
      </c>
      <c r="N9" s="66" t="str">
        <f t="shared" si="10"/>
        <v>https://raw.githubusercontent.com/PatrickVibild/TellusAmazonPictures/master/pictures/HP/W. PS/840 G3 SILVER/BL/NOR/2.jpg</v>
      </c>
      <c r="O9" s="56" t="str">
        <f t="shared" si="11"/>
        <v>https://raw.githubusercontent.com/PatrickVibild/TellusAmazonPictures/master/pictures/HP/W. PS/840 G3 SILVER/BL/NOR/3.jpg</v>
      </c>
      <c r="P9" t="str">
        <f t="shared" si="12"/>
        <v>https://raw.githubusercontent.com/PatrickVibild/TellusAmazonPictures/master/pictures/HP/W. PS/840 G3 SILVER/BL/NOR/4.jpg</v>
      </c>
      <c r="Q9" t="str">
        <f t="shared" si="13"/>
        <v>https://raw.githubusercontent.com/PatrickVibild/TellusAmazonPictures/master/pictures/HP/W. PS/840 G3 SILVER/BL/NOR/5.jpg</v>
      </c>
      <c r="R9" t="str">
        <f t="shared" si="14"/>
        <v>https://raw.githubusercontent.com/PatrickVibild/TellusAmazonPictures/master/pictures/HP/W. PS/840 G3 SILVER/BL/NOR/6.jpg</v>
      </c>
      <c r="S9" t="str">
        <f t="shared" si="15"/>
        <v>https://raw.githubusercontent.com/PatrickVibild/TellusAmazonPictures/master/pictures/HP/W. PS/840 G3 SILVER/BL/NOR/7.jpg</v>
      </c>
      <c r="T9" t="str">
        <f t="shared" si="16"/>
        <v>https://raw.githubusercontent.com/PatrickVibild/TellusAmazonPictures/master/pictures/HP/W. PS/840 G3 SILVER/BL/NOR/8.jpg</v>
      </c>
      <c r="U9" t="str">
        <f t="shared" si="17"/>
        <v>https://raw.githubusercontent.com/PatrickVibild/TellusAmazonPictures/master/pictures/HP/W. PS/840 G3 SILVER/BL/NOR/9.jpg</v>
      </c>
      <c r="V9" s="57">
        <f>MATCH(G9,options!$D$1:$D$20,0)</f>
        <v>6</v>
      </c>
    </row>
    <row r="10" spans="1:22" x14ac:dyDescent="0.15">
      <c r="A10" t="s">
        <v>382</v>
      </c>
      <c r="B10" s="60"/>
      <c r="C10" s="49"/>
      <c r="D10" s="49"/>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v>1</v>
      </c>
      <c r="L10" s="54" t="b">
        <v>1</v>
      </c>
      <c r="M10" s="66" t="str">
        <f t="shared" si="9"/>
        <v/>
      </c>
      <c r="N10" s="66" t="str">
        <f t="shared" si="10"/>
        <v/>
      </c>
      <c r="O10" s="56" t="str">
        <f t="shared" si="11"/>
        <v/>
      </c>
      <c r="P10" t="str">
        <f t="shared" si="12"/>
        <v/>
      </c>
      <c r="Q10" t="str">
        <f t="shared" si="13"/>
        <v/>
      </c>
      <c r="R10" t="str">
        <f t="shared" si="14"/>
        <v/>
      </c>
      <c r="S10" t="str">
        <f t="shared" si="15"/>
        <v/>
      </c>
      <c r="T10" t="str">
        <f t="shared" si="16"/>
        <v/>
      </c>
      <c r="U10" t="str">
        <f t="shared" si="17"/>
        <v/>
      </c>
      <c r="V10" s="57">
        <f>MATCH(G10,options!$D$1:$D$20,0)</f>
        <v>7</v>
      </c>
    </row>
    <row r="11" spans="1:22" ht="14" x14ac:dyDescent="0.15">
      <c r="A11" s="45" t="s">
        <v>384</v>
      </c>
      <c r="B11" s="61">
        <v>150</v>
      </c>
      <c r="C11" s="49"/>
      <c r="D11" s="49"/>
      <c r="E11" s="73"/>
      <c r="F11" s="72"/>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2" t="b">
        <f>TRUE()</f>
        <v>1</v>
      </c>
      <c r="J11" s="53" t="b">
        <v>1</v>
      </c>
      <c r="K11" s="44"/>
      <c r="L11" s="54" t="b">
        <v>1</v>
      </c>
      <c r="M11" s="66" t="str">
        <f t="shared" si="9"/>
        <v/>
      </c>
      <c r="N11" s="66" t="str">
        <f t="shared" si="10"/>
        <v/>
      </c>
      <c r="O11" s="56" t="str">
        <f t="shared" si="11"/>
        <v/>
      </c>
      <c r="P11" t="str">
        <f t="shared" si="12"/>
        <v/>
      </c>
      <c r="Q11" t="str">
        <f t="shared" si="13"/>
        <v/>
      </c>
      <c r="R11" t="str">
        <f t="shared" si="14"/>
        <v/>
      </c>
      <c r="S11" t="str">
        <f t="shared" si="15"/>
        <v/>
      </c>
      <c r="T11" t="str">
        <f t="shared" si="16"/>
        <v/>
      </c>
      <c r="U11" t="str">
        <f t="shared" si="17"/>
        <v/>
      </c>
      <c r="V11" s="57">
        <f>MATCH(G11,options!$D$1:$D$20,0)</f>
        <v>15</v>
      </c>
    </row>
    <row r="12" spans="1:22" ht="56" x14ac:dyDescent="0.15">
      <c r="B12" s="60"/>
      <c r="C12" s="49" t="b">
        <f>FALSE()</f>
        <v>0</v>
      </c>
      <c r="D12" s="49" t="b">
        <v>1</v>
      </c>
      <c r="E12" s="44">
        <v>5714401842187</v>
      </c>
      <c r="F12" s="44" t="s">
        <v>683</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44" t="s">
        <v>692</v>
      </c>
      <c r="L12" s="54" t="b">
        <v>1</v>
      </c>
      <c r="M12" s="66" t="str">
        <f t="shared" si="9"/>
        <v>https://raw.githubusercontent.com/PatrickVibild/TellusAmazonPictures/master/pictures/HP/W. PS/840 G3 SILVER/BL/USI/1.jpg</v>
      </c>
      <c r="N12" s="66" t="str">
        <f t="shared" si="10"/>
        <v>https://raw.githubusercontent.com/PatrickVibild/TellusAmazonPictures/master/pictures/HP/W. PS/840 G3 SILVER/BL/USI/2.jpg</v>
      </c>
      <c r="O12" s="56" t="str">
        <f t="shared" si="11"/>
        <v>https://raw.githubusercontent.com/PatrickVibild/TellusAmazonPictures/master/pictures/HP/W. PS/840 G3 SILVER/BL/USI/3.jpg</v>
      </c>
      <c r="P12" t="str">
        <f t="shared" si="12"/>
        <v>https://raw.githubusercontent.com/PatrickVibild/TellusAmazonPictures/master/pictures/HP/W. PS/840 G3 SILVER/BL/USI/4.jpg</v>
      </c>
      <c r="Q12" t="str">
        <f t="shared" si="13"/>
        <v>https://raw.githubusercontent.com/PatrickVibild/TellusAmazonPictures/master/pictures/HP/W. PS/840 G3 SILVER/BL/USI/5.jpg</v>
      </c>
      <c r="R12" t="str">
        <f t="shared" si="14"/>
        <v>https://raw.githubusercontent.com/PatrickVibild/TellusAmazonPictures/master/pictures/HP/W. PS/840 G3 SILVER/BL/USI/6.jpg</v>
      </c>
      <c r="S12" t="str">
        <f t="shared" si="15"/>
        <v>https://raw.githubusercontent.com/PatrickVibild/TellusAmazonPictures/master/pictures/HP/W. PS/840 G3 SILVER/BL/USI/7.jpg</v>
      </c>
      <c r="T12" t="str">
        <f t="shared" si="16"/>
        <v>https://raw.githubusercontent.com/PatrickVibild/TellusAmazonPictures/master/pictures/HP/W. PS/840 G3 SILVER/BL/USI/8.jpg</v>
      </c>
      <c r="U12" t="str">
        <f t="shared" si="17"/>
        <v>https://raw.githubusercontent.com/PatrickVibild/TellusAmazonPictures/master/pictures/HP/W. PS/840 G3 SILVER/BL/USI/9.jpg</v>
      </c>
      <c r="V12" s="57">
        <f>MATCH(G12,options!$D$1:$D$20,0)</f>
        <v>16</v>
      </c>
    </row>
    <row r="13" spans="1:22" ht="56" x14ac:dyDescent="0.15">
      <c r="A13" s="45" t="s">
        <v>387</v>
      </c>
      <c r="B13" s="44" t="s">
        <v>677</v>
      </c>
      <c r="C13" s="49" t="b">
        <v>1</v>
      </c>
      <c r="D13" s="49" t="b">
        <f>FALSE()</f>
        <v>0</v>
      </c>
      <c r="E13" s="44">
        <v>5714401842200</v>
      </c>
      <c r="F13" s="44" t="s">
        <v>684</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v>1</v>
      </c>
      <c r="K13" s="44" t="s">
        <v>693</v>
      </c>
      <c r="L13" s="54" t="b">
        <v>1</v>
      </c>
      <c r="M13" s="66" t="str">
        <f t="shared" si="9"/>
        <v>https://raw.githubusercontent.com/PatrickVibild/TellusAmazonPictures/master/pictures/HP/W. PS/840 G3 SILVER/BL/US/1.jpg</v>
      </c>
      <c r="N13" s="66" t="str">
        <f t="shared" si="10"/>
        <v>https://raw.githubusercontent.com/PatrickVibild/TellusAmazonPictures/master/pictures/HP/W. PS/840 G3 SILVER/BL/US/2.jpg</v>
      </c>
      <c r="O13" s="56" t="str">
        <f t="shared" si="11"/>
        <v>https://raw.githubusercontent.com/PatrickVibild/TellusAmazonPictures/master/pictures/HP/W. PS/840 G3 SILVER/BL/US/3.jpg</v>
      </c>
      <c r="P13" t="str">
        <f t="shared" si="12"/>
        <v>https://raw.githubusercontent.com/PatrickVibild/TellusAmazonPictures/master/pictures/HP/W. PS/840 G3 SILVER/BL/US/4.jpg</v>
      </c>
      <c r="Q13" t="str">
        <f t="shared" si="13"/>
        <v>https://raw.githubusercontent.com/PatrickVibild/TellusAmazonPictures/master/pictures/HP/W. PS/840 G3 SILVER/BL/US/5.jpg</v>
      </c>
      <c r="R13" t="str">
        <f t="shared" si="14"/>
        <v>https://raw.githubusercontent.com/PatrickVibild/TellusAmazonPictures/master/pictures/HP/W. PS/840 G3 SILVER/BL/US/6.jpg</v>
      </c>
      <c r="S13" t="str">
        <f t="shared" si="15"/>
        <v>https://raw.githubusercontent.com/PatrickVibild/TellusAmazonPictures/master/pictures/HP/W. PS/840 G3 SILVER/BL/US/7.jpg</v>
      </c>
      <c r="T13" t="str">
        <f t="shared" si="16"/>
        <v>https://raw.githubusercontent.com/PatrickVibild/TellusAmazonPictures/master/pictures/HP/W. PS/840 G3 SILVER/BL/US/8.jpg</v>
      </c>
      <c r="U13" t="str">
        <f t="shared" si="17"/>
        <v>https://raw.githubusercontent.com/PatrickVibild/TellusAmazonPictures/master/pictures/HP/W. PS/840 G3 SILVER/BL/US/9.jpg</v>
      </c>
      <c r="V13" s="57">
        <f>MATCH(G13,options!$D$1:$D$20,0)</f>
        <v>18</v>
      </c>
    </row>
    <row r="14" spans="1:22" x14ac:dyDescent="0.15">
      <c r="A14" s="45" t="s">
        <v>389</v>
      </c>
      <c r="B14" s="44">
        <v>5714401842996</v>
      </c>
      <c r="C14" s="49"/>
      <c r="D14" s="49"/>
      <c r="E14" s="50"/>
      <c r="F14" s="50"/>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v>0</v>
      </c>
      <c r="K14" s="44"/>
      <c r="L14" s="54" t="b">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49"/>
      <c r="D15" s="49"/>
      <c r="E15" s="50"/>
      <c r="F15" s="50"/>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v>0</v>
      </c>
      <c r="K15" s="44"/>
      <c r="L15" s="54" t="b">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565</v>
      </c>
      <c r="C16" s="49"/>
      <c r="D16" s="49"/>
      <c r="E16" s="50"/>
      <c r="F16" s="50"/>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v>0</v>
      </c>
      <c r="K16" s="44"/>
      <c r="L16" s="54" t="b">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49"/>
      <c r="D17" s="49"/>
      <c r="E17" s="50"/>
      <c r="F17" s="50"/>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v>0</v>
      </c>
      <c r="K17" s="44"/>
      <c r="L17" s="54" t="b">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49"/>
      <c r="D18" s="49"/>
      <c r="E18" s="50"/>
      <c r="F18" s="50"/>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49"/>
      <c r="D19" s="49"/>
      <c r="E19" s="50"/>
      <c r="F19" s="50"/>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c r="D20" s="49"/>
      <c r="E20" s="50"/>
      <c r="F20" s="50"/>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v>0</v>
      </c>
      <c r="K20" s="44"/>
      <c r="L20" s="54" t="b">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49"/>
      <c r="D21" s="49"/>
      <c r="E21" s="50"/>
      <c r="F21" s="50"/>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0</v>
      </c>
      <c r="K21" s="44"/>
      <c r="L21" s="54" t="b">
        <v>1</v>
      </c>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v>0</v>
      </c>
      <c r="K22" s="44"/>
      <c r="L22" s="54" t="b">
        <v>1</v>
      </c>
      <c r="M22" s="55" t="str">
        <f>IF(ISBLANK(K22),"",IF(L22, "https://raw.githubusercontent.com/PatrickVibild/TellusAmazonPictures/master/pictures/"&amp;K22&amp;"/1.jpg","https://download.lenovo.com/Images/Parts/"&amp;K22&amp;"/"&amp;K22&amp;"_A.jpg"))</f>
        <v/>
      </c>
      <c r="N22" s="55" t="str">
        <f>IF(ISBLANK(K22),"",IF(L22, "https://raw.githubusercontent.com/PatrickVibild/TellusAmazonPictures/master/pictures/"&amp;K22&amp;"/2.jpg","https://download.lenovo.com/Images/Parts/"&amp;K22&amp;"/"&amp;K22&amp;"_B.jpg"))</f>
        <v/>
      </c>
      <c r="O22" s="56"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57" x14ac:dyDescent="0.2">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9" t="b">
        <v>1</v>
      </c>
      <c r="D23" s="49" t="b">
        <v>0</v>
      </c>
      <c r="E23" s="76">
        <v>5714401843191</v>
      </c>
      <c r="F23" s="72" t="s">
        <v>686</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v>0</v>
      </c>
      <c r="K23" s="50" t="s">
        <v>694</v>
      </c>
      <c r="L23" s="54" t="b">
        <v>1</v>
      </c>
      <c r="M23" s="55"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55"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56"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c r="K36" s="50"/>
      <c r="L36" s="54"/>
      <c r="M36" s="55" t="str">
        <f t="shared" ref="M36:M67" si="18">IF(ISBLANK(K36),"",IF(L36, "https://raw.githubusercontent.com/PatrickVibild/TellusAmazonPictures/master/pictures/"&amp;K36&amp;"/1.jpg","https://download.lenovo.com/Images/Parts/"&amp;K36&amp;"/"&amp;K36&amp;"_A.jpg"))</f>
        <v/>
      </c>
      <c r="N36" s="55" t="str">
        <f t="shared" ref="N36:N67" si="19">IF(ISBLANK(K36),"",IF(L36, "https://raw.githubusercontent.com/PatrickVibild/TellusAmazonPictures/master/pictures/"&amp;K36&amp;"/2.jpg","https://download.lenovo.com/Images/Parts/"&amp;K36&amp;"/"&amp;K36&amp;"_B.jpg"))</f>
        <v/>
      </c>
      <c r="O36" s="56" t="str">
        <f t="shared" ref="O36:O67" si="20">IF(ISBLANK(K36),"",IF(L36, "https://raw.githubusercontent.com/PatrickVibild/TellusAmazonPictures/master/pictures/"&amp;K36&amp;"/3.jpg","https://download.lenovo.com/Images/Parts/"&amp;K36&amp;"/"&amp;K36&amp;"_details.jpg"))</f>
        <v/>
      </c>
      <c r="P36" t="str">
        <f t="shared" ref="P36:P67" si="21">IF(ISBLANK(K36),"",IF(L36, "https://raw.githubusercontent.com/PatrickVibild/TellusAmazonPictures/master/pictures/"&amp;K36&amp;"/4.jpg", ""))</f>
        <v/>
      </c>
      <c r="Q36" t="str">
        <f t="shared" ref="Q36:Q67" si="22">IF(ISBLANK(K36),"",IF(L36, "https://raw.githubusercontent.com/PatrickVibild/TellusAmazonPictures/master/pictures/"&amp;K36&amp;"/5.jpg", ""))</f>
        <v/>
      </c>
      <c r="R36" t="str">
        <f t="shared" ref="R36:R67" si="23">IF(ISBLANK(K36),"",IF(L36, "https://raw.githubusercontent.com/PatrickVibild/TellusAmazonPictures/master/pictures/"&amp;K36&amp;"/6.jpg", ""))</f>
        <v/>
      </c>
      <c r="S36" t="str">
        <f t="shared" ref="S36:S67" si="24">IF(ISBLANK(K36),"",IF(L36, "https://raw.githubusercontent.com/PatrickVibild/TellusAmazonPictures/master/pictures/"&amp;K36&amp;"/7.jpg", ""))</f>
        <v/>
      </c>
      <c r="T36" t="str">
        <f t="shared" ref="T36:T67" si="25">IF(ISBLANK(K36),"",IF(L36, "https://raw.githubusercontent.com/PatrickVibild/TellusAmazonPictures/master/pictures/"&amp;K36&amp;"/8.jpg",""))</f>
        <v/>
      </c>
      <c r="U36" t="str">
        <f t="shared" ref="U36:U67" si="26">IF(ISBLANK(K36),"",IF(L36, "https://raw.githubusercontent.com/PatrickVibild/TellusAmazonPictures/master/pictures/"&amp;K36&amp;"/9.jpg", ""))</f>
        <v/>
      </c>
      <c r="V36" s="57">
        <f>MATCH(G36,options!$D$1:$D$20,0)</f>
        <v>11</v>
      </c>
    </row>
    <row r="37" spans="1:22" ht="14" x14ac:dyDescent="0.15">
      <c r="A37" t="s">
        <v>413</v>
      </c>
      <c r="B37" s="62" t="s">
        <v>404</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c r="K37" s="50"/>
      <c r="L37" s="54"/>
      <c r="M37" s="55" t="str">
        <f t="shared" si="18"/>
        <v/>
      </c>
      <c r="N37" s="55" t="str">
        <f t="shared" si="19"/>
        <v/>
      </c>
      <c r="O37" s="56" t="str">
        <f t="shared" si="20"/>
        <v/>
      </c>
      <c r="P37" t="str">
        <f t="shared" si="21"/>
        <v/>
      </c>
      <c r="Q37" t="str">
        <f t="shared" si="22"/>
        <v/>
      </c>
      <c r="R37" t="str">
        <f t="shared" si="23"/>
        <v/>
      </c>
      <c r="S37" t="str">
        <f t="shared" si="24"/>
        <v/>
      </c>
      <c r="T37" t="str">
        <f t="shared" si="25"/>
        <v/>
      </c>
      <c r="U37" t="str">
        <f t="shared" si="26"/>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c r="K38" s="50"/>
      <c r="L38" s="54"/>
      <c r="M38" s="55" t="str">
        <f t="shared" si="18"/>
        <v/>
      </c>
      <c r="N38" s="55" t="str">
        <f t="shared" si="19"/>
        <v/>
      </c>
      <c r="O38" s="56" t="str">
        <f t="shared" si="20"/>
        <v/>
      </c>
      <c r="P38" t="str">
        <f t="shared" si="21"/>
        <v/>
      </c>
      <c r="Q38" t="str">
        <f t="shared" si="22"/>
        <v/>
      </c>
      <c r="R38" t="str">
        <f t="shared" si="23"/>
        <v/>
      </c>
      <c r="S38" t="str">
        <f t="shared" si="24"/>
        <v/>
      </c>
      <c r="T38" t="str">
        <f t="shared" si="25"/>
        <v/>
      </c>
      <c r="U38" t="str">
        <f t="shared" si="26"/>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c r="K39" s="50"/>
      <c r="L39" s="54"/>
      <c r="M39" s="55" t="str">
        <f t="shared" si="18"/>
        <v/>
      </c>
      <c r="N39" s="55" t="str">
        <f t="shared" si="19"/>
        <v/>
      </c>
      <c r="O39" s="56" t="str">
        <f t="shared" si="20"/>
        <v/>
      </c>
      <c r="P39" t="str">
        <f t="shared" si="21"/>
        <v/>
      </c>
      <c r="Q39" t="str">
        <f t="shared" si="22"/>
        <v/>
      </c>
      <c r="R39" t="str">
        <f t="shared" si="23"/>
        <v/>
      </c>
      <c r="S39" t="str">
        <f t="shared" si="24"/>
        <v/>
      </c>
      <c r="T39" t="str">
        <f t="shared" si="25"/>
        <v/>
      </c>
      <c r="U39" t="str">
        <f t="shared" si="26"/>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c r="K40" s="50"/>
      <c r="L40" s="54"/>
      <c r="M40" s="55" t="str">
        <f t="shared" si="18"/>
        <v/>
      </c>
      <c r="N40" s="55" t="str">
        <f t="shared" si="19"/>
        <v/>
      </c>
      <c r="O40" s="56" t="str">
        <f t="shared" si="20"/>
        <v/>
      </c>
      <c r="P40" t="str">
        <f t="shared" si="21"/>
        <v/>
      </c>
      <c r="Q40" t="str">
        <f t="shared" si="22"/>
        <v/>
      </c>
      <c r="R40" t="str">
        <f t="shared" si="23"/>
        <v/>
      </c>
      <c r="S40" t="str">
        <f t="shared" si="24"/>
        <v/>
      </c>
      <c r="T40" t="str">
        <f t="shared" si="25"/>
        <v/>
      </c>
      <c r="U40" t="str">
        <f t="shared" si="26"/>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18"/>
        <v/>
      </c>
      <c r="N41" s="55" t="str">
        <f t="shared" si="19"/>
        <v/>
      </c>
      <c r="O41" s="56" t="str">
        <f t="shared" si="20"/>
        <v/>
      </c>
      <c r="P41" t="str">
        <f t="shared" si="21"/>
        <v/>
      </c>
      <c r="Q41" t="str">
        <f t="shared" si="22"/>
        <v/>
      </c>
      <c r="R41" t="str">
        <f t="shared" si="23"/>
        <v/>
      </c>
      <c r="S41" t="str">
        <f t="shared" si="24"/>
        <v/>
      </c>
      <c r="T41" t="str">
        <f t="shared" si="25"/>
        <v/>
      </c>
      <c r="U41" t="str">
        <f t="shared" si="26"/>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c r="K42" s="50"/>
      <c r="L42" s="54"/>
      <c r="M42" s="55" t="str">
        <f t="shared" si="18"/>
        <v/>
      </c>
      <c r="N42" s="55" t="str">
        <f t="shared" si="19"/>
        <v/>
      </c>
      <c r="O42" s="56" t="str">
        <f t="shared" si="20"/>
        <v/>
      </c>
      <c r="P42" t="str">
        <f t="shared" si="21"/>
        <v/>
      </c>
      <c r="Q42" t="str">
        <f t="shared" si="22"/>
        <v/>
      </c>
      <c r="R42" t="str">
        <f t="shared" si="23"/>
        <v/>
      </c>
      <c r="S42" t="str">
        <f t="shared" si="24"/>
        <v/>
      </c>
      <c r="T42" t="str">
        <f t="shared" si="25"/>
        <v/>
      </c>
      <c r="U42" t="str">
        <f t="shared" si="26"/>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18"/>
        <v/>
      </c>
      <c r="N43" s="55" t="str">
        <f t="shared" si="19"/>
        <v/>
      </c>
      <c r="O43" s="56" t="str">
        <f t="shared" si="20"/>
        <v/>
      </c>
      <c r="P43" t="str">
        <f t="shared" si="21"/>
        <v/>
      </c>
      <c r="Q43" t="str">
        <f t="shared" si="22"/>
        <v/>
      </c>
      <c r="R43" t="str">
        <f t="shared" si="23"/>
        <v/>
      </c>
      <c r="S43" t="str">
        <f t="shared" si="24"/>
        <v/>
      </c>
      <c r="T43" t="str">
        <f t="shared" si="25"/>
        <v/>
      </c>
      <c r="U43" t="str">
        <f t="shared" si="26"/>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18"/>
        <v/>
      </c>
      <c r="N44" s="55" t="str">
        <f t="shared" si="19"/>
        <v/>
      </c>
      <c r="O44" s="56" t="str">
        <f t="shared" si="20"/>
        <v/>
      </c>
      <c r="P44" t="str">
        <f t="shared" si="21"/>
        <v/>
      </c>
      <c r="Q44" t="str">
        <f t="shared" si="22"/>
        <v/>
      </c>
      <c r="R44" t="str">
        <f t="shared" si="23"/>
        <v/>
      </c>
      <c r="S44" t="str">
        <f t="shared" si="24"/>
        <v/>
      </c>
      <c r="T44" t="str">
        <f t="shared" si="25"/>
        <v/>
      </c>
      <c r="U44" t="str">
        <f t="shared" si="26"/>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18"/>
        <v/>
      </c>
      <c r="N45" s="55" t="str">
        <f t="shared" si="19"/>
        <v/>
      </c>
      <c r="O45" s="56" t="str">
        <f t="shared" si="20"/>
        <v/>
      </c>
      <c r="P45" t="str">
        <f t="shared" si="21"/>
        <v/>
      </c>
      <c r="Q45" t="str">
        <f t="shared" si="22"/>
        <v/>
      </c>
      <c r="R45" t="str">
        <f t="shared" si="23"/>
        <v/>
      </c>
      <c r="S45" t="str">
        <f t="shared" si="24"/>
        <v/>
      </c>
      <c r="T45" t="str">
        <f t="shared" si="25"/>
        <v/>
      </c>
      <c r="U45" t="str">
        <f t="shared" si="26"/>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18"/>
        <v/>
      </c>
      <c r="N46" s="55" t="str">
        <f t="shared" si="19"/>
        <v/>
      </c>
      <c r="O46" s="56" t="str">
        <f t="shared" si="20"/>
        <v/>
      </c>
      <c r="P46" t="str">
        <f t="shared" si="21"/>
        <v/>
      </c>
      <c r="Q46" t="str">
        <f t="shared" si="22"/>
        <v/>
      </c>
      <c r="R46" t="str">
        <f t="shared" si="23"/>
        <v/>
      </c>
      <c r="S46" t="str">
        <f t="shared" si="24"/>
        <v/>
      </c>
      <c r="T46" t="str">
        <f t="shared" si="25"/>
        <v/>
      </c>
      <c r="U46" t="str">
        <f t="shared" si="26"/>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18"/>
        <v/>
      </c>
      <c r="N47" s="55" t="str">
        <f t="shared" si="19"/>
        <v/>
      </c>
      <c r="O47" s="56" t="str">
        <f t="shared" si="20"/>
        <v/>
      </c>
      <c r="P47" t="str">
        <f t="shared" si="21"/>
        <v/>
      </c>
      <c r="Q47" t="str">
        <f t="shared" si="22"/>
        <v/>
      </c>
      <c r="R47" t="str">
        <f t="shared" si="23"/>
        <v/>
      </c>
      <c r="S47" t="str">
        <f t="shared" si="24"/>
        <v/>
      </c>
      <c r="T47" t="str">
        <f t="shared" si="25"/>
        <v/>
      </c>
      <c r="U47" t="str">
        <f t="shared" si="26"/>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18"/>
        <v/>
      </c>
      <c r="N48" s="55" t="str">
        <f t="shared" si="19"/>
        <v/>
      </c>
      <c r="O48" s="56" t="str">
        <f t="shared" si="20"/>
        <v/>
      </c>
      <c r="P48" t="str">
        <f t="shared" si="21"/>
        <v/>
      </c>
      <c r="Q48" t="str">
        <f t="shared" si="22"/>
        <v/>
      </c>
      <c r="R48" t="str">
        <f t="shared" si="23"/>
        <v/>
      </c>
      <c r="S48" t="str">
        <f t="shared" si="24"/>
        <v/>
      </c>
      <c r="T48" t="str">
        <f t="shared" si="25"/>
        <v/>
      </c>
      <c r="U48" t="str">
        <f t="shared" si="26"/>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18"/>
        <v/>
      </c>
      <c r="N49" s="55" t="str">
        <f t="shared" si="19"/>
        <v/>
      </c>
      <c r="O49" s="56" t="str">
        <f t="shared" si="20"/>
        <v/>
      </c>
      <c r="P49" t="str">
        <f t="shared" si="21"/>
        <v/>
      </c>
      <c r="Q49" t="str">
        <f t="shared" si="22"/>
        <v/>
      </c>
      <c r="R49" t="str">
        <f t="shared" si="23"/>
        <v/>
      </c>
      <c r="S49" t="str">
        <f t="shared" si="24"/>
        <v/>
      </c>
      <c r="T49" t="str">
        <f t="shared" si="25"/>
        <v/>
      </c>
      <c r="U49" t="str">
        <f t="shared" si="26"/>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18"/>
        <v/>
      </c>
      <c r="N50" s="55" t="str">
        <f t="shared" si="19"/>
        <v/>
      </c>
      <c r="O50" s="56" t="str">
        <f t="shared" si="20"/>
        <v/>
      </c>
      <c r="P50" t="str">
        <f t="shared" si="21"/>
        <v/>
      </c>
      <c r="Q50" t="str">
        <f t="shared" si="22"/>
        <v/>
      </c>
      <c r="R50" t="str">
        <f t="shared" si="23"/>
        <v/>
      </c>
      <c r="S50" t="str">
        <f t="shared" si="24"/>
        <v/>
      </c>
      <c r="T50" t="str">
        <f t="shared" si="25"/>
        <v/>
      </c>
      <c r="U50" t="str">
        <f t="shared" si="26"/>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18"/>
        <v/>
      </c>
      <c r="N51" s="55" t="str">
        <f t="shared" si="19"/>
        <v/>
      </c>
      <c r="O51" s="56" t="str">
        <f t="shared" si="20"/>
        <v/>
      </c>
      <c r="P51" t="str">
        <f t="shared" si="21"/>
        <v/>
      </c>
      <c r="Q51" t="str">
        <f t="shared" si="22"/>
        <v/>
      </c>
      <c r="R51" t="str">
        <f t="shared" si="23"/>
        <v/>
      </c>
      <c r="S51" t="str">
        <f t="shared" si="24"/>
        <v/>
      </c>
      <c r="T51" t="str">
        <f t="shared" si="25"/>
        <v/>
      </c>
      <c r="U51" t="str">
        <f t="shared" si="26"/>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18"/>
        <v/>
      </c>
      <c r="N52" s="55" t="str">
        <f t="shared" si="19"/>
        <v/>
      </c>
      <c r="O52" s="56" t="str">
        <f t="shared" si="20"/>
        <v/>
      </c>
      <c r="P52" t="str">
        <f t="shared" si="21"/>
        <v/>
      </c>
      <c r="Q52" t="str">
        <f t="shared" si="22"/>
        <v/>
      </c>
      <c r="R52" t="str">
        <f t="shared" si="23"/>
        <v/>
      </c>
      <c r="S52" t="str">
        <f t="shared" si="24"/>
        <v/>
      </c>
      <c r="T52" t="str">
        <f t="shared" si="25"/>
        <v/>
      </c>
      <c r="U52" t="str">
        <f t="shared" si="26"/>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18"/>
        <v/>
      </c>
      <c r="N53" s="55" t="str">
        <f t="shared" si="19"/>
        <v/>
      </c>
      <c r="O53" s="56" t="str">
        <f t="shared" si="20"/>
        <v/>
      </c>
      <c r="P53" t="str">
        <f t="shared" si="21"/>
        <v/>
      </c>
      <c r="Q53" t="str">
        <f t="shared" si="22"/>
        <v/>
      </c>
      <c r="R53" t="str">
        <f t="shared" si="23"/>
        <v/>
      </c>
      <c r="S53" t="str">
        <f t="shared" si="24"/>
        <v/>
      </c>
      <c r="T53" t="str">
        <f t="shared" si="25"/>
        <v/>
      </c>
      <c r="U53" t="str">
        <f t="shared" si="26"/>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18"/>
        <v/>
      </c>
      <c r="N54" s="55" t="str">
        <f t="shared" si="19"/>
        <v/>
      </c>
      <c r="O54" s="56" t="str">
        <f t="shared" si="20"/>
        <v/>
      </c>
      <c r="P54" t="str">
        <f t="shared" si="21"/>
        <v/>
      </c>
      <c r="Q54" t="str">
        <f t="shared" si="22"/>
        <v/>
      </c>
      <c r="R54" t="str">
        <f t="shared" si="23"/>
        <v/>
      </c>
      <c r="S54" t="str">
        <f t="shared" si="24"/>
        <v/>
      </c>
      <c r="T54" t="str">
        <f t="shared" si="25"/>
        <v/>
      </c>
      <c r="U54" t="str">
        <f t="shared" si="26"/>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18"/>
        <v/>
      </c>
      <c r="N55" s="55" t="str">
        <f t="shared" si="19"/>
        <v/>
      </c>
      <c r="O55" s="56" t="str">
        <f t="shared" si="20"/>
        <v/>
      </c>
      <c r="P55" t="str">
        <f t="shared" si="21"/>
        <v/>
      </c>
      <c r="Q55" t="str">
        <f t="shared" si="22"/>
        <v/>
      </c>
      <c r="R55" t="str">
        <f t="shared" si="23"/>
        <v/>
      </c>
      <c r="S55" t="str">
        <f t="shared" si="24"/>
        <v/>
      </c>
      <c r="T55" t="str">
        <f t="shared" si="25"/>
        <v/>
      </c>
      <c r="U55" t="str">
        <f t="shared" si="26"/>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18"/>
        <v/>
      </c>
      <c r="N56" s="55" t="str">
        <f t="shared" si="19"/>
        <v/>
      </c>
      <c r="O56" s="56" t="str">
        <f t="shared" si="20"/>
        <v/>
      </c>
      <c r="P56" t="str">
        <f t="shared" si="21"/>
        <v/>
      </c>
      <c r="Q56" t="str">
        <f t="shared" si="22"/>
        <v/>
      </c>
      <c r="R56" t="str">
        <f t="shared" si="23"/>
        <v/>
      </c>
      <c r="S56" t="str">
        <f t="shared" si="24"/>
        <v/>
      </c>
      <c r="T56" t="str">
        <f t="shared" si="25"/>
        <v/>
      </c>
      <c r="U56" t="str">
        <f t="shared" si="26"/>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18"/>
        <v/>
      </c>
      <c r="N57" s="55" t="str">
        <f t="shared" si="19"/>
        <v/>
      </c>
      <c r="O57" s="56" t="str">
        <f t="shared" si="20"/>
        <v/>
      </c>
      <c r="P57" t="str">
        <f t="shared" si="21"/>
        <v/>
      </c>
      <c r="Q57" t="str">
        <f t="shared" si="22"/>
        <v/>
      </c>
      <c r="R57" t="str">
        <f t="shared" si="23"/>
        <v/>
      </c>
      <c r="S57" t="str">
        <f t="shared" si="24"/>
        <v/>
      </c>
      <c r="T57" t="str">
        <f t="shared" si="25"/>
        <v/>
      </c>
      <c r="U57" t="str">
        <f t="shared" si="26"/>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18"/>
        <v/>
      </c>
      <c r="N58" s="55" t="str">
        <f t="shared" si="19"/>
        <v/>
      </c>
      <c r="O58" s="56" t="str">
        <f t="shared" si="20"/>
        <v/>
      </c>
      <c r="P58" t="str">
        <f t="shared" si="21"/>
        <v/>
      </c>
      <c r="Q58" t="str">
        <f t="shared" si="22"/>
        <v/>
      </c>
      <c r="R58" t="str">
        <f t="shared" si="23"/>
        <v/>
      </c>
      <c r="S58" t="str">
        <f t="shared" si="24"/>
        <v/>
      </c>
      <c r="T58" t="str">
        <f t="shared" si="25"/>
        <v/>
      </c>
      <c r="U58" t="str">
        <f t="shared" si="26"/>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18"/>
        <v/>
      </c>
      <c r="N59" s="55" t="str">
        <f t="shared" si="19"/>
        <v/>
      </c>
      <c r="O59" s="56" t="str">
        <f t="shared" si="20"/>
        <v/>
      </c>
      <c r="P59" t="str">
        <f t="shared" si="21"/>
        <v/>
      </c>
      <c r="Q59" t="str">
        <f t="shared" si="22"/>
        <v/>
      </c>
      <c r="R59" t="str">
        <f t="shared" si="23"/>
        <v/>
      </c>
      <c r="S59" t="str">
        <f t="shared" si="24"/>
        <v/>
      </c>
      <c r="T59" t="str">
        <f t="shared" si="25"/>
        <v/>
      </c>
      <c r="U59" t="str">
        <f t="shared" si="26"/>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18"/>
        <v/>
      </c>
      <c r="N60" s="55" t="str">
        <f t="shared" si="19"/>
        <v/>
      </c>
      <c r="O60" s="56" t="str">
        <f t="shared" si="20"/>
        <v/>
      </c>
      <c r="P60" t="str">
        <f t="shared" si="21"/>
        <v/>
      </c>
      <c r="Q60" t="str">
        <f t="shared" si="22"/>
        <v/>
      </c>
      <c r="R60" t="str">
        <f t="shared" si="23"/>
        <v/>
      </c>
      <c r="S60" t="str">
        <f t="shared" si="24"/>
        <v/>
      </c>
      <c r="T60" t="str">
        <f t="shared" si="25"/>
        <v/>
      </c>
      <c r="U60" t="str">
        <f t="shared" si="26"/>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18"/>
        <v/>
      </c>
      <c r="N61" s="55" t="str">
        <f t="shared" si="19"/>
        <v/>
      </c>
      <c r="O61" s="56" t="str">
        <f t="shared" si="20"/>
        <v/>
      </c>
      <c r="P61" t="str">
        <f t="shared" si="21"/>
        <v/>
      </c>
      <c r="Q61" t="str">
        <f t="shared" si="22"/>
        <v/>
      </c>
      <c r="R61" t="str">
        <f t="shared" si="23"/>
        <v/>
      </c>
      <c r="S61" t="str">
        <f t="shared" si="24"/>
        <v/>
      </c>
      <c r="T61" t="str">
        <f t="shared" si="25"/>
        <v/>
      </c>
      <c r="U61" t="str">
        <f t="shared" si="26"/>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18"/>
        <v/>
      </c>
      <c r="N62" s="55" t="str">
        <f t="shared" si="19"/>
        <v/>
      </c>
      <c r="O62" s="56" t="str">
        <f t="shared" si="20"/>
        <v/>
      </c>
      <c r="P62" t="str">
        <f t="shared" si="21"/>
        <v/>
      </c>
      <c r="Q62" t="str">
        <f t="shared" si="22"/>
        <v/>
      </c>
      <c r="R62" t="str">
        <f t="shared" si="23"/>
        <v/>
      </c>
      <c r="S62" t="str">
        <f t="shared" si="24"/>
        <v/>
      </c>
      <c r="T62" t="str">
        <f t="shared" si="25"/>
        <v/>
      </c>
      <c r="U62" t="str">
        <f t="shared" si="26"/>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18"/>
        <v/>
      </c>
      <c r="N63" s="55" t="str">
        <f t="shared" si="19"/>
        <v/>
      </c>
      <c r="O63" s="56" t="str">
        <f t="shared" si="20"/>
        <v/>
      </c>
      <c r="P63" t="str">
        <f t="shared" si="21"/>
        <v/>
      </c>
      <c r="Q63" t="str">
        <f t="shared" si="22"/>
        <v/>
      </c>
      <c r="R63" t="str">
        <f t="shared" si="23"/>
        <v/>
      </c>
      <c r="S63" t="str">
        <f t="shared" si="24"/>
        <v/>
      </c>
      <c r="T63" t="str">
        <f t="shared" si="25"/>
        <v/>
      </c>
      <c r="U63" t="str">
        <f t="shared" si="26"/>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18"/>
        <v/>
      </c>
      <c r="N64" s="55" t="str">
        <f t="shared" si="19"/>
        <v/>
      </c>
      <c r="O64" s="56" t="str">
        <f t="shared" si="20"/>
        <v/>
      </c>
      <c r="P64" t="str">
        <f t="shared" si="21"/>
        <v/>
      </c>
      <c r="Q64" t="str">
        <f t="shared" si="22"/>
        <v/>
      </c>
      <c r="R64" t="str">
        <f t="shared" si="23"/>
        <v/>
      </c>
      <c r="S64" t="str">
        <f t="shared" si="24"/>
        <v/>
      </c>
      <c r="T64" t="str">
        <f t="shared" si="25"/>
        <v/>
      </c>
      <c r="U64" t="str">
        <f t="shared" si="26"/>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18"/>
        <v/>
      </c>
      <c r="N65" s="55" t="str">
        <f t="shared" si="19"/>
        <v/>
      </c>
      <c r="O65" s="56" t="str">
        <f t="shared" si="20"/>
        <v/>
      </c>
      <c r="P65" t="str">
        <f t="shared" si="21"/>
        <v/>
      </c>
      <c r="Q65" t="str">
        <f t="shared" si="22"/>
        <v/>
      </c>
      <c r="R65" t="str">
        <f t="shared" si="23"/>
        <v/>
      </c>
      <c r="S65" t="str">
        <f t="shared" si="24"/>
        <v/>
      </c>
      <c r="T65" t="str">
        <f t="shared" si="25"/>
        <v/>
      </c>
      <c r="U65" t="str">
        <f t="shared" si="26"/>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18"/>
        <v/>
      </c>
      <c r="N66" s="55" t="str">
        <f t="shared" si="19"/>
        <v/>
      </c>
      <c r="O66" s="56" t="str">
        <f t="shared" si="20"/>
        <v/>
      </c>
      <c r="P66" t="str">
        <f t="shared" si="21"/>
        <v/>
      </c>
      <c r="Q66" t="str">
        <f t="shared" si="22"/>
        <v/>
      </c>
      <c r="R66" t="str">
        <f t="shared" si="23"/>
        <v/>
      </c>
      <c r="S66" t="str">
        <f t="shared" si="24"/>
        <v/>
      </c>
      <c r="T66" t="str">
        <f t="shared" si="25"/>
        <v/>
      </c>
      <c r="U66" t="str">
        <f t="shared" si="26"/>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18"/>
        <v/>
      </c>
      <c r="N67" s="55" t="str">
        <f t="shared" si="19"/>
        <v/>
      </c>
      <c r="O67" s="56" t="str">
        <f t="shared" si="20"/>
        <v/>
      </c>
      <c r="P67" t="str">
        <f t="shared" si="21"/>
        <v/>
      </c>
      <c r="Q67" t="str">
        <f t="shared" si="22"/>
        <v/>
      </c>
      <c r="R67" t="str">
        <f t="shared" si="23"/>
        <v/>
      </c>
      <c r="S67" t="str">
        <f t="shared" si="24"/>
        <v/>
      </c>
      <c r="T67" t="str">
        <f t="shared" si="25"/>
        <v/>
      </c>
      <c r="U67" t="str">
        <f t="shared" si="26"/>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27">IF(ISBLANK(K68),"",IF(L68, "https://raw.githubusercontent.com/PatrickVibild/TellusAmazonPictures/master/pictures/"&amp;K68&amp;"/1.jpg","https://download.lenovo.com/Images/Parts/"&amp;K68&amp;"/"&amp;K68&amp;"_A.jpg"))</f>
        <v/>
      </c>
      <c r="N68" s="55" t="str">
        <f t="shared" ref="N68:N103" si="28">IF(ISBLANK(K68),"",IF(L68, "https://raw.githubusercontent.com/PatrickVibild/TellusAmazonPictures/master/pictures/"&amp;K68&amp;"/2.jpg","https://download.lenovo.com/Images/Parts/"&amp;K68&amp;"/"&amp;K68&amp;"_B.jpg"))</f>
        <v/>
      </c>
      <c r="O68" s="56" t="str">
        <f t="shared" ref="O68:O103" si="29">IF(ISBLANK(K68),"",IF(L68, "https://raw.githubusercontent.com/PatrickVibild/TellusAmazonPictures/master/pictures/"&amp;K68&amp;"/3.jpg","https://download.lenovo.com/Images/Parts/"&amp;K68&amp;"/"&amp;K68&amp;"_details.jpg"))</f>
        <v/>
      </c>
      <c r="P68" t="str">
        <f t="shared" ref="P68:P103" si="30">IF(ISBLANK(K68),"",IF(L68, "https://raw.githubusercontent.com/PatrickVibild/TellusAmazonPictures/master/pictures/"&amp;K68&amp;"/4.jpg", ""))</f>
        <v/>
      </c>
      <c r="Q68" t="str">
        <f t="shared" ref="Q68:Q103" si="31">IF(ISBLANK(K68),"",IF(L68, "https://raw.githubusercontent.com/PatrickVibild/TellusAmazonPictures/master/pictures/"&amp;K68&amp;"/5.jpg", ""))</f>
        <v/>
      </c>
      <c r="R68" t="str">
        <f t="shared" ref="R68:R103" si="32">IF(ISBLANK(K68),"",IF(L68, "https://raw.githubusercontent.com/PatrickVibild/TellusAmazonPictures/master/pictures/"&amp;K68&amp;"/6.jpg", ""))</f>
        <v/>
      </c>
      <c r="S68" t="str">
        <f t="shared" ref="S68:S103" si="33">IF(ISBLANK(K68),"",IF(L68, "https://raw.githubusercontent.com/PatrickVibild/TellusAmazonPictures/master/pictures/"&amp;K68&amp;"/7.jpg", ""))</f>
        <v/>
      </c>
      <c r="T68" t="str">
        <f t="shared" ref="T68:T103" si="34">IF(ISBLANK(K68),"",IF(L68, "https://raw.githubusercontent.com/PatrickVibild/TellusAmazonPictures/master/pictures/"&amp;K68&amp;"/8.jpg",""))</f>
        <v/>
      </c>
      <c r="U68" t="str">
        <f t="shared" ref="U68:U103" si="35">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27"/>
        <v/>
      </c>
      <c r="N69" s="55" t="str">
        <f t="shared" si="28"/>
        <v/>
      </c>
      <c r="O69" s="56" t="str">
        <f t="shared" si="29"/>
        <v/>
      </c>
      <c r="P69" t="str">
        <f t="shared" si="30"/>
        <v/>
      </c>
      <c r="Q69" t="str">
        <f t="shared" si="31"/>
        <v/>
      </c>
      <c r="R69" t="str">
        <f t="shared" si="32"/>
        <v/>
      </c>
      <c r="S69" t="str">
        <f t="shared" si="33"/>
        <v/>
      </c>
      <c r="T69" t="str">
        <f t="shared" si="34"/>
        <v/>
      </c>
      <c r="U69" t="str">
        <f t="shared" si="35"/>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27"/>
        <v/>
      </c>
      <c r="N70" s="55" t="str">
        <f t="shared" si="28"/>
        <v/>
      </c>
      <c r="O70" s="56" t="str">
        <f t="shared" si="29"/>
        <v/>
      </c>
      <c r="P70" t="str">
        <f t="shared" si="30"/>
        <v/>
      </c>
      <c r="Q70" t="str">
        <f t="shared" si="31"/>
        <v/>
      </c>
      <c r="R70" t="str">
        <f t="shared" si="32"/>
        <v/>
      </c>
      <c r="S70" t="str">
        <f t="shared" si="33"/>
        <v/>
      </c>
      <c r="T70" t="str">
        <f t="shared" si="34"/>
        <v/>
      </c>
      <c r="U70" t="str">
        <f t="shared" si="35"/>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27"/>
        <v/>
      </c>
      <c r="N71" s="55" t="str">
        <f t="shared" si="28"/>
        <v/>
      </c>
      <c r="O71" s="56" t="str">
        <f t="shared" si="29"/>
        <v/>
      </c>
      <c r="P71" t="str">
        <f t="shared" si="30"/>
        <v/>
      </c>
      <c r="Q71" t="str">
        <f t="shared" si="31"/>
        <v/>
      </c>
      <c r="R71" t="str">
        <f t="shared" si="32"/>
        <v/>
      </c>
      <c r="S71" t="str">
        <f t="shared" si="33"/>
        <v/>
      </c>
      <c r="T71" t="str">
        <f t="shared" si="34"/>
        <v/>
      </c>
      <c r="U71" t="str">
        <f t="shared" si="35"/>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27"/>
        <v/>
      </c>
      <c r="N72" s="55" t="str">
        <f t="shared" si="28"/>
        <v/>
      </c>
      <c r="O72" s="56" t="str">
        <f t="shared" si="29"/>
        <v/>
      </c>
      <c r="P72" t="str">
        <f t="shared" si="30"/>
        <v/>
      </c>
      <c r="Q72" t="str">
        <f t="shared" si="31"/>
        <v/>
      </c>
      <c r="R72" t="str">
        <f t="shared" si="32"/>
        <v/>
      </c>
      <c r="S72" t="str">
        <f t="shared" si="33"/>
        <v/>
      </c>
      <c r="T72" t="str">
        <f t="shared" si="34"/>
        <v/>
      </c>
      <c r="U72" t="str">
        <f t="shared" si="35"/>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27"/>
        <v/>
      </c>
      <c r="N73" s="55" t="str">
        <f t="shared" si="28"/>
        <v/>
      </c>
      <c r="O73" s="56" t="str">
        <f t="shared" si="29"/>
        <v/>
      </c>
      <c r="P73" t="str">
        <f t="shared" si="30"/>
        <v/>
      </c>
      <c r="Q73" t="str">
        <f t="shared" si="31"/>
        <v/>
      </c>
      <c r="R73" t="str">
        <f t="shared" si="32"/>
        <v/>
      </c>
      <c r="S73" t="str">
        <f t="shared" si="33"/>
        <v/>
      </c>
      <c r="T73" t="str">
        <f t="shared" si="34"/>
        <v/>
      </c>
      <c r="U73" t="str">
        <f t="shared" si="35"/>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27"/>
        <v/>
      </c>
      <c r="N74" s="55" t="str">
        <f t="shared" si="28"/>
        <v/>
      </c>
      <c r="O74" s="56" t="str">
        <f t="shared" si="29"/>
        <v/>
      </c>
      <c r="P74" t="str">
        <f t="shared" si="30"/>
        <v/>
      </c>
      <c r="Q74" t="str">
        <f t="shared" si="31"/>
        <v/>
      </c>
      <c r="R74" t="str">
        <f t="shared" si="32"/>
        <v/>
      </c>
      <c r="S74" t="str">
        <f t="shared" si="33"/>
        <v/>
      </c>
      <c r="T74" t="str">
        <f t="shared" si="34"/>
        <v/>
      </c>
      <c r="U74" t="str">
        <f t="shared" si="35"/>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27"/>
        <v/>
      </c>
      <c r="N75" s="55" t="str">
        <f t="shared" si="28"/>
        <v/>
      </c>
      <c r="O75" s="56" t="str">
        <f t="shared" si="29"/>
        <v/>
      </c>
      <c r="P75" t="str">
        <f t="shared" si="30"/>
        <v/>
      </c>
      <c r="Q75" t="str">
        <f t="shared" si="31"/>
        <v/>
      </c>
      <c r="R75" t="str">
        <f t="shared" si="32"/>
        <v/>
      </c>
      <c r="S75" t="str">
        <f t="shared" si="33"/>
        <v/>
      </c>
      <c r="T75" t="str">
        <f t="shared" si="34"/>
        <v/>
      </c>
      <c r="U75" t="str">
        <f t="shared" si="35"/>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27"/>
        <v/>
      </c>
      <c r="N76" s="55" t="str">
        <f t="shared" si="28"/>
        <v/>
      </c>
      <c r="O76" s="56" t="str">
        <f t="shared" si="29"/>
        <v/>
      </c>
      <c r="P76" t="str">
        <f t="shared" si="30"/>
        <v/>
      </c>
      <c r="Q76" t="str">
        <f t="shared" si="31"/>
        <v/>
      </c>
      <c r="R76" t="str">
        <f t="shared" si="32"/>
        <v/>
      </c>
      <c r="S76" t="str">
        <f t="shared" si="33"/>
        <v/>
      </c>
      <c r="T76" t="str">
        <f t="shared" si="34"/>
        <v/>
      </c>
      <c r="U76" t="str">
        <f t="shared" si="35"/>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27"/>
        <v/>
      </c>
      <c r="N77" s="55" t="str">
        <f t="shared" si="28"/>
        <v/>
      </c>
      <c r="O77" s="56" t="str">
        <f t="shared" si="29"/>
        <v/>
      </c>
      <c r="P77" t="str">
        <f t="shared" si="30"/>
        <v/>
      </c>
      <c r="Q77" t="str">
        <f t="shared" si="31"/>
        <v/>
      </c>
      <c r="R77" t="str">
        <f t="shared" si="32"/>
        <v/>
      </c>
      <c r="S77" t="str">
        <f t="shared" si="33"/>
        <v/>
      </c>
      <c r="T77" t="str">
        <f t="shared" si="34"/>
        <v/>
      </c>
      <c r="U77" t="str">
        <f t="shared" si="35"/>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27"/>
        <v/>
      </c>
      <c r="N78" s="55" t="str">
        <f t="shared" si="28"/>
        <v/>
      </c>
      <c r="O78" s="56" t="str">
        <f t="shared" si="29"/>
        <v/>
      </c>
      <c r="P78" t="str">
        <f t="shared" si="30"/>
        <v/>
      </c>
      <c r="Q78" t="str">
        <f t="shared" si="31"/>
        <v/>
      </c>
      <c r="R78" t="str">
        <f t="shared" si="32"/>
        <v/>
      </c>
      <c r="S78" t="str">
        <f t="shared" si="33"/>
        <v/>
      </c>
      <c r="T78" t="str">
        <f t="shared" si="34"/>
        <v/>
      </c>
      <c r="U78" t="str">
        <f t="shared" si="35"/>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27"/>
        <v/>
      </c>
      <c r="N79" s="55" t="str">
        <f t="shared" si="28"/>
        <v/>
      </c>
      <c r="O79" s="56" t="str">
        <f t="shared" si="29"/>
        <v/>
      </c>
      <c r="P79" t="str">
        <f t="shared" si="30"/>
        <v/>
      </c>
      <c r="Q79" t="str">
        <f t="shared" si="31"/>
        <v/>
      </c>
      <c r="R79" t="str">
        <f t="shared" si="32"/>
        <v/>
      </c>
      <c r="S79" t="str">
        <f t="shared" si="33"/>
        <v/>
      </c>
      <c r="T79" t="str">
        <f t="shared" si="34"/>
        <v/>
      </c>
      <c r="U79" t="str">
        <f t="shared" si="35"/>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27"/>
        <v/>
      </c>
      <c r="N80" s="55" t="str">
        <f t="shared" si="28"/>
        <v/>
      </c>
      <c r="O80" s="56" t="str">
        <f t="shared" si="29"/>
        <v/>
      </c>
      <c r="P80" t="str">
        <f t="shared" si="30"/>
        <v/>
      </c>
      <c r="Q80" t="str">
        <f t="shared" si="31"/>
        <v/>
      </c>
      <c r="R80" t="str">
        <f t="shared" si="32"/>
        <v/>
      </c>
      <c r="S80" t="str">
        <f t="shared" si="33"/>
        <v/>
      </c>
      <c r="T80" t="str">
        <f t="shared" si="34"/>
        <v/>
      </c>
      <c r="U80" t="str">
        <f t="shared" si="35"/>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27"/>
        <v/>
      </c>
      <c r="N81" s="55" t="str">
        <f t="shared" si="28"/>
        <v/>
      </c>
      <c r="O81" s="56" t="str">
        <f t="shared" si="29"/>
        <v/>
      </c>
      <c r="P81" t="str">
        <f t="shared" si="30"/>
        <v/>
      </c>
      <c r="Q81" t="str">
        <f t="shared" si="31"/>
        <v/>
      </c>
      <c r="R81" t="str">
        <f t="shared" si="32"/>
        <v/>
      </c>
      <c r="S81" t="str">
        <f t="shared" si="33"/>
        <v/>
      </c>
      <c r="T81" t="str">
        <f t="shared" si="34"/>
        <v/>
      </c>
      <c r="U81" t="str">
        <f t="shared" si="35"/>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27"/>
        <v/>
      </c>
      <c r="N82" s="55" t="str">
        <f t="shared" si="28"/>
        <v/>
      </c>
      <c r="O82" s="56" t="str">
        <f t="shared" si="29"/>
        <v/>
      </c>
      <c r="P82" t="str">
        <f t="shared" si="30"/>
        <v/>
      </c>
      <c r="Q82" t="str">
        <f t="shared" si="31"/>
        <v/>
      </c>
      <c r="R82" t="str">
        <f t="shared" si="32"/>
        <v/>
      </c>
      <c r="S82" t="str">
        <f t="shared" si="33"/>
        <v/>
      </c>
      <c r="T82" t="str">
        <f t="shared" si="34"/>
        <v/>
      </c>
      <c r="U82" t="str">
        <f t="shared" si="35"/>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27"/>
        <v/>
      </c>
      <c r="N83" s="55" t="str">
        <f t="shared" si="28"/>
        <v/>
      </c>
      <c r="O83" s="56" t="str">
        <f t="shared" si="29"/>
        <v/>
      </c>
      <c r="P83" t="str">
        <f t="shared" si="30"/>
        <v/>
      </c>
      <c r="Q83" t="str">
        <f t="shared" si="31"/>
        <v/>
      </c>
      <c r="R83" t="str">
        <f t="shared" si="32"/>
        <v/>
      </c>
      <c r="S83" t="str">
        <f t="shared" si="33"/>
        <v/>
      </c>
      <c r="T83" t="str">
        <f t="shared" si="34"/>
        <v/>
      </c>
      <c r="U83" t="str">
        <f t="shared" si="35"/>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27"/>
        <v/>
      </c>
      <c r="N84" s="55" t="str">
        <f t="shared" si="28"/>
        <v/>
      </c>
      <c r="O84" s="56" t="str">
        <f t="shared" si="29"/>
        <v/>
      </c>
      <c r="P84" t="str">
        <f t="shared" si="30"/>
        <v/>
      </c>
      <c r="Q84" t="str">
        <f t="shared" si="31"/>
        <v/>
      </c>
      <c r="R84" t="str">
        <f t="shared" si="32"/>
        <v/>
      </c>
      <c r="S84" t="str">
        <f t="shared" si="33"/>
        <v/>
      </c>
      <c r="T84" t="str">
        <f t="shared" si="34"/>
        <v/>
      </c>
      <c r="U84" t="str">
        <f t="shared" si="35"/>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27"/>
        <v/>
      </c>
      <c r="N85" s="55" t="str">
        <f t="shared" si="28"/>
        <v/>
      </c>
      <c r="O85" s="56" t="str">
        <f t="shared" si="29"/>
        <v/>
      </c>
      <c r="P85" t="str">
        <f t="shared" si="30"/>
        <v/>
      </c>
      <c r="Q85" t="str">
        <f t="shared" si="31"/>
        <v/>
      </c>
      <c r="R85" t="str">
        <f t="shared" si="32"/>
        <v/>
      </c>
      <c r="S85" t="str">
        <f t="shared" si="33"/>
        <v/>
      </c>
      <c r="T85" t="str">
        <f t="shared" si="34"/>
        <v/>
      </c>
      <c r="U85" t="str">
        <f t="shared" si="35"/>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27"/>
        <v/>
      </c>
      <c r="N86" s="55" t="str">
        <f t="shared" si="28"/>
        <v/>
      </c>
      <c r="O86" s="56" t="str">
        <f t="shared" si="29"/>
        <v/>
      </c>
      <c r="P86" t="str">
        <f t="shared" si="30"/>
        <v/>
      </c>
      <c r="Q86" t="str">
        <f t="shared" si="31"/>
        <v/>
      </c>
      <c r="R86" t="str">
        <f t="shared" si="32"/>
        <v/>
      </c>
      <c r="S86" t="str">
        <f t="shared" si="33"/>
        <v/>
      </c>
      <c r="T86" t="str">
        <f t="shared" si="34"/>
        <v/>
      </c>
      <c r="U86" t="str">
        <f t="shared" si="35"/>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27"/>
        <v/>
      </c>
      <c r="N87" s="55" t="str">
        <f t="shared" si="28"/>
        <v/>
      </c>
      <c r="O87" s="56" t="str">
        <f t="shared" si="29"/>
        <v/>
      </c>
      <c r="P87" t="str">
        <f t="shared" si="30"/>
        <v/>
      </c>
      <c r="Q87" t="str">
        <f t="shared" si="31"/>
        <v/>
      </c>
      <c r="R87" t="str">
        <f t="shared" si="32"/>
        <v/>
      </c>
      <c r="S87" t="str">
        <f t="shared" si="33"/>
        <v/>
      </c>
      <c r="T87" t="str">
        <f t="shared" si="34"/>
        <v/>
      </c>
      <c r="U87" t="str">
        <f t="shared" si="35"/>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27"/>
        <v/>
      </c>
      <c r="N88" s="55" t="str">
        <f t="shared" si="28"/>
        <v/>
      </c>
      <c r="O88" s="56" t="str">
        <f t="shared" si="29"/>
        <v/>
      </c>
      <c r="P88" t="str">
        <f t="shared" si="30"/>
        <v/>
      </c>
      <c r="Q88" t="str">
        <f t="shared" si="31"/>
        <v/>
      </c>
      <c r="R88" t="str">
        <f t="shared" si="32"/>
        <v/>
      </c>
      <c r="S88" t="str">
        <f t="shared" si="33"/>
        <v/>
      </c>
      <c r="T88" t="str">
        <f t="shared" si="34"/>
        <v/>
      </c>
      <c r="U88" t="str">
        <f t="shared" si="35"/>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27"/>
        <v/>
      </c>
      <c r="N89" s="55" t="str">
        <f t="shared" si="28"/>
        <v/>
      </c>
      <c r="O89" s="56" t="str">
        <f t="shared" si="29"/>
        <v/>
      </c>
      <c r="P89" t="str">
        <f t="shared" si="30"/>
        <v/>
      </c>
      <c r="Q89" t="str">
        <f t="shared" si="31"/>
        <v/>
      </c>
      <c r="R89" t="str">
        <f t="shared" si="32"/>
        <v/>
      </c>
      <c r="S89" t="str">
        <f t="shared" si="33"/>
        <v/>
      </c>
      <c r="T89" t="str">
        <f t="shared" si="34"/>
        <v/>
      </c>
      <c r="U89" t="str">
        <f t="shared" si="35"/>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27"/>
        <v/>
      </c>
      <c r="N90" s="55" t="str">
        <f t="shared" si="28"/>
        <v/>
      </c>
      <c r="O90" s="56" t="str">
        <f t="shared" si="29"/>
        <v/>
      </c>
      <c r="P90" t="str">
        <f t="shared" si="30"/>
        <v/>
      </c>
      <c r="Q90" t="str">
        <f t="shared" si="31"/>
        <v/>
      </c>
      <c r="R90" t="str">
        <f t="shared" si="32"/>
        <v/>
      </c>
      <c r="S90" t="str">
        <f t="shared" si="33"/>
        <v/>
      </c>
      <c r="T90" t="str">
        <f t="shared" si="34"/>
        <v/>
      </c>
      <c r="U90" t="str">
        <f t="shared" si="35"/>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27"/>
        <v/>
      </c>
      <c r="N91" s="55" t="str">
        <f t="shared" si="28"/>
        <v/>
      </c>
      <c r="O91" s="56" t="str">
        <f t="shared" si="29"/>
        <v/>
      </c>
      <c r="P91" t="str">
        <f t="shared" si="30"/>
        <v/>
      </c>
      <c r="Q91" t="str">
        <f t="shared" si="31"/>
        <v/>
      </c>
      <c r="R91" t="str">
        <f t="shared" si="32"/>
        <v/>
      </c>
      <c r="S91" t="str">
        <f t="shared" si="33"/>
        <v/>
      </c>
      <c r="T91" t="str">
        <f t="shared" si="34"/>
        <v/>
      </c>
      <c r="U91" t="str">
        <f t="shared" si="35"/>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27"/>
        <v/>
      </c>
      <c r="N92" s="55" t="str">
        <f t="shared" si="28"/>
        <v/>
      </c>
      <c r="O92" s="56" t="str">
        <f t="shared" si="29"/>
        <v/>
      </c>
      <c r="P92" t="str">
        <f t="shared" si="30"/>
        <v/>
      </c>
      <c r="Q92" t="str">
        <f t="shared" si="31"/>
        <v/>
      </c>
      <c r="R92" t="str">
        <f t="shared" si="32"/>
        <v/>
      </c>
      <c r="S92" t="str">
        <f t="shared" si="33"/>
        <v/>
      </c>
      <c r="T92" t="str">
        <f t="shared" si="34"/>
        <v/>
      </c>
      <c r="U92" t="str">
        <f t="shared" si="35"/>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27"/>
        <v/>
      </c>
      <c r="N93" s="55" t="str">
        <f t="shared" si="28"/>
        <v/>
      </c>
      <c r="O93" s="56" t="str">
        <f t="shared" si="29"/>
        <v/>
      </c>
      <c r="P93" t="str">
        <f t="shared" si="30"/>
        <v/>
      </c>
      <c r="Q93" t="str">
        <f t="shared" si="31"/>
        <v/>
      </c>
      <c r="R93" t="str">
        <f t="shared" si="32"/>
        <v/>
      </c>
      <c r="S93" t="str">
        <f t="shared" si="33"/>
        <v/>
      </c>
      <c r="T93" t="str">
        <f t="shared" si="34"/>
        <v/>
      </c>
      <c r="U93" t="str">
        <f t="shared" si="35"/>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27"/>
        <v/>
      </c>
      <c r="N94" s="55" t="str">
        <f t="shared" si="28"/>
        <v/>
      </c>
      <c r="O94" s="56" t="str">
        <f t="shared" si="29"/>
        <v/>
      </c>
      <c r="P94" t="str">
        <f t="shared" si="30"/>
        <v/>
      </c>
      <c r="Q94" t="str">
        <f t="shared" si="31"/>
        <v/>
      </c>
      <c r="R94" t="str">
        <f t="shared" si="32"/>
        <v/>
      </c>
      <c r="S94" t="str">
        <f t="shared" si="33"/>
        <v/>
      </c>
      <c r="T94" t="str">
        <f t="shared" si="34"/>
        <v/>
      </c>
      <c r="U94" t="str">
        <f t="shared" si="35"/>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27"/>
        <v/>
      </c>
      <c r="N95" s="55" t="str">
        <f t="shared" si="28"/>
        <v/>
      </c>
      <c r="O95" s="56" t="str">
        <f t="shared" si="29"/>
        <v/>
      </c>
      <c r="P95" t="str">
        <f t="shared" si="30"/>
        <v/>
      </c>
      <c r="Q95" t="str">
        <f t="shared" si="31"/>
        <v/>
      </c>
      <c r="R95" t="str">
        <f t="shared" si="32"/>
        <v/>
      </c>
      <c r="S95" t="str">
        <f t="shared" si="33"/>
        <v/>
      </c>
      <c r="T95" t="str">
        <f t="shared" si="34"/>
        <v/>
      </c>
      <c r="U95" t="str">
        <f t="shared" si="35"/>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27"/>
        <v/>
      </c>
      <c r="N96" s="55" t="str">
        <f t="shared" si="28"/>
        <v/>
      </c>
      <c r="O96" s="56" t="str">
        <f t="shared" si="29"/>
        <v/>
      </c>
      <c r="P96" t="str">
        <f t="shared" si="30"/>
        <v/>
      </c>
      <c r="Q96" t="str">
        <f t="shared" si="31"/>
        <v/>
      </c>
      <c r="R96" t="str">
        <f t="shared" si="32"/>
        <v/>
      </c>
      <c r="S96" t="str">
        <f t="shared" si="33"/>
        <v/>
      </c>
      <c r="T96" t="str">
        <f t="shared" si="34"/>
        <v/>
      </c>
      <c r="U96" t="str">
        <f t="shared" si="35"/>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27"/>
        <v/>
      </c>
      <c r="N97" s="55" t="str">
        <f t="shared" si="28"/>
        <v/>
      </c>
      <c r="O97" s="56" t="str">
        <f t="shared" si="29"/>
        <v/>
      </c>
      <c r="P97" t="str">
        <f t="shared" si="30"/>
        <v/>
      </c>
      <c r="Q97" t="str">
        <f t="shared" si="31"/>
        <v/>
      </c>
      <c r="R97" t="str">
        <f t="shared" si="32"/>
        <v/>
      </c>
      <c r="S97" t="str">
        <f t="shared" si="33"/>
        <v/>
      </c>
      <c r="T97" t="str">
        <f t="shared" si="34"/>
        <v/>
      </c>
      <c r="U97" t="str">
        <f t="shared" si="35"/>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27"/>
        <v/>
      </c>
      <c r="N98" s="55" t="str">
        <f t="shared" si="28"/>
        <v/>
      </c>
      <c r="O98" s="56" t="str">
        <f t="shared" si="29"/>
        <v/>
      </c>
      <c r="P98" t="str">
        <f t="shared" si="30"/>
        <v/>
      </c>
      <c r="Q98" t="str">
        <f t="shared" si="31"/>
        <v/>
      </c>
      <c r="R98" t="str">
        <f t="shared" si="32"/>
        <v/>
      </c>
      <c r="S98" t="str">
        <f t="shared" si="33"/>
        <v/>
      </c>
      <c r="T98" t="str">
        <f t="shared" si="34"/>
        <v/>
      </c>
      <c r="U98" t="str">
        <f t="shared" si="35"/>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27"/>
        <v/>
      </c>
      <c r="N99" s="55" t="str">
        <f t="shared" si="28"/>
        <v/>
      </c>
      <c r="O99" s="56" t="str">
        <f t="shared" si="29"/>
        <v/>
      </c>
      <c r="P99" t="str">
        <f t="shared" si="30"/>
        <v/>
      </c>
      <c r="Q99" t="str">
        <f t="shared" si="31"/>
        <v/>
      </c>
      <c r="R99" t="str">
        <f t="shared" si="32"/>
        <v/>
      </c>
      <c r="S99" t="str">
        <f t="shared" si="33"/>
        <v/>
      </c>
      <c r="T99" t="str">
        <f t="shared" si="34"/>
        <v/>
      </c>
      <c r="U99" t="str">
        <f t="shared" si="35"/>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36">IF(ISBLANK(K100),"",IF(L100, "https://raw.githubusercontent.com/PatrickVibild/TellusAmazonPictures/master/pictures/"&amp;K100&amp;"/1.jpg","https://download.lenovo.com/Images/Parts/"&amp;K100&amp;"/"&amp;K100&amp;"_A.jpg"))</f>
        <v/>
      </c>
      <c r="N100" s="55" t="str">
        <f t="shared" si="28"/>
        <v/>
      </c>
      <c r="O100" s="56" t="str">
        <f t="shared" si="29"/>
        <v/>
      </c>
      <c r="P100" t="str">
        <f t="shared" si="30"/>
        <v/>
      </c>
      <c r="Q100" t="str">
        <f t="shared" si="31"/>
        <v/>
      </c>
      <c r="R100" t="str">
        <f t="shared" si="32"/>
        <v/>
      </c>
      <c r="S100" t="str">
        <f t="shared" si="33"/>
        <v/>
      </c>
      <c r="T100" t="str">
        <f t="shared" si="34"/>
        <v/>
      </c>
      <c r="U100" t="str">
        <f t="shared" si="35"/>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36"/>
        <v/>
      </c>
      <c r="N101" s="55" t="str">
        <f t="shared" si="28"/>
        <v/>
      </c>
      <c r="O101" s="56" t="str">
        <f t="shared" si="29"/>
        <v/>
      </c>
      <c r="P101" t="str">
        <f t="shared" si="30"/>
        <v/>
      </c>
      <c r="Q101" t="str">
        <f t="shared" si="31"/>
        <v/>
      </c>
      <c r="R101" t="str">
        <f t="shared" si="32"/>
        <v/>
      </c>
      <c r="S101" t="str">
        <f t="shared" si="33"/>
        <v/>
      </c>
      <c r="T101" t="str">
        <f t="shared" si="34"/>
        <v/>
      </c>
      <c r="U101" t="str">
        <f t="shared" si="35"/>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36"/>
        <v/>
      </c>
      <c r="N102" s="55" t="str">
        <f t="shared" si="28"/>
        <v/>
      </c>
      <c r="O102" s="56" t="str">
        <f t="shared" si="29"/>
        <v/>
      </c>
      <c r="P102" t="str">
        <f t="shared" si="30"/>
        <v/>
      </c>
      <c r="Q102" t="str">
        <f t="shared" si="31"/>
        <v/>
      </c>
      <c r="R102" t="str">
        <f t="shared" si="32"/>
        <v/>
      </c>
      <c r="S102" t="str">
        <f t="shared" si="33"/>
        <v/>
      </c>
      <c r="T102" t="str">
        <f t="shared" si="34"/>
        <v/>
      </c>
      <c r="U102" t="str">
        <f t="shared" si="35"/>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36"/>
        <v/>
      </c>
      <c r="N103" s="55" t="str">
        <f t="shared" si="28"/>
        <v/>
      </c>
      <c r="O103" s="56" t="str">
        <f t="shared" si="29"/>
        <v/>
      </c>
      <c r="P103" t="str">
        <f t="shared" si="30"/>
        <v/>
      </c>
      <c r="Q103" t="str">
        <f t="shared" si="31"/>
        <v/>
      </c>
      <c r="R103" t="str">
        <f t="shared" si="32"/>
        <v/>
      </c>
      <c r="S103" t="str">
        <f t="shared" si="33"/>
        <v/>
      </c>
      <c r="T103" t="str">
        <f t="shared" si="34"/>
        <v/>
      </c>
      <c r="U103" t="str">
        <f t="shared" si="35"/>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9" priority="2">
      <formula>IF(LEN(B3)&gt;0,1,0)</formula>
    </cfRule>
    <cfRule type="expression" dxfId="28" priority="3">
      <formula>IF(VLOOKUP($AH$3,#NAME?,MATCH($A2,#NAME?,0)+1,0)&gt;0,1,0)</formula>
    </cfRule>
    <cfRule type="expression" dxfId="27" priority="4">
      <formula>IF(VLOOKUP($AH$3,#NAME?,MATCH($A2,#NAME?,0)+1,0)&gt;0,1,0)</formula>
    </cfRule>
    <cfRule type="expression" dxfId="26" priority="5">
      <formula>IF(VLOOKUP($AH$3,#NAME?,MATCH($A2,#NAME?,0)+1,0)&gt;0,1,0)</formula>
    </cfRule>
    <cfRule type="expression" dxfId="2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24" priority="2">
      <formula>IF(LEN(B1)&gt;0,1,0)</formula>
    </cfRule>
    <cfRule type="expression" dxfId="23" priority="3">
      <formula>IF(VLOOKUP($AH$3,#NAME?,MATCH(#REF!,#NAME?,0)+1,0)&gt;0,1,0)</formula>
    </cfRule>
    <cfRule type="expression" dxfId="22" priority="4">
      <formula>IF(VLOOKUP($AH$3,#NAME?,MATCH(#REF!,#NAME?,0)+1,0)&gt;0,1,0)</formula>
    </cfRule>
    <cfRule type="expression" dxfId="21" priority="5">
      <formula>IF(VLOOKUP($AH$3,#NAME?,MATCH(#REF!,#NAME?,0)+1,0)&gt;0,1,0)</formula>
    </cfRule>
    <cfRule type="expression" dxfId="2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2022-10-29T02:50:36Z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