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13_ncr:1_{91EBB4D6-0A65-DF4F-A1D3-B60A20CF86C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11" i="2" l="1"/>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O6" i="2"/>
  <c r="N6" i="2"/>
  <c r="N7" i="1" s="1"/>
  <c r="M6" i="2"/>
  <c r="M7" i="1" s="1"/>
  <c r="S6" i="2"/>
  <c r="S7" i="1" s="1"/>
  <c r="I6" i="2"/>
  <c r="CO7" i="1"/>
  <c r="V5" i="2"/>
  <c r="Q5" i="2"/>
  <c r="P5" i="2"/>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<sst xmlns="http://schemas.openxmlformats.org/spreadsheetml/2006/main" count="858" uniqueCount="687">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</sst>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Zbook 1517 parent</v>
      </c>
      <c r="C4" s="29" t="s">
        <v>345</v>
      </c>
      <c r="D4" s="30">
        <f>Values!B14</f>
        <v>5714401157991</v>
      </c>
      <c r="E4" s="31" t="s">
        <v>346</v>
      </c>
      <c r="F4" s="28" t="str">
        <f>SUBSTITUTE(Values!B1, "{language}", "") &amp; " " &amp; Values!B3</f>
        <v>replacement  backlit keyboard for HP    ZBOOK 15 G1 G2 ZBOOK 17 G1 G2 </v>
      </c>
      <c r="G4" s="29" t="s">
        <v>345</v>
      </c>
      <c r="H4" s="27" t="str">
        <f>Values!B16</f>
        <v>computer-keyboards</v>
      </c>
      <c r="I4" s="27" t="str">
        <f>IF(ISBLANK(Values!E3),"","4730574031")</f>
        <v>4730574031</v>
      </c>
      <c r="J4" s="32" t="str">
        <f>Values!B13</f>
        <v>Zbook 1517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zbook 15/17 G1 G2 - DE</v>
      </c>
      <c r="C5" s="32" t="str">
        <f>IF(ISBLANK(Values!E4),"","TellusRem")</f>
        <v>TellusRem</v>
      </c>
      <c r="D5" s="30">
        <f>IF(ISBLANK(Values!E4),"",Values!E4)</f>
        <v>5714401157014</v>
      </c>
      <c r="E5" s="31" t="str">
        <f>IF(ISBLANK(Values!E4),"","EAN")</f>
        <v>EAN</v>
      </c>
      <c r="F5" s="28" t="str">
        <f>IF(ISBLANK(Values!E4),"",IF(Values!J4, SUBSTITUTE(Values!$B$1, "{language}", Values!H4) &amp; " " &amp;Values!$B$3, SUBSTITUTE(Values!$B$2, "{language}", Values!$H4) &amp; " " &amp;Values!$B$3))</f>
        <v>replacement German backlit keyboard for HP    ZBOOK 15 G1 G2 ZBOOK 17 G1 G2 </v>
      </c>
      <c r="G5" s="32" t="str">
        <f>IF(ISBLANK(Values!E4),"","TellusRem")</f>
        <v>TellusRem</v>
      </c>
      <c r="H5" s="27" t="str">
        <f>IF(ISBLANK(Values!E4),"",Values!$B$16)</f>
        <v>computer-keyboards</v>
      </c>
      <c r="I5" s="27" t="str">
        <f>IF(ISBLANK(Values!E4),"","4730574031")</f>
        <v>4730574031</v>
      </c>
      <c r="J5" s="39" t="str">
        <f>IF(ISBLANK(Values!E4),"",Values!F4 )</f>
        <v>HP zbook 15/17 G1 G2 - DE</v>
      </c>
      <c r="K5" s="28">
        <f>IF(ISBLANK(Values!E4),"",IF(Values!J4, Values!$B$4, Values!$B$5))</f>
        <v>56.99</v>
      </c>
      <c r="L5" s="40">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Zbook 1517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zbook 15/17 G1 G2 - FR</v>
      </c>
      <c r="C6" s="32" t="str">
        <f>IF(ISBLANK(Values!E5),"","TellusRem")</f>
        <v>TellusRem</v>
      </c>
      <c r="D6" s="30">
        <f>IF(ISBLANK(Values!E5),"",Values!E5)</f>
        <v>5714401157021</v>
      </c>
      <c r="E6" s="31" t="str">
        <f>IF(ISBLANK(Values!E5),"","EAN")</f>
        <v>EAN</v>
      </c>
      <c r="F6" s="28" t="str">
        <f>IF(ISBLANK(Values!E5),"",IF(Values!J5, SUBSTITUTE(Values!$B$1, "{language}", Values!H5) &amp; " " &amp;Values!$B$3, SUBSTITUTE(Values!$B$2, "{language}", Values!$H5) &amp; " " &amp;Values!$B$3))</f>
        <v>replacement French backlit keyboard for HP    ZBOOK 15 G1 G2 ZBOOK 17 G1 G2 </v>
      </c>
      <c r="G6" s="32" t="str">
        <f>IF(ISBLANK(Values!E5),"","TellusRem")</f>
        <v>TellusRem</v>
      </c>
      <c r="H6" s="27" t="str">
        <f>IF(ISBLANK(Values!E5),"",Values!$B$16)</f>
        <v>computer-keyboards</v>
      </c>
      <c r="I6" s="27" t="str">
        <f>IF(ISBLANK(Values!E5),"","4730574031")</f>
        <v>4730574031</v>
      </c>
      <c r="J6" s="39" t="str">
        <f>IF(ISBLANK(Values!E5),"",Values!F5 )</f>
        <v>HP zbook 15/17 G1 G2 - FR</v>
      </c>
      <c r="K6" s="28">
        <f>IF(ISBLANK(Values!E5),"",IF(Values!J5, Values!$B$4, Values!$B$5))</f>
        <v>56.99</v>
      </c>
      <c r="L6" s="40">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Zbook 1517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zbook 15/17 G1 G2 - IT</v>
      </c>
      <c r="C7" s="32" t="str">
        <f>IF(ISBLANK(Values!E6),"","TellusRem")</f>
        <v>TellusRem</v>
      </c>
      <c r="D7" s="30">
        <f>IF(ISBLANK(Values!E6),"",Values!E6)</f>
        <v>5714401157038</v>
      </c>
      <c r="E7" s="31" t="str">
        <f>IF(ISBLANK(Values!E6),"","EAN")</f>
        <v>EAN</v>
      </c>
      <c r="F7" s="28" t="str">
        <f>IF(ISBLANK(Values!E6),"",IF(Values!J6, SUBSTITUTE(Values!$B$1, "{language}", Values!H6) &amp; " " &amp;Values!$B$3, SUBSTITUTE(Values!$B$2, "{language}", Values!$H6) &amp; " " &amp;Values!$B$3))</f>
        <v>replacement Italian backlit keyboard for HP    ZBOOK 15 G1 G2 ZBOOK 17 G1 G2 </v>
      </c>
      <c r="G7" s="32" t="str">
        <f>IF(ISBLANK(Values!E6),"","TellusRem")</f>
        <v>TellusRem</v>
      </c>
      <c r="H7" s="27" t="str">
        <f>IF(ISBLANK(Values!E6),"",Values!$B$16)</f>
        <v>computer-keyboards</v>
      </c>
      <c r="I7" s="27" t="str">
        <f>IF(ISBLANK(Values!E6),"","4730574031")</f>
        <v>4730574031</v>
      </c>
      <c r="J7" s="39" t="str">
        <f>IF(ISBLANK(Values!E6),"",Values!F6 )</f>
        <v>HP zbook 15/17 G1 G2 - IT</v>
      </c>
      <c r="K7" s="28">
        <f>IF(ISBLANK(Values!E6),"",IF(Values!J6, Values!$B$4, Values!$B$5))</f>
        <v>56.99</v>
      </c>
      <c r="L7" s="40">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Zbook 1517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zbook 15/17 G1 G2 - ES</v>
      </c>
      <c r="C8" s="32" t="str">
        <f>IF(ISBLANK(Values!E7),"","TellusRem")</f>
        <v>TellusRem</v>
      </c>
      <c r="D8" s="30">
        <f>IF(ISBLANK(Values!E7),"",Values!E7)</f>
        <v>5714401157045</v>
      </c>
      <c r="E8" s="31" t="str">
        <f>IF(ISBLANK(Values!E7),"","EAN")</f>
        <v>EAN</v>
      </c>
      <c r="F8" s="28" t="str">
        <f>IF(ISBLANK(Values!E7),"",IF(Values!J7, SUBSTITUTE(Values!$B$1, "{language}", Values!H7) &amp; " " &amp;Values!$B$3, SUBSTITUTE(Values!$B$2, "{language}", Values!$H7) &amp; " " &amp;Values!$B$3))</f>
        <v>replacement Spanish backlit keyboard for HP    ZBOOK 15 G1 G2 ZBOOK 17 G1 G2 </v>
      </c>
      <c r="G8" s="32" t="str">
        <f>IF(ISBLANK(Values!E7),"","TellusRem")</f>
        <v>TellusRem</v>
      </c>
      <c r="H8" s="27" t="str">
        <f>IF(ISBLANK(Values!E7),"",Values!$B$16)</f>
        <v>computer-keyboards</v>
      </c>
      <c r="I8" s="27" t="str">
        <f>IF(ISBLANK(Values!E7),"","4730574031")</f>
        <v>4730574031</v>
      </c>
      <c r="J8" s="39" t="str">
        <f>IF(ISBLANK(Values!E7),"",Values!F7 )</f>
        <v>HP zbook 15/17 G1 G2 - ES</v>
      </c>
      <c r="K8" s="28">
        <f>IF(ISBLANK(Values!E7),"",IF(Values!J7, Values!$B$4, Values!$B$5))</f>
        <v>56.99</v>
      </c>
      <c r="L8" s="40">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Zbook 1517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zbook 15/17 G1 G2 - UK</v>
      </c>
      <c r="C9" s="32" t="str">
        <f>IF(ISBLANK(Values!E8),"","TellusRem")</f>
        <v>TellusRem</v>
      </c>
      <c r="D9" s="30">
        <f>IF(ISBLANK(Values!E8),"",Values!E8)</f>
        <v>5714401157052</v>
      </c>
      <c r="E9" s="31" t="str">
        <f>IF(ISBLANK(Values!E8),"","EAN")</f>
        <v>EAN</v>
      </c>
      <c r="F9" s="28" t="str">
        <f>IF(ISBLANK(Values!E8),"",IF(Values!J8, SUBSTITUTE(Values!$B$1, "{language}", Values!H8) &amp; " " &amp;Values!$B$3, SUBSTITUTE(Values!$B$2, "{language}", Values!$H8) &amp; " " &amp;Values!$B$3))</f>
        <v>replacement UK backlit keyboard for HP    ZBOOK 15 G1 G2 ZBOOK 17 G1 G2 </v>
      </c>
      <c r="G9" s="32" t="str">
        <f>IF(ISBLANK(Values!E8),"","TellusRem")</f>
        <v>TellusRem</v>
      </c>
      <c r="H9" s="27" t="str">
        <f>IF(ISBLANK(Values!E8),"",Values!$B$16)</f>
        <v>computer-keyboards</v>
      </c>
      <c r="I9" s="27" t="str">
        <f>IF(ISBLANK(Values!E8),"","4730574031")</f>
        <v>4730574031</v>
      </c>
      <c r="J9" s="39" t="str">
        <f>IF(ISBLANK(Values!E8),"",Values!F8 )</f>
        <v>HP zbook 15/17 G1 G2 - UK</v>
      </c>
      <c r="K9" s="28">
        <f>IF(ISBLANK(Values!E8),"",IF(Values!J8, Values!$B$4, Values!$B$5))</f>
        <v>56.99</v>
      </c>
      <c r="L9" s="40">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Zbook 1517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zbook 15/17 G1 G2 - NOR</v>
      </c>
      <c r="C10" s="32" t="str">
        <f>IF(ISBLANK(Values!E9),"","TellusRem")</f>
        <v>TellusRem</v>
      </c>
      <c r="D10" s="30">
        <f>IF(ISBLANK(Values!E9),"",Values!E9)</f>
        <v>5714401157069</v>
      </c>
      <c r="E10" s="31" t="str">
        <f>IF(ISBLANK(Values!E9),"","EAN")</f>
        <v>EAN</v>
      </c>
      <c r="F10" s="28" t="str">
        <f>IF(ISBLANK(Values!E9),"",IF(Values!J9, SUBSTITUTE(Values!$B$1, "{language}", Values!H9) &amp; " " &amp;Values!$B$3, SUBSTITUTE(Values!$B$2, "{language}", Values!$H9) &amp; " " &amp;Values!$B$3))</f>
        <v>replacement Scandinavian – Nordic backlit keyboard for HP    ZBOOK 15 G1 G2 ZBOOK 17 G1 G2 </v>
      </c>
      <c r="G10" s="32" t="str">
        <f>IF(ISBLANK(Values!E9),"","TellusRem")</f>
        <v>TellusRem</v>
      </c>
      <c r="H10" s="27" t="str">
        <f>IF(ISBLANK(Values!E9),"",Values!$B$16)</f>
        <v>computer-keyboards</v>
      </c>
      <c r="I10" s="27" t="str">
        <f>IF(ISBLANK(Values!E9),"","4730574031")</f>
        <v>4730574031</v>
      </c>
      <c r="J10" s="39" t="str">
        <f>IF(ISBLANK(Values!E9),"",Values!F9 )</f>
        <v>HP zbook 15/17 G1 G2 - NOR</v>
      </c>
      <c r="K10" s="28">
        <f>IF(ISBLANK(Values!E9),"",IF(Values!J9, Values!$B$4, Values!$B$5))</f>
        <v>56.99</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Zbook 1517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HP zbook 15/17 G1 G2 - US int</v>
      </c>
      <c r="C11" s="32" t="str">
        <f>IF(ISBLANK(Values!E10),"","TellusRem")</f>
        <v>TellusRem</v>
      </c>
      <c r="D11" s="30">
        <f>IF(ISBLANK(Values!E10),"",Values!E10)</f>
        <v>5714401157076</v>
      </c>
      <c r="E11" s="31" t="str">
        <f>IF(ISBLANK(Values!E10),"","EAN")</f>
        <v>EAN</v>
      </c>
      <c r="F11" s="28" t="str">
        <f>IF(ISBLANK(Values!E10),"",IF(Values!J10, SUBSTITUTE(Values!$B$1, "{language}", Values!H10) &amp; " " &amp;Values!$B$3, SUBSTITUTE(Values!$B$2, "{language}", Values!$H10) &amp; " " &amp;Values!$B$3))</f>
        <v>replacement US International backlit keyboard for HP    ZBOOK 15 G1 G2 ZBOOK 17 G1 G2 </v>
      </c>
      <c r="G11" s="32" t="str">
        <f>IF(ISBLANK(Values!E10),"","TellusRem")</f>
        <v>TellusRem</v>
      </c>
      <c r="H11" s="27" t="str">
        <f>IF(ISBLANK(Values!E10),"",Values!$B$16)</f>
        <v>computer-keyboards</v>
      </c>
      <c r="I11" s="27" t="str">
        <f>IF(ISBLANK(Values!E10),"","4730574031")</f>
        <v>4730574031</v>
      </c>
      <c r="J11" s="39" t="str">
        <f>IF(ISBLANK(Values!E10),"",Values!F10 )</f>
        <v>HP zbook 15/17 G1 G2 - US int</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Zbook 1517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with € symbol US International backlit.</v>
      </c>
      <c r="AM11" s="1" t="str">
        <f>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8" t="str">
        <f>IF(ISBLANK(Values!E10),"",Values!H10)</f>
        <v>US International</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HP zbook 15/17 G1 G2 - US II</v>
      </c>
      <c r="C12" s="32" t="str">
        <f>IF(ISBLANK(Values!E11),"","TellusRem")</f>
        <v>TellusRem</v>
      </c>
      <c r="D12" s="30">
        <f>IF(ISBLANK(Values!E11),"",Values!E11)</f>
        <v>5714401157120</v>
      </c>
      <c r="E12" s="31" t="str">
        <f>IF(ISBLANK(Values!E11),"","EAN")</f>
        <v>EAN</v>
      </c>
      <c r="F12" s="28" t="str">
        <f>IF(ISBLANK(Values!E11),"",IF(Values!J11, SUBSTITUTE(Values!$B$1, "{language}", Values!H11) &amp; " " &amp;Values!$B$3, SUBSTITUTE(Values!$B$2, "{language}", Values!$H11) &amp; " " &amp;Values!$B$3))</f>
        <v>replacement US backlit keyboard for HP    ZBOOK 15 G1 G2 ZBOOK 17 G1 G2 </v>
      </c>
      <c r="G12" s="32" t="str">
        <f>IF(ISBLANK(Values!E11),"","TellusRem")</f>
        <v>TellusRem</v>
      </c>
      <c r="H12" s="27" t="str">
        <f>IF(ISBLANK(Values!E11),"",Values!$B$16)</f>
        <v>computer-keyboards</v>
      </c>
      <c r="I12" s="27" t="str">
        <f>IF(ISBLANK(Values!E11),"","4730574031")</f>
        <v>4730574031</v>
      </c>
      <c r="J12" s="39" t="str">
        <f>IF(ISBLANK(Values!E11),"",Values!F11 )</f>
        <v>HP zbook 15/17 G1 G2 - US II</v>
      </c>
      <c r="K12" s="28">
        <f>IF(ISBLANK(Values!E11),"",IF(Values!J11, Values!$B$4, Values!$B$5))</f>
        <v>56.99</v>
      </c>
      <c r="L12" s="40" t="str">
        <f>IF(ISBLANK(Values!E11),"",IF($CO12="DEFAULT", Values!$B$18, ""))</f>
        <v/>
      </c>
      <c r="M12" s="28" t="str">
        <f>IF(ISBLANK(Values!E11),"",Values!$M11)</f>
        <v>https://raw.githubusercontent.com/PatrickVibild/TellusAmazonPictures/master/pictures/HP/W. PS/Zbook 15-17 G1-G2/BL/US/1.jpg</v>
      </c>
      <c r="N12" s="28" t="str">
        <f>IF(ISBLANK(Values!$F11),"",Values!N11)</f>
        <v>https://raw.githubusercontent.com/PatrickVibild/TellusAmazonPictures/master/pictures/HP/W. PS/Zbook 15-17 G1-G2/BL/US/2.jpg</v>
      </c>
      <c r="O12" s="28" t="str">
        <f>IF(ISBLANK(Values!$F11),"",Values!O11)</f>
        <v>https://raw.githubusercontent.com/PatrickVibild/TellusAmazonPictures/master/pictures/HP/W. PS/Zbook 15-17 G1-G2/BL/US/3.jpg</v>
      </c>
      <c r="P12" s="28" t="str">
        <f>IF(ISBLANK(Values!$F11),"",Values!P11)</f>
        <v>https://raw.githubusercontent.com/PatrickVibild/TellusAmazonPictures/master/pictures/HP/W. PS/Zbook 15-17 G1-G2/BL/US/4.jpg</v>
      </c>
      <c r="Q12" s="28" t="str">
        <f>IF(ISBLANK(Values!$F11),"",Values!Q11)</f>
        <v>https://raw.githubusercontent.com/PatrickVibild/TellusAmazonPictures/master/pictures/HP/W. PS/Zbook 15-17 G1-G2/BL/US/5.jpg</v>
      </c>
      <c r="R12" s="28" t="str">
        <f>IF(ISBLANK(Values!$F11),"",Values!R11)</f>
        <v>https://raw.githubusercontent.com/PatrickVibild/TellusAmazonPictures/master/pictures/HP/W. PS/Zbook 15-17 G1-G2/BL/US/6.jpg</v>
      </c>
      <c r="S12" s="28" t="str">
        <f>IF(ISBLANK(Values!$F11),"",Values!S11)</f>
        <v>https://raw.githubusercontent.com/PatrickVibild/TellusAmazonPictures/master/pictures/HP/W. PS/Zbook 15-17 G1-G2/BL/US/7.jpg</v>
      </c>
      <c r="T12" s="28" t="str">
        <f>IF(ISBLANK(Values!$F11),"",Values!T11)</f>
        <v>https://raw.githubusercontent.com/PatrickVibild/TellusAmazonPictures/master/pictures/HP/W. PS/Zbook 15-17 G1-G2/BL/US/8.jpg</v>
      </c>
      <c r="U12" s="28" t="str">
        <f>IF(ISBLANK(Values!$F11),"",Values!U11)</f>
        <v>https://raw.githubusercontent.com/PatrickVibild/TellusAmazonPictures/master/pictures/HP/W. PS/Zbook 15-17 G1-G2/BL/US/9.jpg</v>
      </c>
      <c r="W12" s="32" t="str">
        <f>IF(ISBLANK(Values!E11),"","Child")</f>
        <v>Child</v>
      </c>
      <c r="X12" s="32" t="str">
        <f>IF(ISBLANK(Values!E11),"",Values!$B$13)</f>
        <v>Zbook 1517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8" t="str">
        <f>IF(ISBLANK(Values!E11),"",Values!H11)</f>
        <v>US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20" zoomScaleNormal="120" workbookViewId="0">
      <selection activeCell="F23" sqref="F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44"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5" x14ac:dyDescent="0.2">
      <c r="A4" s="45" t="s">
        <v>369</v>
      </c>
      <c r="B4" s="75">
        <v>56.99</v>
      </c>
      <c r="C4" s="49" t="b">
        <f>FALSE()</f>
        <v>0</v>
      </c>
      <c r="D4" s="49" t="b">
        <f>TRUE()</f>
        <v>1</v>
      </c>
      <c r="E4" s="74">
        <v>5714401157014</v>
      </c>
      <c r="F4" s="72"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50"/>
      <c r="L4" s="54" t="b">
        <v>1</v>
      </c>
      <c r="M4" s="55" t="str">
        <f t="shared" ref="M4:M35" si="0">IF(ISBLANK(K4),"",IF(L4, "https://raw.githubusercontent.com/PatrickVibild/TellusAmazonPictures/master/pictures/"&amp;K4&amp;"/1.jpg","https://download.lenovo.com/Images/Parts/"&amp;K4&amp;"/"&amp;K4&amp;"_A.jpg"))</f>
        <v/>
      </c>
      <c r="N4" s="55" t="str">
        <f t="shared" ref="N4:N35" si="1">IF(ISBLANK(K4),"",IF(L4, "https://raw.githubusercontent.com/PatrickVibild/TellusAmazonPictures/master/pictures/"&amp;K4&amp;"/2.jpg","https://download.lenovo.com/Images/Parts/"&amp;K4&amp;"/"&amp;K4&amp;"_B.jpg"))</f>
        <v/>
      </c>
      <c r="O4" s="56"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7">
        <f>MATCH(G4,options!$D$1:$D$20,0)</f>
        <v>1</v>
      </c>
    </row>
    <row r="5" spans="1:22" ht="15" x14ac:dyDescent="0.2">
      <c r="A5" s="45" t="s">
        <v>371</v>
      </c>
      <c r="B5" s="75">
        <v>48.99</v>
      </c>
      <c r="C5" s="49" t="b">
        <f>FALSE()</f>
        <v>0</v>
      </c>
      <c r="D5" s="49" t="b">
        <f>TRUE()</f>
        <v>1</v>
      </c>
      <c r="E5" s="74">
        <v>5714401157021</v>
      </c>
      <c r="F5" s="72"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50"/>
      <c r="L5" s="54" t="b">
        <v>1</v>
      </c>
      <c r="M5" s="55" t="str">
        <f t="shared" si="0"/>
        <v/>
      </c>
      <c r="N5" s="55" t="str">
        <f t="shared" si="1"/>
        <v/>
      </c>
      <c r="O5" s="56" t="str">
        <f t="shared" si="2"/>
        <v/>
      </c>
      <c r="P5" t="str">
        <f t="shared" si="3"/>
        <v/>
      </c>
      <c r="Q5" t="str">
        <f t="shared" si="4"/>
        <v/>
      </c>
      <c r="R5" t="str">
        <f t="shared" si="5"/>
        <v/>
      </c>
      <c r="S5" t="str">
        <f t="shared" si="6"/>
        <v/>
      </c>
      <c r="T5" t="str">
        <f t="shared" si="7"/>
        <v/>
      </c>
      <c r="U5" t="str">
        <f t="shared" si="8"/>
        <v/>
      </c>
      <c r="V5" s="57">
        <f>MATCH(G5,options!$D$1:$D$20,0)</f>
        <v>2</v>
      </c>
    </row>
    <row r="6" spans="1:22" ht="15" x14ac:dyDescent="0.2">
      <c r="A6" s="45" t="s">
        <v>373</v>
      </c>
      <c r="B6" s="58" t="s">
        <v>414</v>
      </c>
      <c r="C6" s="49" t="b">
        <f>FALSE()</f>
        <v>0</v>
      </c>
      <c r="D6" s="49" t="b">
        <f>TRUE()</f>
        <v>1</v>
      </c>
      <c r="E6" s="74">
        <v>5714401157038</v>
      </c>
      <c r="F6" s="72"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50"/>
      <c r="L6" s="54" t="b">
        <v>1</v>
      </c>
      <c r="M6" s="55" t="str">
        <f t="shared" si="0"/>
        <v/>
      </c>
      <c r="N6" s="55" t="str">
        <f t="shared" si="1"/>
        <v/>
      </c>
      <c r="O6" s="56" t="str">
        <f t="shared" si="2"/>
        <v/>
      </c>
      <c r="P6" t="str">
        <f t="shared" si="3"/>
        <v/>
      </c>
      <c r="Q6" t="str">
        <f t="shared" si="4"/>
        <v/>
      </c>
      <c r="R6" t="str">
        <f t="shared" si="5"/>
        <v/>
      </c>
      <c r="S6" t="str">
        <f t="shared" si="6"/>
        <v/>
      </c>
      <c r="T6" t="str">
        <f t="shared" si="7"/>
        <v/>
      </c>
      <c r="U6" t="str">
        <f t="shared" si="8"/>
        <v/>
      </c>
      <c r="V6" s="57">
        <f>MATCH(G6,options!$D$1:$D$20,0)</f>
        <v>3</v>
      </c>
    </row>
    <row r="7" spans="1:22" ht="15" x14ac:dyDescent="0.2">
      <c r="A7" s="45" t="s">
        <v>376</v>
      </c>
      <c r="B7" s="59" t="str">
        <f>IF(B6=options!C1,"32","41")</f>
        <v>32</v>
      </c>
      <c r="C7" s="49" t="b">
        <f>FALSE()</f>
        <v>0</v>
      </c>
      <c r="D7" s="49" t="b">
        <f>TRUE()</f>
        <v>1</v>
      </c>
      <c r="E7" s="74">
        <v>5714401157045</v>
      </c>
      <c r="F7" s="72"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50"/>
      <c r="L7" s="54" t="b">
        <v>1</v>
      </c>
      <c r="M7" s="55" t="str">
        <f t="shared" si="0"/>
        <v/>
      </c>
      <c r="N7" s="55" t="str">
        <f t="shared" si="1"/>
        <v/>
      </c>
      <c r="O7" s="56" t="str">
        <f t="shared" si="2"/>
        <v/>
      </c>
      <c r="P7" t="str">
        <f t="shared" si="3"/>
        <v/>
      </c>
      <c r="Q7" t="str">
        <f t="shared" si="4"/>
        <v/>
      </c>
      <c r="R7" t="str">
        <f t="shared" si="5"/>
        <v/>
      </c>
      <c r="S7" t="str">
        <f t="shared" si="6"/>
        <v/>
      </c>
      <c r="T7" t="str">
        <f t="shared" si="7"/>
        <v/>
      </c>
      <c r="U7" t="str">
        <f t="shared" si="8"/>
        <v/>
      </c>
      <c r="V7" s="57">
        <f>MATCH(G7,options!$D$1:$D$20,0)</f>
        <v>4</v>
      </c>
    </row>
    <row r="8" spans="1:22" ht="15" x14ac:dyDescent="0.2">
      <c r="A8" s="45" t="s">
        <v>378</v>
      </c>
      <c r="B8" s="59" t="str">
        <f>IF(B6=options!C1,"18","17")</f>
        <v>18</v>
      </c>
      <c r="C8" s="49" t="b">
        <f>FALSE()</f>
        <v>0</v>
      </c>
      <c r="D8" s="49" t="b">
        <f>TRUE()</f>
        <v>1</v>
      </c>
      <c r="E8" s="74">
        <v>5714401157052</v>
      </c>
      <c r="F8" s="72"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50"/>
      <c r="L8" s="54" t="b">
        <v>1</v>
      </c>
      <c r="M8" s="55" t="str">
        <f t="shared" si="0"/>
        <v/>
      </c>
      <c r="N8" s="55" t="str">
        <f t="shared" si="1"/>
        <v/>
      </c>
      <c r="O8" s="56" t="str">
        <f t="shared" si="2"/>
        <v/>
      </c>
      <c r="P8" t="str">
        <f t="shared" si="3"/>
        <v/>
      </c>
      <c r="Q8" t="str">
        <f t="shared" si="4"/>
        <v/>
      </c>
      <c r="R8" t="str">
        <f t="shared" si="5"/>
        <v/>
      </c>
      <c r="S8" t="str">
        <f t="shared" si="6"/>
        <v/>
      </c>
      <c r="T8" t="str">
        <f t="shared" si="7"/>
        <v/>
      </c>
      <c r="U8" t="str">
        <f t="shared" si="8"/>
        <v/>
      </c>
      <c r="V8" s="57">
        <f>MATCH(G8,options!$D$1:$D$20,0)</f>
        <v>5</v>
      </c>
    </row>
    <row r="9" spans="1:22" ht="15" x14ac:dyDescent="0.2">
      <c r="A9" s="45" t="s">
        <v>380</v>
      </c>
      <c r="B9" s="59" t="str">
        <f>IF(B6=options!C1,"2","5")</f>
        <v>2</v>
      </c>
      <c r="C9" s="49" t="b">
        <f>FALSE()</f>
        <v>0</v>
      </c>
      <c r="D9" s="49" t="b">
        <v>1</v>
      </c>
      <c r="E9" s="74">
        <v>5714401157069</v>
      </c>
      <c r="F9" s="72"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50"/>
      <c r="L9" s="54" t="b">
        <v>1</v>
      </c>
      <c r="M9" s="55" t="str">
        <f t="shared" si="0"/>
        <v/>
      </c>
      <c r="N9" s="55" t="str">
        <f t="shared" si="1"/>
        <v/>
      </c>
      <c r="O9" s="56" t="str">
        <f t="shared" si="2"/>
        <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73">
        <v>5714401157076</v>
      </c>
      <c r="F10" s="72" t="s">
        <v>682</v>
      </c>
      <c r="G10" s="51" t="s">
        <v>401</v>
      </c>
      <c r="H10" t="s">
        <v>401</v>
      </c>
      <c r="I10" s="52" t="b">
        <f>TRUE()</f>
        <v>1</v>
      </c>
      <c r="J10" s="53" t="b">
        <v>1</v>
      </c>
      <c r="K10" s="50"/>
      <c r="L10" s="54"/>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16</v>
      </c>
    </row>
    <row r="11" spans="1:22" ht="56" x14ac:dyDescent="0.15">
      <c r="A11" s="45" t="s">
        <v>384</v>
      </c>
      <c r="B11" s="61">
        <v>150</v>
      </c>
      <c r="C11" s="49" t="b">
        <f>TRUE()</f>
        <v>1</v>
      </c>
      <c r="D11" s="49" t="b">
        <f>FALSE()</f>
        <v>0</v>
      </c>
      <c r="E11" s="73">
        <v>5714401157120</v>
      </c>
      <c r="F11" s="72" t="s">
        <v>686</v>
      </c>
      <c r="G11" s="51" t="s">
        <v>404</v>
      </c>
      <c r="H11" t="s">
        <v>404</v>
      </c>
      <c r="I11" s="52" t="b">
        <f>TRUE()</f>
        <v>1</v>
      </c>
      <c r="J11" s="53" t="b">
        <v>1</v>
      </c>
      <c r="K11" s="44" t="s">
        <v>683</v>
      </c>
      <c r="L11" s="54" t="b">
        <f>TRUE()</f>
        <v>1</v>
      </c>
      <c r="M11" s="55" t="str">
        <f t="shared" si="0"/>
        <v>https://raw.githubusercontent.com/PatrickVibild/TellusAmazonPictures/master/pictures/HP/W. PS/Zbook 15-17 G1-G2/BL/US/1.jpg</v>
      </c>
      <c r="N11" s="55" t="str">
        <f t="shared" si="1"/>
        <v>https://raw.githubusercontent.com/PatrickVibild/TellusAmazonPictures/master/pictures/HP/W. PS/Zbook 15-17 G1-G2/BL/US/2.jpg</v>
      </c>
      <c r="O11" s="56"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57">
        <f>MATCH(G11,options!$D$1:$D$20,0)</f>
        <v>18</v>
      </c>
    </row>
    <row r="12" spans="1:22" ht="14" x14ac:dyDescent="0.15">
      <c r="B12" s="60"/>
      <c r="C12" s="49"/>
      <c r="D12" s="49"/>
      <c r="E12" s="73"/>
      <c r="F12" s="72"/>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50"/>
      <c r="L12" s="54"/>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16</v>
      </c>
    </row>
    <row r="13" spans="1:22" ht="14" x14ac:dyDescent="0.15">
      <c r="A13" s="45" t="s">
        <v>387</v>
      </c>
      <c r="B13" s="44" t="s">
        <v>685</v>
      </c>
      <c r="C13" s="49"/>
      <c r="D13" s="49"/>
      <c r="E13" s="73"/>
      <c r="F13" s="72"/>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50"/>
      <c r="L13" s="54"/>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18</v>
      </c>
    </row>
    <row r="14" spans="1:22" x14ac:dyDescent="0.15">
      <c r="A14" s="45" t="s">
        <v>389</v>
      </c>
      <c r="B14" s="44">
        <v>5714401157991</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1</v>
      </c>
      <c r="K14" s="50"/>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1</v>
      </c>
      <c r="K15" s="50"/>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1</v>
      </c>
      <c r="K16" s="50"/>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1</v>
      </c>
      <c r="K17" s="50"/>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1</v>
      </c>
      <c r="K18" s="50"/>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1</v>
      </c>
      <c r="K19" s="50"/>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1</v>
      </c>
      <c r="K20" s="50"/>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1</v>
      </c>
      <c r="K21" s="50"/>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2022-12-01T13:21:12Z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