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<sst xmlns="http://schemas.openxmlformats.org/spreadsheetml/2006/main" count="755" uniqueCount="605">
  <si>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</si>
  <si>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</si>
  <si>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</si>
  <si>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</si>
  <si>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</si>
  <si>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</si>
  <si>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</si>
  <si>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</si>
  <si>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</si>
  <si>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</si>
  <si>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</si>
  <si>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</si>
  <si>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</si>
  <si>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</si>
  <si>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</si>
  <si>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</si>
  <si>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</si>
  <si>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</si>
  <si>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</si>
  <si>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</si>
  <si>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</si>
  <si>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</si>
  <si>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</si>
  <si>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</si>
  <si>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</si>
  <si>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</si>
  <si>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</si>
  <si>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</si>
  <si>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</si>
  <si>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</si>
  <si>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</si>
  <si>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</si>
  <si>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</si>
  <si>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</si>
  <si>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</si>
  <si>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</si>
  <si>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</si>
  <si>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</si>
  <si>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</si>
  <si>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</si>
  <si>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</si>
  <si>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</si>
  <si>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</si>
  <si>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</si>
  <si>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</si>
  <si>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</si>
  <si>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</si>
  <si>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</si>
  <si>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</si>
  <si>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</si>
  <si>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</si>
  <si>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</si>
  <si>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</si>
  <si>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</si>
  <si>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</si>
  <si>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</si>
  <si>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</si>
  <si>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</si>
  <si>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</si>
  <si>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</si>
  <si>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</si>
  <si>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</si>
  <si>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</si>
  <si>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</si>
  <si>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</si>
  <si>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</si>
  <si>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</si>
  <si>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</si>
  <si>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</si>
  <si>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</si>
  <si>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</si>
  <si>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</si>
  <si>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</si>
  <si>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</si>
  <si>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</si>
  <si>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</si>
  <si>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</si>
  <si>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</si>
  <si>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</si>
  <si>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</si>
  <si>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</si>
  <si>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</si>
  <si>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</si>
  <si>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</si>
  <si>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</si>
  <si>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</si>
  <si>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</si>
  <si>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</si>
  <si>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</si>
  <si>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</si>
  <si>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</si>
  <si>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</si>
  <si>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</si>
  <si>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</si>
  <si>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</si>
  <si>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</si>
  <si>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</si>
  <si>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</si>
  <si>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</si>
  <si>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</si>
  <si>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</si>
  <si>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</si>
  <si>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</si>
  <si>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</si>
  <si>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</si>
  <si>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</si>
  <si>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</si>
  <si>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</si>
  <si>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</si>
  <si>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</si>
  <si>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</si>
  <si>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</si>
  <si>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</si>
  <si>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</si>
  <si>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</si>
  <si>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</si>
  <si>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</si>
  <si>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</si>
  <si>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</si>
  <si>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</si>
  <si>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</si>
  <si>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</si>
  <si>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</si>
  <si>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</si>
  <si>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</si>
  <si>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</si>
  <si>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</si>
  <si>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</si>
  <si>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</si>
  <si>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</si>
  <si>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</si>
  <si>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</si>
  <si>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</si>
  <si>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</si>
  <si>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</si>
  <si>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</si>
  <si>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</si>
  <si>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</si>
  <si>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</si>
  <si>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</si>
  <si>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</si>
  <si>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</si>
  <si>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</si>
  <si>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</si>
  <si>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</si>
  <si>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</si>
  <si>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</si>
  <si>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</si>
  <si>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</si>
  <si>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</si>
  <si>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</si>
  <si>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</si>
  <si>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</si>
  <si>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</si>
  <si>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</si>
  <si>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</si>
  <si>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</si>
  <si>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</si>
  <si>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</si>
  <si>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</si>
  <si>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</si>
  <si>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</si>
  <si>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</si>
  <si>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</si>
  <si>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</si>
  <si>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</si>
  <si>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</si>
  <si>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</si>
  <si>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</si>
  <si>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</si>
  <si>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</si>
  <si>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</si>
  <si>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</si>
  <si>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</si>
  <si>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</si>
  <si>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</si>
  <si>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</si>
  <si>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</si>
  <si>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</si>
  <si>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</si>
  <si>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</si>
  <si>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</si>
  <si>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</si>
  <si>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</si>
  <si>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</si>
  <si>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</si>
  <si>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</si>
  <si>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</si>
  <si>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</si>
  <si>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</si>
  <si>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</si>
  <si>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</si>
  <si>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</si>
  <si>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</si>
  <si>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</si>
  <si>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</si>
  <si>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</si>
  <si>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</si>
  <si>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</si>
  <si>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</si>
  <si>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</si>
  <si>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</si>
  <si>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</si>
  <si>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</si>
  <si>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</si>
  <si>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</si>
  <si>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</si>
  <si>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</si>
  <si>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</si>
  <si>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</si>
  <si>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</si>
  <si>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</si>
  <si>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</si>
  <si>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</si>
  <si>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</si>
  <si>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</si>
  <si>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</si>
  <si>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</si>
  <si>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</si>
  <si>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</si>
  <si>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</si>
  <si>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</si>
  <si>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</si>
  <si>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</si>
  <si>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</si>
  <si>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</si>
  <si>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</si>
  <si>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</si>
  <si>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</si>
  <si>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</si>
  <si>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</si>
  <si>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</si>
  <si>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</si>
  <si>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</si>
  <si>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</si>
  <si>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</si>
  <si>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</si>
  <si>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</si>
  <si>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</si>
  <si>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</si>
  <si>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</si>
  <si>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</si>
  <si>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</si>
  <si>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</si>
  <si>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</si>
  <si>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</si>
  <si>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</si>
  <si>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</si>
  <si>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</si>
  <si>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</si>
  <si>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</si>
  <si>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</si>
  <si>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</si>
  <si>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</si>
  <si>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</si>
  <si>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</si>
  <si>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</si>
  <si>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</si>
  <si>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</si>
  <si>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</si>
  <si>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</si>
  <si>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</si>
  <si>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</si>
  <si>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</si>
  <si>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</si>
  <si>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</si>
  <si>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</si>
  <si>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</si>
  <si>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</si>
  <si>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</si>
  <si>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</si>
  <si>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</si>
  <si>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</si>
  <si>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</si>
  <si>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</si>
  <si>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</si>
  <si>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</si>
  <si>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</si>
  <si>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</si>
  <si>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</si>
  <si>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</si>
  <si>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</si>
  <si>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</si>
  <si>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</si>
  <si>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</si>
  <si>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</si>
  <si>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</si>
  <si>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</si>
  <si>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</si>
  <si>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</si>
  <si>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</si>
  <si>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</si>
  <si>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</si>
  <si>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</si>
  <si>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</si>
  <si>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</si>
  <si>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</si>
  <si>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</si>
  <si>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</si>
  <si>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</si>
  <si>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</si>
  <si>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</si>
  <si>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</si>
  <si>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</si>
  <si>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</si>
  <si>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</si>
  <si>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</si>
  <si>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</si>
  <si>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</si>
  <si>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</si>
  <si>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</si>
  <si>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</si>
  <si>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</si>
  <si>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</si>
  <si>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</si>
  <si>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</si>
  <si>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</si>
  <si>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</si>
  <si>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</si>
  <si>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</si>
  <si>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</si>
  <si>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</si>
  <si>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</si>
  <si>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</si>
  <si>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</si>
  <si>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</si>
  <si>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</si>
  <si>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</si>
  <si>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</si>
  <si>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</si>
  <si>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</si>
  <si>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</si>
  <si>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</si>
  <si>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</si>
  <si>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</si>
  <si>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</si>
  <si>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</si>
  <si>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</si>
  <si>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</si>
  <si>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</si>
  <si>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</si>
  <si>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</si>
  <si>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</si>
  <si>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</si>
  <si>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</si>
  <si>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</si>
  <si>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</si>
  <si>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</si>
  <si>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</si>
  <si>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</si>
  <si>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</si>
  <si>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</si>
  <si>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</si>
  <si>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</si>
  <si>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</si>
  <si>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</si>
  <si>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650 G1, 655 G1</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</si>
  <si>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</si>
  <si>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</si>
  <si>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</si>
  <si>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</si>
  <si>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</si>
  <si>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</si>
  <si>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</si>
  <si>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</si>
  <si>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</si>
  <si>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</si>
  <si>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</si>
  <si>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</si>
  <si>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</si>
  <si>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</si>
  <si>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</si>
  <si>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650 G1 wo - DE</t>
  </si>
  <si>
    <t xml:space="preserve">German</t>
  </si>
  <si>
    <t xml:space="preserve">HP/W. PS/840 G3/DE</t>
  </si>
  <si>
    <t xml:space="preserve">Price – NON-Backlit</t>
  </si>
  <si>
    <t xml:space="preserve">HP 650 G1 wo - FR</t>
  </si>
  <si>
    <t xml:space="preserve">French</t>
  </si>
  <si>
    <t xml:space="preserve">HP/W. PS/840 G3/FR</t>
  </si>
  <si>
    <t xml:space="preserve">Packing size</t>
  </si>
  <si>
    <t xml:space="preserve">Big</t>
  </si>
  <si>
    <t xml:space="preserve">HP 650 G1 wo - IT</t>
  </si>
  <si>
    <t xml:space="preserve">Italian</t>
  </si>
  <si>
    <t xml:space="preserve">HP/W. PS/840 G3/IT</t>
  </si>
  <si>
    <t xml:space="preserve">Package height (CM)</t>
  </si>
  <si>
    <t xml:space="preserve">HP 650 G1 wo - ES</t>
  </si>
  <si>
    <t xml:space="preserve">Spanish</t>
  </si>
  <si>
    <t xml:space="preserve">Package width (CM)</t>
  </si>
  <si>
    <t xml:space="preserve">HP 650 G1 wo - UK</t>
  </si>
  <si>
    <t xml:space="preserve">UK</t>
  </si>
  <si>
    <t xml:space="preserve">Package length (CM)</t>
  </si>
  <si>
    <t xml:space="preserve">HP 650 G1 wo - USI</t>
  </si>
  <si>
    <t xml:space="preserve">US International</t>
  </si>
  <si>
    <t xml:space="preserve">HP/W. PS/840 G3/USI</t>
  </si>
  <si>
    <t xml:space="preserve">Origin of Product</t>
  </si>
  <si>
    <t xml:space="preserve">HP 650 G1 wo - US</t>
  </si>
  <si>
    <t xml:space="preserve">US</t>
  </si>
  <si>
    <t xml:space="preserve">HP/W. PS/840 G3/US</t>
  </si>
  <si>
    <t xml:space="preserve">Package weight (GR)</t>
  </si>
  <si>
    <t xml:space="preserve">Bulgarian</t>
  </si>
  <si>
    <t xml:space="preserve">Czech</t>
  </si>
  <si>
    <t xml:space="preserve">Parent sku</t>
  </si>
  <si>
    <t xml:space="preserve">HP 650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</si>
  <si>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</si>
  <si>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</si>
  <si>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</si>
  <si>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</si>
  <si>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</si>
  <si>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</si>
  <si>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</si>
  <si>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</si>
  <si>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</si>
  <si>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</si>
  <si>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</si>
  <si>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</si>
  <si>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</si>
  <si>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</si>
  <si>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</si>
  <si>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</si>
  <si>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</si>
  <si>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</si>
  <si>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</si>
  <si>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</si>
  <si>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</si>
  <si>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</si>
  <si>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</si>
  <si>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</si>
  <si>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English</t>
  </si>
  <si>
    <t xml:space="preserve">Marketplace</t>
  </si>
  <si>
    <t xml:space="preserve">EU</t>
  </si>
  <si>
    <t xml:space="preserve">Russian</t>
  </si>
  <si>
    <t xml:space="preserve">Small</t>
  </si>
  <si>
    <t xml:space="preserve">🇩🇪</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</si>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</sst>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650 parent</v>
      </c>
      <c r="C4" s="29" t="s">
        <v>345</v>
      </c>
      <c r="D4" s="30" t="n">
        <f aca="false">Values!B14</f>
        <v>5714401650997</v>
      </c>
      <c r="E4" s="31" t="s">
        <v>346</v>
      </c>
      <c r="F4" s="28" t="str">
        <f aca="false">SUBSTITUTE(Values!B1, "{language}", "") &amp; " " &amp; Values!B3</f>
        <v>replacement  backlit keyboard for HP   650 G1, 655 G1</v>
      </c>
      <c r="G4" s="29" t="s">
        <v>345</v>
      </c>
      <c r="H4" s="27" t="str">
        <f aca="false">Values!B16</f>
        <v>laptop-computer-replacement-parts</v>
      </c>
      <c r="I4" s="27" t="str">
        <f aca="false">IF(ISBLANK(Values!E3),"","4730574031")</f>
        <v>4730574031</v>
      </c>
      <c r="J4" s="32" t="str">
        <f aca="false">Values!B13</f>
        <v>HP 650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650 G1 wo - DE</v>
      </c>
      <c r="C5" s="32" t="str">
        <f aca="false">IF(ISBLANK(Values!E4),"","TellusRem")</f>
        <v>TellusRem</v>
      </c>
      <c r="D5" s="30" t="n">
        <f aca="false">IF(ISBLANK(Values!E4),"",Values!E4)</f>
        <v>5714401650010</v>
      </c>
      <c r="E5" s="31" t="str">
        <f aca="false">IF(ISBLANK(Values!E4),"","EAN")</f>
        <v>EAN</v>
      </c>
      <c r="F5" s="28" t="str">
        <f aca="false">IF(ISBLANK(Values!E4),"",IF(Values!J4, SUBSTITUTE(Values!$B$1, "{language}", Values!H4) &amp; " " &amp;Values!$B$3, SUBSTITUTE(Values!$B$2, "{language}", Values!$H4) &amp; " " &amp;Values!$B$3))</f>
        <v>replacement German backlit keyboard for HP   650 G1, 655 G1</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650 G1 wo - DE</v>
      </c>
      <c r="K5" s="28" t="n">
        <f aca="false">IF(ISBLANK(Values!E4),"",IF(Values!J4, Values!$B$4, Values!$B$5))</f>
        <v>58.99</v>
      </c>
      <c r="L5" s="40" t="str">
        <f aca="false">IF(ISBLANK(Values!E4),"",IF($CO5="DEFAULT", Values!$B$18, ""))</f>
        <v/>
      </c>
      <c r="M5" s="28" t="str">
        <f aca="false">IF(ISBLANK(Values!E4),"",Values!$M4)</f>
        <v>https://raw.githubusercontent.com/PatrickVibild/TellusAmazonPictures/master/pictures/HP/W. PS/840 G3/DE/1.jpg</v>
      </c>
      <c r="N5" s="28" t="str">
        <f aca="false">IF(ISBLANK(Values!$F4),"",Values!N4)</f>
        <v>https://raw.githubusercontent.com/PatrickVibild/TellusAmazonPictures/master/pictures/HP/W. PS/840 G3/DE/2.jpg</v>
      </c>
      <c r="O5" s="28" t="str">
        <f aca="false">IF(ISBLANK(Values!$F4),"",Values!O4)</f>
        <v>https://raw.githubusercontent.com/PatrickVibild/TellusAmazonPictures/master/pictures/HP/W. PS/840 G3/DE/3.jpg</v>
      </c>
      <c r="P5" s="28" t="str">
        <f aca="false">IF(ISBLANK(Values!$F4),"",Values!P4)</f>
        <v>https://raw.githubusercontent.com/PatrickVibild/TellusAmazonPictures/master/pictures/HP/W. PS/840 G3/DE/4.jpg</v>
      </c>
      <c r="Q5" s="28" t="str">
        <f aca="false">IF(ISBLANK(Values!$F4),"",Values!Q4)</f>
        <v>https://raw.githubusercontent.com/PatrickVibild/TellusAmazonPictures/master/pictures/HP/W. PS/840 G3/DE/5.jpg</v>
      </c>
      <c r="R5" s="28" t="str">
        <f aca="false">IF(ISBLANK(Values!$F4),"",Values!R4)</f>
        <v>https://raw.githubusercontent.com/PatrickVibild/TellusAmazonPictures/master/pictures/HP/W. PS/840 G3/DE/6.jpg</v>
      </c>
      <c r="S5" s="28" t="str">
        <f aca="false">IF(ISBLANK(Values!$F4),"",Values!S4)</f>
        <v>https://raw.githubusercontent.com/PatrickVibild/TellusAmazonPictures/master/pictures/HP/W. PS/840 G3/DE/7.jpg</v>
      </c>
      <c r="T5" s="28" t="str">
        <f aca="false">IF(ISBLANK(Values!$F4),"",Values!T4)</f>
        <v>https://raw.githubusercontent.com/PatrickVibild/TellusAmazonPictures/master/pictures/HP/W. PS/840 G3/DE/8.jpg</v>
      </c>
      <c r="U5" s="28" t="str">
        <f aca="false">IF(ISBLANK(Values!$F4),"",Values!U4)</f>
        <v>https://raw.githubusercontent.com/PatrickVibild/TellusAmazonPictures/master/pictures/HP/W. PS/840 G3/DE/9.jpg</v>
      </c>
      <c r="W5" s="32" t="str">
        <f aca="false">IF(ISBLANK(Values!E4),"","Child")</f>
        <v>Child</v>
      </c>
      <c r="X5" s="32" t="str">
        <f aca="false">IF(ISBLANK(Values!E4),"",Values!$B$13)</f>
        <v>HP 650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650 G1, 655 G1</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HP 650 G1, 655 G1.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650 G1 wo - FR</v>
      </c>
      <c r="C6" s="32" t="str">
        <f aca="false">IF(ISBLANK(Values!E5),"","TellusRem")</f>
        <v>TellusRem</v>
      </c>
      <c r="D6" s="30" t="n">
        <f aca="false">IF(ISBLANK(Values!E5),"",Values!E5)</f>
        <v>5714401650027</v>
      </c>
      <c r="E6" s="31" t="str">
        <f aca="false">IF(ISBLANK(Values!E5),"","EAN")</f>
        <v>EAN</v>
      </c>
      <c r="F6" s="28" t="str">
        <f aca="false">IF(ISBLANK(Values!E5),"",IF(Values!J5, SUBSTITUTE(Values!$B$1, "{language}", Values!H5) &amp; " " &amp;Values!$B$3, SUBSTITUTE(Values!$B$2, "{language}", Values!$H5) &amp; " " &amp;Values!$B$3))</f>
        <v>replacement French backlit keyboard for HP   650 G1, 655 G1</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650 G1 wo - FR</v>
      </c>
      <c r="K6" s="28" t="n">
        <f aca="false">IF(ISBLANK(Values!E5),"",IF(Values!J5, Values!$B$4, Values!$B$5))</f>
        <v>58.99</v>
      </c>
      <c r="L6" s="40" t="str">
        <f aca="false">IF(ISBLANK(Values!E5),"",IF($CO6="DEFAULT", Values!$B$18, ""))</f>
        <v/>
      </c>
      <c r="M6" s="28" t="str">
        <f aca="false">IF(ISBLANK(Values!E5),"",Values!$M5)</f>
        <v>https://raw.githubusercontent.com/PatrickVibild/TellusAmazonPictures/master/pictures/HP/W. PS/840 G3/FR/1.jpg</v>
      </c>
      <c r="N6" s="28" t="str">
        <f aca="false">IF(ISBLANK(Values!$F5),"",Values!N5)</f>
        <v>https://raw.githubusercontent.com/PatrickVibild/TellusAmazonPictures/master/pictures/HP/W. PS/840 G3/FR/2.jpg</v>
      </c>
      <c r="O6" s="28" t="str">
        <f aca="false">IF(ISBLANK(Values!$F5),"",Values!O5)</f>
        <v>https://raw.githubusercontent.com/PatrickVibild/TellusAmazonPictures/master/pictures/HP/W. PS/840 G3/FR/3.jpg</v>
      </c>
      <c r="P6" s="28" t="str">
        <f aca="false">IF(ISBLANK(Values!$F5),"",Values!P5)</f>
        <v>https://raw.githubusercontent.com/PatrickVibild/TellusAmazonPictures/master/pictures/HP/W. PS/840 G3/FR/4.jpg</v>
      </c>
      <c r="Q6" s="28" t="str">
        <f aca="false">IF(ISBLANK(Values!$F5),"",Values!Q5)</f>
        <v>https://raw.githubusercontent.com/PatrickVibild/TellusAmazonPictures/master/pictures/HP/W. PS/840 G3/FR/5.jpg</v>
      </c>
      <c r="R6" s="28" t="str">
        <f aca="false">IF(ISBLANK(Values!$F5),"",Values!R5)</f>
        <v>https://raw.githubusercontent.com/PatrickVibild/TellusAmazonPictures/master/pictures/HP/W. PS/840 G3/FR/6.jpg</v>
      </c>
      <c r="S6" s="28" t="str">
        <f aca="false">IF(ISBLANK(Values!$F5),"",Values!S5)</f>
        <v>https://raw.githubusercontent.com/PatrickVibild/TellusAmazonPictures/master/pictures/HP/W. PS/840 G3/FR/7.jpg</v>
      </c>
      <c r="T6" s="28" t="str">
        <f aca="false">IF(ISBLANK(Values!$F5),"",Values!T5)</f>
        <v>https://raw.githubusercontent.com/PatrickVibild/TellusAmazonPictures/master/pictures/HP/W. PS/840 G3/FR/8.jpg</v>
      </c>
      <c r="U6" s="28" t="str">
        <f aca="false">IF(ISBLANK(Values!$F5),"",Values!U5)</f>
        <v>https://raw.githubusercontent.com/PatrickVibild/TellusAmazonPictures/master/pictures/HP/W. PS/840 G3/FR/9.jpg</v>
      </c>
      <c r="W6" s="32" t="str">
        <f aca="false">IF(ISBLANK(Values!E5),"","Child")</f>
        <v>Child</v>
      </c>
      <c r="X6" s="32" t="str">
        <f aca="false">IF(ISBLANK(Values!E5),"",Values!$B$13)</f>
        <v>HP 650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650 G1, 655 G1</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HP 650 G1, 655 G1.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650 G1 wo - IT</v>
      </c>
      <c r="C7" s="32" t="str">
        <f aca="false">IF(ISBLANK(Values!E6),"","TellusRem")</f>
        <v>TellusRem</v>
      </c>
      <c r="D7" s="30" t="n">
        <f aca="false">IF(ISBLANK(Values!E6),"",Values!E6)</f>
        <v>5714401650034</v>
      </c>
      <c r="E7" s="31" t="str">
        <f aca="false">IF(ISBLANK(Values!E6),"","EAN")</f>
        <v>EAN</v>
      </c>
      <c r="F7" s="28" t="str">
        <f aca="false">IF(ISBLANK(Values!E6),"",IF(Values!J6, SUBSTITUTE(Values!$B$1, "{language}", Values!H6) &amp; " " &amp;Values!$B$3, SUBSTITUTE(Values!$B$2, "{language}", Values!$H6) &amp; " " &amp;Values!$B$3))</f>
        <v>replacement Italian backlit keyboard for HP   650 G1, 655 G1</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650 G1 wo - IT</v>
      </c>
      <c r="K7" s="28" t="n">
        <f aca="false">IF(ISBLANK(Values!E6),"",IF(Values!J6, Values!$B$4, Values!$B$5))</f>
        <v>58.99</v>
      </c>
      <c r="L7" s="40" t="str">
        <f aca="false">IF(ISBLANK(Values!E6),"",IF($CO7="DEFAULT", Values!$B$18, ""))</f>
        <v/>
      </c>
      <c r="M7" s="28" t="str">
        <f aca="false">IF(ISBLANK(Values!E6),"",Values!$M6)</f>
        <v>https://raw.githubusercontent.com/PatrickVibild/TellusAmazonPictures/master/pictures/HP/W. PS/840 G3/IT/1.jpg</v>
      </c>
      <c r="N7" s="28" t="str">
        <f aca="false">IF(ISBLANK(Values!$F6),"",Values!N6)</f>
        <v>https://raw.githubusercontent.com/PatrickVibild/TellusAmazonPictures/master/pictures/HP/W. PS/840 G3/IT/2.jpg</v>
      </c>
      <c r="O7" s="28" t="str">
        <f aca="false">IF(ISBLANK(Values!$F6),"",Values!O6)</f>
        <v>https://raw.githubusercontent.com/PatrickVibild/TellusAmazonPictures/master/pictures/HP/W. PS/840 G3/IT/3.jpg</v>
      </c>
      <c r="P7" s="28" t="str">
        <f aca="false">IF(ISBLANK(Values!$F6),"",Values!P6)</f>
        <v>https://raw.githubusercontent.com/PatrickVibild/TellusAmazonPictures/master/pictures/HP/W. PS/840 G3/IT/4.jpg</v>
      </c>
      <c r="Q7" s="28" t="str">
        <f aca="false">IF(ISBLANK(Values!$F6),"",Values!Q6)</f>
        <v>https://raw.githubusercontent.com/PatrickVibild/TellusAmazonPictures/master/pictures/HP/W. PS/840 G3/IT/5.jpg</v>
      </c>
      <c r="R7" s="28" t="str">
        <f aca="false">IF(ISBLANK(Values!$F6),"",Values!R6)</f>
        <v>https://raw.githubusercontent.com/PatrickVibild/TellusAmazonPictures/master/pictures/HP/W. PS/840 G3/IT/6.jpg</v>
      </c>
      <c r="S7" s="28" t="str">
        <f aca="false">IF(ISBLANK(Values!$F6),"",Values!S6)</f>
        <v>https://raw.githubusercontent.com/PatrickVibild/TellusAmazonPictures/master/pictures/HP/W. PS/840 G3/IT/7.jpg</v>
      </c>
      <c r="T7" s="28" t="str">
        <f aca="false">IF(ISBLANK(Values!$F6),"",Values!T6)</f>
        <v>https://raw.githubusercontent.com/PatrickVibild/TellusAmazonPictures/master/pictures/HP/W. PS/840 G3/IT/8.jpg</v>
      </c>
      <c r="U7" s="28" t="str">
        <f aca="false">IF(ISBLANK(Values!$F6),"",Values!U6)</f>
        <v>https://raw.githubusercontent.com/PatrickVibild/TellusAmazonPictures/master/pictures/HP/W. PS/840 G3/IT/9.jpg</v>
      </c>
      <c r="W7" s="32" t="str">
        <f aca="false">IF(ISBLANK(Values!E6),"","Child")</f>
        <v>Child</v>
      </c>
      <c r="X7" s="32" t="str">
        <f aca="false">IF(ISBLANK(Values!E6),"",Values!$B$13)</f>
        <v>HP 650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650 G1, 655 G1</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HP 650 G1, 655 G1.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650 G1 wo - ES</v>
      </c>
      <c r="C8" s="32" t="str">
        <f aca="false">IF(ISBLANK(Values!E7),"","TellusRem")</f>
        <v>TellusRem</v>
      </c>
      <c r="D8" s="30" t="n">
        <f aca="false">IF(ISBLANK(Values!E7),"",Values!E7)</f>
        <v>5714401650041</v>
      </c>
      <c r="E8" s="31" t="str">
        <f aca="false">IF(ISBLANK(Values!E7),"","EAN")</f>
        <v>EAN</v>
      </c>
      <c r="F8" s="28" t="str">
        <f aca="false">IF(ISBLANK(Values!E7),"",IF(Values!J7, SUBSTITUTE(Values!$B$1, "{language}", Values!H7) &amp; " " &amp;Values!$B$3, SUBSTITUTE(Values!$B$2, "{language}", Values!$H7) &amp; " " &amp;Values!$B$3))</f>
        <v>replacement Spanish backlit keyboard for HP   650 G1, 655 G1</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650 G1 wo - ES</v>
      </c>
      <c r="K8" s="28" t="n">
        <f aca="false">IF(ISBLANK(Values!E7),"",IF(Values!J7, Values!$B$4, Values!$B$5))</f>
        <v>58.99</v>
      </c>
      <c r="L8" s="40" t="str">
        <f aca="false">IF(ISBLANK(Values!E7),"",IF($CO8="DEFAULT", Values!$B$18, ""))</f>
        <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HP 650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650 G1, 655 G1</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HP 650 G1, 655 G1.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650 G1 wo - UK</v>
      </c>
      <c r="C9" s="32" t="str">
        <f aca="false">IF(ISBLANK(Values!E8),"","TellusRem")</f>
        <v>TellusRem</v>
      </c>
      <c r="D9" s="30" t="n">
        <f aca="false">IF(ISBLANK(Values!E8),"",Values!E8)</f>
        <v>5714401650058</v>
      </c>
      <c r="E9" s="31" t="str">
        <f aca="false">IF(ISBLANK(Values!E8),"","EAN")</f>
        <v>EAN</v>
      </c>
      <c r="F9" s="28" t="str">
        <f aca="false">IF(ISBLANK(Values!E8),"",IF(Values!J8, SUBSTITUTE(Values!$B$1, "{language}", Values!H8) &amp; " " &amp;Values!$B$3, SUBSTITUTE(Values!$B$2, "{language}", Values!$H8) &amp; " " &amp;Values!$B$3))</f>
        <v>replacement UK backlit keyboard for HP   650 G1, 655 G1</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650 G1 wo - UK</v>
      </c>
      <c r="K9" s="28" t="n">
        <f aca="false">IF(ISBLANK(Values!E8),"",IF(Values!J8, Values!$B$4, Values!$B$5))</f>
        <v>58.99</v>
      </c>
      <c r="L9" s="40" t="str">
        <f aca="false">IF(ISBLANK(Values!E8),"",IF($CO9="DEFAULT", Values!$B$18, ""))</f>
        <v/>
      </c>
      <c r="M9" s="28" t="str">
        <f aca="false">IF(ISBLANK(Values!E8),"",Values!$M8)</f>
        <v/>
      </c>
      <c r="N9" s="28" t="str">
        <f aca="false">IF(ISBLANK(Values!$F8),"",Values!N8)</f>
        <v/>
      </c>
      <c r="O9" s="28" t="str">
        <f aca="false">IF(ISBLANK(Values!$F8),"",Values!O8)</f>
        <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HP 650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650 G1, 655 G1</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HP 650 G1, 655 G1.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650 G1 wo - USI</v>
      </c>
      <c r="C10" s="32" t="str">
        <f aca="false">IF(ISBLANK(Values!E10),"","TellusRem")</f>
        <v>TellusRem</v>
      </c>
      <c r="D10" s="30" t="n">
        <f aca="false">IF(ISBLANK(Values!E10),"",Values!E10)</f>
        <v>5714401650201</v>
      </c>
      <c r="E10" s="31" t="str">
        <f aca="false">IF(ISBLANK(Values!E10),"","EAN")</f>
        <v>EAN</v>
      </c>
      <c r="F10" s="28" t="str">
        <f aca="false">IF(ISBLANK(Values!E10),"",IF(Values!J9, SUBSTITUTE(Values!$B$1, "{language}", Values!H9) &amp; " " &amp;Values!$B$3, SUBSTITUTE(Values!$B$2, "{language}", Values!$H9) &amp; " " &amp;Values!$B$3))</f>
        <v>replacement US International backlit keyboard for HP   650 G1, 655 G1</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650 G1 wo - USI</v>
      </c>
      <c r="K10" s="28" t="n">
        <f aca="false">IF(ISBLANK(Values!E9),"",IF(Values!J9, Values!$B$4, Values!$B$5))</f>
        <v>58.99</v>
      </c>
      <c r="L10" s="40" t="str">
        <f aca="false">IF(ISBLANK(Values!E9),"",IF($CO10="DEFAULT", Values!$B$18, ""))</f>
        <v/>
      </c>
      <c r="M10" s="28" t="str">
        <f aca="false">IF(ISBLANK(Values!E9),"",Values!$M9)</f>
        <v>https://raw.githubusercontent.com/PatrickVibild/TellusAmazonPictures/master/pictures/HP/W. PS/840 G3/USI/1.jpg</v>
      </c>
      <c r="N10" s="28" t="str">
        <f aca="false">IF(ISBLANK(Values!$F9),"",Values!N9)</f>
        <v>https://raw.githubusercontent.com/PatrickVibild/TellusAmazonPictures/master/pictures/HP/W. PS/840 G3/USI/2.jpg</v>
      </c>
      <c r="O10" s="28" t="str">
        <f aca="false">IF(ISBLANK(Values!$F9),"",Values!O9)</f>
        <v>https://raw.githubusercontent.com/PatrickVibild/TellusAmazonPictures/master/pictures/HP/W. PS/840 G3/USI/3.jpg</v>
      </c>
      <c r="P10" s="28" t="str">
        <f aca="false">IF(ISBLANK(Values!$F9),"",Values!P9)</f>
        <v>https://raw.githubusercontent.com/PatrickVibild/TellusAmazonPictures/master/pictures/HP/W. PS/840 G3/USI/4.jpg</v>
      </c>
      <c r="Q10" s="28" t="str">
        <f aca="false">IF(ISBLANK(Values!$F9),"",Values!Q9)</f>
        <v>https://raw.githubusercontent.com/PatrickVibild/TellusAmazonPictures/master/pictures/HP/W. PS/840 G3/USI/5.jpg</v>
      </c>
      <c r="R10" s="28" t="str">
        <f aca="false">IF(ISBLANK(Values!$F9),"",Values!R9)</f>
        <v>https://raw.githubusercontent.com/PatrickVibild/TellusAmazonPictures/master/pictures/HP/W. PS/840 G3/USI/6.jpg</v>
      </c>
      <c r="S10" s="28" t="str">
        <f aca="false">IF(ISBLANK(Values!$F9),"",Values!S9)</f>
        <v>https://raw.githubusercontent.com/PatrickVibild/TellusAmazonPictures/master/pictures/HP/W. PS/840 G3/USI/7.jpg</v>
      </c>
      <c r="T10" s="28" t="str">
        <f aca="false">IF(ISBLANK(Values!$F9),"",Values!T9)</f>
        <v>https://raw.githubusercontent.com/PatrickVibild/TellusAmazonPictures/master/pictures/HP/W. PS/840 G3/USI/8.jpg</v>
      </c>
      <c r="U10" s="28" t="str">
        <f aca="false">IF(ISBLANK(Values!$F9),"",Values!U9)</f>
        <v>https://raw.githubusercontent.com/PatrickVibild/TellusAmazonPictures/master/pictures/HP/W. PS/840 G3/USI/9.jpg</v>
      </c>
      <c r="W10" s="32" t="str">
        <f aca="false">IF(ISBLANK(Values!E9),"","Child")</f>
        <v>Child</v>
      </c>
      <c r="X10" s="32" t="str">
        <f aca="false">IF(ISBLANK(Values!E9),"",Values!$B$13)</f>
        <v>HP 650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650 G1, 655 G1</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with € symbol US International backlit.</v>
      </c>
      <c r="AM10" s="1" t="str">
        <f aca="false">SUBSTITUTE(IF(ISBLANK(Values!E9),"",Values!$B$27), "{model}", Values!$B$3)</f>
        <v>👉 COMPATIBLE WITH - HP 650 G1, 655 G1. Please check the picture and description carefully before purchasing any keyboard. This ensures that you get the correct laptop keyboard for your computer. Super easy installation.</v>
      </c>
      <c r="AT10" s="28" t="str">
        <f aca="false">IF(ISBLANK(Values!E9),"",Values!H9)</f>
        <v>US International</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650 G1 wo - US</v>
      </c>
      <c r="C11" s="32" t="str">
        <f aca="false">IF(ISBLANK(Values!E10),"","TellusRem")</f>
        <v>TellusRem</v>
      </c>
      <c r="D11" s="30" t="n">
        <f aca="false">IF(ISBLANK(Values!E10),"",Values!E10)</f>
        <v>5714401650201</v>
      </c>
      <c r="E11" s="31" t="str">
        <f aca="false">IF(ISBLANK(Values!E10),"","EAN")</f>
        <v>EAN</v>
      </c>
      <c r="F11" s="28" t="str">
        <f aca="false">IF(ISBLANK(Values!E10),"",IF(Values!J10, SUBSTITUTE(Values!$B$1, "{language}", Values!H10) &amp; " " &amp;Values!$B$3, SUBSTITUTE(Values!$B$2, "{language}", Values!$H10) &amp; " " &amp;Values!$B$3))</f>
        <v>replacement US backlit keyboard for HP   650 G1, 655 G1</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650 G1 wo - US</v>
      </c>
      <c r="K11" s="28" t="n">
        <f aca="false">IF(ISBLANK(Values!E10),"",IF(Values!J10, Values!$B$4, Values!$B$5))</f>
        <v>58.99</v>
      </c>
      <c r="L11" s="40" t="n">
        <f aca="false">IF(ISBLANK(Values!E10),"",IF($CO11="DEFAULT", Values!$B$18, ""))</f>
        <v>5</v>
      </c>
      <c r="M11" s="28" t="str">
        <f aca="false">IF(ISBLANK(Values!E10),"",Values!$M10)</f>
        <v>https://raw.githubusercontent.com/PatrickVibild/TellusAmazonPictures/master/pictures/HP/W. PS/840 G3/US/1.jpg</v>
      </c>
      <c r="N11" s="28" t="str">
        <f aca="false">IF(ISBLANK(Values!$F10),"",Values!N10)</f>
        <v>https://raw.githubusercontent.com/PatrickVibild/TellusAmazonPictures/master/pictures/HP/W. PS/840 G3/US/2.jpg</v>
      </c>
      <c r="O11" s="28" t="str">
        <f aca="false">IF(ISBLANK(Values!$F10),"",Values!O10)</f>
        <v>https://raw.githubusercontent.com/PatrickVibild/TellusAmazonPictures/master/pictures/HP/W. PS/840 G3/US/3.jpg</v>
      </c>
      <c r="P11" s="28" t="str">
        <f aca="false">IF(ISBLANK(Values!$F10),"",Values!P10)</f>
        <v>https://raw.githubusercontent.com/PatrickVibild/TellusAmazonPictures/master/pictures/HP/W. PS/840 G3/US/4.jpg</v>
      </c>
      <c r="Q11" s="28" t="str">
        <f aca="false">IF(ISBLANK(Values!$F10),"",Values!Q10)</f>
        <v>https://raw.githubusercontent.com/PatrickVibild/TellusAmazonPictures/master/pictures/HP/W. PS/840 G3/US/5.jpg</v>
      </c>
      <c r="R11" s="28" t="str">
        <f aca="false">IF(ISBLANK(Values!$F10),"",Values!R10)</f>
        <v>https://raw.githubusercontent.com/PatrickVibild/TellusAmazonPictures/master/pictures/HP/W. PS/840 G3/US/6.jpg</v>
      </c>
      <c r="S11" s="28" t="str">
        <f aca="false">IF(ISBLANK(Values!$F10),"",Values!S10)</f>
        <v>https://raw.githubusercontent.com/PatrickVibild/TellusAmazonPictures/master/pictures/HP/W. PS/840 G3/US/7.jpg</v>
      </c>
      <c r="T11" s="28" t="str">
        <f aca="false">IF(ISBLANK(Values!$F10),"",Values!T10)</f>
        <v>https://raw.githubusercontent.com/PatrickVibild/TellusAmazonPictures/master/pictures/HP/W. PS/840 G3/US/8.jpg</v>
      </c>
      <c r="U11" s="28" t="str">
        <f aca="false">IF(ISBLANK(Values!$F10),"",Values!U10)</f>
        <v>https://raw.githubusercontent.com/PatrickVibild/TellusAmazonPictures/master/pictures/HP/W. PS/840 G3/US/9.jpg</v>
      </c>
      <c r="W11" s="32" t="str">
        <f aca="false">IF(ISBLANK(Values!E10),"","Child")</f>
        <v>Child</v>
      </c>
      <c r="X11" s="32" t="str">
        <f aca="false">IF(ISBLANK(Values!E10),"",Values!$B$13)</f>
        <v>HP 650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IF(ISBLANK(Values!E10),"",IF(Values!I10,Values!$B$23,Values!$B$33))</f>
        <v>👉 REFURBISHED:  SAVE MONEY -  Replacement HP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650 G1, 655 G1</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US backlit.</v>
      </c>
      <c r="AM11" s="1" t="str">
        <f aca="false">SUBSTITUTE(IF(ISBLANK(Values!E10),"",Values!$B$27), "{model}", Values!$B$3)</f>
        <v>👉 COMPATIBLE WITH - HP 650 G1, 655 G1. Please check the picture and description carefully before purchasing any keyboard. This ensures that you get the correct laptop keyboard for your computer. Super easy installation.</v>
      </c>
      <c r="AT11" s="28" t="str">
        <f aca="false">IF(ISBLANK(Values!E10),"",Values!H10)</f>
        <v>US</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7" activeCellId="0" sqref="B37"/>
    </sheetView>
  </sheetViews>
  <sheetFormatPr defaultColWidth="12.156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HP</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HP</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n">
        <f aca="false">FALSE()</f>
        <v>0</v>
      </c>
      <c r="D4" s="52" t="n">
        <f aca="false">TRUE()</f>
        <v>1</v>
      </c>
      <c r="E4" s="53" t="n">
        <v>5714401650010</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n">
        <f aca="false">TRUE()</f>
        <v>1</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G3/DE/1.jpg</v>
      </c>
      <c r="N4" s="58" t="str">
        <f aca="false">IF(ISBLANK(K4),"",IF(L4, "https://raw.githubusercontent.com/PatrickVibild/TellusAmazonPictures/master/pictures/"&amp;K4&amp;"/2.jpg","https://download.HP.com/Images/Parts/"&amp;K4&amp;"/"&amp;K4&amp;"_B.jpg"))</f>
        <v>https://raw.githubusercontent.com/PatrickVibild/TellusAmazonPictures/master/pictures/HP/W. PS/840 G3/DE/2.jpg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G3/DE/3.jpg</v>
      </c>
      <c r="P4" s="0" t="str">
        <f aca="false">IF(ISBLANK(K4),"",IF(L4, "https://raw.githubusercontent.com/PatrickVibild/TellusAmazonPictures/master/pictures/"&amp;K4&amp;"/4.jpg", ""))</f>
        <v>https://raw.githubusercontent.com/PatrickVibild/TellusAmazonPictures/master/pictures/HP/W. PS/840 G3/DE/4.jpg</v>
      </c>
      <c r="Q4" s="0" t="str">
        <f aca="false">IF(ISBLANK(K4),"",IF(L4, "https://raw.githubusercontent.com/PatrickVibild/TellusAmazonPictures/master/pictures/"&amp;K4&amp;"/5.jpg", ""))</f>
        <v>https://raw.githubusercontent.com/PatrickVibild/TellusAmazonPictures/master/pictures/HP/W. PS/840 G3/DE/5.jpg</v>
      </c>
      <c r="R4" s="0" t="str">
        <f aca="false">IF(ISBLANK(K4),"",IF(L4, "https://raw.githubusercontent.com/PatrickVibild/TellusAmazonPictures/master/pictures/"&amp;K4&amp;"/6.jpg", ""))</f>
        <v>https://raw.githubusercontent.com/PatrickVibild/TellusAmazonPictures/master/pictures/HP/W. PS/840 G3/DE/6.jpg</v>
      </c>
      <c r="S4" s="0" t="str">
        <f aca="false">IF(ISBLANK(K4),"",IF(L4, "https://raw.githubusercontent.com/PatrickVibild/TellusAmazonPictures/master/pictures/"&amp;K4&amp;"/7.jpg", ""))</f>
        <v>https://raw.githubusercontent.com/PatrickVibild/TellusAmazonPictures/master/pictures/HP/W. PS/840 G3/DE/7.jpg</v>
      </c>
      <c r="T4" s="0" t="str">
        <f aca="false">IF(ISBLANK(K4),"",IF(L4, "https://raw.githubusercontent.com/PatrickVibild/TellusAmazonPictures/master/pictures/"&amp;K4&amp;"/8.jpg",""))</f>
        <v>https://raw.githubusercontent.com/PatrickVibild/TellusAmazonPictures/master/pictures/HP/W. PS/840 G3/DE/8.jpg</v>
      </c>
      <c r="U4" s="0" t="str">
        <f aca="false">IF(ISBLANK(K4),"",IF(L4, "https://raw.githubusercontent.com/PatrickVibild/TellusAmazonPictures/master/pictures/"&amp;K4&amp;"/9.jpg", ""))</f>
        <v>https://raw.githubusercontent.com/PatrickVibild/TellusAmazonPictures/master/pictures/HP/W. PS/840 G3/DE/9.jpg</v>
      </c>
      <c r="V4" s="60" t="n">
        <f aca="false">MATCH(G4,options!$D$1:$D$20,0)</f>
        <v>1</v>
      </c>
    </row>
    <row r="5" customFormat="false" ht="35.05" hidden="false" customHeight="false" outlineLevel="0" collapsed="false">
      <c r="A5" s="46" t="s">
        <v>375</v>
      </c>
      <c r="B5" s="51" t="n">
        <v>51.99</v>
      </c>
      <c r="C5" s="52" t="n">
        <f aca="false">FALSE()</f>
        <v>0</v>
      </c>
      <c r="D5" s="52" t="n">
        <f aca="false">TRUE()</f>
        <v>1</v>
      </c>
      <c r="E5" s="53" t="n">
        <v>5714401650027</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n">
        <f aca="false">TRUE()</f>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G3/FR/1.jpg</v>
      </c>
      <c r="N5" s="58" t="str">
        <f aca="false">IF(ISBLANK(K5),"",IF(L5, "https://raw.githubusercontent.com/PatrickVibild/TellusAmazonPictures/master/pictures/"&amp;K5&amp;"/2.jpg","https://download.HP.com/Images/Parts/"&amp;K5&amp;"/"&amp;K5&amp;"_B.jpg"))</f>
        <v>https://raw.githubusercontent.com/PatrickVibild/TellusAmazonPictures/master/pictures/HP/W. PS/840 G3/FR/2.jpg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G3/FR/3.jpg</v>
      </c>
      <c r="P5" s="0" t="str">
        <f aca="false">IF(ISBLANK(K5),"",IF(L5, "https://raw.githubusercontent.com/PatrickVibild/TellusAmazonPictures/master/pictures/"&amp;K5&amp;"/4.jpg", ""))</f>
        <v>https://raw.githubusercontent.com/PatrickVibild/TellusAmazonPictures/master/pictures/HP/W. PS/840 G3/FR/4.jpg</v>
      </c>
      <c r="Q5" s="0" t="str">
        <f aca="false">IF(ISBLANK(K5),"",IF(L5, "https://raw.githubusercontent.com/PatrickVibild/TellusAmazonPictures/master/pictures/"&amp;K5&amp;"/5.jpg", ""))</f>
        <v>https://raw.githubusercontent.com/PatrickVibild/TellusAmazonPictures/master/pictures/HP/W. PS/840 G3/FR/5.jpg</v>
      </c>
      <c r="R5" s="0" t="str">
        <f aca="false">IF(ISBLANK(K5),"",IF(L5, "https://raw.githubusercontent.com/PatrickVibild/TellusAmazonPictures/master/pictures/"&amp;K5&amp;"/6.jpg", ""))</f>
        <v>https://raw.githubusercontent.com/PatrickVibild/TellusAmazonPictures/master/pictures/HP/W. PS/840 G3/FR/6.jpg</v>
      </c>
      <c r="S5" s="0" t="str">
        <f aca="false">IF(ISBLANK(K5),"",IF(L5, "https://raw.githubusercontent.com/PatrickVibild/TellusAmazonPictures/master/pictures/"&amp;K5&amp;"/7.jpg", ""))</f>
        <v>https://raw.githubusercontent.com/PatrickVibild/TellusAmazonPictures/master/pictures/HP/W. PS/840 G3/FR/7.jpg</v>
      </c>
      <c r="T5" s="0" t="str">
        <f aca="false">IF(ISBLANK(K5),"",IF(L5, "https://raw.githubusercontent.com/PatrickVibild/TellusAmazonPictures/master/pictures/"&amp;K5&amp;"/8.jpg",""))</f>
        <v>https://raw.githubusercontent.com/PatrickVibild/TellusAmazonPictures/master/pictures/HP/W. PS/840 G3/FR/8.jpg</v>
      </c>
      <c r="U5" s="0" t="str">
        <f aca="false">IF(ISBLANK(K5),"",IF(L5, "https://raw.githubusercontent.com/PatrickVibild/TellusAmazonPictures/master/pictures/"&amp;K5&amp;"/9.jpg", ""))</f>
        <v>https://raw.githubusercontent.com/PatrickVibild/TellusAmazonPictures/master/pictures/HP/W. PS/840 G3/FR/9.jpg</v>
      </c>
      <c r="V5" s="60" t="n">
        <f aca="false">MATCH(G5,options!$D$1:$D$20,0)</f>
        <v>2</v>
      </c>
    </row>
    <row r="6" customFormat="false" ht="23.85" hidden="false" customHeight="false" outlineLevel="0" collapsed="false">
      <c r="A6" s="46" t="s">
        <v>379</v>
      </c>
      <c r="B6" s="62" t="s">
        <v>380</v>
      </c>
      <c r="C6" s="52" t="n">
        <f aca="false">FALSE()</f>
        <v>0</v>
      </c>
      <c r="D6" s="52" t="n">
        <f aca="false">TRUE()</f>
        <v>1</v>
      </c>
      <c r="E6" s="53" t="n">
        <v>5714401650034</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n">
        <f aca="false">TRUE()</f>
        <v>1</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 PS/840 G3/IT/1.jpg</v>
      </c>
      <c r="N6" s="58" t="str">
        <f aca="false">IF(ISBLANK(K6),"",IF(L6, "https://raw.githubusercontent.com/PatrickVibild/TellusAmazonPictures/master/pictures/"&amp;K6&amp;"/2.jpg","https://download.HP.com/Images/Parts/"&amp;K6&amp;"/"&amp;K6&amp;"_B.jpg"))</f>
        <v>https://raw.githubusercontent.com/PatrickVibild/TellusAmazonPictures/master/pictures/HP/W. PS/840 G3/IT/2.jpg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G3/IT/3.jpg</v>
      </c>
      <c r="P6" s="0" t="str">
        <f aca="false">IF(ISBLANK(K6),"",IF(L6, "https://raw.githubusercontent.com/PatrickVibild/TellusAmazonPictures/master/pictures/"&amp;K6&amp;"/4.jpg", ""))</f>
        <v>https://raw.githubusercontent.com/PatrickVibild/TellusAmazonPictures/master/pictures/HP/W. PS/840 G3/IT/4.jpg</v>
      </c>
      <c r="Q6" s="0" t="str">
        <f aca="false">IF(ISBLANK(K6),"",IF(L6, "https://raw.githubusercontent.com/PatrickVibild/TellusAmazonPictures/master/pictures/"&amp;K6&amp;"/5.jpg", ""))</f>
        <v>https://raw.githubusercontent.com/PatrickVibild/TellusAmazonPictures/master/pictures/HP/W. PS/840 G3/IT/5.jpg</v>
      </c>
      <c r="R6" s="0" t="str">
        <f aca="false">IF(ISBLANK(K6),"",IF(L6, "https://raw.githubusercontent.com/PatrickVibild/TellusAmazonPictures/master/pictures/"&amp;K6&amp;"/6.jpg", ""))</f>
        <v>https://raw.githubusercontent.com/PatrickVibild/TellusAmazonPictures/master/pictures/HP/W. PS/840 G3/IT/6.jpg</v>
      </c>
      <c r="S6" s="0" t="str">
        <f aca="false">IF(ISBLANK(K6),"",IF(L6, "https://raw.githubusercontent.com/PatrickVibild/TellusAmazonPictures/master/pictures/"&amp;K6&amp;"/7.jpg", ""))</f>
        <v>https://raw.githubusercontent.com/PatrickVibild/TellusAmazonPictures/master/pictures/HP/W. PS/840 G3/IT/7.jpg</v>
      </c>
      <c r="T6" s="0" t="str">
        <f aca="false">IF(ISBLANK(K6),"",IF(L6, "https://raw.githubusercontent.com/PatrickVibild/TellusAmazonPictures/master/pictures/"&amp;K6&amp;"/8.jpg",""))</f>
        <v>https://raw.githubusercontent.com/PatrickVibild/TellusAmazonPictures/master/pictures/HP/W. PS/840 G3/IT/8.jpg</v>
      </c>
      <c r="U6" s="0" t="str">
        <f aca="false">IF(ISBLANK(K6),"",IF(L6, "https://raw.githubusercontent.com/PatrickVibild/TellusAmazonPictures/master/pictures/"&amp;K6&amp;"/9.jpg", ""))</f>
        <v>https://raw.githubusercontent.com/PatrickVibild/TellusAmazonPictures/master/pictures/HP/W. PS/840 G3/IT/9.jpg</v>
      </c>
      <c r="V6" s="60" t="n">
        <f aca="false">MATCH(G6,options!$D$1:$D$20,0)</f>
        <v>3</v>
      </c>
    </row>
    <row r="7" customFormat="false" ht="12.8" hidden="false" customHeight="false" outlineLevel="0" collapsed="false">
      <c r="A7" s="46" t="s">
        <v>384</v>
      </c>
      <c r="B7" s="63" t="str">
        <f aca="false">IF(B6=options!C1,"41","41")</f>
        <v>41</v>
      </c>
      <c r="C7" s="52" t="n">
        <f aca="false">FALSE()</f>
        <v>0</v>
      </c>
      <c r="D7" s="52" t="n">
        <f aca="false">TRUE()</f>
        <v>1</v>
      </c>
      <c r="E7" s="53" t="n">
        <v>5714401650041</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n">
        <f aca="false">TRUE()</f>
        <v>1</v>
      </c>
      <c r="K7" s="45"/>
      <c r="L7" s="57" t="n">
        <f aca="false">TRUE()</f>
        <v>1</v>
      </c>
      <c r="M7" s="58" t="str">
        <f aca="false">IF(ISBLANK(K7),"",IF(L7, "https://raw.githubusercontent.com/PatrickVibild/TellusAmazonPictures/master/pictures/"&amp;K7&amp;"/1.jpg","https://download.HP.com/Images/Parts/"&amp;K7&amp;"/"&amp;K7&amp;"_A.jpg"))</f>
        <v/>
      </c>
      <c r="N7" s="58" t="str">
        <f aca="false">IF(ISBLANK(K7),"",IF(L7, "https://raw.githubusercontent.com/PatrickVibild/TellusAmazonPictures/master/pictures/"&amp;K7&amp;"/2.jpg","https://download.HP.com/Images/Parts/"&amp;K7&amp;"/"&amp;K7&amp;"_B.jpg"))</f>
        <v/>
      </c>
      <c r="O7" s="59"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387</v>
      </c>
      <c r="B8" s="63" t="str">
        <f aca="false">IF(B6=options!C1,"17","17")</f>
        <v>17</v>
      </c>
      <c r="C8" s="52" t="n">
        <f aca="false">FALSE()</f>
        <v>0</v>
      </c>
      <c r="D8" s="52" t="n">
        <f aca="false">TRUE()</f>
        <v>1</v>
      </c>
      <c r="E8" s="53" t="n">
        <v>5714401650058</v>
      </c>
      <c r="F8" s="53" t="s">
        <v>388</v>
      </c>
      <c r="G8" s="61"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45"/>
      <c r="L8" s="57" t="n">
        <f aca="false">TRUE()</f>
        <v>1</v>
      </c>
      <c r="M8" s="58" t="str">
        <f aca="false">IF(ISBLANK(K8),"",IF(L8, "https://raw.githubusercontent.com/PatrickVibild/TellusAmazonPictures/master/pictures/"&amp;K8&amp;"/1.jpg","https://download.HP.com/Images/Parts/"&amp;K8&amp;"/"&amp;K8&amp;"_A.jpg"))</f>
        <v/>
      </c>
      <c r="N8" s="58" t="str">
        <f aca="false">IF(ISBLANK(K8),"",IF(L8, "https://raw.githubusercontent.com/PatrickVibild/TellusAmazonPictures/master/pictures/"&amp;K8&amp;"/2.jpg","https://download.HP.com/Images/Parts/"&amp;K8&amp;"/"&amp;K8&amp;"_B.jpg"))</f>
        <v/>
      </c>
      <c r="O8" s="59" t="str">
        <f aca="false">IF(ISBLANK(K8),"",IF(L8, "https://raw.githubusercontent.com/PatrickVibild/TellusAmazonPictures/master/pictures/"&amp;K8&amp;"/3.jpg","https://download.HP.com/Images/Parts/"&amp;K8&amp;"/"&amp;K8&amp;"_details.jpg"))</f>
        <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35.05" hidden="false" customHeight="false" outlineLevel="0" collapsed="false">
      <c r="A9" s="46" t="s">
        <v>390</v>
      </c>
      <c r="B9" s="63" t="str">
        <f aca="false">IF(B6=options!C1,"5","5")</f>
        <v>5</v>
      </c>
      <c r="C9" s="52" t="n">
        <f aca="false">TRUE()</f>
        <v>1</v>
      </c>
      <c r="D9" s="52" t="n">
        <f aca="false">TRUE()</f>
        <v>1</v>
      </c>
      <c r="E9" s="53" t="n">
        <v>5714401650188</v>
      </c>
      <c r="F9" s="53" t="s">
        <v>391</v>
      </c>
      <c r="G9" s="61"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n">
        <f aca="false">TRUE()</f>
        <v>1</v>
      </c>
      <c r="J9" s="56" t="n">
        <f aca="false">TRUE()</f>
        <v>1</v>
      </c>
      <c r="K9" s="45" t="s">
        <v>393</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PS/840 G3/USI/1.jpg</v>
      </c>
      <c r="N9" s="58" t="str">
        <f aca="false">IF(ISBLANK(K9),"",IF(L9, "https://raw.githubusercontent.com/PatrickVibild/TellusAmazonPictures/master/pictures/"&amp;K9&amp;"/2.jpg","https://download.HP.com/Images/Parts/"&amp;K9&amp;"/"&amp;K9&amp;"_B.jpg"))</f>
        <v>https://raw.githubusercontent.com/PatrickVibild/TellusAmazonPictures/master/pictures/HP/W. PS/840 G3/USI/2.jpg</v>
      </c>
      <c r="O9" s="59" t="str">
        <f aca="false">IF(ISBLANK(K9),"",IF(L9, "https://raw.githubusercontent.com/PatrickVibild/TellusAmazonPictures/master/pictures/"&amp;K9&amp;"/3.jpg","https://download.HP.com/Images/Parts/"&amp;K9&amp;"/"&amp;K9&amp;"_details.jpg"))</f>
        <v>https://raw.githubusercontent.com/PatrickVibild/TellusAmazonPictures/master/pictures/HP/W. PS/840 G3/USI/3.jpg</v>
      </c>
      <c r="P9" s="0" t="str">
        <f aca="false">IF(ISBLANK(K9),"",IF(L9, "https://raw.githubusercontent.com/PatrickVibild/TellusAmazonPictures/master/pictures/"&amp;K9&amp;"/4.jpg", ""))</f>
        <v>https://raw.githubusercontent.com/PatrickVibild/TellusAmazonPictures/master/pictures/HP/W. PS/840 G3/USI/4.jpg</v>
      </c>
      <c r="Q9" s="0" t="str">
        <f aca="false">IF(ISBLANK(K9),"",IF(L9, "https://raw.githubusercontent.com/PatrickVibild/TellusAmazonPictures/master/pictures/"&amp;K9&amp;"/5.jpg", ""))</f>
        <v>https://raw.githubusercontent.com/PatrickVibild/TellusAmazonPictures/master/pictures/HP/W. PS/840 G3/USI/5.jpg</v>
      </c>
      <c r="R9" s="0" t="str">
        <f aca="false">IF(ISBLANK(K9),"",IF(L9, "https://raw.githubusercontent.com/PatrickVibild/TellusAmazonPictures/master/pictures/"&amp;K9&amp;"/6.jpg", ""))</f>
        <v>https://raw.githubusercontent.com/PatrickVibild/TellusAmazonPictures/master/pictures/HP/W. PS/840 G3/USI/6.jpg</v>
      </c>
      <c r="S9" s="0" t="str">
        <f aca="false">IF(ISBLANK(K9),"",IF(L9, "https://raw.githubusercontent.com/PatrickVibild/TellusAmazonPictures/master/pictures/"&amp;K9&amp;"/7.jpg", ""))</f>
        <v>https://raw.githubusercontent.com/PatrickVibild/TellusAmazonPictures/master/pictures/HP/W. PS/840 G3/USI/7.jpg</v>
      </c>
      <c r="T9" s="0" t="str">
        <f aca="false">IF(ISBLANK(K9),"",IF(L9, "https://raw.githubusercontent.com/PatrickVibild/TellusAmazonPictures/master/pictures/"&amp;K9&amp;"/8.jpg",""))</f>
        <v>https://raw.githubusercontent.com/PatrickVibild/TellusAmazonPictures/master/pictures/HP/W. PS/840 G3/USI/8.jpg</v>
      </c>
      <c r="U9" s="0" t="str">
        <f aca="false">IF(ISBLANK(K9),"",IF(L9, "https://raw.githubusercontent.com/PatrickVibild/TellusAmazonPictures/master/pictures/"&amp;K9&amp;"/9.jpg", ""))</f>
        <v>https://raw.githubusercontent.com/PatrickVibild/TellusAmazonPictures/master/pictures/HP/W. PS/840 G3/USI/9.jpg</v>
      </c>
      <c r="V9" s="60" t="n">
        <f aca="false">MATCH(G9,options!$D$1:$D$20,0)</f>
        <v>16</v>
      </c>
    </row>
    <row r="10" customFormat="false" ht="35.05" hidden="false" customHeight="false" outlineLevel="0" collapsed="false">
      <c r="A10" s="0" t="s">
        <v>394</v>
      </c>
      <c r="B10" s="64"/>
      <c r="C10" s="52" t="n">
        <f aca="false">TRUE()</f>
        <v>1</v>
      </c>
      <c r="D10" s="52" t="n">
        <f aca="false">FALSE()</f>
        <v>0</v>
      </c>
      <c r="E10" s="53" t="n">
        <v>5714401650201</v>
      </c>
      <c r="F10" s="53" t="s">
        <v>395</v>
      </c>
      <c r="G10" s="61"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5" t="n">
        <f aca="false">TRUE()</f>
        <v>1</v>
      </c>
      <c r="J10" s="56" t="n">
        <f aca="false">TRUE()</f>
        <v>1</v>
      </c>
      <c r="K10" s="45" t="s">
        <v>397</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G3/US/1.jpg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G3/US/2.jpg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G3/US/3.jpg</v>
      </c>
      <c r="P10" s="0" t="str">
        <f aca="false">IF(ISBLANK(K10),"",IF(L10, "https://raw.githubusercontent.com/PatrickVibild/TellusAmazonPictures/master/pictures/"&amp;K10&amp;"/4.jpg", ""))</f>
        <v>https://raw.githubusercontent.com/PatrickVibild/TellusAmazonPictures/master/pictures/HP/W. PS/840 G3/US/4.jpg</v>
      </c>
      <c r="Q10" s="0" t="str">
        <f aca="false">IF(ISBLANK(K10),"",IF(L10, "https://raw.githubusercontent.com/PatrickVibild/TellusAmazonPictures/master/pictures/"&amp;K10&amp;"/5.jpg", ""))</f>
        <v>https://raw.githubusercontent.com/PatrickVibild/TellusAmazonPictures/master/pictures/HP/W. PS/840 G3/US/5.jpg</v>
      </c>
      <c r="R10" s="0" t="str">
        <f aca="false">IF(ISBLANK(K10),"",IF(L10, "https://raw.githubusercontent.com/PatrickVibild/TellusAmazonPictures/master/pictures/"&amp;K10&amp;"/6.jpg", ""))</f>
        <v>https://raw.githubusercontent.com/PatrickVibild/TellusAmazonPictures/master/pictures/HP/W. PS/840 G3/US/6.jpg</v>
      </c>
      <c r="S10" s="0" t="str">
        <f aca="false">IF(ISBLANK(K10),"",IF(L10, "https://raw.githubusercontent.com/PatrickVibild/TellusAmazonPictures/master/pictures/"&amp;K10&amp;"/7.jpg", ""))</f>
        <v>https://raw.githubusercontent.com/PatrickVibild/TellusAmazonPictures/master/pictures/HP/W. PS/840 G3/US/7.jpg</v>
      </c>
      <c r="T10" s="0" t="str">
        <f aca="false">IF(ISBLANK(K10),"",IF(L10, "https://raw.githubusercontent.com/PatrickVibild/TellusAmazonPictures/master/pictures/"&amp;K10&amp;"/8.jpg",""))</f>
        <v>https://raw.githubusercontent.com/PatrickVibild/TellusAmazonPictures/master/pictures/HP/W. PS/840 G3/US/8.jpg</v>
      </c>
      <c r="U10" s="0" t="str">
        <f aca="false">IF(ISBLANK(K10),"",IF(L10, "https://raw.githubusercontent.com/PatrickVibild/TellusAmazonPictures/master/pictures/"&amp;K10&amp;"/9.jpg", ""))</f>
        <v>https://raw.githubusercontent.com/PatrickVibild/TellusAmazonPictures/master/pictures/HP/W. PS/840 G3/US/9.jpg</v>
      </c>
      <c r="V10" s="60" t="n">
        <f aca="false">MATCH(G10,options!$D$1:$D$20,0)</f>
        <v>18</v>
      </c>
    </row>
    <row r="11" customFormat="false" ht="12.8" hidden="false" customHeight="false" outlineLevel="0" collapsed="false">
      <c r="A11" s="46" t="s">
        <v>398</v>
      </c>
      <c r="B11" s="65" t="n">
        <v>150</v>
      </c>
      <c r="C11" s="52"/>
      <c r="D11" s="52"/>
      <c r="E11" s="66"/>
      <c r="F11" s="45"/>
      <c r="G11" s="61"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n">
        <f aca="false">TRUE()</f>
        <v>1</v>
      </c>
      <c r="J11" s="56" t="n">
        <f aca="false">TRUE()</f>
        <v>1</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n">
        <f aca="false">TRUE()</f>
        <v>1</v>
      </c>
      <c r="J12" s="56" t="n">
        <f aca="false">TRUE()</f>
        <v>1</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401</v>
      </c>
      <c r="B13" s="53" t="s">
        <v>402</v>
      </c>
      <c r="C13" s="52"/>
      <c r="D13" s="52"/>
      <c r="E13" s="66"/>
      <c r="F13" s="45"/>
      <c r="G13" s="61"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n">
        <f aca="false">TRUE()</f>
        <v>1</v>
      </c>
      <c r="J13" s="56" t="n">
        <f aca="false">TRUE()</f>
        <v>1</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404</v>
      </c>
      <c r="B14" s="53" t="n">
        <v>5714401650997</v>
      </c>
      <c r="C14" s="52"/>
      <c r="D14" s="52"/>
      <c r="E14" s="66"/>
      <c r="F14" s="45"/>
      <c r="G14" s="61" t="s">
        <v>405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n">
        <f aca="false">TRUE()</f>
        <v>1</v>
      </c>
      <c r="J14" s="56" t="n">
        <f aca="false">TRUE()</f>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n">
        <f aca="false">TRUE()</f>
        <v>1</v>
      </c>
      <c r="J15" s="56" t="n">
        <f aca="false">TRUE()</f>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407</v>
      </c>
      <c r="B16" s="47" t="s">
        <v>408</v>
      </c>
      <c r="C16" s="52"/>
      <c r="D16" s="52"/>
      <c r="E16" s="66"/>
      <c r="F16" s="45"/>
      <c r="G16" s="61" t="s">
        <v>409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n">
        <f aca="false">TRUE()</f>
        <v>1</v>
      </c>
      <c r="J16" s="56" t="n">
        <f aca="false">TRUE()</f>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n">
        <f aca="false">TRUE()</f>
        <v>1</v>
      </c>
      <c r="J17" s="56" t="n">
        <f aca="false">TRUE()</f>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411</v>
      </c>
      <c r="B18" s="65" t="n">
        <v>5</v>
      </c>
      <c r="C18" s="52"/>
      <c r="D18" s="52"/>
      <c r="E18" s="66"/>
      <c r="F18" s="45"/>
      <c r="G18" s="61" t="s">
        <v>412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n">
        <f aca="false">TRUE()</f>
        <v>1</v>
      </c>
      <c r="J18" s="56" t="n">
        <f aca="false">TRUE()</f>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n">
        <f aca="false">TRUE()</f>
        <v>1</v>
      </c>
      <c r="J19" s="56" t="n">
        <f aca="false">TRUE()</f>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414</v>
      </c>
      <c r="B20" s="67" t="s">
        <v>415</v>
      </c>
      <c r="C20" s="52"/>
      <c r="D20" s="52"/>
      <c r="E20" s="66"/>
      <c r="F20" s="45"/>
      <c r="G20" s="61" t="s">
        <v>416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n">
        <f aca="false">TRUE()</f>
        <v>1</v>
      </c>
      <c r="J20" s="56" t="n">
        <f aca="false">TRUE()</f>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OEM keyboards. TellusRem is the Leading keyboards distributor in the world since 2011. Perfect replacement keyboard, easy to replace and install.</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2"/>
      <c r="D27" s="52"/>
      <c r="E27" s="66"/>
      <c r="F27" s="45"/>
      <c r="G27" s="6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2"/>
      <c r="D29" s="52"/>
      <c r="E29" s="66"/>
      <c r="F29" s="45"/>
      <c r="G29" s="61" t="s">
        <v>423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66"/>
      <c r="F31" s="45"/>
      <c r="G31" s="61" t="s">
        <v>400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425</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66"/>
      <c r="F33" s="45"/>
      <c r="G33" s="61"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426</v>
      </c>
      <c r="B36" s="67" t="s">
        <v>427</v>
      </c>
      <c r="C36" s="52"/>
      <c r="D36" s="52"/>
      <c r="E36" s="66"/>
      <c r="F36" s="45"/>
      <c r="G36" s="61" t="s">
        <v>410</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428</v>
      </c>
      <c r="B37" s="67" t="s">
        <v>429</v>
      </c>
      <c r="C37" s="52"/>
      <c r="D37" s="52"/>
      <c r="E37" s="66"/>
      <c r="F37" s="45"/>
      <c r="G37" s="61"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430</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415</v>
      </c>
      <c r="B1" s="52" t="n">
        <f aca="false">TRUE()</f>
        <v>1</v>
      </c>
      <c r="C1" s="0" t="s">
        <v>431</v>
      </c>
      <c r="D1" s="54" t="s">
        <v>373</v>
      </c>
      <c r="E1" s="0" t="s">
        <v>432</v>
      </c>
      <c r="F1" s="0" t="s">
        <v>427</v>
      </c>
      <c r="G1" s="0" t="s">
        <v>429</v>
      </c>
    </row>
    <row r="2" customFormat="false" ht="12.8" hidden="false" customHeight="false" outlineLevel="0" collapsed="false">
      <c r="A2" s="0" t="s">
        <v>433</v>
      </c>
      <c r="B2" s="52" t="n">
        <f aca="false">FALSE()</f>
        <v>0</v>
      </c>
      <c r="C2" s="0" t="s">
        <v>380</v>
      </c>
      <c r="D2" s="54" t="s">
        <v>377</v>
      </c>
      <c r="E2" s="0" t="s">
        <v>434</v>
      </c>
      <c r="F2" s="0" t="s">
        <v>377</v>
      </c>
      <c r="G2" s="0" t="s">
        <v>396</v>
      </c>
    </row>
    <row r="3" customFormat="false" ht="12.8" hidden="false" customHeight="false" outlineLevel="0" collapsed="false">
      <c r="A3" s="0" t="s">
        <v>435</v>
      </c>
      <c r="D3" s="54" t="s">
        <v>382</v>
      </c>
      <c r="E3" s="0" t="s">
        <v>436</v>
      </c>
      <c r="F3" s="0" t="s">
        <v>373</v>
      </c>
    </row>
    <row r="4" customFormat="false" ht="12.8" hidden="false" customHeight="false" outlineLevel="0" collapsed="false">
      <c r="D4" s="54" t="s">
        <v>386</v>
      </c>
      <c r="E4" s="0" t="s">
        <v>437</v>
      </c>
      <c r="F4" s="0" t="s">
        <v>382</v>
      </c>
    </row>
    <row r="5" customFormat="false" ht="12.8" hidden="false" customHeight="false" outlineLevel="0" collapsed="false">
      <c r="D5" s="54" t="s">
        <v>389</v>
      </c>
      <c r="E5" s="0" t="s">
        <v>438</v>
      </c>
      <c r="F5" s="0" t="s">
        <v>386</v>
      </c>
    </row>
    <row r="6" customFormat="false" ht="12.8" hidden="false" customHeight="false" outlineLevel="0" collapsed="false">
      <c r="D6" s="54" t="s">
        <v>421</v>
      </c>
      <c r="E6" s="0" t="s">
        <v>439</v>
      </c>
      <c r="F6" s="0" t="s">
        <v>406</v>
      </c>
    </row>
    <row r="7" customFormat="false" ht="12.8" hidden="false" customHeight="false" outlineLevel="0" collapsed="false">
      <c r="D7" s="54" t="s">
        <v>423</v>
      </c>
      <c r="E7" s="0" t="s">
        <v>440</v>
      </c>
    </row>
    <row r="8" customFormat="false" ht="12.8" hidden="false" customHeight="false" outlineLevel="0" collapsed="false">
      <c r="D8" s="54" t="s">
        <v>399</v>
      </c>
      <c r="E8" s="0" t="s">
        <v>441</v>
      </c>
    </row>
    <row r="9" customFormat="false" ht="12.8" hidden="false" customHeight="false" outlineLevel="0" collapsed="false">
      <c r="D9" s="54" t="s">
        <v>403</v>
      </c>
      <c r="E9" s="0" t="s">
        <v>442</v>
      </c>
    </row>
    <row r="10" customFormat="false" ht="12.8" hidden="false" customHeight="false" outlineLevel="0" collapsed="false">
      <c r="D10" s="54" t="s">
        <v>406</v>
      </c>
      <c r="E10" s="0" t="s">
        <v>443</v>
      </c>
    </row>
    <row r="11" customFormat="false" ht="12.8" hidden="false" customHeight="false" outlineLevel="0" collapsed="false">
      <c r="D11" s="54" t="s">
        <v>409</v>
      </c>
      <c r="E11" s="0" t="s">
        <v>444</v>
      </c>
    </row>
    <row r="12" customFormat="false" ht="12.8" hidden="false" customHeight="false" outlineLevel="0" collapsed="false">
      <c r="D12" s="54" t="s">
        <v>410</v>
      </c>
      <c r="E12" s="0" t="s">
        <v>445</v>
      </c>
    </row>
    <row r="13" customFormat="false" ht="12.8" hidden="false" customHeight="false" outlineLevel="0" collapsed="false">
      <c r="D13" s="54" t="s">
        <v>412</v>
      </c>
      <c r="E13" s="0" t="s">
        <v>446</v>
      </c>
    </row>
    <row r="14" customFormat="false" ht="12.8" hidden="false" customHeight="false" outlineLevel="0" collapsed="false">
      <c r="D14" s="54" t="s">
        <v>413</v>
      </c>
      <c r="E14" s="0" t="s">
        <v>447</v>
      </c>
    </row>
    <row r="15" customFormat="false" ht="12.8" hidden="false" customHeight="false" outlineLevel="0" collapsed="false">
      <c r="D15" s="54" t="s">
        <v>416</v>
      </c>
      <c r="E15" s="0" t="s">
        <v>448</v>
      </c>
    </row>
    <row r="16" customFormat="false" ht="12.8" hidden="false" customHeight="false" outlineLevel="0" collapsed="false">
      <c r="D16" s="54" t="s">
        <v>392</v>
      </c>
      <c r="E16" s="72" t="s">
        <v>449</v>
      </c>
    </row>
    <row r="17" customFormat="false" ht="12.8" hidden="false" customHeight="false" outlineLevel="0" collapsed="false">
      <c r="D17" s="54" t="s">
        <v>430</v>
      </c>
      <c r="E17" s="0" t="s">
        <v>450</v>
      </c>
    </row>
    <row r="18" customFormat="false" ht="12.8" hidden="false" customHeight="false" outlineLevel="0" collapsed="false">
      <c r="D18" s="54" t="s">
        <v>396</v>
      </c>
      <c r="E18" s="0" t="s">
        <v>451</v>
      </c>
    </row>
    <row r="19" customFormat="false" ht="12.8" hidden="false" customHeight="false" outlineLevel="0" collapsed="false">
      <c r="D19" s="54" t="s">
        <v>405</v>
      </c>
      <c r="E19" s="0" t="s">
        <v>452</v>
      </c>
    </row>
    <row r="20" customFormat="false" ht="12.8" hidden="false" customHeight="false" outlineLevel="0" collapsed="false">
      <c r="D20" s="54" t="s">
        <v>400</v>
      </c>
      <c r="E20" s="0" t="s">
        <v>453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46" activeCellId="0" sqref="B46"/>
    </sheetView>
  </sheetViews>
  <sheetFormatPr defaultColWidth="12.1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427</v>
      </c>
    </row>
    <row r="3" customFormat="false" ht="14.9" hidden="false" customHeight="false" outlineLevel="0" collapsed="false">
      <c r="B3" s="50" t="s">
        <v>454</v>
      </c>
    </row>
    <row r="4" customFormat="false" ht="14.9" hidden="false" customHeight="false" outlineLevel="0" collapsed="false">
      <c r="B4" s="50" t="s">
        <v>455</v>
      </c>
    </row>
    <row r="5" customFormat="false" ht="14.9" hidden="false" customHeight="false" outlineLevel="0" collapsed="false">
      <c r="B5" s="50" t="s">
        <v>456</v>
      </c>
    </row>
    <row r="6" customFormat="false" ht="14.9" hidden="false" customHeight="false" outlineLevel="0" collapsed="false">
      <c r="A6" s="0" t="s">
        <v>457</v>
      </c>
      <c r="B6" s="50" t="s">
        <v>458</v>
      </c>
    </row>
    <row r="7" customFormat="false" ht="14.9" hidden="false" customHeight="false" outlineLevel="0" collapsed="false">
      <c r="B7" s="50" t="s">
        <v>459</v>
      </c>
    </row>
    <row r="8" customFormat="false" ht="12.8" hidden="false" customHeight="false" outlineLevel="0" collapsed="false">
      <c r="A8" s="0" t="s">
        <v>40</v>
      </c>
      <c r="B8" s="50" t="s">
        <v>460</v>
      </c>
    </row>
    <row r="9" customFormat="false" ht="12.8" hidden="false" customHeight="false" outlineLevel="0" collapsed="false">
      <c r="A9" s="0" t="s">
        <v>461</v>
      </c>
      <c r="B9" s="50"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0" t="s">
        <v>465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389</v>
      </c>
    </row>
    <row r="25" customFormat="false" ht="12.8" hidden="false" customHeight="false" outlineLevel="0" collapsed="false">
      <c r="B25" s="54" t="s">
        <v>421</v>
      </c>
    </row>
    <row r="26" customFormat="false" ht="12.8" hidden="false" customHeight="false" outlineLevel="0" collapsed="false">
      <c r="B26" s="54" t="s">
        <v>423</v>
      </c>
    </row>
    <row r="27" customFormat="false" ht="12.8" hidden="false" customHeight="false" outlineLevel="0" collapsed="false">
      <c r="B27" s="54" t="s">
        <v>399</v>
      </c>
    </row>
    <row r="28" customFormat="false" ht="12.8" hidden="false" customHeight="false" outlineLevel="0" collapsed="false">
      <c r="B28" s="54" t="s">
        <v>403</v>
      </c>
    </row>
    <row r="29" customFormat="false" ht="12.8" hidden="false" customHeight="false" outlineLevel="0" collapsed="false">
      <c r="B29" s="54" t="s">
        <v>406</v>
      </c>
    </row>
    <row r="30" customFormat="false" ht="12.8" hidden="false" customHeight="false" outlineLevel="0" collapsed="false">
      <c r="B30" s="54" t="s">
        <v>409</v>
      </c>
    </row>
    <row r="31" customFormat="false" ht="12.8" hidden="false" customHeight="false" outlineLevel="0" collapsed="false">
      <c r="B31" s="54" t="s">
        <v>410</v>
      </c>
    </row>
    <row r="32" customFormat="false" ht="12.8" hidden="false" customHeight="false" outlineLevel="0" collapsed="false">
      <c r="B32" s="54" t="s">
        <v>412</v>
      </c>
    </row>
    <row r="33" customFormat="false" ht="12.8" hidden="false" customHeight="false" outlineLevel="0" collapsed="false">
      <c r="B33" s="54" t="s">
        <v>413</v>
      </c>
    </row>
    <row r="34" customFormat="false" ht="12.8" hidden="false" customHeight="false" outlineLevel="0" collapsed="false">
      <c r="B34" s="54" t="s">
        <v>416</v>
      </c>
      <c r="D34" s="50"/>
    </row>
    <row r="35" customFormat="false" ht="12.8" hidden="false" customHeight="false" outlineLevel="0" collapsed="false">
      <c r="B35" s="54" t="s">
        <v>392</v>
      </c>
      <c r="D35" s="50"/>
    </row>
    <row r="36" customFormat="false" ht="12.8" hidden="false" customHeight="false" outlineLevel="0" collapsed="false">
      <c r="B36" s="54" t="s">
        <v>430</v>
      </c>
      <c r="D36" s="50"/>
    </row>
    <row r="37" customFormat="false" ht="12.8" hidden="false" customHeight="false" outlineLevel="0" collapsed="false">
      <c r="B37" s="54" t="s">
        <v>396</v>
      </c>
      <c r="D37" s="50"/>
    </row>
    <row r="38" customFormat="false" ht="12.8" hidden="false" customHeight="false" outlineLevel="0" collapsed="false">
      <c r="B38" s="54" t="s">
        <v>405</v>
      </c>
      <c r="D38" s="50"/>
    </row>
    <row r="39" customFormat="false" ht="12.8" hidden="false" customHeight="false" outlineLevel="0" collapsed="false">
      <c r="B39" s="54" t="s">
        <v>400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466</v>
      </c>
    </row>
    <row r="4" customFormat="false" ht="15" hidden="false" customHeight="false" outlineLevel="0" collapsed="false">
      <c r="B4" s="73" t="s">
        <v>467</v>
      </c>
    </row>
    <row r="5" customFormat="false" ht="15" hidden="false" customHeight="false" outlineLevel="0" collapsed="false">
      <c r="B5" s="73" t="s">
        <v>468</v>
      </c>
    </row>
    <row r="6" customFormat="false" ht="15" hidden="false" customHeight="false" outlineLevel="0" collapsed="false">
      <c r="B6" s="73" t="s">
        <v>469</v>
      </c>
    </row>
    <row r="7" customFormat="false" ht="15" hidden="false" customHeight="false" outlineLevel="0" collapsed="false">
      <c r="B7" s="73" t="s">
        <v>470</v>
      </c>
    </row>
    <row r="8" customFormat="false" ht="12.8" hidden="false" customHeight="false" outlineLevel="0" collapsed="false">
      <c r="A8" s="0" t="s">
        <v>471</v>
      </c>
      <c r="B8" s="0" t="s">
        <v>472</v>
      </c>
    </row>
    <row r="9" customFormat="false" ht="12.8" hidden="false" customHeight="false" outlineLevel="0" collapsed="false">
      <c r="A9" s="0" t="s">
        <v>473</v>
      </c>
      <c r="B9" s="0" t="s">
        <v>474</v>
      </c>
    </row>
    <row r="10" customFormat="false" ht="12.8" hidden="false" customHeight="false" outlineLevel="0" collapsed="false">
      <c r="B10" s="0" t="s">
        <v>475</v>
      </c>
    </row>
    <row r="11" customFormat="false" ht="12.8" hidden="false" customHeight="false" outlineLevel="0" collapsed="false">
      <c r="B11" s="0" t="s">
        <v>476</v>
      </c>
    </row>
    <row r="14" customFormat="false" ht="12.8" hidden="false" customHeight="false" outlineLevel="0" collapsed="false">
      <c r="B14" s="0" t="s">
        <v>477</v>
      </c>
    </row>
    <row r="20" customFormat="false" ht="12.8" hidden="false" customHeight="false" outlineLevel="0" collapsed="false">
      <c r="B20" s="0" t="s">
        <v>478</v>
      </c>
    </row>
    <row r="21" customFormat="false" ht="12.8" hidden="false" customHeight="false" outlineLevel="0" collapsed="false">
      <c r="B21" s="0" t="s">
        <v>479</v>
      </c>
    </row>
    <row r="22" customFormat="false" ht="12.8" hidden="false" customHeight="false" outlineLevel="0" collapsed="false">
      <c r="B22" s="0" t="s">
        <v>480</v>
      </c>
    </row>
    <row r="23" customFormat="false" ht="12.8" hidden="false" customHeight="false" outlineLevel="0" collapsed="false">
      <c r="B23" s="0" t="s">
        <v>481</v>
      </c>
    </row>
    <row r="24" customFormat="false" ht="12.8" hidden="false" customHeight="false" outlineLevel="0" collapsed="false">
      <c r="B24" s="0" t="s">
        <v>389</v>
      </c>
    </row>
    <row r="25" customFormat="false" ht="12.8" hidden="false" customHeight="false" outlineLevel="0" collapsed="false">
      <c r="B25" s="0" t="s">
        <v>482</v>
      </c>
    </row>
    <row r="26" customFormat="false" ht="12.8" hidden="false" customHeight="false" outlineLevel="0" collapsed="false">
      <c r="B26" s="0" t="s">
        <v>483</v>
      </c>
    </row>
    <row r="27" customFormat="false" ht="12.8" hidden="false" customHeight="false" outlineLevel="0" collapsed="false">
      <c r="B27" s="0" t="s">
        <v>484</v>
      </c>
    </row>
    <row r="28" customFormat="false" ht="12.8" hidden="false" customHeight="false" outlineLevel="0" collapsed="false">
      <c r="B28" s="0" t="s">
        <v>485</v>
      </c>
    </row>
    <row r="29" customFormat="false" ht="12.8" hidden="false" customHeight="false" outlineLevel="0" collapsed="false">
      <c r="B29" s="0" t="s">
        <v>486</v>
      </c>
    </row>
    <row r="30" customFormat="false" ht="12.8" hidden="false" customHeight="false" outlineLevel="0" collapsed="false">
      <c r="B30" s="0" t="s">
        <v>487</v>
      </c>
    </row>
    <row r="31" customFormat="false" ht="12.8" hidden="false" customHeight="false" outlineLevel="0" collapsed="false">
      <c r="B31" s="0" t="s">
        <v>488</v>
      </c>
    </row>
    <row r="32" customFormat="false" ht="12.8" hidden="false" customHeight="false" outlineLevel="0" collapsed="false">
      <c r="B32" s="0" t="s">
        <v>489</v>
      </c>
    </row>
    <row r="33" customFormat="false" ht="12.8" hidden="false" customHeight="false" outlineLevel="0" collapsed="false">
      <c r="B33" s="0" t="s">
        <v>490</v>
      </c>
    </row>
    <row r="34" customFormat="false" ht="12.8" hidden="false" customHeight="false" outlineLevel="0" collapsed="false">
      <c r="B34" s="0" t="s">
        <v>491</v>
      </c>
    </row>
    <row r="35" customFormat="false" ht="12.8" hidden="false" customHeight="false" outlineLevel="0" collapsed="false">
      <c r="B35" s="0" t="s">
        <v>392</v>
      </c>
    </row>
    <row r="36" customFormat="false" ht="12.8" hidden="false" customHeight="false" outlineLevel="0" collapsed="false">
      <c r="B36" s="0" t="s">
        <v>492</v>
      </c>
    </row>
    <row r="37" customFormat="false" ht="12.8" hidden="false" customHeight="false" outlineLevel="0" collapsed="false">
      <c r="B37" s="0" t="s">
        <v>493</v>
      </c>
    </row>
    <row r="38" customFormat="false" ht="12.8" hidden="false" customHeight="false" outlineLevel="0" collapsed="false">
      <c r="B38" s="0" t="s">
        <v>494</v>
      </c>
    </row>
    <row r="39" customFormat="false" ht="12.8" hidden="false" customHeight="false" outlineLevel="0" collapsed="false">
      <c r="B39" s="0" t="s">
        <v>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718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496</v>
      </c>
    </row>
    <row r="4" customFormat="false" ht="14.9" hidden="false" customHeight="false" outlineLevel="0" collapsed="false">
      <c r="B4" s="50" t="s">
        <v>497</v>
      </c>
    </row>
    <row r="5" customFormat="false" ht="14.9" hidden="false" customHeight="false" outlineLevel="0" collapsed="false">
      <c r="B5" s="50" t="s">
        <v>498</v>
      </c>
    </row>
    <row r="6" customFormat="false" ht="14.9" hidden="false" customHeight="false" outlineLevel="0" collapsed="false">
      <c r="B6" s="50" t="s">
        <v>499</v>
      </c>
    </row>
    <row r="7" customFormat="false" ht="14.9" hidden="false" customHeight="false" outlineLevel="0" collapsed="false">
      <c r="B7" s="50" t="s">
        <v>500</v>
      </c>
    </row>
    <row r="8" customFormat="false" ht="14.9" hidden="false" customHeight="false" outlineLevel="0" collapsed="false">
      <c r="A8" s="0" t="s">
        <v>471</v>
      </c>
      <c r="B8" s="50" t="s">
        <v>501</v>
      </c>
    </row>
    <row r="9" customFormat="false" ht="14.9" hidden="false" customHeight="false" outlineLevel="0" collapsed="false">
      <c r="A9" s="0" t="s">
        <v>473</v>
      </c>
      <c r="B9" s="50" t="s">
        <v>502</v>
      </c>
    </row>
    <row r="10" customFormat="false" ht="14.9" hidden="false" customHeight="false" outlineLevel="0" collapsed="false">
      <c r="B10" s="50" t="s">
        <v>503</v>
      </c>
    </row>
    <row r="11" customFormat="false" ht="14.9" hidden="false" customHeight="false" outlineLevel="0" collapsed="false">
      <c r="B11" s="50" t="s">
        <v>504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505</v>
      </c>
    </row>
    <row r="15" customFormat="false" ht="12.8" hidden="false" customHeight="false" outlineLevel="0" collapsed="false">
      <c r="B15" s="50"/>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510</v>
      </c>
    </row>
    <row r="25" customFormat="false" ht="12.8" hidden="false" customHeight="false" outlineLevel="0" collapsed="false">
      <c r="B25" s="0" t="s">
        <v>511</v>
      </c>
    </row>
    <row r="26" customFormat="false" ht="12.8" hidden="false" customHeight="false" outlineLevel="0" collapsed="false">
      <c r="B26" s="0" t="s">
        <v>512</v>
      </c>
    </row>
    <row r="27" customFormat="false" ht="12.8" hidden="false" customHeight="false" outlineLevel="0" collapsed="false">
      <c r="B27" s="0" t="s">
        <v>513</v>
      </c>
    </row>
    <row r="28" customFormat="false" ht="12.8" hidden="false" customHeight="false" outlineLevel="0" collapsed="false">
      <c r="B28" s="0" t="s">
        <v>514</v>
      </c>
    </row>
    <row r="29" customFormat="false" ht="12.8" hidden="false" customHeight="false" outlineLevel="0" collapsed="false">
      <c r="B29" s="0" t="s">
        <v>515</v>
      </c>
    </row>
    <row r="30" customFormat="false" ht="12.8" hidden="false" customHeight="false" outlineLevel="0" collapsed="false">
      <c r="B30" s="0" t="s">
        <v>516</v>
      </c>
    </row>
    <row r="31" customFormat="false" ht="12.8" hidden="false" customHeight="false" outlineLevel="0" collapsed="false">
      <c r="B31" s="0" t="s">
        <v>517</v>
      </c>
    </row>
    <row r="32" customFormat="false" ht="12.8" hidden="false" customHeight="false" outlineLevel="0" collapsed="false">
      <c r="B32" s="0" t="s">
        <v>518</v>
      </c>
    </row>
    <row r="33" customFormat="false" ht="12.8" hidden="false" customHeight="false" outlineLevel="0" collapsed="false">
      <c r="B33" s="0" t="s">
        <v>519</v>
      </c>
    </row>
    <row r="34" customFormat="false" ht="12.8" hidden="false" customHeight="false" outlineLevel="0" collapsed="false">
      <c r="B34" s="0" t="s">
        <v>520</v>
      </c>
    </row>
    <row r="35" customFormat="false" ht="12.8" hidden="false" customHeight="false" outlineLevel="0" collapsed="false">
      <c r="B35" s="0" t="s">
        <v>521</v>
      </c>
    </row>
    <row r="36" customFormat="false" ht="12.8" hidden="false" customHeight="false" outlineLevel="0" collapsed="false">
      <c r="B36" s="0" t="s">
        <v>522</v>
      </c>
    </row>
    <row r="37" customFormat="false" ht="12.8" hidden="false" customHeight="false" outlineLevel="0" collapsed="false">
      <c r="B37" s="0" t="s">
        <v>396</v>
      </c>
    </row>
    <row r="38" customFormat="false" ht="12.8" hidden="false" customHeight="false" outlineLevel="0" collapsed="false">
      <c r="B38" s="0" t="s">
        <v>523</v>
      </c>
    </row>
    <row r="39" customFormat="false" ht="12.8" hidden="false" customHeight="false" outlineLevel="0" collapsed="false">
      <c r="B39" s="0" t="s">
        <v>524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7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525</v>
      </c>
    </row>
    <row r="4" customFormat="false" ht="12.8" hidden="false" customHeight="false" outlineLevel="0" collapsed="false">
      <c r="B4" s="0" t="s">
        <v>526</v>
      </c>
    </row>
    <row r="5" customFormat="false" ht="12.8" hidden="false" customHeight="false" outlineLevel="0" collapsed="false">
      <c r="B5" s="0" t="s">
        <v>527</v>
      </c>
    </row>
    <row r="6" customFormat="false" ht="12.8" hidden="false" customHeight="false" outlineLevel="0" collapsed="false">
      <c r="B6" s="0" t="s">
        <v>528</v>
      </c>
    </row>
    <row r="7" customFormat="false" ht="12.8" hidden="false" customHeight="false" outlineLevel="0" collapsed="false">
      <c r="B7" s="0" t="s">
        <v>529</v>
      </c>
    </row>
    <row r="8" customFormat="false" ht="15" hidden="false" customHeight="false" outlineLevel="0" collapsed="false">
      <c r="B8" s="73" t="s">
        <v>530</v>
      </c>
    </row>
    <row r="9" customFormat="false" ht="12.8" hidden="false" customHeight="false" outlineLevel="0" collapsed="false">
      <c r="B9" s="0" t="s">
        <v>531</v>
      </c>
    </row>
    <row r="10" customFormat="false" ht="12.8" hidden="false" customHeight="false" outlineLevel="0" collapsed="false">
      <c r="B10" s="50" t="s">
        <v>532</v>
      </c>
    </row>
    <row r="11" customFormat="false" ht="12.8" hidden="false" customHeight="false" outlineLevel="0" collapsed="false">
      <c r="B11" s="5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389</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396</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7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553</v>
      </c>
    </row>
    <row r="4" customFormat="false" ht="15" hidden="false" customHeight="false" outlineLevel="0" collapsed="false">
      <c r="B4" s="73" t="s">
        <v>554</v>
      </c>
    </row>
    <row r="5" customFormat="false" ht="12.8" hidden="false" customHeight="false" outlineLevel="0" collapsed="false">
      <c r="B5" s="0" t="s">
        <v>555</v>
      </c>
    </row>
    <row r="6" customFormat="false" ht="15" hidden="false" customHeight="false" outlineLevel="0" collapsed="false">
      <c r="B6" s="73" t="s">
        <v>556</v>
      </c>
    </row>
    <row r="7" customFormat="false" ht="15" hidden="false" customHeight="false" outlineLevel="0" collapsed="false">
      <c r="B7" s="73" t="s">
        <v>557</v>
      </c>
    </row>
    <row r="8" customFormat="false" ht="12.8" hidden="false" customHeight="false" outlineLevel="0" collapsed="false">
      <c r="B8" s="0" t="s">
        <v>558</v>
      </c>
    </row>
    <row r="9" customFormat="false" ht="12.8" hidden="false" customHeight="false" outlineLevel="0" collapsed="false">
      <c r="B9" s="74" t="s">
        <v>559</v>
      </c>
    </row>
    <row r="10" customFormat="false" ht="12.8" hidden="false" customHeight="false" outlineLevel="0" collapsed="false">
      <c r="B10" s="0" t="s">
        <v>560</v>
      </c>
    </row>
    <row r="11" customFormat="false" ht="12.8" hidden="false" customHeight="false" outlineLevel="0" collapsed="false">
      <c r="B11" s="0" t="s">
        <v>561</v>
      </c>
    </row>
    <row r="14" customFormat="false" ht="15" hidden="false" customHeight="false" outlineLevel="0" collapsed="false">
      <c r="B14" s="73"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508</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512</v>
      </c>
    </row>
    <row r="27" customFormat="false" ht="12.8" hidden="false" customHeight="false" outlineLevel="0" collapsed="false">
      <c r="B27" s="0" t="s">
        <v>567</v>
      </c>
    </row>
    <row r="28" customFormat="false" ht="12.8" hidden="false" customHeight="false" outlineLevel="0" collapsed="false">
      <c r="B28" s="0" t="s">
        <v>568</v>
      </c>
    </row>
    <row r="29" customFormat="false" ht="12.8" hidden="false" customHeight="false" outlineLevel="0" collapsed="false">
      <c r="B29" s="0" t="s">
        <v>569</v>
      </c>
    </row>
    <row r="30" customFormat="false" ht="12.8" hidden="false" customHeight="false" outlineLevel="0" collapsed="false">
      <c r="B30" s="0" t="s">
        <v>570</v>
      </c>
    </row>
    <row r="31" customFormat="false" ht="12.8" hidden="false" customHeight="false" outlineLevel="0" collapsed="false">
      <c r="B31" s="0" t="s">
        <v>571</v>
      </c>
    </row>
    <row r="32" customFormat="false" ht="12.8" hidden="false" customHeight="false" outlineLevel="0" collapsed="false">
      <c r="B32" s="0" t="s">
        <v>572</v>
      </c>
    </row>
    <row r="33" customFormat="false" ht="12.8" hidden="false" customHeight="false" outlineLevel="0" collapsed="false">
      <c r="B33" s="0" t="s">
        <v>573</v>
      </c>
    </row>
    <row r="34" customFormat="false" ht="12.8" hidden="false" customHeight="false" outlineLevel="0" collapsed="false">
      <c r="B34" s="0" t="s">
        <v>574</v>
      </c>
    </row>
    <row r="35" customFormat="false" ht="12.8" hidden="false" customHeight="false" outlineLevel="0" collapsed="false">
      <c r="B35" s="0" t="s">
        <v>549</v>
      </c>
    </row>
    <row r="36" customFormat="false" ht="12.8" hidden="false" customHeight="false" outlineLevel="0" collapsed="false">
      <c r="B36" s="0" t="s">
        <v>575</v>
      </c>
    </row>
    <row r="37" customFormat="false" ht="12.8" hidden="false" customHeight="false" outlineLevel="0" collapsed="false">
      <c r="B37" s="0" t="s">
        <v>493</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406</v>
      </c>
    </row>
    <row r="3" customFormat="false" ht="12.8" hidden="false" customHeight="false" outlineLevel="0" collapsed="false">
      <c r="B3" s="0" t="s">
        <v>578</v>
      </c>
    </row>
    <row r="4" customFormat="false" ht="12.8" hidden="false" customHeight="false" outlineLevel="0" collapsed="false">
      <c r="B4" s="0" t="s">
        <v>579</v>
      </c>
    </row>
    <row r="5" customFormat="false" ht="12.8" hidden="false" customHeight="false" outlineLevel="0" collapsed="false">
      <c r="B5" s="0" t="s">
        <v>580</v>
      </c>
    </row>
    <row r="6" customFormat="false" ht="12.8" hidden="false" customHeight="false" outlineLevel="0" collapsed="false">
      <c r="B6" s="0" t="s">
        <v>581</v>
      </c>
    </row>
    <row r="7" customFormat="false" ht="12.8" hidden="false" customHeight="false" outlineLevel="0" collapsed="false">
      <c r="B7" s="0" t="s">
        <v>582</v>
      </c>
    </row>
    <row r="8" customFormat="false" ht="12.8" hidden="false" customHeight="false" outlineLevel="0" collapsed="false">
      <c r="B8" s="0" t="s">
        <v>583</v>
      </c>
    </row>
    <row r="9" customFormat="false" ht="12.8" hidden="false" customHeight="false" outlineLevel="0" collapsed="false">
      <c r="B9" s="0" t="s">
        <v>584</v>
      </c>
    </row>
    <row r="10" customFormat="false" ht="12.8" hidden="false" customHeight="false" outlineLevel="0" collapsed="false">
      <c r="B10" s="0" t="s">
        <v>585</v>
      </c>
    </row>
    <row r="11" customFormat="false" ht="12.8" hidden="false" customHeight="false" outlineLevel="0" collapsed="false">
      <c r="B11" s="0" t="s">
        <v>586</v>
      </c>
    </row>
    <row r="14" customFormat="false" ht="12.8" hidden="false" customHeight="false" outlineLevel="0" collapsed="false">
      <c r="B14" s="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590</v>
      </c>
    </row>
    <row r="23" customFormat="false" ht="12.8" hidden="false" customHeight="false" outlineLevel="0" collapsed="false">
      <c r="B23" s="0" t="s">
        <v>591</v>
      </c>
    </row>
    <row r="24" customFormat="false" ht="12.8" hidden="false" customHeight="false" outlineLevel="0" collapsed="false">
      <c r="B24" s="0" t="s">
        <v>389</v>
      </c>
    </row>
    <row r="25" customFormat="false" ht="12.8" hidden="false" customHeight="false" outlineLevel="0" collapsed="false">
      <c r="B25" s="0" t="s">
        <v>592</v>
      </c>
    </row>
    <row r="26" customFormat="false" ht="12.8" hidden="false" customHeight="false" outlineLevel="0" collapsed="false">
      <c r="B26" s="0" t="s">
        <v>593</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602</v>
      </c>
    </row>
    <row r="36" customFormat="false" ht="12.8" hidden="false" customHeight="false" outlineLevel="0" collapsed="false">
      <c r="B36" s="0" t="s">
        <v>492</v>
      </c>
    </row>
    <row r="37" customFormat="false" ht="12.8" hidden="false" customHeight="false" outlineLevel="0" collapsed="false">
      <c r="B37" s="0" t="s">
        <v>396</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2021-02-14T23:01:49Z</dcterms:modified>
  <cp:revision>191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