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<sst xmlns="http://schemas.openxmlformats.org/spreadsheetml/2006/main" count="759" uniqueCount="609">
  <si>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</si>
  <si>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</si>
  <si>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</si>
  <si>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</si>
  <si>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</si>
  <si>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</si>
  <si>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</si>
  <si>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</si>
  <si>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</si>
  <si>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</si>
  <si>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</si>
  <si>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</si>
  <si>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</si>
  <si>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</si>
  <si>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</si>
  <si>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</si>
  <si>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</si>
  <si>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</si>
  <si>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</si>
  <si>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</si>
  <si>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</si>
  <si>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</si>
  <si>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</si>
  <si>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</si>
  <si>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</si>
  <si>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</si>
  <si>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</si>
  <si>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</si>
  <si>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</si>
  <si>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</si>
  <si>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</si>
  <si>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</si>
  <si>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</si>
  <si>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</si>
  <si>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</si>
  <si>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</si>
  <si>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</si>
  <si>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</si>
  <si>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</si>
  <si>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</si>
  <si>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</si>
  <si>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</si>
  <si>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</si>
  <si>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</si>
  <si>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</si>
  <si>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</si>
  <si>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</si>
  <si>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</si>
  <si>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</si>
  <si>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</si>
  <si>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</si>
  <si>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</si>
  <si>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</si>
  <si>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</si>
  <si>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</si>
  <si>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</si>
  <si>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</si>
  <si>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</si>
  <si>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</si>
  <si>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</si>
  <si>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</si>
  <si>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</si>
  <si>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</si>
  <si>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</si>
  <si>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</si>
  <si>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</si>
  <si>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</si>
  <si>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</si>
  <si>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</si>
  <si>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</si>
  <si>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</si>
  <si>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</si>
  <si>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</si>
  <si>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</si>
  <si>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</si>
  <si>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</si>
  <si>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</si>
  <si>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</si>
  <si>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</si>
  <si>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</si>
  <si>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</si>
  <si>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</si>
  <si>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</si>
  <si>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</si>
  <si>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</si>
  <si>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</si>
  <si>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</si>
  <si>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</si>
  <si>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</si>
  <si>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</si>
  <si>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</si>
  <si>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</si>
  <si>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</si>
  <si>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</si>
  <si>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</si>
  <si>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</si>
  <si>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</si>
  <si>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</si>
  <si>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</si>
  <si>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</si>
  <si>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</si>
  <si>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</si>
  <si>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</si>
  <si>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</si>
  <si>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</si>
  <si>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</si>
  <si>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</si>
  <si>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</si>
  <si>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</si>
  <si>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</si>
  <si>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</si>
  <si>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</si>
  <si>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</si>
  <si>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</si>
  <si>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</si>
  <si>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</si>
  <si>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</si>
  <si>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</si>
  <si>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</si>
  <si>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</si>
  <si>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</si>
  <si>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</si>
  <si>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</si>
  <si>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</si>
  <si>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</si>
  <si>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</si>
  <si>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</si>
  <si>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</si>
  <si>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</si>
  <si>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</si>
  <si>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</si>
  <si>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</si>
  <si>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</si>
  <si>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</si>
  <si>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</si>
  <si>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</si>
  <si>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</si>
  <si>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</si>
  <si>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</si>
  <si>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</si>
  <si>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</si>
  <si>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</si>
  <si>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</si>
  <si>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</si>
  <si>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</si>
  <si>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</si>
  <si>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</si>
  <si>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</si>
  <si>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</si>
  <si>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</si>
  <si>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</si>
  <si>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</si>
  <si>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</si>
  <si>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</si>
  <si>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</si>
  <si>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</si>
  <si>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</si>
  <si>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</si>
  <si>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</si>
  <si>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</si>
  <si>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</si>
  <si>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</si>
  <si>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</si>
  <si>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</si>
  <si>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</si>
  <si>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</si>
  <si>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</si>
  <si>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</si>
  <si>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</si>
  <si>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</si>
  <si>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</si>
  <si>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</si>
  <si>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</si>
  <si>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</si>
  <si>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</si>
  <si>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</si>
  <si>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</si>
  <si>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</si>
  <si>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</si>
  <si>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</si>
  <si>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</si>
  <si>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</si>
  <si>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</si>
  <si>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</si>
  <si>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</si>
  <si>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</si>
  <si>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</si>
  <si>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</si>
  <si>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</si>
  <si>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</si>
  <si>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</si>
  <si>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</si>
  <si>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</si>
  <si>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</si>
  <si>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</si>
  <si>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</si>
  <si>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</si>
  <si>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</si>
  <si>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</si>
  <si>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</si>
  <si>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</si>
  <si>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</si>
  <si>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</si>
  <si>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</si>
  <si>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</si>
  <si>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</si>
  <si>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</si>
  <si>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</si>
  <si>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</si>
  <si>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</si>
  <si>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</si>
  <si>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</si>
  <si>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</si>
  <si>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</si>
  <si>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</si>
  <si>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</si>
  <si>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</si>
  <si>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</si>
  <si>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</si>
  <si>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</si>
  <si>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</si>
  <si>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</si>
  <si>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</si>
  <si>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</si>
  <si>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</si>
  <si>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</si>
  <si>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</si>
  <si>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</si>
  <si>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</si>
  <si>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</si>
  <si>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</si>
  <si>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</si>
  <si>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</si>
  <si>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</si>
  <si>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</si>
  <si>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</si>
  <si>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</si>
  <si>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</si>
  <si>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</si>
  <si>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</si>
  <si>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</si>
  <si>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</si>
  <si>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</si>
  <si>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</si>
  <si>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</si>
  <si>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</si>
  <si>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</si>
  <si>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</si>
  <si>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</si>
  <si>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</si>
  <si>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</si>
  <si>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</si>
  <si>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</si>
  <si>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</si>
  <si>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</si>
  <si>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</si>
  <si>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</si>
  <si>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</si>
  <si>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</si>
  <si>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</si>
  <si>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</si>
  <si>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</si>
  <si>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</si>
  <si>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</si>
  <si>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</si>
  <si>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</si>
  <si>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</si>
  <si>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</si>
  <si>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</si>
  <si>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</si>
  <si>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</si>
  <si>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</si>
  <si>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</si>
  <si>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</si>
  <si>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</si>
  <si>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</si>
  <si>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</si>
  <si>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</si>
  <si>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</si>
  <si>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</si>
  <si>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</si>
  <si>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</si>
  <si>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</si>
  <si>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</si>
  <si>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</si>
  <si>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</si>
  <si>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</si>
  <si>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</si>
  <si>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</si>
  <si>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</si>
  <si>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</si>
  <si>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</si>
  <si>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</si>
  <si>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</si>
  <si>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</si>
  <si>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</si>
  <si>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</si>
  <si>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</si>
  <si>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</si>
  <si>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</si>
  <si>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</si>
  <si>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</si>
  <si>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</si>
  <si>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</si>
  <si>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</si>
  <si>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</si>
  <si>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</si>
  <si>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</si>
  <si>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</si>
  <si>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</si>
  <si>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</si>
  <si>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</si>
  <si>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</si>
  <si>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</si>
  <si>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</si>
  <si>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</si>
  <si>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</si>
  <si>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</si>
  <si>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</si>
  <si>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</si>
  <si>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</si>
  <si>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</si>
  <si>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</si>
  <si>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</si>
  <si>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</si>
  <si>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</si>
  <si>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</si>
  <si>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</si>
  <si>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</si>
  <si>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</si>
  <si>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</si>
  <si>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</si>
  <si>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</si>
  <si>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</si>
  <si>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</si>
  <si>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</si>
  <si>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</si>
  <si>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</si>
  <si>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</si>
  <si>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</si>
  <si>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</si>
  <si>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</si>
  <si>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</si>
  <si>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</si>
  <si>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</si>
  <si>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</si>
  <si>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</si>
  <si>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</si>
  <si>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</si>
  <si>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</si>
  <si>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</si>
  <si>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</si>
  <si>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</si>
  <si>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</si>
  <si>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</si>
  <si>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</si>
  <si>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X200 X200S X200SI X200T X201 X201I X201S X201T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</si>
  <si>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</si>
  <si>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</si>
  <si>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</si>
  <si>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</si>
  <si>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</si>
  <si>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</si>
  <si>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</si>
  <si>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</si>
  <si>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</si>
  <si>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</si>
  <si>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</si>
  <si>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</si>
  <si>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</si>
  <si>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</si>
  <si>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</si>
  <si>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X200 - DE</t>
  </si>
  <si>
    <t xml:space="preserve">German</t>
  </si>
  <si>
    <t xml:space="preserve">Lenovo/X200/DE</t>
  </si>
  <si>
    <t xml:space="preserve">Price – NON-Backlit</t>
  </si>
  <si>
    <t xml:space="preserve">Lenovo X200 - FR</t>
  </si>
  <si>
    <t xml:space="preserve">French</t>
  </si>
  <si>
    <t xml:space="preserve">Lenovo/X200/FR</t>
  </si>
  <si>
    <t xml:space="preserve">Packing size</t>
  </si>
  <si>
    <t xml:space="preserve">Big</t>
  </si>
  <si>
    <t xml:space="preserve">Lenovo X200 - IT</t>
  </si>
  <si>
    <t xml:space="preserve">Italian</t>
  </si>
  <si>
    <t xml:space="preserve">Lenovo/X200/IT</t>
  </si>
  <si>
    <t xml:space="preserve">Package height (CM)</t>
  </si>
  <si>
    <t xml:space="preserve">Lenovo X200 - ES</t>
  </si>
  <si>
    <t xml:space="preserve">Spanish</t>
  </si>
  <si>
    <t xml:space="preserve">Lenovo/X200/ES</t>
  </si>
  <si>
    <t xml:space="preserve">Package width (CM)</t>
  </si>
  <si>
    <t xml:space="preserve">Lenovo X200 - UK</t>
  </si>
  <si>
    <t xml:space="preserve">UK</t>
  </si>
  <si>
    <t xml:space="preserve">Lenovo/X200/UK</t>
  </si>
  <si>
    <t xml:space="preserve">Package length (CM)</t>
  </si>
  <si>
    <t xml:space="preserve">Lenovo X200 - BE</t>
  </si>
  <si>
    <t xml:space="preserve">Belgian</t>
  </si>
  <si>
    <t xml:space="preserve">Lenovo/X200/BE</t>
  </si>
  <si>
    <t xml:space="preserve">Origin of Product</t>
  </si>
  <si>
    <t xml:space="preserve">Lenovo X200 - CH</t>
  </si>
  <si>
    <t xml:space="preserve">Swiss</t>
  </si>
  <si>
    <t xml:space="preserve">Lenovo/X200/CH</t>
  </si>
  <si>
    <t xml:space="preserve">Package weight (GR)</t>
  </si>
  <si>
    <t xml:space="preserve">Lenovo X200 - US</t>
  </si>
  <si>
    <t xml:space="preserve">US</t>
  </si>
  <si>
    <t xml:space="preserve">Lenovo/X200/US</t>
  </si>
  <si>
    <t xml:space="preserve">Parent sku</t>
  </si>
  <si>
    <t xml:space="preserve">Lenovo X200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</si>
  <si>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</si>
  <si>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</si>
  <si>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</si>
  <si>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</si>
  <si>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</si>
  <si>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</si>
  <si>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</si>
  <si>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</si>
  <si>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</si>
  <si>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</si>
  <si>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</si>
  <si>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</si>
  <si>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</si>
  <si>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</si>
  <si>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</si>
  <si>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</si>
  <si>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</si>
  <si>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</si>
  <si>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</si>
  <si>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Scandinavian – Nordic</t>
  </si>
  <si>
    <t xml:space="preserve">Warranty Message</t>
  </si>
  <si>
    <t xml:space="preserve">Bulgarian</t>
  </si>
  <si>
    <t xml:space="preserve">Czech</t>
  </si>
  <si>
    <t xml:space="preserve">bullet point 4: regular</t>
  </si>
  <si>
    <t xml:space="preserve">Danish</t>
  </si>
  <si>
    <t xml:space="preserve">language</t>
  </si>
  <si>
    <t xml:space="preserve">English</t>
  </si>
  <si>
    <t xml:space="preserve">Marketplace</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</si>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</sst>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X200 parent</v>
      </c>
      <c r="C4" s="29" t="s">
        <v>345</v>
      </c>
      <c r="D4" s="30" t="n">
        <f aca="false">Values!B14</f>
        <v>5714401200994</v>
      </c>
      <c r="E4" s="31" t="s">
        <v>346</v>
      </c>
      <c r="F4" s="28" t="str">
        <f aca="false">SUBSTITUTE(Values!B1, "{language}", "") &amp; " " &amp; Values!B3</f>
        <v>replacement  backlit keyboard for Lenovo Thinkpad  X200 X200S X200SI X200T X201 X201I X201S X201T</v>
      </c>
      <c r="G4" s="29" t="s">
        <v>345</v>
      </c>
      <c r="H4" s="27" t="str">
        <f aca="false">Values!B16</f>
        <v>laptop-computer-replacement-parts</v>
      </c>
      <c r="I4" s="27" t="str">
        <f aca="false">IF(ISBLANK(Values!E3),"","4730574031")</f>
        <v>4730574031</v>
      </c>
      <c r="J4" s="32" t="str">
        <f aca="false">Values!B13</f>
        <v>Lenovo X200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Lenovo X200 - DE</v>
      </c>
      <c r="C5" s="32" t="str">
        <f aca="false">IF(ISBLANK(Values!E4),"","TellusRem")</f>
        <v>TellusRem</v>
      </c>
      <c r="D5" s="30" t="n">
        <f aca="false">IF(ISBLANK(Values!E4),"",Values!E4)</f>
        <v>5714401200017</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X200 X200S X200SI X200T X201 X201I X201S X201T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X200 - DE</v>
      </c>
      <c r="K5" s="28" t="n">
        <f aca="false">IF(ISBLANK(Values!E4),"",IF(Values!J4, Values!$B$4, Values!$B$5))</f>
        <v>23</v>
      </c>
      <c r="L5" s="40" t="n">
        <f aca="false">IF(ISBLANK(Values!E4),"",IF($CO5="DEFAULT", Values!$B$18, ""))</f>
        <v>5</v>
      </c>
      <c r="M5" s="28" t="str">
        <f aca="false">IF(ISBLANK(Values!E4),"",Values!$M4)</f>
        <v>https://raw.githubusercontent.com/PatrickVibild/TellusAmazonPictures/master/pictures/Lenovo/X200/DE/1.jpg</v>
      </c>
      <c r="N5" s="28" t="str">
        <f aca="false">IF(ISBLANK(Values!$F4),"",Values!N4)</f>
        <v>https://raw.githubusercontent.com/PatrickVibild/TellusAmazonPictures/master/pictures/Lenovo/X200/DE/2.jpg</v>
      </c>
      <c r="O5" s="28" t="str">
        <f aca="false">IF(ISBLANK(Values!$F4),"",Values!O4)</f>
        <v>https://raw.githubusercontent.com/PatrickVibild/TellusAmazonPictures/master/pictures/Lenovo/X200/DE/3.jpg</v>
      </c>
      <c r="P5" s="28" t="str">
        <f aca="false">IF(ISBLANK(Values!$F4),"",Values!P4)</f>
        <v>https://raw.githubusercontent.com/PatrickVibild/TellusAmazonPictures/master/pictures/Lenovo/X200/DE/4.jpg</v>
      </c>
      <c r="Q5" s="28" t="str">
        <f aca="false">IF(ISBLANK(Values!$F4),"",Values!Q4)</f>
        <v>https://raw.githubusercontent.com/PatrickVibild/TellusAmazonPictures/master/pictures/Lenovo/X200/DE/5.jpg</v>
      </c>
      <c r="R5" s="28" t="str">
        <f aca="false">IF(ISBLANK(Values!$F4),"",Values!R4)</f>
        <v>https://raw.githubusercontent.com/PatrickVibild/TellusAmazonPictures/master/pictures/Lenovo/X200/DE/6.jpg</v>
      </c>
      <c r="S5" s="28" t="str">
        <f aca="false">IF(ISBLANK(Values!$F4),"",Values!S4)</f>
        <v>https://raw.githubusercontent.com/PatrickVibild/TellusAmazonPictures/master/pictures/Lenovo/X200/DE/7.jpg</v>
      </c>
      <c r="T5" s="28" t="str">
        <f aca="false">IF(ISBLANK(Values!$F4),"",Values!T4)</f>
        <v>https://raw.githubusercontent.com/PatrickVibild/TellusAmazonPictures/master/pictures/Lenovo/X200/DE/8.jpg</v>
      </c>
      <c r="U5" s="28" t="str">
        <f aca="false">IF(ISBLANK(Values!$F4),"",Values!U4)</f>
        <v>https://raw.githubusercontent.com/PatrickVibild/TellusAmazonPictures/master/pictures/Lenovo/X200/DE/9.jpg</v>
      </c>
      <c r="W5" s="32" t="str">
        <f aca="false">IF(ISBLANK(Values!E4),"","Child")</f>
        <v>Child</v>
      </c>
      <c r="X5" s="32" t="str">
        <f aca="false">IF(ISBLANK(Values!E4),"",Values!$B$13)</f>
        <v>Lenovo X200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23</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Lenovo X200 - FR</v>
      </c>
      <c r="C6" s="32" t="str">
        <f aca="false">IF(ISBLANK(Values!E5),"","TellusRem")</f>
        <v>TellusRem</v>
      </c>
      <c r="D6" s="30" t="n">
        <f aca="false">IF(ISBLANK(Values!E5),"",Values!E5)</f>
        <v>5714401200024</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X200 X200S X200SI X200T X201 X201I X201S X201T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X200 - FR</v>
      </c>
      <c r="K6" s="28" t="n">
        <f aca="false">IF(ISBLANK(Values!E5),"",IF(Values!J5, Values!$B$4, Values!$B$5))</f>
        <v>23</v>
      </c>
      <c r="L6" s="40" t="n">
        <f aca="false">IF(ISBLANK(Values!E5),"",IF($CO6="DEFAULT", Values!$B$18, ""))</f>
        <v>5</v>
      </c>
      <c r="M6" s="28" t="str">
        <f aca="false">IF(ISBLANK(Values!E5),"",Values!$M5)</f>
        <v>https://raw.githubusercontent.com/PatrickVibild/TellusAmazonPictures/master/pictures/Lenovo/X200/FR/1.jpg</v>
      </c>
      <c r="N6" s="28" t="str">
        <f aca="false">IF(ISBLANK(Values!$F5),"",Values!N5)</f>
        <v>https://raw.githubusercontent.com/PatrickVibild/TellusAmazonPictures/master/pictures/Lenovo/X200/FR/2.jpg</v>
      </c>
      <c r="O6" s="28" t="str">
        <f aca="false">IF(ISBLANK(Values!$F5),"",Values!O5)</f>
        <v>https://raw.githubusercontent.com/PatrickVibild/TellusAmazonPictures/master/pictures/Lenovo/X200/FR/3.jpg</v>
      </c>
      <c r="P6" s="28" t="str">
        <f aca="false">IF(ISBLANK(Values!$F5),"",Values!P5)</f>
        <v>https://raw.githubusercontent.com/PatrickVibild/TellusAmazonPictures/master/pictures/Lenovo/X200/FR/4.jpg</v>
      </c>
      <c r="Q6" s="28" t="str">
        <f aca="false">IF(ISBLANK(Values!$F5),"",Values!Q5)</f>
        <v>https://raw.githubusercontent.com/PatrickVibild/TellusAmazonPictures/master/pictures/Lenovo/X200/FR/5.jpg</v>
      </c>
      <c r="R6" s="28" t="str">
        <f aca="false">IF(ISBLANK(Values!$F5),"",Values!R5)</f>
        <v>https://raw.githubusercontent.com/PatrickVibild/TellusAmazonPictures/master/pictures/Lenovo/X200/FR/6.jpg</v>
      </c>
      <c r="S6" s="28" t="str">
        <f aca="false">IF(ISBLANK(Values!$F5),"",Values!S5)</f>
        <v>https://raw.githubusercontent.com/PatrickVibild/TellusAmazonPictures/master/pictures/Lenovo/X200/FR/7.jpg</v>
      </c>
      <c r="T6" s="28" t="str">
        <f aca="false">IF(ISBLANK(Values!$F5),"",Values!T5)</f>
        <v>https://raw.githubusercontent.com/PatrickVibild/TellusAmazonPictures/master/pictures/Lenovo/X200/FR/8.jpg</v>
      </c>
      <c r="U6" s="28" t="str">
        <f aca="false">IF(ISBLANK(Values!$F5),"",Values!U5)</f>
        <v>https://raw.githubusercontent.com/PatrickVibild/TellusAmazonPictures/master/pictures/Lenovo/X200/FR/9.jpg</v>
      </c>
      <c r="W6" s="32" t="str">
        <f aca="false">IF(ISBLANK(Values!E5),"","Child")</f>
        <v>Child</v>
      </c>
      <c r="X6" s="32" t="str">
        <f aca="false">IF(ISBLANK(Values!E5),"",Values!$B$13)</f>
        <v>Lenovo X200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23</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Lenovo X200 - IT</v>
      </c>
      <c r="C7" s="32" t="str">
        <f aca="false">IF(ISBLANK(Values!E6),"","TellusRem")</f>
        <v>TellusRem</v>
      </c>
      <c r="D7" s="30" t="n">
        <f aca="false">IF(ISBLANK(Values!E6),"",Values!E6)</f>
        <v>5714401200031</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X200 X200S X200SI X200T X201 X201I X201S X201T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X200 - IT</v>
      </c>
      <c r="K7" s="28" t="n">
        <f aca="false">IF(ISBLANK(Values!E6),"",IF(Values!J6, Values!$B$4, Values!$B$5))</f>
        <v>23</v>
      </c>
      <c r="L7" s="40" t="n">
        <f aca="false">IF(ISBLANK(Values!E6),"",IF($CO7="DEFAULT", Values!$B$18, ""))</f>
        <v>5</v>
      </c>
      <c r="M7" s="28" t="str">
        <f aca="false">IF(ISBLANK(Values!E6),"",Values!$M6)</f>
        <v>https://raw.githubusercontent.com/PatrickVibild/TellusAmazonPictures/master/pictures/Lenovo/X200/IT/1.jpg</v>
      </c>
      <c r="N7" s="28" t="str">
        <f aca="false">IF(ISBLANK(Values!$F6),"",Values!N6)</f>
        <v>https://raw.githubusercontent.com/PatrickVibild/TellusAmazonPictures/master/pictures/Lenovo/X200/IT/2.jpg</v>
      </c>
      <c r="O7" s="28" t="str">
        <f aca="false">IF(ISBLANK(Values!$F6),"",Values!O6)</f>
        <v>https://raw.githubusercontent.com/PatrickVibild/TellusAmazonPictures/master/pictures/Lenovo/X200/IT/3.jpg</v>
      </c>
      <c r="P7" s="28" t="str">
        <f aca="false">IF(ISBLANK(Values!$F6),"",Values!P6)</f>
        <v>https://raw.githubusercontent.com/PatrickVibild/TellusAmazonPictures/master/pictures/Lenovo/X200/IT/4.jpg</v>
      </c>
      <c r="Q7" s="28" t="str">
        <f aca="false">IF(ISBLANK(Values!$F6),"",Values!Q6)</f>
        <v>https://raw.githubusercontent.com/PatrickVibild/TellusAmazonPictures/master/pictures/Lenovo/X200/IT/5.jpg</v>
      </c>
      <c r="R7" s="28" t="str">
        <f aca="false">IF(ISBLANK(Values!$F6),"",Values!R6)</f>
        <v>https://raw.githubusercontent.com/PatrickVibild/TellusAmazonPictures/master/pictures/Lenovo/X200/IT/6.jpg</v>
      </c>
      <c r="S7" s="28" t="str">
        <f aca="false">IF(ISBLANK(Values!$F6),"",Values!S6)</f>
        <v>https://raw.githubusercontent.com/PatrickVibild/TellusAmazonPictures/master/pictures/Lenovo/X200/IT/7.jpg</v>
      </c>
      <c r="T7" s="28" t="str">
        <f aca="false">IF(ISBLANK(Values!$F6),"",Values!T6)</f>
        <v>https://raw.githubusercontent.com/PatrickVibild/TellusAmazonPictures/master/pictures/Lenovo/X200/IT/8.jpg</v>
      </c>
      <c r="U7" s="28" t="str">
        <f aca="false">IF(ISBLANK(Values!$F6),"",Values!U6)</f>
        <v>https://raw.githubusercontent.com/PatrickVibild/TellusAmazonPictures/master/pictures/Lenovo/X200/IT/9.jpg</v>
      </c>
      <c r="W7" s="32" t="str">
        <f aca="false">IF(ISBLANK(Values!E6),"","Child")</f>
        <v>Child</v>
      </c>
      <c r="X7" s="32" t="str">
        <f aca="false">IF(ISBLANK(Values!E6),"",Values!$B$13)</f>
        <v>Lenovo X200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23</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Lenovo X200 - ES</v>
      </c>
      <c r="C8" s="32" t="str">
        <f aca="false">IF(ISBLANK(Values!E7),"","TellusRem")</f>
        <v>TellusRem</v>
      </c>
      <c r="D8" s="30" t="n">
        <f aca="false">IF(ISBLANK(Values!E7),"",Values!E7)</f>
        <v>5714401200048</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X200 X200S X200SI X200T X201 X201I X201S X201T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X200 - ES</v>
      </c>
      <c r="K8" s="28" t="n">
        <f aca="false">IF(ISBLANK(Values!E7),"",IF(Values!J7, Values!$B$4, Values!$B$5))</f>
        <v>23</v>
      </c>
      <c r="L8" s="40" t="n">
        <f aca="false">IF(ISBLANK(Values!E7),"",IF($CO8="DEFAULT", Values!$B$18, ""))</f>
        <v>5</v>
      </c>
      <c r="M8" s="28" t="str">
        <f aca="false">IF(ISBLANK(Values!E7),"",Values!$M7)</f>
        <v>https://raw.githubusercontent.com/PatrickVibild/TellusAmazonPictures/master/pictures/Lenovo/X200/ES/1.jpg</v>
      </c>
      <c r="N8" s="28" t="str">
        <f aca="false">IF(ISBLANK(Values!$F7),"",Values!N7)</f>
        <v>https://raw.githubusercontent.com/PatrickVibild/TellusAmazonPictures/master/pictures/Lenovo/X200/ES/2.jpg</v>
      </c>
      <c r="O8" s="28" t="str">
        <f aca="false">IF(ISBLANK(Values!$F7),"",Values!O7)</f>
        <v>https://raw.githubusercontent.com/PatrickVibild/TellusAmazonPictures/master/pictures/Lenovo/X200/ES/3.jpg</v>
      </c>
      <c r="P8" s="28" t="str">
        <f aca="false">IF(ISBLANK(Values!$F7),"",Values!P7)</f>
        <v>https://raw.githubusercontent.com/PatrickVibild/TellusAmazonPictures/master/pictures/Lenovo/X200/ES/4.jpg</v>
      </c>
      <c r="Q8" s="28" t="str">
        <f aca="false">IF(ISBLANK(Values!$F7),"",Values!Q7)</f>
        <v>https://raw.githubusercontent.com/PatrickVibild/TellusAmazonPictures/master/pictures/Lenovo/X200/ES/5.jpg</v>
      </c>
      <c r="R8" s="28" t="str">
        <f aca="false">IF(ISBLANK(Values!$F7),"",Values!R7)</f>
        <v>https://raw.githubusercontent.com/PatrickVibild/TellusAmazonPictures/master/pictures/Lenovo/X200/ES/6.jpg</v>
      </c>
      <c r="S8" s="28" t="str">
        <f aca="false">IF(ISBLANK(Values!$F7),"",Values!S7)</f>
        <v>https://raw.githubusercontent.com/PatrickVibild/TellusAmazonPictures/master/pictures/Lenovo/X200/ES/7.jpg</v>
      </c>
      <c r="T8" s="28" t="str">
        <f aca="false">IF(ISBLANK(Values!$F7),"",Values!T7)</f>
        <v>https://raw.githubusercontent.com/PatrickVibild/TellusAmazonPictures/master/pictures/Lenovo/X200/ES/8.jpg</v>
      </c>
      <c r="U8" s="28" t="str">
        <f aca="false">IF(ISBLANK(Values!$F7),"",Values!U7)</f>
        <v>https://raw.githubusercontent.com/PatrickVibild/TellusAmazonPictures/master/pictures/Lenovo/X200/ES/9.jpg</v>
      </c>
      <c r="W8" s="32" t="str">
        <f aca="false">IF(ISBLANK(Values!E7),"","Child")</f>
        <v>Child</v>
      </c>
      <c r="X8" s="32" t="str">
        <f aca="false">IF(ISBLANK(Values!E7),"",Values!$B$13)</f>
        <v>Lenovo X200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23</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Lenovo X200 - UK</v>
      </c>
      <c r="C9" s="32" t="str">
        <f aca="false">IF(ISBLANK(Values!E8),"","TellusRem")</f>
        <v>TellusRem</v>
      </c>
      <c r="D9" s="30" t="n">
        <f aca="false">IF(ISBLANK(Values!E8),"",Values!E8)</f>
        <v>5714401200055</v>
      </c>
      <c r="E9" s="31" t="str">
        <f aca="false">IF(ISBLANK(Values!E8),"","EAN")</f>
        <v>EAN</v>
      </c>
      <c r="F9" s="28" t="str">
        <f aca="false">IF(ISBLANK(Values!E8),"",IF(Values!J8, SUBSTITUTE(Values!$B$1, "{language}", Values!H8) &amp; " " &amp;Values!$B$3, SUBSTITUTE(Values!$B$2, "{language}", Values!$H8) &amp; " " &amp;Values!$B$3))</f>
        <v>replacement UK non-backlit keyboard for Lenovo Thinkpad  X200 X200S X200SI X200T X201 X201I X201S X201T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X200 - UK</v>
      </c>
      <c r="K9" s="28" t="n">
        <f aca="false">IF(ISBLANK(Values!E8),"",IF(Values!J8, Values!$B$4, Values!$B$5))</f>
        <v>23</v>
      </c>
      <c r="L9" s="40" t="n">
        <f aca="false">IF(ISBLANK(Values!E8),"",IF($CO9="DEFAULT", Values!$B$18, ""))</f>
        <v>5</v>
      </c>
      <c r="M9" s="28" t="str">
        <f aca="false">IF(ISBLANK(Values!E8),"",Values!$M8)</f>
        <v>https://raw.githubusercontent.com/PatrickVibild/TellusAmazonPictures/master/pictures/Lenovo/X200/UK/1.jpg</v>
      </c>
      <c r="N9" s="28" t="str">
        <f aca="false">IF(ISBLANK(Values!$F8),"",Values!N8)</f>
        <v>https://raw.githubusercontent.com/PatrickVibild/TellusAmazonPictures/master/pictures/Lenovo/X200/UK/2.jpg</v>
      </c>
      <c r="O9" s="28" t="str">
        <f aca="false">IF(ISBLANK(Values!$F8),"",Values!O8)</f>
        <v>https://raw.githubusercontent.com/PatrickVibild/TellusAmazonPictures/master/pictures/Lenovo/X200/UK/3.jpg</v>
      </c>
      <c r="P9" s="28" t="str">
        <f aca="false">IF(ISBLANK(Values!$F8),"",Values!P8)</f>
        <v>https://raw.githubusercontent.com/PatrickVibild/TellusAmazonPictures/master/pictures/Lenovo/X200/UK/4.jpg</v>
      </c>
      <c r="Q9" s="28" t="str">
        <f aca="false">IF(ISBLANK(Values!$F8),"",Values!Q8)</f>
        <v>https://raw.githubusercontent.com/PatrickVibild/TellusAmazonPictures/master/pictures/Lenovo/X200/UK/5.jpg</v>
      </c>
      <c r="R9" s="28" t="str">
        <f aca="false">IF(ISBLANK(Values!$F8),"",Values!R8)</f>
        <v>https://raw.githubusercontent.com/PatrickVibild/TellusAmazonPictures/master/pictures/Lenovo/X200/UK/6.jpg</v>
      </c>
      <c r="S9" s="28" t="str">
        <f aca="false">IF(ISBLANK(Values!$F8),"",Values!S8)</f>
        <v>https://raw.githubusercontent.com/PatrickVibild/TellusAmazonPictures/master/pictures/Lenovo/X200/UK/7.jpg</v>
      </c>
      <c r="T9" s="28" t="str">
        <f aca="false">IF(ISBLANK(Values!$F8),"",Values!T8)</f>
        <v>https://raw.githubusercontent.com/PatrickVibild/TellusAmazonPictures/master/pictures/Lenovo/X200/UK/8.jpg</v>
      </c>
      <c r="U9" s="28" t="str">
        <f aca="false">IF(ISBLANK(Values!$F8),"",Values!U8)</f>
        <v>https://raw.githubusercontent.com/PatrickVibild/TellusAmazonPictures/master/pictures/Lenovo/X200/UK/9.jpg</v>
      </c>
      <c r="W9" s="32" t="str">
        <f aca="false">IF(ISBLANK(Values!E8),"","Child")</f>
        <v>Child</v>
      </c>
      <c r="X9" s="32" t="str">
        <f aca="false">IF(ISBLANK(Values!E8),"",Values!$B$13)</f>
        <v>Lenovo X200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23</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Lenovo X200 - BE</v>
      </c>
      <c r="C10" s="32" t="str">
        <f aca="false">IF(ISBLANK(Values!E9),"","TellusRem")</f>
        <v>TellusRem</v>
      </c>
      <c r="D10" s="30" t="n">
        <f aca="false">IF(ISBLANK(Values!E9),"",Values!E9)</f>
        <v>5714401200079</v>
      </c>
      <c r="E10" s="31" t="str">
        <f aca="false">IF(ISBLANK(Values!E9),"","EAN")</f>
        <v>EAN</v>
      </c>
      <c r="F10" s="28" t="str">
        <f aca="false">IF(ISBLANK(Values!E9),"",IF(Values!J9, SUBSTITUTE(Values!$B$1, "{language}", Values!H9) &amp; " " &amp;Values!$B$3, SUBSTITUTE(Values!$B$2, "{language}", Values!$H9) &amp; " " &amp;Values!$B$3))</f>
        <v>replacement Belgian non-backlit keyboard for Lenovo Thinkpad  X200 X200S X200SI X200T X201 X201I X201S X201T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X200 - BE</v>
      </c>
      <c r="K10" s="28" t="n">
        <f aca="false">IF(ISBLANK(Values!E9),"",IF(Values!J9, Values!$B$4, Values!$B$5))</f>
        <v>23</v>
      </c>
      <c r="L10" s="40" t="n">
        <f aca="false">IF(ISBLANK(Values!E9),"",IF($CO10="DEFAULT", Values!$B$18, ""))</f>
        <v>5</v>
      </c>
      <c r="M10" s="28" t="str">
        <f aca="false">IF(ISBLANK(Values!E9),"",Values!$M9)</f>
        <v>https://raw.githubusercontent.com/PatrickVibild/TellusAmazonPictures/master/pictures/Lenovo/X200/BE/1.jpg</v>
      </c>
      <c r="N10" s="28" t="str">
        <f aca="false">IF(ISBLANK(Values!$F9),"",Values!N9)</f>
        <v>https://raw.githubusercontent.com/PatrickVibild/TellusAmazonPictures/master/pictures/Lenovo/X200/BE/2.jpg</v>
      </c>
      <c r="O10" s="28" t="str">
        <f aca="false">IF(ISBLANK(Values!$F9),"",Values!O9)</f>
        <v>https://raw.githubusercontent.com/PatrickVibild/TellusAmazonPictures/master/pictures/Lenovo/X200/BE/3.jpg</v>
      </c>
      <c r="P10" s="28" t="str">
        <f aca="false">IF(ISBLANK(Values!$F9),"",Values!P9)</f>
        <v>https://raw.githubusercontent.com/PatrickVibild/TellusAmazonPictures/master/pictures/Lenovo/X200/BE/4.jpg</v>
      </c>
      <c r="Q10" s="28" t="str">
        <f aca="false">IF(ISBLANK(Values!$F9),"",Values!Q9)</f>
        <v>https://raw.githubusercontent.com/PatrickVibild/TellusAmazonPictures/master/pictures/Lenovo/X200/BE/5.jpg</v>
      </c>
      <c r="R10" s="28" t="str">
        <f aca="false">IF(ISBLANK(Values!$F9),"",Values!R9)</f>
        <v>https://raw.githubusercontent.com/PatrickVibild/TellusAmazonPictures/master/pictures/Lenovo/X200/BE/6.jpg</v>
      </c>
      <c r="S10" s="28" t="str">
        <f aca="false">IF(ISBLANK(Values!$F9),"",Values!S9)</f>
        <v>https://raw.githubusercontent.com/PatrickVibild/TellusAmazonPictures/master/pictures/Lenovo/X200/BE/7.jpg</v>
      </c>
      <c r="T10" s="28" t="str">
        <f aca="false">IF(ISBLANK(Values!$F9),"",Values!T9)</f>
        <v>https://raw.githubusercontent.com/PatrickVibild/TellusAmazonPictures/master/pictures/Lenovo/X200/BE/8.jpg</v>
      </c>
      <c r="U10" s="28" t="str">
        <f aca="false">IF(ISBLANK(Values!$F9),"",Values!U9)</f>
        <v>https://raw.githubusercontent.com/PatrickVibild/TellusAmazonPictures/master/pictures/Lenovo/X200/BE/9.jpg</v>
      </c>
      <c r="W10" s="32" t="str">
        <f aca="false">IF(ISBLANK(Values!E9),"","Child")</f>
        <v>Child</v>
      </c>
      <c r="X10" s="32" t="str">
        <f aca="false">IF(ISBLANK(Values!E9),"",Values!$B$13)</f>
        <v>Lenovo X200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Belgian NO backlit.</v>
      </c>
      <c r="AM10" s="1" t="str">
        <f aca="false">SUBSTITUTE(IF(ISBLANK(Values!E9),"",Values!$B$27),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0" s="28" t="str">
        <f aca="false">IF(ISBLANK(Values!E9),"",Values!H9)</f>
        <v>Belgian</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23</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Lenovo X200 - CH</v>
      </c>
      <c r="C11" s="32" t="str">
        <f aca="false">IF(ISBLANK(Values!E10),"","TellusRem")</f>
        <v>TellusRem</v>
      </c>
      <c r="D11" s="30" t="n">
        <f aca="false">IF(ISBLANK(Values!E10),"",Values!E10)</f>
        <v>5714401200178</v>
      </c>
      <c r="E11" s="31" t="str">
        <f aca="false">IF(ISBLANK(Values!E10),"","EAN")</f>
        <v>EAN</v>
      </c>
      <c r="F11" s="28" t="str">
        <f aca="false">IF(ISBLANK(Values!E10),"",IF(Values!J10, SUBSTITUTE(Values!$B$1, "{language}", Values!H10) &amp; " " &amp;Values!$B$3, SUBSTITUTE(Values!$B$2, "{language}", Values!$H10) &amp; " " &amp;Values!$B$3))</f>
        <v>replacement Swiss non-backlit keyboard for Lenovo Thinkpad  X200 X200S X200SI X200T X201 X201I X201S X201T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X200 - CH</v>
      </c>
      <c r="K11" s="28" t="n">
        <f aca="false">IF(ISBLANK(Values!E10),"",IF(Values!J10, Values!$B$4, Values!$B$5))</f>
        <v>23</v>
      </c>
      <c r="L11" s="40" t="n">
        <f aca="false">IF(ISBLANK(Values!E10),"",IF($CO11="DEFAULT", Values!$B$18, ""))</f>
        <v>5</v>
      </c>
      <c r="M11" s="28" t="str">
        <f aca="false">IF(ISBLANK(Values!E10),"",Values!$M10)</f>
        <v>https://raw.githubusercontent.com/PatrickVibild/TellusAmazonPictures/master/pictures/Lenovo/X200/CH/1.jpg</v>
      </c>
      <c r="N11" s="28" t="str">
        <f aca="false">IF(ISBLANK(Values!$F10),"",Values!N10)</f>
        <v>https://raw.githubusercontent.com/PatrickVibild/TellusAmazonPictures/master/pictures/Lenovo/X200/CH/2.jpg</v>
      </c>
      <c r="O11" s="28" t="str">
        <f aca="false">IF(ISBLANK(Values!$F10),"",Values!O10)</f>
        <v>https://raw.githubusercontent.com/PatrickVibild/TellusAmazonPictures/master/pictures/Lenovo/X200/CH/3.jpg</v>
      </c>
      <c r="P11" s="28" t="str">
        <f aca="false">IF(ISBLANK(Values!$F10),"",Values!P10)</f>
        <v>https://raw.githubusercontent.com/PatrickVibild/TellusAmazonPictures/master/pictures/Lenovo/X200/CH/4.jpg</v>
      </c>
      <c r="Q11" s="28" t="str">
        <f aca="false">IF(ISBLANK(Values!$F10),"",Values!Q10)</f>
        <v>https://raw.githubusercontent.com/PatrickVibild/TellusAmazonPictures/master/pictures/Lenovo/X200/CH/5.jpg</v>
      </c>
      <c r="R11" s="28" t="str">
        <f aca="false">IF(ISBLANK(Values!$F10),"",Values!R10)</f>
        <v>https://raw.githubusercontent.com/PatrickVibild/TellusAmazonPictures/master/pictures/Lenovo/X200/CH/6.jpg</v>
      </c>
      <c r="S11" s="28" t="str">
        <f aca="false">IF(ISBLANK(Values!$F10),"",Values!S10)</f>
        <v>https://raw.githubusercontent.com/PatrickVibild/TellusAmazonPictures/master/pictures/Lenovo/X200/CH/7.jpg</v>
      </c>
      <c r="T11" s="28" t="str">
        <f aca="false">IF(ISBLANK(Values!$F10),"",Values!T10)</f>
        <v>https://raw.githubusercontent.com/PatrickVibild/TellusAmazonPictures/master/pictures/Lenovo/X200/CH/8.jpg</v>
      </c>
      <c r="U11" s="28" t="str">
        <f aca="false">IF(ISBLANK(Values!$F10),"",Values!U10)</f>
        <v>https://raw.githubusercontent.com/PatrickVibild/TellusAmazonPictures/master/pictures/Lenovo/X200/CH/9.jpg</v>
      </c>
      <c r="W11" s="32" t="str">
        <f aca="false">IF(ISBLANK(Values!E10),"","Child")</f>
        <v>Child</v>
      </c>
      <c r="X11" s="32" t="str">
        <f aca="false">IF(ISBLANK(Values!E10),"",Values!$B$13)</f>
        <v>Lenovo X200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Swiss NO backlit.</v>
      </c>
      <c r="AM11" s="1" t="str">
        <f aca="false">SUBSTITUTE(IF(ISBLANK(Values!E10),"",Values!$B$27),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1" s="28" t="str">
        <f aca="false">IF(ISBLANK(Values!E10),"",Values!H10)</f>
        <v>Swiss</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23</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Lenovo X200 - US</v>
      </c>
      <c r="C12" s="32" t="str">
        <f aca="false">IF(ISBLANK(Values!E11),"","TellusRem")</f>
        <v>TellusRem</v>
      </c>
      <c r="D12" s="30" t="n">
        <f aca="false">IF(ISBLANK(Values!E11),"",Values!E11)</f>
        <v>5714401200192</v>
      </c>
      <c r="E12" s="31" t="str">
        <f aca="false">IF(ISBLANK(Values!E11),"","EAN")</f>
        <v>EAN</v>
      </c>
      <c r="F12" s="28" t="str">
        <f aca="false">IF(ISBLANK(Values!E11),"",IF(Values!J11, SUBSTITUTE(Values!$B$1, "{language}", Values!H11) &amp; " " &amp;Values!$B$3, SUBSTITUTE(Values!$B$2, "{language}", Values!$H11) &amp; " " &amp;Values!$B$3))</f>
        <v>replacement US non-backlit keyboard for Lenovo Thinkpad  X200 X200S X200SI X200T X201 X201I X201S X201T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X200 - US</v>
      </c>
      <c r="K12" s="28" t="n">
        <f aca="false">IF(ISBLANK(Values!E11),"",IF(Values!J11, Values!$B$4, Values!$B$5))</f>
        <v>23</v>
      </c>
      <c r="L12" s="40" t="str">
        <f aca="false">IF(ISBLANK(Values!E11),"",IF($CO12="DEFAULT", Values!$B$18, ""))</f>
        <v/>
      </c>
      <c r="M12" s="28" t="str">
        <f aca="false">IF(ISBLANK(Values!E11),"",Values!$M11)</f>
        <v>https://raw.githubusercontent.com/PatrickVibild/TellusAmazonPictures/master/pictures/Lenovo/X200/US/1.jpg</v>
      </c>
      <c r="N12" s="28" t="str">
        <f aca="false">IF(ISBLANK(Values!$F11),"",Values!N11)</f>
        <v>https://raw.githubusercontent.com/PatrickVibild/TellusAmazonPictures/master/pictures/Lenovo/X200/US/2.jpg</v>
      </c>
      <c r="O12" s="28" t="str">
        <f aca="false">IF(ISBLANK(Values!$F11),"",Values!O11)</f>
        <v>https://raw.githubusercontent.com/PatrickVibild/TellusAmazonPictures/master/pictures/Lenovo/X200/US/3.jpg</v>
      </c>
      <c r="P12" s="28" t="str">
        <f aca="false">IF(ISBLANK(Values!$F11),"",Values!P11)</f>
        <v>https://raw.githubusercontent.com/PatrickVibild/TellusAmazonPictures/master/pictures/Lenovo/X200/US/4.jpg</v>
      </c>
      <c r="Q12" s="28" t="str">
        <f aca="false">IF(ISBLANK(Values!$F11),"",Values!Q11)</f>
        <v>https://raw.githubusercontent.com/PatrickVibild/TellusAmazonPictures/master/pictures/Lenovo/X200/US/5.jpg</v>
      </c>
      <c r="R12" s="28" t="str">
        <f aca="false">IF(ISBLANK(Values!$F11),"",Values!R11)</f>
        <v>https://raw.githubusercontent.com/PatrickVibild/TellusAmazonPictures/master/pictures/Lenovo/X200/US/6.jpg</v>
      </c>
      <c r="S12" s="28" t="str">
        <f aca="false">IF(ISBLANK(Values!$F11),"",Values!S11)</f>
        <v>https://raw.githubusercontent.com/PatrickVibild/TellusAmazonPictures/master/pictures/Lenovo/X200/US/7.jpg</v>
      </c>
      <c r="T12" s="28" t="str">
        <f aca="false">IF(ISBLANK(Values!$F11),"",Values!T11)</f>
        <v>https://raw.githubusercontent.com/PatrickVibild/TellusAmazonPictures/master/pictures/Lenovo/X200/US/8.jpg</v>
      </c>
      <c r="U12" s="28" t="str">
        <f aca="false">IF(ISBLANK(Values!$F11),"",Values!U11)</f>
        <v>https://raw.githubusercontent.com/PatrickVibild/TellusAmazonPictures/master/pictures/Lenovo/X200/US/9.jpg</v>
      </c>
      <c r="W12" s="32" t="str">
        <f aca="false">IF(ISBLANK(Values!E11),"","Child")</f>
        <v>Child</v>
      </c>
      <c r="X12" s="32" t="str">
        <f aca="false">IF(ISBLANK(Values!E11),"",Values!$B$13)</f>
        <v>Lenovo X200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US NO backlit.</v>
      </c>
      <c r="AM12" s="1" t="str">
        <f aca="false">SUBSTITUTE(IF(ISBLANK(Values!E11),"",Values!$B$27),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2" s="28" t="str">
        <f aca="false">IF(ISBLANK(Values!E11),"",Values!H11)</f>
        <v>US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AMAZON_NA</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IF(ISBLANK(Values!E11),"",IF(CO12&lt;&gt;"DEFAULT", "", 3))</f>
        <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23</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15" hidden="false" customHeight="false" outlineLevel="0" collapsed="false">
      <c r="A14" s="27" t="str">
        <f aca="false">IF(ISBLANK(Values!E12),"",IF(Values!$B$37="EU","computercomponent","computer"))</f>
        <v/>
      </c>
      <c r="B14" s="38" t="str">
        <f aca="false">IF(ISBLANK(Values!E12),"",Values!F12)</f>
        <v/>
      </c>
      <c r="C14" s="32" t="str">
        <f aca="false">IF(ISBLANK(Values!E12),"","TellusRem")</f>
        <v/>
      </c>
      <c r="D14" s="30" t="str">
        <f aca="false">IF(ISBLANK(Values!E12),"",Values!E12)</f>
        <v/>
      </c>
      <c r="E14" s="31" t="str">
        <f aca="false">IF(ISBLANK(Values!E12),"","EAN")</f>
        <v/>
      </c>
      <c r="F14" s="28" t="str">
        <f aca="false">IF(ISBLANK(Values!E12),"",IF(Values!J13, SUBSTITUTE(Values!$B$1, "{language}", Values!H13) &amp; " " &amp;Values!$B$3, SUBSTITUTE(Values!$B$2, "{language}", Values!$H13) &amp; " " &amp;Values!$B$3))</f>
        <v/>
      </c>
      <c r="G14" s="32"/>
      <c r="H14" s="27" t="str">
        <f aca="false">IF(ISBLANK(Values!E12),"",Values!$B$16)</f>
        <v/>
      </c>
      <c r="I14" s="27" t="str">
        <f aca="false">IF(ISBLANK(Values!E12),"","4730574031")</f>
        <v/>
      </c>
      <c r="J14" s="39" t="str">
        <f aca="false">IF(ISBLANK(Values!E12),"",Values!F12 )</f>
        <v/>
      </c>
      <c r="K14" s="28" t="str">
        <f aca="false">IF(ISBLANK(Values!E12),"",IF(Values!J13, Values!$B$4, Values!$B$5))</f>
        <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
      </c>
      <c r="X14" s="32" t="str">
        <f aca="false">IF(ISBLANK(Values!E12),"",Values!$B$13)</f>
        <v/>
      </c>
      <c r="Y14" s="39" t="str">
        <f aca="false">IF(ISBLANK(Values!E12),"","Size-Color")</f>
        <v/>
      </c>
      <c r="Z14" s="32" t="str">
        <f aca="false">IF(ISBLANK(Values!E12),"","variation")</f>
        <v/>
      </c>
      <c r="AA14" s="36" t="str">
        <f aca="false">IF(ISBLANK(Values!E12),"",Values!$B$20)</f>
        <v/>
      </c>
      <c r="AB14" s="36" t="str">
        <f aca="false">IF(ISBLANK(Values!E12),"",Values!$B$29)</f>
        <v/>
      </c>
      <c r="AI14" s="41" t="str">
        <f aca="false">IF(ISBLANK(Values!E12),"",IF(Values!I13,Values!$B$23,Values!$B$33))</f>
        <v/>
      </c>
      <c r="AJ14" s="42" t="str">
        <f aca="false">IF(ISBLANK(Values!E12),"",Values!$B$24 &amp;" "&amp;Values!$B$3)</f>
        <v/>
      </c>
      <c r="AK14" s="1" t="str">
        <f aca="false">IF(ISBLANK(Values!E12),"",Values!$B$25)</f>
        <v/>
      </c>
      <c r="AL14" s="1" t="str">
        <f aca="false">IF(ISBLANK(Values!E12),"",SUBSTITUTE(SUBSTITUTE(IF(Values!$J13, Values!$B$26, Values!$B$33), "{language}", Values!$H13), "{flag}", INDEX(options!$E$1:$E$20, Values!$V13)))</f>
        <v/>
      </c>
      <c r="AM14" s="1" t="str">
        <f aca="false">SUBSTITUTE(IF(ISBLANK(Values!E12),"",Values!$B$27), "{model}", Values!$B$3)</f>
        <v/>
      </c>
      <c r="AT14" s="28" t="str">
        <f aca="false">IF(ISBLANK(Values!E12),"",Values!H13)</f>
        <v/>
      </c>
      <c r="AV14" s="36" t="str">
        <f aca="false">IF(ISBLANK(Values!E12),"",IF(Values!J13,"Backlit", "Non-Backlit"))</f>
        <v/>
      </c>
      <c r="BE14" s="27" t="str">
        <f aca="false">IF(ISBLANK(Values!E12),"","Professional Audience")</f>
        <v/>
      </c>
      <c r="BF14" s="27" t="str">
        <f aca="false">IF(ISBLANK(Values!E12),"","Consumer Audience")</f>
        <v/>
      </c>
      <c r="BG14" s="27" t="str">
        <f aca="false">IF(ISBLANK(Values!E12),"","Adults")</f>
        <v/>
      </c>
      <c r="BH14" s="27" t="str">
        <f aca="false">IF(ISBLANK(Values!E12),"","People")</f>
        <v/>
      </c>
      <c r="CG14" s="1" t="str">
        <f aca="false">IF(ISBLANK(Values!E12),"",Values!$B$11)</f>
        <v/>
      </c>
      <c r="CH14" s="1" t="str">
        <f aca="false">IF(ISBLANK(Values!E12),"","GR")</f>
        <v/>
      </c>
      <c r="CI14" s="1" t="str">
        <f aca="false">IF(ISBLANK(Values!E12),"",Values!$B$7)</f>
        <v/>
      </c>
      <c r="CJ14" s="1" t="str">
        <f aca="false">IF(ISBLANK(Values!E12),"",Values!$B$8)</f>
        <v/>
      </c>
      <c r="CK14" s="1" t="str">
        <f aca="false">IF(ISBLANK(Values!E12),"",Values!$B$9)</f>
        <v/>
      </c>
      <c r="CL14" s="1" t="str">
        <f aca="false">IF(ISBLANK(Values!E12),"","CM")</f>
        <v/>
      </c>
      <c r="CO14" s="1" t="str">
        <f aca="false">IF(ISBLANK(Values!E12), "", IF(AND(Values!$B$37=options!$G$2, Values!$C13), "AMAZON_NA", IF(AND(Values!$B$37=options!$G$1, Values!$D13), "AMAZON_EU", "DEFAULT")))</f>
        <v/>
      </c>
      <c r="CP14" s="36" t="str">
        <f aca="false">IF(ISBLANK(Values!E12),"",Values!$B$7)</f>
        <v/>
      </c>
      <c r="CQ14" s="36" t="str">
        <f aca="false">IF(ISBLANK(Values!E12),"",Values!$B$8)</f>
        <v/>
      </c>
      <c r="CR14" s="36" t="str">
        <f aca="false">IF(ISBLANK(Values!E12),"",Values!$B$9)</f>
        <v/>
      </c>
      <c r="CS14" s="1" t="str">
        <f aca="false">IF(ISBLANK(Values!E12),"",Values!$B$11)</f>
        <v/>
      </c>
      <c r="CT14" s="1" t="str">
        <f aca="false">IF(ISBLANK(Values!E12),"","GR")</f>
        <v/>
      </c>
      <c r="CU14" s="1" t="str">
        <f aca="false">IF(ISBLANK(Values!E12),"","CM")</f>
        <v/>
      </c>
      <c r="CV14" s="1" t="str">
        <f aca="false">IF(ISBLANK(Values!E12),"",IF(Values!$B$36=options!$F$1,"Denmark", IF(Values!$B$36=options!$F$2, "Danemark",IF(Values!$B$36=options!$F$3, "Dänemark",IF(Values!$B$36=options!$F$4, "Danimarca",IF(Values!$B$36=options!$F$5, "Dinamarca",IF(Values!$B$36=options!$F$6, "Denemarken","" ) ) ) ) )))</f>
        <v/>
      </c>
      <c r="CZ14" s="1" t="str">
        <f aca="false">IF(ISBLANK(Values!E12),"","No")</f>
        <v/>
      </c>
      <c r="DA14" s="1" t="str">
        <f aca="false">IF(ISBLANK(Values!E12),"","No")</f>
        <v/>
      </c>
      <c r="DO14" s="27" t="str">
        <f aca="false">IF(ISBLANK(Values!E12),"","Parts")</f>
        <v/>
      </c>
      <c r="DP14" s="27" t="str">
        <f aca="false">IF(ISBLANK(Values!E12),"",Values!$B$31)</f>
        <v/>
      </c>
      <c r="DS14" s="31"/>
      <c r="DY14" s="43" t="str">
        <f aca="false">IF(ISBLANK(Values!$E12), "", "not_applicable")</f>
        <v/>
      </c>
      <c r="DZ14" s="31"/>
      <c r="EA14" s="31"/>
      <c r="EB14" s="31"/>
      <c r="EC14" s="31"/>
      <c r="EI14" s="1" t="str">
        <f aca="false">IF(ISBLANK(Values!E12),"",Values!$B$31)</f>
        <v/>
      </c>
      <c r="ES14" s="1" t="str">
        <f aca="false">IF(ISBLANK(Values!E12),"","Amazon Tellus UPS")</f>
        <v/>
      </c>
      <c r="EV14" s="31" t="str">
        <f aca="false">IF(ISBLANK(Values!E12),"","New")</f>
        <v/>
      </c>
      <c r="FE14" s="1" t="str">
        <f aca="false">IF(ISBLANK(Values!E12),"",IF(CO14&lt;&gt;"DEFAULT", "", 3))</f>
        <v/>
      </c>
      <c r="FH14" s="1" t="str">
        <f aca="false">IF(ISBLANK(Values!E12),"","FALSE")</f>
        <v/>
      </c>
      <c r="FI14" s="36" t="str">
        <f aca="false">IF(ISBLANK(Values!E12),"","FALSE")</f>
        <v/>
      </c>
      <c r="FJ14" s="36" t="str">
        <f aca="false">IF(ISBLANK(Values!E12),"","FALSE")</f>
        <v/>
      </c>
      <c r="FM14" s="1" t="str">
        <f aca="false">IF(ISBLANK(Values!E12),"","1")</f>
        <v/>
      </c>
      <c r="FO14" s="28" t="str">
        <f aca="false">IF(ISBLANK(Values!E12),"",IF(Values!J13, Values!$B$4, Values!$B$5))</f>
        <v/>
      </c>
      <c r="FP14" s="1" t="str">
        <f aca="false">IF(ISBLANK(Values!E12),"","Percent")</f>
        <v/>
      </c>
      <c r="FQ14" s="1" t="str">
        <f aca="false">IF(ISBLANK(Values!E12),"","2")</f>
        <v/>
      </c>
      <c r="FR14" s="1" t="str">
        <f aca="false">IF(ISBLANK(Values!E12),"","3")</f>
        <v/>
      </c>
      <c r="FS14" s="1" t="str">
        <f aca="false">IF(ISBLANK(Values!E12),"","5")</f>
        <v/>
      </c>
      <c r="FT14" s="1" t="str">
        <f aca="false">IF(ISBLANK(Values!E12),"","6")</f>
        <v/>
      </c>
      <c r="FU14" s="1" t="str">
        <f aca="false">IF(ISBLANK(Values!E12),"","10")</f>
        <v/>
      </c>
      <c r="FV14" s="1" t="str">
        <f aca="false">IF(ISBLANK(Values!E12),"","10")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23</v>
      </c>
      <c r="C4" s="52" t="n">
        <f aca="false">FALSE()</f>
        <v>0</v>
      </c>
      <c r="D4" s="52" t="n">
        <f aca="false">TRUE()</f>
        <v>1</v>
      </c>
      <c r="E4" s="53" t="n">
        <v>5714401200017</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FALSE()</f>
        <v>0</v>
      </c>
      <c r="K4" s="53" t="s">
        <v>374</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https://raw.githubusercontent.com/PatrickVibild/TellusAmazonPictures/master/pictures/Lenovo/X200/DE/1.jpg</v>
      </c>
      <c r="N4" s="58" t="str">
        <f aca="false">IF(ISBLANK(K4),"",IF(L4, "https://raw.githubusercontent.com/PatrickVibild/TellusAmazonPictures/master/pictures/"&amp;K4&amp;"/2.jpg","https://download.lenovo.com/Images/Parts/"&amp;K4&amp;"/"&amp;K4&amp;"_B.jpg"))</f>
        <v>https://raw.githubusercontent.com/PatrickVibild/TellusAmazonPictures/master/pictures/Lenovo/X200/DE/2.jpg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https://raw.githubusercontent.com/PatrickVibild/TellusAmazonPictures/master/pictures/Lenovo/X200/DE/3.jpg</v>
      </c>
      <c r="P4" s="0" t="str">
        <f aca="false">IF(ISBLANK(K4),"",IF(L4, "https://raw.githubusercontent.com/PatrickVibild/TellusAmazonPictures/master/pictures/"&amp;K4&amp;"/4.jpg", ""))</f>
        <v>https://raw.githubusercontent.com/PatrickVibild/TellusAmazonPictures/master/pictures/Lenovo/X200/DE/4.jpg</v>
      </c>
      <c r="Q4" s="0" t="str">
        <f aca="false">IF(ISBLANK(K4),"",IF(L4, "https://raw.githubusercontent.com/PatrickVibild/TellusAmazonPictures/master/pictures/"&amp;K4&amp;"/5.jpg", ""))</f>
        <v>https://raw.githubusercontent.com/PatrickVibild/TellusAmazonPictures/master/pictures/Lenovo/X200/DE/5.jpg</v>
      </c>
      <c r="R4" s="0" t="str">
        <f aca="false">IF(ISBLANK(K4),"",IF(L4, "https://raw.githubusercontent.com/PatrickVibild/TellusAmazonPictures/master/pictures/"&amp;K4&amp;"/6.jpg", ""))</f>
        <v>https://raw.githubusercontent.com/PatrickVibild/TellusAmazonPictures/master/pictures/Lenovo/X200/DE/6.jpg</v>
      </c>
      <c r="S4" s="0" t="str">
        <f aca="false">IF(ISBLANK(K4),"",IF(L4, "https://raw.githubusercontent.com/PatrickVibild/TellusAmazonPictures/master/pictures/"&amp;K4&amp;"/7.jpg", ""))</f>
        <v>https://raw.githubusercontent.com/PatrickVibild/TellusAmazonPictures/master/pictures/Lenovo/X200/DE/7.jpg</v>
      </c>
      <c r="T4" s="0" t="str">
        <f aca="false">IF(ISBLANK(K4),"",IF(L4, "https://raw.githubusercontent.com/PatrickVibild/TellusAmazonPictures/master/pictures/"&amp;K4&amp;"/8.jpg",""))</f>
        <v>https://raw.githubusercontent.com/PatrickVibild/TellusAmazonPictures/master/pictures/Lenovo/X200/DE/8.jpg</v>
      </c>
      <c r="U4" s="0" t="str">
        <f aca="false">IF(ISBLANK(K4),"",IF(L4, "https://raw.githubusercontent.com/PatrickVibild/TellusAmazonPictures/master/pictures/"&amp;K4&amp;"/9.jpg", ""))</f>
        <v>https://raw.githubusercontent.com/PatrickVibild/TellusAmazonPictures/master/pictures/Lenovo/X200/DE/9.jpg</v>
      </c>
      <c r="V4" s="60" t="n">
        <f aca="false">MATCH(G4,options!$D$1:$D$20,0)</f>
        <v>1</v>
      </c>
    </row>
    <row r="5" customFormat="false" ht="23.85" hidden="false" customHeight="false" outlineLevel="0" collapsed="false">
      <c r="A5" s="46" t="s">
        <v>375</v>
      </c>
      <c r="B5" s="51" t="n">
        <v>23</v>
      </c>
      <c r="C5" s="52" t="n">
        <f aca="false">FALSE()</f>
        <v>0</v>
      </c>
      <c r="D5" s="52" t="n">
        <f aca="false">TRUE()</f>
        <v>1</v>
      </c>
      <c r="E5" s="53" t="n">
        <v>5714401200024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FALSE()</f>
        <v>0</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https://raw.githubusercontent.com/PatrickVibild/TellusAmazonPictures/master/pictures/Lenovo/X200/FR/1.jpg</v>
      </c>
      <c r="N5" s="58" t="str">
        <f aca="false">IF(ISBLANK(K5),"",IF(L5, "https://raw.githubusercontent.com/PatrickVibild/TellusAmazonPictures/master/pictures/"&amp;K5&amp;"/2.jpg","https://download.lenovo.com/Images/Parts/"&amp;K5&amp;"/"&amp;K5&amp;"_B.jpg"))</f>
        <v>https://raw.githubusercontent.com/PatrickVibild/TellusAmazonPictures/master/pictures/Lenovo/X200/FR/2.jpg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https://raw.githubusercontent.com/PatrickVibild/TellusAmazonPictures/master/pictures/Lenovo/X200/FR/3.jpg</v>
      </c>
      <c r="P5" s="0" t="str">
        <f aca="false">IF(ISBLANK(K5),"",IF(L5, "https://raw.githubusercontent.com/PatrickVibild/TellusAmazonPictures/master/pictures/"&amp;K5&amp;"/4.jpg", ""))</f>
        <v>https://raw.githubusercontent.com/PatrickVibild/TellusAmazonPictures/master/pictures/Lenovo/X200/FR/4.jpg</v>
      </c>
      <c r="Q5" s="0" t="str">
        <f aca="false">IF(ISBLANK(K5),"",IF(L5, "https://raw.githubusercontent.com/PatrickVibild/TellusAmazonPictures/master/pictures/"&amp;K5&amp;"/5.jpg", ""))</f>
        <v>https://raw.githubusercontent.com/PatrickVibild/TellusAmazonPictures/master/pictures/Lenovo/X200/FR/5.jpg</v>
      </c>
      <c r="R5" s="0" t="str">
        <f aca="false">IF(ISBLANK(K5),"",IF(L5, "https://raw.githubusercontent.com/PatrickVibild/TellusAmazonPictures/master/pictures/"&amp;K5&amp;"/6.jpg", ""))</f>
        <v>https://raw.githubusercontent.com/PatrickVibild/TellusAmazonPictures/master/pictures/Lenovo/X200/FR/6.jpg</v>
      </c>
      <c r="S5" s="0" t="str">
        <f aca="false">IF(ISBLANK(K5),"",IF(L5, "https://raw.githubusercontent.com/PatrickVibild/TellusAmazonPictures/master/pictures/"&amp;K5&amp;"/7.jpg", ""))</f>
        <v>https://raw.githubusercontent.com/PatrickVibild/TellusAmazonPictures/master/pictures/Lenovo/X200/FR/7.jpg</v>
      </c>
      <c r="T5" s="0" t="str">
        <f aca="false">IF(ISBLANK(K5),"",IF(L5, "https://raw.githubusercontent.com/PatrickVibild/TellusAmazonPictures/master/pictures/"&amp;K5&amp;"/8.jpg",""))</f>
        <v>https://raw.githubusercontent.com/PatrickVibild/TellusAmazonPictures/master/pictures/Lenovo/X200/FR/8.jpg</v>
      </c>
      <c r="U5" s="0" t="str">
        <f aca="false">IF(ISBLANK(K5),"",IF(L5, "https://raw.githubusercontent.com/PatrickVibild/TellusAmazonPictures/master/pictures/"&amp;K5&amp;"/9.jpg", ""))</f>
        <v>https://raw.githubusercontent.com/PatrickVibild/TellusAmazonPictures/master/pictures/Lenovo/X200/FR/9.jpg</v>
      </c>
      <c r="V5" s="60" t="n">
        <f aca="false">MATCH(G5,options!$D$1:$D$20,0)</f>
        <v>2</v>
      </c>
    </row>
    <row r="6" customFormat="false" ht="23.85" hidden="false" customHeight="false" outlineLevel="0" collapsed="false">
      <c r="A6" s="46" t="s">
        <v>379</v>
      </c>
      <c r="B6" s="61" t="s">
        <v>380</v>
      </c>
      <c r="C6" s="52" t="n">
        <f aca="false">FALSE()</f>
        <v>0</v>
      </c>
      <c r="D6" s="52" t="n">
        <f aca="false">TRUE()</f>
        <v>1</v>
      </c>
      <c r="E6" s="53" t="n">
        <v>5714401200031</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FALSE()</f>
        <v>0</v>
      </c>
      <c r="K6" s="53" t="s">
        <v>383</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https://raw.githubusercontent.com/PatrickVibild/TellusAmazonPictures/master/pictures/Lenovo/X200/IT/1.jpg</v>
      </c>
      <c r="N6" s="58" t="str">
        <f aca="false">IF(ISBLANK(K6),"",IF(L6, "https://raw.githubusercontent.com/PatrickVibild/TellusAmazonPictures/master/pictures/"&amp;K6&amp;"/2.jpg","https://download.lenovo.com/Images/Parts/"&amp;K6&amp;"/"&amp;K6&amp;"_B.jpg"))</f>
        <v>https://raw.githubusercontent.com/PatrickVibild/TellusAmazonPictures/master/pictures/Lenovo/X200/IT/2.jpg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https://raw.githubusercontent.com/PatrickVibild/TellusAmazonPictures/master/pictures/Lenovo/X200/IT/3.jpg</v>
      </c>
      <c r="P6" s="0" t="str">
        <f aca="false">IF(ISBLANK(K6),"",IF(L6, "https://raw.githubusercontent.com/PatrickVibild/TellusAmazonPictures/master/pictures/"&amp;K6&amp;"/4.jpg", ""))</f>
        <v>https://raw.githubusercontent.com/PatrickVibild/TellusAmazonPictures/master/pictures/Lenovo/X200/IT/4.jpg</v>
      </c>
      <c r="Q6" s="0" t="str">
        <f aca="false">IF(ISBLANK(K6),"",IF(L6, "https://raw.githubusercontent.com/PatrickVibild/TellusAmazonPictures/master/pictures/"&amp;K6&amp;"/5.jpg", ""))</f>
        <v>https://raw.githubusercontent.com/PatrickVibild/TellusAmazonPictures/master/pictures/Lenovo/X200/IT/5.jpg</v>
      </c>
      <c r="R6" s="0" t="str">
        <f aca="false">IF(ISBLANK(K6),"",IF(L6, "https://raw.githubusercontent.com/PatrickVibild/TellusAmazonPictures/master/pictures/"&amp;K6&amp;"/6.jpg", ""))</f>
        <v>https://raw.githubusercontent.com/PatrickVibild/TellusAmazonPictures/master/pictures/Lenovo/X200/IT/6.jpg</v>
      </c>
      <c r="S6" s="0" t="str">
        <f aca="false">IF(ISBLANK(K6),"",IF(L6, "https://raw.githubusercontent.com/PatrickVibild/TellusAmazonPictures/master/pictures/"&amp;K6&amp;"/7.jpg", ""))</f>
        <v>https://raw.githubusercontent.com/PatrickVibild/TellusAmazonPictures/master/pictures/Lenovo/X200/IT/7.jpg</v>
      </c>
      <c r="T6" s="0" t="str">
        <f aca="false">IF(ISBLANK(K6),"",IF(L6, "https://raw.githubusercontent.com/PatrickVibild/TellusAmazonPictures/master/pictures/"&amp;K6&amp;"/8.jpg",""))</f>
        <v>https://raw.githubusercontent.com/PatrickVibild/TellusAmazonPictures/master/pictures/Lenovo/X200/IT/8.jpg</v>
      </c>
      <c r="U6" s="0" t="str">
        <f aca="false">IF(ISBLANK(K6),"",IF(L6, "https://raw.githubusercontent.com/PatrickVibild/TellusAmazonPictures/master/pictures/"&amp;K6&amp;"/9.jpg", ""))</f>
        <v>https://raw.githubusercontent.com/PatrickVibild/TellusAmazonPictures/master/pictures/Lenovo/X200/IT/9.jpg</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5714401200048</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FALSE()</f>
        <v>0</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https://raw.githubusercontent.com/PatrickVibild/TellusAmazonPictures/master/pictures/Lenovo/X200/ES/1.jpg</v>
      </c>
      <c r="N7" s="58" t="str">
        <f aca="false">IF(ISBLANK(K7),"",IF(L7, "https://raw.githubusercontent.com/PatrickVibild/TellusAmazonPictures/master/pictures/"&amp;K7&amp;"/2.jpg","https://download.lenovo.com/Images/Parts/"&amp;K7&amp;"/"&amp;K7&amp;"_B.jpg"))</f>
        <v>https://raw.githubusercontent.com/PatrickVibild/TellusAmazonPictures/master/pictures/Lenovo/X200/ES/2.jpg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https://raw.githubusercontent.com/PatrickVibild/TellusAmazonPictures/master/pictures/Lenovo/X200/ES/3.jpg</v>
      </c>
      <c r="P7" s="0" t="str">
        <f aca="false">IF(ISBLANK(K7),"",IF(L7, "https://raw.githubusercontent.com/PatrickVibild/TellusAmazonPictures/master/pictures/"&amp;K7&amp;"/4.jpg", ""))</f>
        <v>https://raw.githubusercontent.com/PatrickVibild/TellusAmazonPictures/master/pictures/Lenovo/X200/ES/4.jpg</v>
      </c>
      <c r="Q7" s="0" t="str">
        <f aca="false">IF(ISBLANK(K7),"",IF(L7, "https://raw.githubusercontent.com/PatrickVibild/TellusAmazonPictures/master/pictures/"&amp;K7&amp;"/5.jpg", ""))</f>
        <v>https://raw.githubusercontent.com/PatrickVibild/TellusAmazonPictures/master/pictures/Lenovo/X200/ES/5.jpg</v>
      </c>
      <c r="R7" s="0" t="str">
        <f aca="false">IF(ISBLANK(K7),"",IF(L7, "https://raw.githubusercontent.com/PatrickVibild/TellusAmazonPictures/master/pictures/"&amp;K7&amp;"/6.jpg", ""))</f>
        <v>https://raw.githubusercontent.com/PatrickVibild/TellusAmazonPictures/master/pictures/Lenovo/X200/ES/6.jpg</v>
      </c>
      <c r="S7" s="0" t="str">
        <f aca="false">IF(ISBLANK(K7),"",IF(L7, "https://raw.githubusercontent.com/PatrickVibild/TellusAmazonPictures/master/pictures/"&amp;K7&amp;"/7.jpg", ""))</f>
        <v>https://raw.githubusercontent.com/PatrickVibild/TellusAmazonPictures/master/pictures/Lenovo/X200/ES/7.jpg</v>
      </c>
      <c r="T7" s="0" t="str">
        <f aca="false">IF(ISBLANK(K7),"",IF(L7, "https://raw.githubusercontent.com/PatrickVibild/TellusAmazonPictures/master/pictures/"&amp;K7&amp;"/8.jpg",""))</f>
        <v>https://raw.githubusercontent.com/PatrickVibild/TellusAmazonPictures/master/pictures/Lenovo/X200/ES/8.jpg</v>
      </c>
      <c r="U7" s="0" t="str">
        <f aca="false">IF(ISBLANK(K7),"",IF(L7, "https://raw.githubusercontent.com/PatrickVibild/TellusAmazonPictures/master/pictures/"&amp;K7&amp;"/9.jpg", ""))</f>
        <v>https://raw.githubusercontent.com/PatrickVibild/TellusAmazonPictures/master/pictures/Lenovo/X200/ES/9.jpg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5714401200055</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https://raw.githubusercontent.com/PatrickVibild/TellusAmazonPictures/master/pictures/Lenovo/X200/UK/1.jpg</v>
      </c>
      <c r="N8" s="58" t="str">
        <f aca="false">IF(ISBLANK(K8),"",IF(L8, "https://raw.githubusercontent.com/PatrickVibild/TellusAmazonPictures/master/pictures/"&amp;K8&amp;"/2.jpg","https://download.lenovo.com/Images/Parts/"&amp;K8&amp;"/"&amp;K8&amp;"_B.jpg"))</f>
        <v>https://raw.githubusercontent.com/PatrickVibild/TellusAmazonPictures/master/pictures/Lenovo/X200/UK/2.jpg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https://raw.githubusercontent.com/PatrickVibild/TellusAmazonPictures/master/pictures/Lenovo/X200/UK/3.jpg</v>
      </c>
      <c r="P8" s="0" t="str">
        <f aca="false">IF(ISBLANK(K8),"",IF(L8, "https://raw.githubusercontent.com/PatrickVibild/TellusAmazonPictures/master/pictures/"&amp;K8&amp;"/4.jpg", ""))</f>
        <v>https://raw.githubusercontent.com/PatrickVibild/TellusAmazonPictures/master/pictures/Lenovo/X200/UK/4.jpg</v>
      </c>
      <c r="Q8" s="0" t="str">
        <f aca="false">IF(ISBLANK(K8),"",IF(L8, "https://raw.githubusercontent.com/PatrickVibild/TellusAmazonPictures/master/pictures/"&amp;K8&amp;"/5.jpg", ""))</f>
        <v>https://raw.githubusercontent.com/PatrickVibild/TellusAmazonPictures/master/pictures/Lenovo/X200/UK/5.jpg</v>
      </c>
      <c r="R8" s="0" t="str">
        <f aca="false">IF(ISBLANK(K8),"",IF(L8, "https://raw.githubusercontent.com/PatrickVibild/TellusAmazonPictures/master/pictures/"&amp;K8&amp;"/6.jpg", ""))</f>
        <v>https://raw.githubusercontent.com/PatrickVibild/TellusAmazonPictures/master/pictures/Lenovo/X200/UK/6.jpg</v>
      </c>
      <c r="S8" s="0" t="str">
        <f aca="false">IF(ISBLANK(K8),"",IF(L8, "https://raw.githubusercontent.com/PatrickVibild/TellusAmazonPictures/master/pictures/"&amp;K8&amp;"/7.jpg", ""))</f>
        <v>https://raw.githubusercontent.com/PatrickVibild/TellusAmazonPictures/master/pictures/Lenovo/X200/UK/7.jpg</v>
      </c>
      <c r="T8" s="0" t="str">
        <f aca="false">IF(ISBLANK(K8),"",IF(L8, "https://raw.githubusercontent.com/PatrickVibild/TellusAmazonPictures/master/pictures/"&amp;K8&amp;"/8.jpg",""))</f>
        <v>https://raw.githubusercontent.com/PatrickVibild/TellusAmazonPictures/master/pictures/Lenovo/X200/UK/8.jpg</v>
      </c>
      <c r="U8" s="0" t="str">
        <f aca="false">IF(ISBLANK(K8),"",IF(L8, "https://raw.githubusercontent.com/PatrickVibild/TellusAmazonPictures/master/pictures/"&amp;K8&amp;"/9.jpg", ""))</f>
        <v>https://raw.githubusercontent.com/PatrickVibild/TellusAmazonPictures/master/pictures/Lenovo/X200/UK/9.jpg</v>
      </c>
      <c r="V8" s="60" t="n">
        <f aca="false">MATCH(G8,options!$D$1:$D$20,0)</f>
        <v>5</v>
      </c>
    </row>
    <row r="9" customFormat="false" ht="23.85" hidden="false" customHeight="false" outlineLevel="0" collapsed="false">
      <c r="A9" s="46" t="s">
        <v>392</v>
      </c>
      <c r="B9" s="62" t="str">
        <f aca="false">IF(B6=options!C1,"5","5")</f>
        <v>5</v>
      </c>
      <c r="C9" s="52" t="n">
        <f aca="false">FALSE()</f>
        <v>0</v>
      </c>
      <c r="D9" s="52" t="n">
        <f aca="false">TRUE()</f>
        <v>1</v>
      </c>
      <c r="E9" s="53" t="n">
        <v>5714401200079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Belgian</v>
      </c>
      <c r="I9" s="55" t="n">
        <f aca="false">TRUE()</f>
        <v>1</v>
      </c>
      <c r="J9" s="56" t="n">
        <f aca="false">FALSE()</f>
        <v>0</v>
      </c>
      <c r="K9" s="53" t="s">
        <v>395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https://raw.githubusercontent.com/PatrickVibild/TellusAmazonPictures/master/pictures/Lenovo/X200/BE/1.jpg</v>
      </c>
      <c r="N9" s="58" t="str">
        <f aca="false">IF(ISBLANK(K9),"",IF(L9, "https://raw.githubusercontent.com/PatrickVibild/TellusAmazonPictures/master/pictures/"&amp;K9&amp;"/2.jpg","https://download.lenovo.com/Images/Parts/"&amp;K9&amp;"/"&amp;K9&amp;"_B.jpg"))</f>
        <v>https://raw.githubusercontent.com/PatrickVibild/TellusAmazonPictures/master/pictures/Lenovo/X200/BE/2.jpg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https://raw.githubusercontent.com/PatrickVibild/TellusAmazonPictures/master/pictures/Lenovo/X200/BE/3.jpg</v>
      </c>
      <c r="P9" s="0" t="str">
        <f aca="false">IF(ISBLANK(K9),"",IF(L9, "https://raw.githubusercontent.com/PatrickVibild/TellusAmazonPictures/master/pictures/"&amp;K9&amp;"/4.jpg", ""))</f>
        <v>https://raw.githubusercontent.com/PatrickVibild/TellusAmazonPictures/master/pictures/Lenovo/X200/BE/4.jpg</v>
      </c>
      <c r="Q9" s="0" t="str">
        <f aca="false">IF(ISBLANK(K9),"",IF(L9, "https://raw.githubusercontent.com/PatrickVibild/TellusAmazonPictures/master/pictures/"&amp;K9&amp;"/5.jpg", ""))</f>
        <v>https://raw.githubusercontent.com/PatrickVibild/TellusAmazonPictures/master/pictures/Lenovo/X200/BE/5.jpg</v>
      </c>
      <c r="R9" s="0" t="str">
        <f aca="false">IF(ISBLANK(K9),"",IF(L9, "https://raw.githubusercontent.com/PatrickVibild/TellusAmazonPictures/master/pictures/"&amp;K9&amp;"/6.jpg", ""))</f>
        <v>https://raw.githubusercontent.com/PatrickVibild/TellusAmazonPictures/master/pictures/Lenovo/X200/BE/6.jpg</v>
      </c>
      <c r="S9" s="0" t="str">
        <f aca="false">IF(ISBLANK(K9),"",IF(L9, "https://raw.githubusercontent.com/PatrickVibild/TellusAmazonPictures/master/pictures/"&amp;K9&amp;"/7.jpg", ""))</f>
        <v>https://raw.githubusercontent.com/PatrickVibild/TellusAmazonPictures/master/pictures/Lenovo/X200/BE/7.jpg</v>
      </c>
      <c r="T9" s="0" t="str">
        <f aca="false">IF(ISBLANK(K9),"",IF(L9, "https://raw.githubusercontent.com/PatrickVibild/TellusAmazonPictures/master/pictures/"&amp;K9&amp;"/8.jpg",""))</f>
        <v>https://raw.githubusercontent.com/PatrickVibild/TellusAmazonPictures/master/pictures/Lenovo/X200/BE/8.jpg</v>
      </c>
      <c r="U9" s="0" t="str">
        <f aca="false">IF(ISBLANK(K9),"",IF(L9, "https://raw.githubusercontent.com/PatrickVibild/TellusAmazonPictures/master/pictures/"&amp;K9&amp;"/9.jpg", ""))</f>
        <v>https://raw.githubusercontent.com/PatrickVibild/TellusAmazonPictures/master/pictures/Lenovo/X200/BE/9.jpg</v>
      </c>
      <c r="V9" s="60" t="n">
        <f aca="false">MATCH(G9,options!$D$1:$D$20,0)</f>
        <v>7</v>
      </c>
    </row>
    <row r="10" customFormat="false" ht="23.85" hidden="false" customHeight="false" outlineLevel="0" collapsed="false">
      <c r="A10" s="0" t="s">
        <v>396</v>
      </c>
      <c r="B10" s="63"/>
      <c r="C10" s="52" t="n">
        <f aca="false">FALSE()</f>
        <v>0</v>
      </c>
      <c r="D10" s="52" t="n">
        <f aca="false">TRUE()</f>
        <v>1</v>
      </c>
      <c r="E10" s="53" t="n">
        <v>5714401200178</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Swiss</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https://raw.githubusercontent.com/PatrickVibild/TellusAmazonPictures/master/pictures/Lenovo/X200/CH/1.jpg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https://raw.githubusercontent.com/PatrickVibild/TellusAmazonPictures/master/pictures/Lenovo/X200/CH/2.jpg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https://raw.githubusercontent.com/PatrickVibild/TellusAmazonPictures/master/pictures/Lenovo/X200/CH/3.jpg</v>
      </c>
      <c r="P10" s="0" t="str">
        <f aca="false">IF(ISBLANK(K10),"",IF(L10, "https://raw.githubusercontent.com/PatrickVibild/TellusAmazonPictures/master/pictures/"&amp;K10&amp;"/4.jpg", ""))</f>
        <v>https://raw.githubusercontent.com/PatrickVibild/TellusAmazonPictures/master/pictures/Lenovo/X200/CH/4.jpg</v>
      </c>
      <c r="Q10" s="0" t="str">
        <f aca="false">IF(ISBLANK(K10),"",IF(L10, "https://raw.githubusercontent.com/PatrickVibild/TellusAmazonPictures/master/pictures/"&amp;K10&amp;"/5.jpg", ""))</f>
        <v>https://raw.githubusercontent.com/PatrickVibild/TellusAmazonPictures/master/pictures/Lenovo/X200/CH/5.jpg</v>
      </c>
      <c r="R10" s="0" t="str">
        <f aca="false">IF(ISBLANK(K10),"",IF(L10, "https://raw.githubusercontent.com/PatrickVibild/TellusAmazonPictures/master/pictures/"&amp;K10&amp;"/6.jpg", ""))</f>
        <v>https://raw.githubusercontent.com/PatrickVibild/TellusAmazonPictures/master/pictures/Lenovo/X200/CH/6.jpg</v>
      </c>
      <c r="S10" s="0" t="str">
        <f aca="false">IF(ISBLANK(K10),"",IF(L10, "https://raw.githubusercontent.com/PatrickVibild/TellusAmazonPictures/master/pictures/"&amp;K10&amp;"/7.jpg", ""))</f>
        <v>https://raw.githubusercontent.com/PatrickVibild/TellusAmazonPictures/master/pictures/Lenovo/X200/CH/7.jpg</v>
      </c>
      <c r="T10" s="0" t="str">
        <f aca="false">IF(ISBLANK(K10),"",IF(L10, "https://raw.githubusercontent.com/PatrickVibild/TellusAmazonPictures/master/pictures/"&amp;K10&amp;"/8.jpg",""))</f>
        <v>https://raw.githubusercontent.com/PatrickVibild/TellusAmazonPictures/master/pictures/Lenovo/X200/CH/8.jpg</v>
      </c>
      <c r="U10" s="0" t="str">
        <f aca="false">IF(ISBLANK(K10),"",IF(L10, "https://raw.githubusercontent.com/PatrickVibild/TellusAmazonPictures/master/pictures/"&amp;K10&amp;"/9.jpg", ""))</f>
        <v>https://raw.githubusercontent.com/PatrickVibild/TellusAmazonPictures/master/pictures/Lenovo/X200/CH/9.jpg</v>
      </c>
      <c r="V10" s="60" t="n">
        <f aca="false">MATCH(G10,options!$D$1:$D$20,0)</f>
        <v>15</v>
      </c>
    </row>
    <row r="11" customFormat="false" ht="23.85" hidden="false" customHeight="false" outlineLevel="0" collapsed="false">
      <c r="A11" s="46" t="s">
        <v>400</v>
      </c>
      <c r="B11" s="64" t="n">
        <v>150</v>
      </c>
      <c r="C11" s="52" t="n">
        <f aca="false">TRUE()</f>
        <v>1</v>
      </c>
      <c r="D11" s="52" t="n">
        <f aca="false">FALSE()</f>
        <v>0</v>
      </c>
      <c r="E11" s="53" t="n">
        <v>5714401200192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https://raw.githubusercontent.com/PatrickVibild/TellusAmazonPictures/master/pictures/Lenovo/X200/US/1.jpg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https://raw.githubusercontent.com/PatrickVibild/TellusAmazonPictures/master/pictures/Lenovo/X200/US/2.jpg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https://raw.githubusercontent.com/PatrickVibild/TellusAmazonPictures/master/pictures/Lenovo/X200/US/3.jpg</v>
      </c>
      <c r="P11" s="0" t="str">
        <f aca="false">IF(ISBLANK(K11),"",IF(L11, "https://raw.githubusercontent.com/PatrickVibild/TellusAmazonPictures/master/pictures/"&amp;K11&amp;"/4.jpg", ""))</f>
        <v>https://raw.githubusercontent.com/PatrickVibild/TellusAmazonPictures/master/pictures/Lenovo/X200/US/4.jpg</v>
      </c>
      <c r="Q11" s="0" t="str">
        <f aca="false">IF(ISBLANK(K11),"",IF(L11, "https://raw.githubusercontent.com/PatrickVibild/TellusAmazonPictures/master/pictures/"&amp;K11&amp;"/5.jpg", ""))</f>
        <v>https://raw.githubusercontent.com/PatrickVibild/TellusAmazonPictures/master/pictures/Lenovo/X200/US/5.jpg</v>
      </c>
      <c r="R11" s="0" t="str">
        <f aca="false">IF(ISBLANK(K11),"",IF(L11, "https://raw.githubusercontent.com/PatrickVibild/TellusAmazonPictures/master/pictures/"&amp;K11&amp;"/6.jpg", ""))</f>
        <v>https://raw.githubusercontent.com/PatrickVibild/TellusAmazonPictures/master/pictures/Lenovo/X200/US/6.jpg</v>
      </c>
      <c r="S11" s="0" t="str">
        <f aca="false">IF(ISBLANK(K11),"",IF(L11, "https://raw.githubusercontent.com/PatrickVibild/TellusAmazonPictures/master/pictures/"&amp;K11&amp;"/7.jpg", ""))</f>
        <v>https://raw.githubusercontent.com/PatrickVibild/TellusAmazonPictures/master/pictures/Lenovo/X200/US/7.jpg</v>
      </c>
      <c r="T11" s="0" t="str">
        <f aca="false">IF(ISBLANK(K11),"",IF(L11, "https://raw.githubusercontent.com/PatrickVibild/TellusAmazonPictures/master/pictures/"&amp;K11&amp;"/8.jpg",""))</f>
        <v>https://raw.githubusercontent.com/PatrickVibild/TellusAmazonPictures/master/pictures/Lenovo/X200/US/8.jpg</v>
      </c>
      <c r="U11" s="0" t="str">
        <f aca="false">IF(ISBLANK(K11),"",IF(L11, "https://raw.githubusercontent.com/PatrickVibild/TellusAmazonPictures/master/pictures/"&amp;K11&amp;"/9.jpg", ""))</f>
        <v>https://raw.githubusercontent.com/PatrickVibild/TellusAmazonPictures/master/pictures/Lenovo/X200/US/9.jpg</v>
      </c>
      <c r="V11" s="60" t="n">
        <f aca="false">MATCH(G11,options!$D$1:$D$20,0)</f>
        <v>18</v>
      </c>
    </row>
    <row r="12" customFormat="false" ht="12.8" hidden="false" customHeight="false" outlineLevel="0" collapsed="false">
      <c r="B12" s="63"/>
      <c r="C12" s="52"/>
      <c r="D12" s="52"/>
      <c r="E12" s="53"/>
      <c r="F12" s="53"/>
      <c r="G12" s="54"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n">
        <f aca="false">FALSE()</f>
        <v>0</v>
      </c>
      <c r="K12" s="53"/>
      <c r="L12" s="57"/>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18</v>
      </c>
    </row>
    <row r="13" customFormat="false" ht="12.8" hidden="false" customHeight="false" outlineLevel="0" collapsed="false">
      <c r="A13" s="46" t="s">
        <v>404</v>
      </c>
      <c r="B13" s="53" t="s">
        <v>405</v>
      </c>
      <c r="C13" s="52"/>
      <c r="D13" s="52"/>
      <c r="G13" s="54" t="s">
        <v>402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n">
        <f aca="false">FALSE()</f>
        <v>0</v>
      </c>
      <c r="K13" s="53"/>
      <c r="L13" s="57"/>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406</v>
      </c>
      <c r="B14" s="53" t="n">
        <v>5714401200994</v>
      </c>
      <c r="C14" s="52"/>
      <c r="D14" s="52"/>
      <c r="E14" s="53"/>
      <c r="F14" s="53"/>
      <c r="G14" s="54"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53"/>
      <c r="F16" s="53"/>
      <c r="G16" s="54"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4" t="n">
        <v>5</v>
      </c>
      <c r="C18" s="52"/>
      <c r="D18" s="52"/>
      <c r="E18" s="53"/>
      <c r="F18" s="53"/>
      <c r="G18" s="54"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5" t="s">
        <v>417</v>
      </c>
      <c r="C20" s="52"/>
      <c r="D20" s="52"/>
      <c r="E20" s="53"/>
      <c r="F20" s="53"/>
      <c r="G20" s="54"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418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419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420</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c r="D23" s="52"/>
      <c r="E23" s="53"/>
      <c r="F23" s="53"/>
      <c r="G23" s="54" t="s">
        <v>402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421</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422</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423</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422</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53"/>
      <c r="F29" s="53"/>
      <c r="G29" s="54"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53"/>
      <c r="F31" s="53"/>
      <c r="G31" s="54" t="s">
        <v>427</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428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429</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53"/>
      <c r="F33" s="53"/>
      <c r="G33" s="54" t="s">
        <v>430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408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431</v>
      </c>
      <c r="B36" s="65" t="s">
        <v>432</v>
      </c>
      <c r="C36" s="52"/>
      <c r="D36" s="52"/>
      <c r="E36" s="53"/>
      <c r="F36" s="53"/>
      <c r="G36" s="54" t="s">
        <v>411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433</v>
      </c>
      <c r="B37" s="65" t="s">
        <v>402</v>
      </c>
      <c r="C37" s="52"/>
      <c r="D37" s="52"/>
      <c r="E37" s="53"/>
      <c r="F37" s="53"/>
      <c r="G37" s="54"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414</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398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418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419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434</v>
      </c>
      <c r="D1" s="54" t="s">
        <v>373</v>
      </c>
      <c r="E1" s="0" t="s">
        <v>435</v>
      </c>
      <c r="F1" s="0" t="s">
        <v>432</v>
      </c>
      <c r="G1" s="0" t="s">
        <v>436</v>
      </c>
    </row>
    <row r="2" customFormat="false" ht="12.8" hidden="false" customHeight="false" outlineLevel="0" collapsed="false">
      <c r="A2" s="0" t="s">
        <v>437</v>
      </c>
      <c r="B2" s="52" t="n">
        <f aca="false">FALSE()</f>
        <v>0</v>
      </c>
      <c r="C2" s="0" t="s">
        <v>380</v>
      </c>
      <c r="D2" s="54" t="s">
        <v>377</v>
      </c>
      <c r="E2" s="0" t="s">
        <v>438</v>
      </c>
      <c r="F2" s="0" t="s">
        <v>377</v>
      </c>
      <c r="G2" s="0" t="s">
        <v>402</v>
      </c>
    </row>
    <row r="3" customFormat="false" ht="12.8" hidden="false" customHeight="false" outlineLevel="0" collapsed="false">
      <c r="A3" s="0" t="s">
        <v>439</v>
      </c>
      <c r="D3" s="54" t="s">
        <v>382</v>
      </c>
      <c r="E3" s="0" t="s">
        <v>440</v>
      </c>
      <c r="F3" s="0" t="s">
        <v>373</v>
      </c>
    </row>
    <row r="4" customFormat="false" ht="12.8" hidden="false" customHeight="false" outlineLevel="0" collapsed="false">
      <c r="D4" s="54" t="s">
        <v>386</v>
      </c>
      <c r="E4" s="0" t="s">
        <v>441</v>
      </c>
      <c r="F4" s="0" t="s">
        <v>382</v>
      </c>
    </row>
    <row r="5" customFormat="false" ht="12.8" hidden="false" customHeight="false" outlineLevel="0" collapsed="false">
      <c r="D5" s="54" t="s">
        <v>390</v>
      </c>
      <c r="E5" s="0" t="s">
        <v>442</v>
      </c>
      <c r="F5" s="0" t="s">
        <v>386</v>
      </c>
    </row>
    <row r="6" customFormat="false" ht="12.8" hidden="false" customHeight="false" outlineLevel="0" collapsed="false">
      <c r="D6" s="54" t="s">
        <v>425</v>
      </c>
      <c r="E6" s="0" t="s">
        <v>443</v>
      </c>
      <c r="F6" s="0" t="s">
        <v>408</v>
      </c>
    </row>
    <row r="7" customFormat="false" ht="12.8" hidden="false" customHeight="false" outlineLevel="0" collapsed="false">
      <c r="D7" s="54" t="s">
        <v>394</v>
      </c>
      <c r="E7" s="0" t="s">
        <v>444</v>
      </c>
    </row>
    <row r="8" customFormat="false" ht="12.8" hidden="false" customHeight="false" outlineLevel="0" collapsed="false">
      <c r="D8" s="54" t="s">
        <v>427</v>
      </c>
      <c r="E8" s="0" t="s">
        <v>445</v>
      </c>
    </row>
    <row r="9" customFormat="false" ht="12.8" hidden="false" customHeight="false" outlineLevel="0" collapsed="false">
      <c r="D9" s="54" t="s">
        <v>430</v>
      </c>
      <c r="E9" s="0" t="s">
        <v>446</v>
      </c>
    </row>
    <row r="10" customFormat="false" ht="12.8" hidden="false" customHeight="false" outlineLevel="0" collapsed="false">
      <c r="D10" s="54" t="s">
        <v>408</v>
      </c>
      <c r="E10" s="0" t="s">
        <v>447</v>
      </c>
    </row>
    <row r="11" customFormat="false" ht="12.8" hidden="false" customHeight="false" outlineLevel="0" collapsed="false">
      <c r="D11" s="54" t="s">
        <v>411</v>
      </c>
      <c r="E11" s="0" t="s">
        <v>448</v>
      </c>
    </row>
    <row r="12" customFormat="false" ht="12.8" hidden="false" customHeight="false" outlineLevel="0" collapsed="false">
      <c r="D12" s="54" t="s">
        <v>412</v>
      </c>
      <c r="E12" s="0" t="s">
        <v>449</v>
      </c>
    </row>
    <row r="13" customFormat="false" ht="12.8" hidden="false" customHeight="false" outlineLevel="0" collapsed="false">
      <c r="D13" s="54" t="s">
        <v>414</v>
      </c>
      <c r="E13" s="0" t="s">
        <v>450</v>
      </c>
    </row>
    <row r="14" customFormat="false" ht="12.8" hidden="false" customHeight="false" outlineLevel="0" collapsed="false">
      <c r="D14" s="54" t="s">
        <v>415</v>
      </c>
      <c r="E14" s="0" t="s">
        <v>451</v>
      </c>
    </row>
    <row r="15" customFormat="false" ht="12.8" hidden="false" customHeight="false" outlineLevel="0" collapsed="false">
      <c r="D15" s="54" t="s">
        <v>398</v>
      </c>
      <c r="E15" s="0" t="s">
        <v>452</v>
      </c>
    </row>
    <row r="16" customFormat="false" ht="12.8" hidden="false" customHeight="false" outlineLevel="0" collapsed="false">
      <c r="D16" s="54" t="s">
        <v>418</v>
      </c>
      <c r="E16" s="70" t="s">
        <v>453</v>
      </c>
    </row>
    <row r="17" customFormat="false" ht="12.8" hidden="false" customHeight="false" outlineLevel="0" collapsed="false">
      <c r="D17" s="54" t="s">
        <v>419</v>
      </c>
      <c r="E17" s="0" t="s">
        <v>454</v>
      </c>
    </row>
    <row r="18" customFormat="false" ht="12.8" hidden="false" customHeight="false" outlineLevel="0" collapsed="false">
      <c r="D18" s="54" t="s">
        <v>402</v>
      </c>
      <c r="E18" s="0" t="s">
        <v>455</v>
      </c>
    </row>
    <row r="19" customFormat="false" ht="12.8" hidden="false" customHeight="false" outlineLevel="0" collapsed="false">
      <c r="D19" s="54" t="s">
        <v>407</v>
      </c>
      <c r="E19" s="0" t="s">
        <v>456</v>
      </c>
    </row>
    <row r="20" customFormat="false" ht="12.8" hidden="false" customHeight="false" outlineLevel="0" collapsed="false">
      <c r="D20" s="54" t="s">
        <v>428</v>
      </c>
      <c r="E20" s="0" t="s">
        <v>457</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36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72" t="s">
        <v>458</v>
      </c>
    </row>
    <row r="4" customFormat="false" ht="14.9" hidden="false" customHeight="false" outlineLevel="0" collapsed="false">
      <c r="B4" s="72" t="s">
        <v>459</v>
      </c>
    </row>
    <row r="5" customFormat="false" ht="14.9" hidden="false" customHeight="false" outlineLevel="0" collapsed="false">
      <c r="B5" s="72" t="s">
        <v>460</v>
      </c>
    </row>
    <row r="6" customFormat="false" ht="14.9" hidden="false" customHeight="false" outlineLevel="0" collapsed="false">
      <c r="A6" s="0" t="s">
        <v>461</v>
      </c>
      <c r="B6" s="72" t="s">
        <v>462</v>
      </c>
    </row>
    <row r="7" customFormat="false" ht="14.9" hidden="false" customHeight="false" outlineLevel="0" collapsed="false">
      <c r="B7" s="72" t="s">
        <v>463</v>
      </c>
    </row>
    <row r="8" customFormat="false" ht="12.8" hidden="false" customHeight="false" outlineLevel="0" collapsed="false">
      <c r="A8" s="0" t="s">
        <v>40</v>
      </c>
      <c r="B8" s="72" t="s">
        <v>464</v>
      </c>
    </row>
    <row r="9" customFormat="false" ht="12.8" hidden="false" customHeight="false" outlineLevel="0" collapsed="false">
      <c r="A9" s="0" t="s">
        <v>465</v>
      </c>
      <c r="B9" s="72" t="s">
        <v>466</v>
      </c>
    </row>
    <row r="10" customFormat="false" ht="12.8" hidden="false" customHeight="false" outlineLevel="0" collapsed="false">
      <c r="B10" s="0" t="s">
        <v>467</v>
      </c>
    </row>
    <row r="11" customFormat="false" ht="12.8" hidden="false" customHeight="false" outlineLevel="0" collapsed="false">
      <c r="B11" s="0" t="s">
        <v>468</v>
      </c>
    </row>
    <row r="14" customFormat="false" ht="12.8" hidden="false" customHeight="false" outlineLevel="0" collapsed="false">
      <c r="B14" s="72" t="s">
        <v>469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425</v>
      </c>
    </row>
    <row r="26" customFormat="false" ht="12.8" hidden="false" customHeight="false" outlineLevel="0" collapsed="false">
      <c r="B26" s="54" t="s">
        <v>394</v>
      </c>
    </row>
    <row r="27" customFormat="false" ht="12.8" hidden="false" customHeight="false" outlineLevel="0" collapsed="false">
      <c r="B27" s="54" t="s">
        <v>427</v>
      </c>
    </row>
    <row r="28" customFormat="false" ht="12.8" hidden="false" customHeight="false" outlineLevel="0" collapsed="false">
      <c r="B28" s="54" t="s">
        <v>430</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398</v>
      </c>
      <c r="D34" s="72"/>
    </row>
    <row r="35" customFormat="false" ht="12.8" hidden="false" customHeight="false" outlineLevel="0" collapsed="false">
      <c r="B35" s="54" t="s">
        <v>418</v>
      </c>
      <c r="D35" s="72"/>
    </row>
    <row r="36" customFormat="false" ht="12.8" hidden="false" customHeight="false" outlineLevel="0" collapsed="false">
      <c r="B36" s="54" t="s">
        <v>419</v>
      </c>
      <c r="D36" s="72"/>
    </row>
    <row r="37" customFormat="false" ht="12.8" hidden="false" customHeight="false" outlineLevel="0" collapsed="false">
      <c r="B37" s="54" t="s">
        <v>402</v>
      </c>
      <c r="D37" s="72"/>
    </row>
    <row r="38" customFormat="false" ht="12.8" hidden="false" customHeight="false" outlineLevel="0" collapsed="false">
      <c r="B38" s="54" t="s">
        <v>407</v>
      </c>
      <c r="D38" s="72"/>
    </row>
    <row r="39" customFormat="false" ht="12.8" hidden="false" customHeight="false" outlineLevel="0" collapsed="false">
      <c r="B39" s="54" t="s">
        <v>428</v>
      </c>
      <c r="D39" s="7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470</v>
      </c>
    </row>
    <row r="4" customFormat="false" ht="15" hidden="false" customHeight="false" outlineLevel="0" collapsed="false">
      <c r="B4" s="71" t="s">
        <v>471</v>
      </c>
    </row>
    <row r="5" customFormat="false" ht="15" hidden="false" customHeight="false" outlineLevel="0" collapsed="false">
      <c r="B5" s="71" t="s">
        <v>472</v>
      </c>
    </row>
    <row r="6" customFormat="false" ht="15" hidden="false" customHeight="false" outlineLevel="0" collapsed="false">
      <c r="B6" s="71" t="s">
        <v>473</v>
      </c>
    </row>
    <row r="7" customFormat="false" ht="15" hidden="false" customHeight="false" outlineLevel="0" collapsed="false">
      <c r="B7" s="71" t="s">
        <v>474</v>
      </c>
    </row>
    <row r="8" customFormat="false" ht="12.8" hidden="false" customHeight="false" outlineLevel="0" collapsed="false">
      <c r="A8" s="0" t="s">
        <v>475</v>
      </c>
      <c r="B8" s="0" t="s">
        <v>476</v>
      </c>
    </row>
    <row r="9" customFormat="false" ht="12.8" hidden="false" customHeight="false" outlineLevel="0" collapsed="false">
      <c r="A9" s="0" t="s">
        <v>477</v>
      </c>
      <c r="B9" s="0" t="s">
        <v>478</v>
      </c>
    </row>
    <row r="10" customFormat="false" ht="12.8" hidden="false" customHeight="false" outlineLevel="0" collapsed="false">
      <c r="B10" s="0" t="s">
        <v>479</v>
      </c>
    </row>
    <row r="11" customFormat="false" ht="12.8" hidden="false" customHeight="false" outlineLevel="0" collapsed="false">
      <c r="B11" s="0" t="s">
        <v>480</v>
      </c>
    </row>
    <row r="14" customFormat="false" ht="12.8" hidden="false" customHeight="false" outlineLevel="0" collapsed="false">
      <c r="B14" s="0" t="s">
        <v>481</v>
      </c>
    </row>
    <row r="20" customFormat="false" ht="12.8" hidden="false" customHeight="false" outlineLevel="0" collapsed="false">
      <c r="B20" s="0" t="s">
        <v>482</v>
      </c>
    </row>
    <row r="21" customFormat="false" ht="12.8" hidden="false" customHeight="false" outlineLevel="0" collapsed="false">
      <c r="B21" s="0" t="s">
        <v>483</v>
      </c>
    </row>
    <row r="22" customFormat="false" ht="12.8" hidden="false" customHeight="false" outlineLevel="0" collapsed="false">
      <c r="B22" s="0" t="s">
        <v>484</v>
      </c>
    </row>
    <row r="23" customFormat="false" ht="12.8" hidden="false" customHeight="false" outlineLevel="0" collapsed="false">
      <c r="B23" s="0" t="s">
        <v>485</v>
      </c>
    </row>
    <row r="24" customFormat="false" ht="12.8" hidden="false" customHeight="false" outlineLevel="0" collapsed="false">
      <c r="B24" s="0" t="s">
        <v>390</v>
      </c>
    </row>
    <row r="25" customFormat="false" ht="12.8" hidden="false" customHeight="false" outlineLevel="0" collapsed="false">
      <c r="B25" s="0" t="s">
        <v>486</v>
      </c>
    </row>
    <row r="26" customFormat="false" ht="12.8" hidden="false" customHeight="false" outlineLevel="0" collapsed="false">
      <c r="B26" s="0" t="s">
        <v>487</v>
      </c>
    </row>
    <row r="27" customFormat="false" ht="12.8" hidden="false" customHeight="false" outlineLevel="0" collapsed="false">
      <c r="B27" s="0" t="s">
        <v>488</v>
      </c>
    </row>
    <row r="28" customFormat="false" ht="12.8" hidden="false" customHeight="false" outlineLevel="0" collapsed="false">
      <c r="B28" s="0" t="s">
        <v>489</v>
      </c>
    </row>
    <row r="29" customFormat="false" ht="12.8" hidden="false" customHeight="false" outlineLevel="0" collapsed="false">
      <c r="B29" s="0" t="s">
        <v>490</v>
      </c>
    </row>
    <row r="30" customFormat="false" ht="12.8" hidden="false" customHeight="false" outlineLevel="0" collapsed="false">
      <c r="B30" s="0" t="s">
        <v>491</v>
      </c>
    </row>
    <row r="31" customFormat="false" ht="12.8" hidden="false" customHeight="false" outlineLevel="0" collapsed="false">
      <c r="B31" s="0" t="s">
        <v>492</v>
      </c>
    </row>
    <row r="32" customFormat="false" ht="12.8" hidden="false" customHeight="false" outlineLevel="0" collapsed="false">
      <c r="B32" s="0" t="s">
        <v>493</v>
      </c>
    </row>
    <row r="33" customFormat="false" ht="12.8" hidden="false" customHeight="false" outlineLevel="0" collapsed="false">
      <c r="B33" s="0" t="s">
        <v>494</v>
      </c>
    </row>
    <row r="34" customFormat="false" ht="12.8" hidden="false" customHeight="false" outlineLevel="0" collapsed="false">
      <c r="B34" s="0" t="s">
        <v>495</v>
      </c>
    </row>
    <row r="35" customFormat="false" ht="12.8" hidden="false" customHeight="false" outlineLevel="0" collapsed="false">
      <c r="B35" s="0" t="s">
        <v>418</v>
      </c>
    </row>
    <row r="36" customFormat="false" ht="12.8" hidden="false" customHeight="false" outlineLevel="0" collapsed="false">
      <c r="B36" s="0" t="s">
        <v>496</v>
      </c>
    </row>
    <row r="37" customFormat="false" ht="12.8" hidden="false" customHeight="false" outlineLevel="0" collapsed="false">
      <c r="B37" s="0" t="s">
        <v>497</v>
      </c>
    </row>
    <row r="38" customFormat="false" ht="12.8" hidden="false" customHeight="false" outlineLevel="0" collapsed="false">
      <c r="B38" s="0" t="s">
        <v>498</v>
      </c>
    </row>
    <row r="39" customFormat="false" ht="12.8" hidden="false" customHeight="false" outlineLevel="0" collapsed="false">
      <c r="B39" s="0" t="s">
        <v>499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367187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386</v>
      </c>
    </row>
    <row r="3" customFormat="false" ht="14.9" hidden="false" customHeight="false" outlineLevel="0" collapsed="false">
      <c r="B3" s="72" t="s">
        <v>500</v>
      </c>
    </row>
    <row r="4" customFormat="false" ht="14.9" hidden="false" customHeight="false" outlineLevel="0" collapsed="false">
      <c r="B4" s="72" t="s">
        <v>501</v>
      </c>
    </row>
    <row r="5" customFormat="false" ht="14.9" hidden="false" customHeight="false" outlineLevel="0" collapsed="false">
      <c r="B5" s="72" t="s">
        <v>502</v>
      </c>
    </row>
    <row r="6" customFormat="false" ht="14.9" hidden="false" customHeight="false" outlineLevel="0" collapsed="false">
      <c r="B6" s="72" t="s">
        <v>503</v>
      </c>
    </row>
    <row r="7" customFormat="false" ht="14.9" hidden="false" customHeight="false" outlineLevel="0" collapsed="false">
      <c r="B7" s="72" t="s">
        <v>504</v>
      </c>
    </row>
    <row r="8" customFormat="false" ht="14.9" hidden="false" customHeight="false" outlineLevel="0" collapsed="false">
      <c r="A8" s="0" t="s">
        <v>475</v>
      </c>
      <c r="B8" s="72" t="s">
        <v>505</v>
      </c>
    </row>
    <row r="9" customFormat="false" ht="14.9" hidden="false" customHeight="false" outlineLevel="0" collapsed="false">
      <c r="A9" s="0" t="s">
        <v>477</v>
      </c>
      <c r="B9" s="72" t="s">
        <v>506</v>
      </c>
    </row>
    <row r="10" customFormat="false" ht="14.9" hidden="false" customHeight="false" outlineLevel="0" collapsed="false">
      <c r="B10" s="72" t="s">
        <v>507</v>
      </c>
    </row>
    <row r="11" customFormat="false" ht="14.9" hidden="false" customHeight="false" outlineLevel="0" collapsed="false">
      <c r="B11" s="72" t="s">
        <v>508</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509</v>
      </c>
    </row>
    <row r="15" customFormat="false" ht="12.8" hidden="false" customHeight="false" outlineLevel="0" collapsed="false">
      <c r="B15" s="72"/>
    </row>
    <row r="20" customFormat="false" ht="12.8" hidden="false" customHeight="false" outlineLevel="0" collapsed="false">
      <c r="B20" s="0" t="s">
        <v>510</v>
      </c>
    </row>
    <row r="21" customFormat="false" ht="12.8" hidden="false" customHeight="false" outlineLevel="0" collapsed="false">
      <c r="B21" s="0" t="s">
        <v>511</v>
      </c>
    </row>
    <row r="22" customFormat="false" ht="12.8" hidden="false" customHeight="false" outlineLevel="0" collapsed="false">
      <c r="B22" s="0" t="s">
        <v>512</v>
      </c>
    </row>
    <row r="23" customFormat="false" ht="12.8" hidden="false" customHeight="false" outlineLevel="0" collapsed="false">
      <c r="B23" s="0" t="s">
        <v>513</v>
      </c>
    </row>
    <row r="24" customFormat="false" ht="12.8" hidden="false" customHeight="false" outlineLevel="0" collapsed="false">
      <c r="B24" s="0" t="s">
        <v>514</v>
      </c>
    </row>
    <row r="25" customFormat="false" ht="12.8" hidden="false" customHeight="false" outlineLevel="0" collapsed="false">
      <c r="B25" s="0" t="s">
        <v>515</v>
      </c>
    </row>
    <row r="26" customFormat="false" ht="12.8" hidden="false" customHeight="false" outlineLevel="0" collapsed="false">
      <c r="B26" s="0" t="s">
        <v>516</v>
      </c>
    </row>
    <row r="27" customFormat="false" ht="12.8" hidden="false" customHeight="false" outlineLevel="0" collapsed="false">
      <c r="B27" s="0" t="s">
        <v>517</v>
      </c>
    </row>
    <row r="28" customFormat="false" ht="12.8" hidden="false" customHeight="false" outlineLevel="0" collapsed="false">
      <c r="B28" s="0" t="s">
        <v>518</v>
      </c>
    </row>
    <row r="29" customFormat="false" ht="12.8" hidden="false" customHeight="false" outlineLevel="0" collapsed="false">
      <c r="B29" s="0" t="s">
        <v>519</v>
      </c>
    </row>
    <row r="30" customFormat="false" ht="12.8" hidden="false" customHeight="false" outlineLevel="0" collapsed="false">
      <c r="B30" s="0" t="s">
        <v>520</v>
      </c>
    </row>
    <row r="31" customFormat="false" ht="12.8" hidden="false" customHeight="false" outlineLevel="0" collapsed="false">
      <c r="B31" s="0" t="s">
        <v>521</v>
      </c>
    </row>
    <row r="32" customFormat="false" ht="12.8" hidden="false" customHeight="false" outlineLevel="0" collapsed="false">
      <c r="B32" s="0" t="s">
        <v>522</v>
      </c>
    </row>
    <row r="33" customFormat="false" ht="12.8" hidden="false" customHeight="false" outlineLevel="0" collapsed="false">
      <c r="B33" s="0" t="s">
        <v>523</v>
      </c>
    </row>
    <row r="34" customFormat="false" ht="12.8" hidden="false" customHeight="false" outlineLevel="0" collapsed="false">
      <c r="B34" s="0" t="s">
        <v>524</v>
      </c>
    </row>
    <row r="35" customFormat="false" ht="12.8" hidden="false" customHeight="false" outlineLevel="0" collapsed="false">
      <c r="B35" s="0" t="s">
        <v>525</v>
      </c>
    </row>
    <row r="36" customFormat="false" ht="12.8" hidden="false" customHeight="false" outlineLevel="0" collapsed="false">
      <c r="B36" s="0" t="s">
        <v>526</v>
      </c>
    </row>
    <row r="37" customFormat="false" ht="12.8" hidden="false" customHeight="false" outlineLevel="0" collapsed="false">
      <c r="B37" s="0" t="s">
        <v>402</v>
      </c>
    </row>
    <row r="38" customFormat="false" ht="12.8" hidden="false" customHeight="false" outlineLevel="0" collapsed="false">
      <c r="B38" s="0" t="s">
        <v>527</v>
      </c>
    </row>
    <row r="39" customFormat="false" ht="12.8" hidden="false" customHeight="false" outlineLevel="0" collapsed="false">
      <c r="B39" s="0" t="s">
        <v>528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36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529</v>
      </c>
    </row>
    <row r="4" customFormat="false" ht="12.8" hidden="false" customHeight="false" outlineLevel="0" collapsed="false">
      <c r="B4" s="0" t="s">
        <v>530</v>
      </c>
    </row>
    <row r="5" customFormat="false" ht="12.8" hidden="false" customHeight="false" outlineLevel="0" collapsed="false">
      <c r="B5" s="0" t="s">
        <v>531</v>
      </c>
    </row>
    <row r="6" customFormat="false" ht="12.8" hidden="false" customHeight="false" outlineLevel="0" collapsed="false">
      <c r="B6" s="0" t="s">
        <v>532</v>
      </c>
    </row>
    <row r="7" customFormat="false" ht="12.8" hidden="false" customHeight="false" outlineLevel="0" collapsed="false">
      <c r="B7" s="0" t="s">
        <v>533</v>
      </c>
    </row>
    <row r="8" customFormat="false" ht="15" hidden="false" customHeight="false" outlineLevel="0" collapsed="false">
      <c r="B8" s="71" t="s">
        <v>534</v>
      </c>
    </row>
    <row r="9" customFormat="false" ht="12.8" hidden="false" customHeight="false" outlineLevel="0" collapsed="false">
      <c r="B9" s="0" t="s">
        <v>535</v>
      </c>
    </row>
    <row r="10" customFormat="false" ht="12.8" hidden="false" customHeight="false" outlineLevel="0" collapsed="false">
      <c r="B10" s="72" t="s">
        <v>536</v>
      </c>
    </row>
    <row r="11" customFormat="false" ht="12.8" hidden="false" customHeight="false" outlineLevel="0" collapsed="false">
      <c r="B11" s="72" t="s">
        <v>537</v>
      </c>
    </row>
    <row r="14" customFormat="false" ht="12.8" hidden="false" customHeight="false" outlineLevel="0" collapsed="false">
      <c r="B14" s="0" t="s">
        <v>538</v>
      </c>
    </row>
    <row r="20" customFormat="false" ht="12.8" hidden="false" customHeight="false" outlineLevel="0" collapsed="false">
      <c r="B20" s="0" t="s">
        <v>539</v>
      </c>
    </row>
    <row r="21" customFormat="false" ht="12.8" hidden="false" customHeight="false" outlineLevel="0" collapsed="false">
      <c r="B21" s="0" t="s">
        <v>540</v>
      </c>
    </row>
    <row r="22" customFormat="false" ht="12.8" hidden="false" customHeight="false" outlineLevel="0" collapsed="false">
      <c r="B22" s="0" t="s">
        <v>541</v>
      </c>
    </row>
    <row r="23" customFormat="false" ht="12.8" hidden="false" customHeight="false" outlineLevel="0" collapsed="false">
      <c r="B23" s="0" t="s">
        <v>542</v>
      </c>
    </row>
    <row r="24" customFormat="false" ht="12.8" hidden="false" customHeight="false" outlineLevel="0" collapsed="false">
      <c r="B24" s="0" t="s">
        <v>390</v>
      </c>
    </row>
    <row r="25" customFormat="false" ht="12.8" hidden="false" customHeight="false" outlineLevel="0" collapsed="false">
      <c r="B25" s="0" t="s">
        <v>543</v>
      </c>
    </row>
    <row r="26" customFormat="false" ht="12.8" hidden="false" customHeight="false" outlineLevel="0" collapsed="false">
      <c r="B26" s="0" t="s">
        <v>544</v>
      </c>
    </row>
    <row r="27" customFormat="false" ht="12.8" hidden="false" customHeight="false" outlineLevel="0" collapsed="false">
      <c r="B27" s="0" t="s">
        <v>545</v>
      </c>
    </row>
    <row r="28" customFormat="false" ht="12.8" hidden="false" customHeight="false" outlineLevel="0" collapsed="false">
      <c r="B28" s="0" t="s">
        <v>546</v>
      </c>
    </row>
    <row r="29" customFormat="false" ht="12.8" hidden="false" customHeight="false" outlineLevel="0" collapsed="false">
      <c r="B29" s="0" t="s">
        <v>547</v>
      </c>
    </row>
    <row r="30" customFormat="false" ht="12.8" hidden="false" customHeight="false" outlineLevel="0" collapsed="false">
      <c r="B30" s="0" t="s">
        <v>548</v>
      </c>
    </row>
    <row r="31" customFormat="false" ht="12.8" hidden="false" customHeight="false" outlineLevel="0" collapsed="false">
      <c r="B31" s="0" t="s">
        <v>549</v>
      </c>
    </row>
    <row r="32" customFormat="false" ht="12.8" hidden="false" customHeight="false" outlineLevel="0" collapsed="false">
      <c r="B32" s="0" t="s">
        <v>550</v>
      </c>
    </row>
    <row r="33" customFormat="false" ht="12.8" hidden="false" customHeight="false" outlineLevel="0" collapsed="false">
      <c r="B33" s="0" t="s">
        <v>551</v>
      </c>
    </row>
    <row r="34" customFormat="false" ht="12.8" hidden="false" customHeight="false" outlineLevel="0" collapsed="false">
      <c r="B34" s="0" t="s">
        <v>552</v>
      </c>
    </row>
    <row r="35" customFormat="false" ht="12.8" hidden="false" customHeight="false" outlineLevel="0" collapsed="false">
      <c r="B35" s="0" t="s">
        <v>553</v>
      </c>
    </row>
    <row r="36" customFormat="false" ht="12.8" hidden="false" customHeight="false" outlineLevel="0" collapsed="false">
      <c r="B36" s="0" t="s">
        <v>554</v>
      </c>
    </row>
    <row r="37" customFormat="false" ht="12.8" hidden="false" customHeight="false" outlineLevel="0" collapsed="false">
      <c r="B37" s="0" t="s">
        <v>402</v>
      </c>
    </row>
    <row r="38" customFormat="false" ht="12.8" hidden="false" customHeight="false" outlineLevel="0" collapsed="false">
      <c r="B38" s="0" t="s">
        <v>555</v>
      </c>
    </row>
    <row r="39" customFormat="false" ht="12.8" hidden="false" customHeight="false" outlineLevel="0" collapsed="false">
      <c r="B39" s="0" t="s">
        <v>556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36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557</v>
      </c>
    </row>
    <row r="4" customFormat="false" ht="15" hidden="false" customHeight="false" outlineLevel="0" collapsed="false">
      <c r="B4" s="71" t="s">
        <v>558</v>
      </c>
    </row>
    <row r="5" customFormat="false" ht="12.8" hidden="false" customHeight="false" outlineLevel="0" collapsed="false">
      <c r="B5" s="0" t="s">
        <v>559</v>
      </c>
    </row>
    <row r="6" customFormat="false" ht="15" hidden="false" customHeight="false" outlineLevel="0" collapsed="false">
      <c r="B6" s="71" t="s">
        <v>560</v>
      </c>
    </row>
    <row r="7" customFormat="false" ht="15" hidden="false" customHeight="false" outlineLevel="0" collapsed="false">
      <c r="B7" s="71" t="s">
        <v>561</v>
      </c>
    </row>
    <row r="8" customFormat="false" ht="12.8" hidden="false" customHeight="false" outlineLevel="0" collapsed="false">
      <c r="B8" s="0" t="s">
        <v>562</v>
      </c>
    </row>
    <row r="9" customFormat="false" ht="12.8" hidden="false" customHeight="false" outlineLevel="0" collapsed="false">
      <c r="B9" s="73" t="s">
        <v>563</v>
      </c>
    </row>
    <row r="10" customFormat="false" ht="12.8" hidden="false" customHeight="false" outlineLevel="0" collapsed="false">
      <c r="B10" s="0" t="s">
        <v>564</v>
      </c>
    </row>
    <row r="11" customFormat="false" ht="12.8" hidden="false" customHeight="false" outlineLevel="0" collapsed="false">
      <c r="B11" s="0" t="s">
        <v>565</v>
      </c>
    </row>
    <row r="14" customFormat="false" ht="15" hidden="false" customHeight="false" outlineLevel="0" collapsed="false">
      <c r="B14" s="71"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512</v>
      </c>
    </row>
    <row r="23" customFormat="false" ht="12.8" hidden="false" customHeight="false" outlineLevel="0" collapsed="false">
      <c r="B23" s="0" t="s">
        <v>569</v>
      </c>
    </row>
    <row r="24" customFormat="false" ht="12.8" hidden="false" customHeight="false" outlineLevel="0" collapsed="false">
      <c r="B24" s="0" t="s">
        <v>390</v>
      </c>
    </row>
    <row r="25" customFormat="false" ht="12.8" hidden="false" customHeight="false" outlineLevel="0" collapsed="false">
      <c r="B25" s="0" t="s">
        <v>570</v>
      </c>
    </row>
    <row r="26" customFormat="false" ht="12.8" hidden="false" customHeight="false" outlineLevel="0" collapsed="false">
      <c r="B26" s="0" t="s">
        <v>516</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553</v>
      </c>
    </row>
    <row r="36" customFormat="false" ht="12.8" hidden="false" customHeight="false" outlineLevel="0" collapsed="false">
      <c r="B36" s="0" t="s">
        <v>579</v>
      </c>
    </row>
    <row r="37" customFormat="false" ht="12.8" hidden="false" customHeight="false" outlineLevel="0" collapsed="false">
      <c r="B37" s="0" t="s">
        <v>497</v>
      </c>
    </row>
    <row r="38" customFormat="false" ht="12.8" hidden="false" customHeight="false" outlineLevel="0" collapsed="false">
      <c r="B38" s="0" t="s">
        <v>580</v>
      </c>
    </row>
    <row r="39" customFormat="false" ht="12.8" hidden="false" customHeight="false" outlineLevel="0" collapsed="false">
      <c r="B39" s="0" t="s">
        <v>581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2.8" hidden="false" customHeight="false" outlineLevel="0" collapsed="false">
      <c r="B8"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390</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496</v>
      </c>
    </row>
    <row r="37" customFormat="false" ht="12.8" hidden="false" customHeight="false" outlineLevel="0" collapsed="false">
      <c r="B37" s="0" t="s">
        <v>402</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2021-02-01T23:09:23Z</dcterms:modified>
  <cp:revision>194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