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RG/"/>
    </mc:Choice>
  </mc:AlternateContent>
  <xr:revisionPtr revIDLastSave="0" documentId="13_ncr:1_{DDA30F49-A64C-B544-AD88-88B821E695A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14" i="2" l="1"/>
  <c r="D14" i="2"/>
  <c r="C15" i="2"/>
  <c r="D15" i="2"/>
  <c r="C16" i="2"/>
  <c r="D16" i="2"/>
  <c r="C17" i="2"/>
  <c r="D17" i="2"/>
  <c r="C18" i="2"/>
  <c r="D18" i="2"/>
  <c r="C19" i="2"/>
  <c r="D19" i="2"/>
  <c r="C20" i="2"/>
  <c r="D20" i="2"/>
  <c r="C21" i="2"/>
  <c r="D21" i="2"/>
  <c r="C22" i="2"/>
  <c r="D22" i="2"/>
  <c r="C23" i="2"/>
  <c r="D23" i="2"/>
  <c r="C4" i="2" l="1"/>
  <c r="D4" i="2"/>
  <c r="C5" i="2"/>
  <c r="D5" i="2"/>
  <c r="C6" i="2"/>
  <c r="D6" i="2"/>
  <c r="C7" i="2"/>
  <c r="CO8" i="1" s="1"/>
  <c r="FE8" i="1" s="1"/>
  <c r="D7" i="2"/>
  <c r="C8" i="2"/>
  <c r="CO9" i="1" s="1"/>
  <c r="FE9" i="1" s="1"/>
  <c r="D8" i="2"/>
  <c r="C9" i="2"/>
  <c r="D9" i="2"/>
  <c r="C10" i="2"/>
  <c r="D10" i="2"/>
  <c r="C11" i="2"/>
  <c r="D11" i="2"/>
  <c r="C12" i="2"/>
  <c r="CO13" i="1" s="1"/>
  <c r="D12" i="2"/>
  <c r="C13" i="2"/>
  <c r="D13" i="2"/>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B23" i="2"/>
  <c r="AI8" i="1" s="1"/>
  <c r="W22" i="2"/>
  <c r="V22" i="2"/>
  <c r="U22" i="2"/>
  <c r="T22" i="2"/>
  <c r="S22" i="2"/>
  <c r="R22" i="2"/>
  <c r="Q22" i="2"/>
  <c r="P22" i="2"/>
  <c r="M22" i="2"/>
  <c r="N22" i="2" s="1"/>
  <c r="M23" i="1" s="1"/>
  <c r="K22" i="2"/>
  <c r="J22" i="2"/>
  <c r="I22" i="2"/>
  <c r="W21" i="2"/>
  <c r="I21" i="2" s="1"/>
  <c r="V21" i="2"/>
  <c r="R21" i="2"/>
  <c r="M21" i="2"/>
  <c r="T21" i="2" s="1"/>
  <c r="S22" i="1" s="1"/>
  <c r="K21" i="2"/>
  <c r="J21" i="2"/>
  <c r="W20" i="2"/>
  <c r="I20" i="2" s="1"/>
  <c r="S20" i="2"/>
  <c r="R20" i="2"/>
  <c r="N20" i="2"/>
  <c r="M20" i="2"/>
  <c r="P20" i="2" s="1"/>
  <c r="O21" i="1" s="1"/>
  <c r="K20" i="2"/>
  <c r="J20" i="2"/>
  <c r="W19" i="2"/>
  <c r="T19" i="2"/>
  <c r="S19" i="2"/>
  <c r="R19" i="2"/>
  <c r="Q19" i="2"/>
  <c r="P19" i="2"/>
  <c r="O19" i="2"/>
  <c r="N19" i="2"/>
  <c r="M20" i="1" s="1"/>
  <c r="V19" i="2"/>
  <c r="U20" i="1" s="1"/>
  <c r="K19" i="2"/>
  <c r="J19" i="2"/>
  <c r="I19" i="2"/>
  <c r="W18" i="2"/>
  <c r="V18" i="2"/>
  <c r="U18" i="2"/>
  <c r="T18" i="2"/>
  <c r="S19" i="1" s="1"/>
  <c r="P18" i="2"/>
  <c r="O19" i="1" s="1"/>
  <c r="O18" i="2"/>
  <c r="N19" i="1" s="1"/>
  <c r="N18" i="2"/>
  <c r="R18" i="2"/>
  <c r="Q19" i="1" s="1"/>
  <c r="K18" i="2"/>
  <c r="J18" i="2"/>
  <c r="I18" i="2"/>
  <c r="W17" i="2"/>
  <c r="V17" i="2"/>
  <c r="U17" i="2"/>
  <c r="T17" i="2"/>
  <c r="S17" i="2"/>
  <c r="R17" i="2"/>
  <c r="Q17" i="2"/>
  <c r="P17" i="2"/>
  <c r="M17" i="2"/>
  <c r="N17" i="2" s="1"/>
  <c r="M18" i="1" s="1"/>
  <c r="K17" i="2"/>
  <c r="J17" i="2"/>
  <c r="I17" i="2"/>
  <c r="AT18" i="1" s="1"/>
  <c r="W16" i="2"/>
  <c r="I16" i="2" s="1"/>
  <c r="V16" i="2"/>
  <c r="R16" i="2"/>
  <c r="T16" i="2"/>
  <c r="S17" i="1" s="1"/>
  <c r="K16" i="2"/>
  <c r="J16" i="2"/>
  <c r="W15" i="2"/>
  <c r="I15" i="2" s="1"/>
  <c r="S15" i="2"/>
  <c r="R15" i="2"/>
  <c r="N15" i="2"/>
  <c r="P15" i="2"/>
  <c r="O16" i="1" s="1"/>
  <c r="K15" i="2"/>
  <c r="J15" i="2"/>
  <c r="W14" i="2"/>
  <c r="T14" i="2"/>
  <c r="S14" i="2"/>
  <c r="R14" i="2"/>
  <c r="Q14" i="2"/>
  <c r="P14" i="2"/>
  <c r="O14" i="2"/>
  <c r="N14" i="2"/>
  <c r="V14" i="2"/>
  <c r="U15" i="1" s="1"/>
  <c r="K14" i="2"/>
  <c r="J14" i="2"/>
  <c r="I14" i="2"/>
  <c r="W13" i="2"/>
  <c r="V13" i="2"/>
  <c r="U13" i="2"/>
  <c r="T13" i="2"/>
  <c r="P13" i="2"/>
  <c r="O13" i="2"/>
  <c r="N13" i="2"/>
  <c r="M13" i="2"/>
  <c r="R13" i="2" s="1"/>
  <c r="Q14" i="1" s="1"/>
  <c r="K13" i="2"/>
  <c r="J13" i="2"/>
  <c r="I13" i="2"/>
  <c r="W12" i="2"/>
  <c r="V12" i="2"/>
  <c r="U12" i="2"/>
  <c r="T12" i="2"/>
  <c r="S12" i="2"/>
  <c r="R12" i="2"/>
  <c r="Q12" i="2"/>
  <c r="P12" i="2"/>
  <c r="M12" i="2"/>
  <c r="N12" i="2" s="1"/>
  <c r="M13" i="1" s="1"/>
  <c r="K12" i="2"/>
  <c r="J12" i="2"/>
  <c r="I12" i="2"/>
  <c r="AT13" i="1" s="1"/>
  <c r="W11" i="2"/>
  <c r="I11" i="2" s="1"/>
  <c r="V11" i="2"/>
  <c r="R11" i="2"/>
  <c r="M11" i="2"/>
  <c r="T11" i="2" s="1"/>
  <c r="S12" i="1" s="1"/>
  <c r="K11" i="2"/>
  <c r="J11" i="2"/>
  <c r="W10" i="2"/>
  <c r="I10" i="2" s="1"/>
  <c r="S10" i="2"/>
  <c r="R10" i="2"/>
  <c r="N10" i="2"/>
  <c r="M10" i="2"/>
  <c r="P10" i="2" s="1"/>
  <c r="O11" i="1" s="1"/>
  <c r="K10" i="2"/>
  <c r="J10" i="2"/>
  <c r="W9" i="2"/>
  <c r="T9" i="2"/>
  <c r="S9" i="2"/>
  <c r="R9" i="2"/>
  <c r="Q9" i="2"/>
  <c r="P9" i="2"/>
  <c r="O9" i="2"/>
  <c r="N9" i="2"/>
  <c r="M9" i="2"/>
  <c r="V9" i="2" s="1"/>
  <c r="U10" i="1" s="1"/>
  <c r="K9" i="2"/>
  <c r="J9" i="2"/>
  <c r="I9" i="2"/>
  <c r="AL10" i="1" s="1"/>
  <c r="B9" i="2"/>
  <c r="W8" i="2"/>
  <c r="I8" i="2" s="1"/>
  <c r="V8" i="2"/>
  <c r="U8" i="2"/>
  <c r="Q8" i="2"/>
  <c r="P8" i="2"/>
  <c r="O8" i="2"/>
  <c r="M8" i="2"/>
  <c r="S8" i="2" s="1"/>
  <c r="R9" i="1" s="1"/>
  <c r="K8" i="2"/>
  <c r="J8" i="2"/>
  <c r="B8" i="2"/>
  <c r="W7" i="2"/>
  <c r="I7" i="2" s="1"/>
  <c r="S7" i="2"/>
  <c r="R7" i="2"/>
  <c r="N7" i="2"/>
  <c r="M7" i="2"/>
  <c r="P7" i="2" s="1"/>
  <c r="O8" i="1" s="1"/>
  <c r="K7" i="2"/>
  <c r="J7" i="2"/>
  <c r="B7" i="2"/>
  <c r="W6" i="2"/>
  <c r="U6" i="2"/>
  <c r="T6" i="2"/>
  <c r="S6" i="2"/>
  <c r="R6" i="2"/>
  <c r="Q6" i="2"/>
  <c r="P6" i="2"/>
  <c r="O6" i="2"/>
  <c r="M6" i="2"/>
  <c r="V6" i="2" s="1"/>
  <c r="U7" i="1" s="1"/>
  <c r="K6" i="2"/>
  <c r="J6" i="2"/>
  <c r="I6" i="2"/>
  <c r="W5" i="2"/>
  <c r="I5" i="2" s="1"/>
  <c r="V5" i="2"/>
  <c r="U5" i="2"/>
  <c r="Q5" i="2"/>
  <c r="P5" i="2"/>
  <c r="O5" i="2"/>
  <c r="M5" i="2"/>
  <c r="S5" i="2" s="1"/>
  <c r="R6" i="1" s="1"/>
  <c r="K5" i="2"/>
  <c r="J5" i="2"/>
  <c r="W4" i="2"/>
  <c r="I4" i="2" s="1"/>
  <c r="Q4" i="2"/>
  <c r="M4" i="2"/>
  <c r="O4" i="2" s="1"/>
  <c r="N5" i="1" s="1"/>
  <c r="K4" i="2"/>
  <c r="J4" i="2"/>
  <c r="B2" i="2"/>
  <c r="B1" i="2"/>
  <c r="F2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A23" i="1"/>
  <c r="Z23" i="1"/>
  <c r="Y23" i="1"/>
  <c r="X23" i="1"/>
  <c r="W23" i="1"/>
  <c r="U23" i="1"/>
  <c r="T23" i="1"/>
  <c r="S23" i="1"/>
  <c r="R23" i="1"/>
  <c r="Q23" i="1"/>
  <c r="P23" i="1"/>
  <c r="O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L22" i="1" s="1"/>
  <c r="CL22" i="1"/>
  <c r="CK22" i="1"/>
  <c r="CJ22" i="1"/>
  <c r="CI22" i="1"/>
  <c r="CH22" i="1"/>
  <c r="CG22" i="1"/>
  <c r="BH22" i="1"/>
  <c r="BG22" i="1"/>
  <c r="BF22" i="1"/>
  <c r="BE22" i="1"/>
  <c r="AV22" i="1"/>
  <c r="AM22" i="1"/>
  <c r="AK22" i="1"/>
  <c r="AJ22" i="1"/>
  <c r="AA22" i="1"/>
  <c r="Z22" i="1"/>
  <c r="Y22" i="1"/>
  <c r="X22" i="1"/>
  <c r="W22" i="1"/>
  <c r="U22" i="1"/>
  <c r="Q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I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L13" i="1"/>
  <c r="CK13" i="1"/>
  <c r="CJ13" i="1"/>
  <c r="CI13" i="1"/>
  <c r="CH13" i="1"/>
  <c r="CG13" i="1"/>
  <c r="BH13" i="1"/>
  <c r="BG13" i="1"/>
  <c r="BF13" i="1"/>
  <c r="BE13" i="1"/>
  <c r="AV13" i="1"/>
  <c r="AM13" i="1"/>
  <c r="AK13" i="1"/>
  <c r="AI13" i="1"/>
  <c r="AB13" i="1"/>
  <c r="AA13" i="1"/>
  <c r="Z13" i="1"/>
  <c r="Y13" i="1"/>
  <c r="X13" i="1"/>
  <c r="W13" i="1"/>
  <c r="U13" i="1"/>
  <c r="T13" i="1"/>
  <c r="S13" i="1"/>
  <c r="R13" i="1"/>
  <c r="Q13" i="1"/>
  <c r="P13" i="1"/>
  <c r="O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K10" i="1"/>
  <c r="AI10" i="1"/>
  <c r="AB10" i="1"/>
  <c r="AA10" i="1"/>
  <c r="Z10" i="1"/>
  <c r="Y10" i="1"/>
  <c r="X10" i="1"/>
  <c r="W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L9" i="1"/>
  <c r="CK9" i="1"/>
  <c r="CJ9" i="1"/>
  <c r="CI9" i="1"/>
  <c r="CH9" i="1"/>
  <c r="CG9" i="1"/>
  <c r="BH9" i="1"/>
  <c r="BG9" i="1"/>
  <c r="BF9" i="1"/>
  <c r="BE9" i="1"/>
  <c r="AV9" i="1"/>
  <c r="AM9" i="1"/>
  <c r="AK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L8" i="1"/>
  <c r="CK8" i="1"/>
  <c r="CJ8" i="1"/>
  <c r="CI8" i="1"/>
  <c r="CH8" i="1"/>
  <c r="CG8" i="1"/>
  <c r="BH8" i="1"/>
  <c r="BG8" i="1"/>
  <c r="BF8" i="1"/>
  <c r="BE8" i="1"/>
  <c r="AV8" i="1"/>
  <c r="AM8" i="1"/>
  <c r="AK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I5" i="1"/>
  <c r="AA5" i="1"/>
  <c r="Z5" i="1"/>
  <c r="Y5" i="1"/>
  <c r="X5" i="1"/>
  <c r="W5" i="1"/>
  <c r="P5" i="1"/>
  <c r="L5" i="1"/>
  <c r="K5" i="1"/>
  <c r="J5" i="1"/>
  <c r="I5" i="1"/>
  <c r="H5" i="1"/>
  <c r="G5" i="1"/>
  <c r="E5" i="1"/>
  <c r="D5" i="1"/>
  <c r="C5" i="1"/>
  <c r="B5" i="1"/>
  <c r="A5" i="1"/>
  <c r="AA4" i="1"/>
  <c r="J4" i="1"/>
  <c r="I4" i="1"/>
  <c r="H4" i="1"/>
  <c r="D4" i="1"/>
  <c r="B4" i="1"/>
  <c r="A4" i="1"/>
  <c r="FE13" i="1" l="1"/>
  <c r="L13" i="1"/>
  <c r="AJ6" i="1"/>
  <c r="AJ9" i="1"/>
  <c r="AJ14" i="1"/>
  <c r="F15" i="1"/>
  <c r="F4" i="1"/>
  <c r="AJ13" i="1"/>
  <c r="AJ7" i="1"/>
  <c r="AJ10" i="1"/>
  <c r="AJ12" i="1"/>
  <c r="AL13" i="1"/>
  <c r="AJ15" i="1"/>
  <c r="AJ16" i="1"/>
  <c r="AJ17" i="1"/>
  <c r="AJ23" i="1"/>
  <c r="AJ5" i="1"/>
  <c r="AJ8" i="1"/>
  <c r="AJ11" i="1"/>
  <c r="F19" i="1"/>
  <c r="AJ20" i="1"/>
  <c r="F23" i="1"/>
  <c r="L23" i="1"/>
  <c r="L10" i="1"/>
  <c r="AI9" i="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<sst xmlns="http://schemas.openxmlformats.org/spreadsheetml/2006/main" count="804" uniqueCount="648">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</sst>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13/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Lenovo 13 2nd G</v>
      </c>
      <c r="C4" s="28" t="s">
        <v>345</v>
      </c>
      <c r="D4" s="29">
        <f>Values!B14</f>
        <v>5714401130994</v>
      </c>
      <c r="E4" s="2" t="s">
        <v>346</v>
      </c>
      <c r="F4" s="28" t="str">
        <f>SUBSTITUTE(Values!B1, "{language}", "") &amp; " " &amp; Values!B3</f>
        <v>clavier de remplacement  rétroéclairé pour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64" x14ac:dyDescent="0.2">
      <c r="A5" s="2" t="str">
        <f>IF(ISBLANK(Values!F4),"",IF(Values!$B$37="EU","computercomponent","computer"))</f>
        <v>computercomponent</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clavier de remplacement Allemand non rétroéclairé pour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t="str">
        <f>IF(ISBLANK(Values!F4),"",IF($CO5="DEFAULT", Values!$B$18, ""))</f>
        <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Clavier distribué par Tellus Remarketing, leader européen des claviers portables. Le clavier a été nettoyé, emballé et testé dans notre ligne de production au Danemark. Pour toute question de compatibilité, contactez-nous via le site Web d'Amazon.</v>
      </c>
      <c r="AI5" s="35" t="str">
        <f>IF(ISBLANK(Values!F4),"",IF(Values!J4,Values!$B$23,Values!$B$33))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3" t="str">
        <f>IF(ISBLANK(Values!F4),"",Values!$B$24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5" s="2" t="str">
        <f>IF(ISBLANK(Values!F4),"",Values!$B$25)</f>
        <v xml:space="preserve">♻️ PRODUIT ÉCOLOGIQUE - Achetez remis à neuf, ACHETEZ VERT! Réduisez plus de 80% de dioxyde de carbone en achetant nos claviers remis à neuf, par rapport à l'achat d'un nouveau clavier! </v>
      </c>
      <c r="AL5" s="2" t="str">
        <f>IF(ISBLANK(Values!F4),"",SUBSTITUTE(SUBSTITUTE(IF(Values!$K4, Values!$B$26, Values!$B$33), "{language}", Values!$I4), "{flag}", INDEX(options!$E$1:$E$20, Values!$W4)))</f>
        <v>👉  DISPOSITION - 🇩🇪 Allemand non rétroéclairé.</v>
      </c>
      <c r="AM5" s="2" t="str">
        <f>SUBSTITUTE(IF(ISBLANK(Values!F4),"",Values!$B$27),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5" s="28" t="str">
        <f>IF(ISBLANK(Values!F4),"",Values!I4)</f>
        <v>Allemand</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Danemark</v>
      </c>
      <c r="CZ5" s="2" t="str">
        <f>IF(ISBLANK(Values!F4),"","No")</f>
        <v>No</v>
      </c>
      <c r="DA5" s="2" t="str">
        <f>IF(ISBLANK(Values!F4),"","No")</f>
        <v>No</v>
      </c>
      <c r="DO5" s="2" t="str">
        <f>IF(ISBLANK(Values!F4),"","Parts")</f>
        <v>Parts</v>
      </c>
      <c r="DP5" s="2" t="str">
        <f>IF(ISBLANK(Values!F4),"",Values!$B$31)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IF(ISBLANK(Values!$F4), "", "not_applicable")</f>
        <v>not_applicable</v>
      </c>
      <c r="EI5" s="2" t="str">
        <f>IF(ISBLANK(Values!F4),"",Values!$B$31)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64" x14ac:dyDescent="0.2">
      <c r="A6" s="2" t="str">
        <f>IF(ISBLANK(Values!F5),"",IF(Values!$B$37="EU","computercomponent","computer"))</f>
        <v>computercomponent</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clavier de remplacement Français non rétroéclairé pour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t="str">
        <f>IF(ISBLANK(Values!F5),"",IF($CO6="DEFAULT", Values!$B$18, ""))</f>
        <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Clavier distribué par Tellus Remarketing, leader européen des claviers portables. Le clavier a été nettoyé, emballé et testé dans notre ligne de production au Danemark. Pour toute question de compatibilité, contactez-nous via le site Web d'Amazon.</v>
      </c>
      <c r="AI6" s="35" t="str">
        <f>IF(ISBLANK(Values!F5),"",IF(Values!J5,Values!$B$23,Values!$B$33))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3" t="str">
        <f>IF(ISBLANK(Values!F5),"",Values!$B$24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6" s="2" t="str">
        <f>IF(ISBLANK(Values!F5),"",Values!$B$25)</f>
        <v xml:space="preserve">♻️ PRODUIT ÉCOLOGIQUE - Achetez remis à neuf, ACHETEZ VERT! Réduisez plus de 80% de dioxyde de carbone en achetant nos claviers remis à neuf, par rapport à l'achat d'un nouveau clavier! </v>
      </c>
      <c r="AL6" s="2" t="str">
        <f>IF(ISBLANK(Values!F5),"",SUBSTITUTE(SUBSTITUTE(IF(Values!$K5, Values!$B$26, Values!$B$33), "{language}", Values!$I5), "{flag}", INDEX(options!$E$1:$E$20, Values!$W5)))</f>
        <v>👉  DISPOSITION - 🇫🇷 Français non rétroéclairé.</v>
      </c>
      <c r="AM6" s="2" t="str">
        <f>SUBSTITUTE(IF(ISBLANK(Values!F5),"",Values!$B$27),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6" s="28" t="str">
        <f>IF(ISBLANK(Values!F5),"",Values!I5)</f>
        <v>Français</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Danemark</v>
      </c>
      <c r="CZ6" s="2" t="str">
        <f>IF(ISBLANK(Values!F5),"","No")</f>
        <v>No</v>
      </c>
      <c r="DA6" s="2" t="str">
        <f>IF(ISBLANK(Values!F5),"","No")</f>
        <v>No</v>
      </c>
      <c r="DO6" s="2" t="str">
        <f>IF(ISBLANK(Values!F5),"","Parts")</f>
        <v>Parts</v>
      </c>
      <c r="DP6" s="2" t="str">
        <f>IF(ISBLANK(Values!F5),"",Values!$B$31)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IF(ISBLANK(Values!$F5), "", "not_applicable")</f>
        <v>not_applicable</v>
      </c>
      <c r="EI6" s="2" t="str">
        <f>IF(ISBLANK(Values!F5),"",Values!$B$31)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64" x14ac:dyDescent="0.2">
      <c r="A7" s="2" t="str">
        <f>IF(ISBLANK(Values!F6),"",IF(Values!$B$37="EU","computercomponent","computer"))</f>
        <v>computercomponent</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clavier de remplacement Italien non rétroéclairé pour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t="str">
        <f>IF(ISBLANK(Values!F6),"",IF($CO7="DEFAULT", Values!$B$18, ""))</f>
        <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Clavier distribué par Tellus Remarketing, leader européen des claviers portables. Le clavier a été nettoyé, emballé et testé dans notre ligne de production au Danemark. Pour toute question de compatibilité, contactez-nous via le site Web d'Amazon.</v>
      </c>
      <c r="AI7" s="35" t="str">
        <f>IF(ISBLANK(Values!F6),"",IF(Values!J6,Values!$B$23,Values!$B$33))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3" t="str">
        <f>IF(ISBLANK(Values!F6),"",Values!$B$24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7" s="2" t="str">
        <f>IF(ISBLANK(Values!F6),"",Values!$B$25)</f>
        <v xml:space="preserve">♻️ PRODUIT ÉCOLOGIQUE - Achetez remis à neuf, ACHETEZ VERT! Réduisez plus de 80% de dioxyde de carbone en achetant nos claviers remis à neuf, par rapport à l'achat d'un nouveau clavier! </v>
      </c>
      <c r="AL7" s="2" t="str">
        <f>IF(ISBLANK(Values!F6),"",SUBSTITUTE(SUBSTITUTE(IF(Values!$K6, Values!$B$26, Values!$B$33), "{language}", Values!$I6), "{flag}", INDEX(options!$E$1:$E$20, Values!$W6)))</f>
        <v>👉  DISPOSITION - 🇮🇹 Italien non rétroéclairé.</v>
      </c>
      <c r="AM7" s="2" t="str">
        <f>SUBSTITUTE(IF(ISBLANK(Values!F6),"",Values!$B$27),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7" s="28" t="str">
        <f>IF(ISBLANK(Values!F6),"",Values!I6)</f>
        <v>Italien</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Danemark</v>
      </c>
      <c r="CZ7" s="2" t="str">
        <f>IF(ISBLANK(Values!F6),"","No")</f>
        <v>No</v>
      </c>
      <c r="DA7" s="2" t="str">
        <f>IF(ISBLANK(Values!F6),"","No")</f>
        <v>No</v>
      </c>
      <c r="DO7" s="2" t="str">
        <f>IF(ISBLANK(Values!F6),"","Parts")</f>
        <v>Parts</v>
      </c>
      <c r="DP7" s="2" t="str">
        <f>IF(ISBLANK(Values!F6),"",Values!$B$31)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IF(ISBLANK(Values!$F6), "", "not_applicable")</f>
        <v>not_applicable</v>
      </c>
      <c r="EI7" s="2" t="str">
        <f>IF(ISBLANK(Values!F6),"",Values!$B$31)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64" x14ac:dyDescent="0.2">
      <c r="A8" s="2" t="str">
        <f>IF(ISBLANK(Values!F7),"",IF(Values!$B$37="EU","computercomponent","computer"))</f>
        <v>computercomponent</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clavier de remplacement Espagnol non rétroéclairé pour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t="str">
        <f>IF(ISBLANK(Values!F7),"",IF($CO8="DEFAULT", Values!$B$18, ""))</f>
        <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Clavier distribué par Tellus Remarketing, leader européen des claviers portables. Le clavier a été nettoyé, emballé et testé dans notre ligne de production au Danemark. Pour toute question de compatibilité, contactez-nous via le site Web d'Amazon.</v>
      </c>
      <c r="AI8" s="35" t="str">
        <f>IF(ISBLANK(Values!F7),"",IF(Values!J7,Values!$B$23,Values!$B$33))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3" t="str">
        <f>IF(ISBLANK(Values!F7),"",Values!$B$24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8" s="2" t="str">
        <f>IF(ISBLANK(Values!F7),"",Values!$B$25)</f>
        <v xml:space="preserve">♻️ PRODUIT ÉCOLOGIQUE - Achetez remis à neuf, ACHETEZ VERT! Réduisez plus de 80% de dioxyde de carbone en achetant nos claviers remis à neuf, par rapport à l'achat d'un nouveau clavier! </v>
      </c>
      <c r="AL8" s="2" t="str">
        <f>IF(ISBLANK(Values!F7),"",SUBSTITUTE(SUBSTITUTE(IF(Values!$K7, Values!$B$26, Values!$B$33), "{language}", Values!$I7), "{flag}", INDEX(options!$E$1:$E$20, Values!$W7)))</f>
        <v>👉  DISPOSITION - 🇪🇸 Espagnol non rétroéclairé.</v>
      </c>
      <c r="AM8" s="2" t="str">
        <f>SUBSTITUTE(IF(ISBLANK(Values!F7),"",Values!$B$27),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8" s="28" t="str">
        <f>IF(ISBLANK(Values!F7),"",Values!I7)</f>
        <v>Espagnol</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Danemark</v>
      </c>
      <c r="CZ8" s="2" t="str">
        <f>IF(ISBLANK(Values!F7),"","No")</f>
        <v>No</v>
      </c>
      <c r="DA8" s="2" t="str">
        <f>IF(ISBLANK(Values!F7),"","No")</f>
        <v>No</v>
      </c>
      <c r="DO8" s="2" t="str">
        <f>IF(ISBLANK(Values!F7),"","Parts")</f>
        <v>Parts</v>
      </c>
      <c r="DP8" s="2" t="str">
        <f>IF(ISBLANK(Values!F7),"",Values!$B$31)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IF(ISBLANK(Values!$F7), "", "not_applicable")</f>
        <v>not_applicable</v>
      </c>
      <c r="EI8" s="2" t="str">
        <f>IF(ISBLANK(Values!F7),"",Values!$B$31)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64" x14ac:dyDescent="0.2">
      <c r="A9" s="2" t="str">
        <f>IF(ISBLANK(Values!F8),"",IF(Values!$B$37="EU","computercomponent","computer"))</f>
        <v>computercomponent</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clavier de remplacement UK non rétroéclairé pour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t="str">
        <f>IF(ISBLANK(Values!F8),"",IF($CO9="DEFAULT", Values!$B$18, ""))</f>
        <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Clavier distribué par Tellus Remarketing, leader européen des claviers portables. Le clavier a été nettoyé, emballé et testé dans notre ligne de production au Danemark. Pour toute question de compatibilité, contactez-nous via le site Web d'Amazon.</v>
      </c>
      <c r="AI9" s="35" t="str">
        <f>IF(ISBLANK(Values!F8),"",IF(Values!J8,Values!$B$23,Values!$B$33))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3" t="str">
        <f>IF(ISBLANK(Values!F8),"",Values!$B$24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9" s="2" t="str">
        <f>IF(ISBLANK(Values!F8),"",Values!$B$25)</f>
        <v xml:space="preserve">♻️ PRODUIT ÉCOLOGIQUE - Achetez remis à neuf, ACHETEZ VERT! Réduisez plus de 80% de dioxyde de carbone en achetant nos claviers remis à neuf, par rapport à l'achat d'un nouveau clavier! </v>
      </c>
      <c r="AL9" s="2" t="str">
        <f>IF(ISBLANK(Values!F8),"",SUBSTITUTE(SUBSTITUTE(IF(Values!$K8, Values!$B$26, Values!$B$33), "{language}", Values!$I8), "{flag}", INDEX(options!$E$1:$E$20, Values!$W8)))</f>
        <v>👉  DISPOSITION - 🇬🇧 UK non rétroéclairé.</v>
      </c>
      <c r="AM9" s="2" t="str">
        <f>SUBSTITUTE(IF(ISBLANK(Values!F8),"",Values!$B$27),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Danemark</v>
      </c>
      <c r="CZ9" s="2" t="str">
        <f>IF(ISBLANK(Values!F8),"","No")</f>
        <v>No</v>
      </c>
      <c r="DA9" s="2" t="str">
        <f>IF(ISBLANK(Values!F8),"","No")</f>
        <v>No</v>
      </c>
      <c r="DO9" s="2" t="str">
        <f>IF(ISBLANK(Values!F8),"","Parts")</f>
        <v>Parts</v>
      </c>
      <c r="DP9" s="2" t="str">
        <f>IF(ISBLANK(Values!F8),"",Values!$B$31)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IF(ISBLANK(Values!$F8), "", "not_applicable")</f>
        <v>not_applicable</v>
      </c>
      <c r="EI9" s="2" t="str">
        <f>IF(ISBLANK(Values!F8),"",Values!$B$31)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64" x14ac:dyDescent="0.2">
      <c r="A10" s="2" t="str">
        <f>IF(ISBLANK(Values!F9),"",IF(Values!$B$37="EU","computercomponent","computer"))</f>
        <v>computercomponent</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clavier de remplacement Scandinave - nordique non rétroéclairé pour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t="str">
        <f>IF(ISBLANK(Values!F9),"",IF($CO10="DEFAULT", Values!$B$18, ""))</f>
        <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Clavier distribué par Tellus Remarketing, leader européen des claviers portables. Le clavier a été nettoyé, emballé et testé dans notre ligne de production au Danemark. Pour toute question de compatibilité, contactez-nous via le site Web d'Amazon.</v>
      </c>
      <c r="AI10" s="35" t="str">
        <f>IF(ISBLANK(Values!F9),"",IF(Values!J9,Values!$B$23,Values!$B$33))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3" t="str">
        <f>IF(ISBLANK(Values!F9),"",Values!$B$24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0" s="2" t="str">
        <f>IF(ISBLANK(Values!F9),"",Values!$B$25)</f>
        <v xml:space="preserve">♻️ PRODUIT ÉCOLOGIQUE - Achetez remis à neuf, ACHETEZ VERT! Réduisez plus de 80% de dioxyde de carbone en achetant nos claviers remis à neuf, par rapport à l'achat d'un nouveau clavier! </v>
      </c>
      <c r="AL10" s="2" t="str">
        <f>IF(ISBLANK(Values!F9),"",SUBSTITUTE(SUBSTITUTE(IF(Values!$K9, Values!$B$26, Values!$B$33), "{language}", Values!$I9), "{flag}", INDEX(options!$E$1:$E$20, Values!$W9)))</f>
        <v>👉  DISPOSITION - 🇸🇪 🇫🇮 🇳🇴 🇩🇰 Scandinave - nordique non rétroéclairé.</v>
      </c>
      <c r="AM10" s="2" t="str">
        <f>SUBSTITUTE(IF(ISBLANK(Values!F9),"",Values!$B$27),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0" s="28" t="str">
        <f>IF(ISBLANK(Values!F9),"",Values!I9)</f>
        <v>Scandinave - nordique</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Danemark</v>
      </c>
      <c r="CZ10" s="2" t="str">
        <f>IF(ISBLANK(Values!F9),"","No")</f>
        <v>No</v>
      </c>
      <c r="DA10" s="2" t="str">
        <f>IF(ISBLANK(Values!F9),"","No")</f>
        <v>No</v>
      </c>
      <c r="DO10" s="2" t="str">
        <f>IF(ISBLANK(Values!F9),"","Parts")</f>
        <v>Parts</v>
      </c>
      <c r="DP10" s="2" t="str">
        <f>IF(ISBLANK(Values!F9),"",Values!$B$31)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IF(ISBLANK(Values!$F9), "", "not_applicable")</f>
        <v>not_applicable</v>
      </c>
      <c r="EI10" s="2" t="str">
        <f>IF(ISBLANK(Values!F9),"",Values!$B$31)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64" x14ac:dyDescent="0.2">
      <c r="A11" s="2" t="str">
        <f>IF(ISBLANK(Values!F10),"",IF(Values!$B$37="EU","computercomponent","computer"))</f>
        <v>computercomponent</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clavier de remplacement Belge non rétroéclairé pour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t="str">
        <f>IF(ISBLANK(Values!F10),"",IF($CO11="DEFAULT", Values!$B$18, ""))</f>
        <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Clavier distribué par Tellus Remarketing, leader européen des claviers portables. Le clavier a été nettoyé, emballé et testé dans notre ligne de production au Danemark. Pour toute question de compatibilité, contactez-nous via le site Web d'Amazon.</v>
      </c>
      <c r="AI11" s="35" t="str">
        <f>IF(ISBLANK(Values!F10),"",IF(Values!J10,Values!$B$23,Values!$B$33))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3" t="str">
        <f>IF(ISBLANK(Values!F10),"",Values!$B$24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1" s="2" t="str">
        <f>IF(ISBLANK(Values!F10),"",Values!$B$25)</f>
        <v xml:space="preserve">♻️ PRODUIT ÉCOLOGIQUE - Achetez remis à neuf, ACHETEZ VERT! Réduisez plus de 80% de dioxyde de carbone en achetant nos claviers remis à neuf, par rapport à l'achat d'un nouveau clavier! </v>
      </c>
      <c r="AL11" s="2" t="str">
        <f>IF(ISBLANK(Values!F10),"",SUBSTITUTE(SUBSTITUTE(IF(Values!$K10, Values!$B$26, Values!$B$33), "{language}", Values!$I10), "{flag}", INDEX(options!$E$1:$E$20, Values!$W10)))</f>
        <v>👉  DISPOSITION - 🇧🇪 Belge non rétroéclairé.</v>
      </c>
      <c r="AM11" s="2" t="str">
        <f>SUBSTITUTE(IF(ISBLANK(Values!F10),"",Values!$B$27),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1" s="28" t="str">
        <f>IF(ISBLANK(Values!F10),"",Values!I10)</f>
        <v>Belge</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Danemark</v>
      </c>
      <c r="CZ11" s="2" t="str">
        <f>IF(ISBLANK(Values!F10),"","No")</f>
        <v>No</v>
      </c>
      <c r="DA11" s="2" t="str">
        <f>IF(ISBLANK(Values!F10),"","No")</f>
        <v>No</v>
      </c>
      <c r="DO11" s="2" t="str">
        <f>IF(ISBLANK(Values!F10),"","Parts")</f>
        <v>Parts</v>
      </c>
      <c r="DP11" s="2"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IF(ISBLANK(Values!$F10), "", "not_applicable")</f>
        <v>not_applicable</v>
      </c>
      <c r="EI11" s="2"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64" x14ac:dyDescent="0.2">
      <c r="A12" s="2" t="str">
        <f>IF(ISBLANK(Values!F11),"",IF(Values!$B$37="EU","computercomponent","computer"))</f>
        <v>computercomponent</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clavier de remplacement Suisse non rétroéclairé pour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t="str">
        <f>IF(ISBLANK(Values!F11),"",IF($CO12="DEFAULT", Values!$B$18, ""))</f>
        <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Clavier distribué par Tellus Remarketing, leader européen des claviers portables. Le clavier a été nettoyé, emballé et testé dans notre ligne de production au Danemark. Pour toute question de compatibilité, contactez-nous via le site Web d'Amazon.</v>
      </c>
      <c r="AI12" s="35" t="str">
        <f>IF(ISBLANK(Values!F11),"",IF(Values!J11,Values!$B$23,Values!$B$33))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3" t="str">
        <f>IF(ISBLANK(Values!F11),"",Values!$B$24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2" s="2" t="str">
        <f>IF(ISBLANK(Values!F11),"",Values!$B$25)</f>
        <v xml:space="preserve">♻️ PRODUIT ÉCOLOGIQUE - Achetez remis à neuf, ACHETEZ VERT! Réduisez plus de 80% de dioxyde de carbone en achetant nos claviers remis à neuf, par rapport à l'achat d'un nouveau clavier! </v>
      </c>
      <c r="AL12" s="2" t="str">
        <f>IF(ISBLANK(Values!F11),"",SUBSTITUTE(SUBSTITUTE(IF(Values!$K11, Values!$B$26, Values!$B$33), "{language}", Values!$I11), "{flag}", INDEX(options!$E$1:$E$20, Values!$W11)))</f>
        <v>👉  DISPOSITION - 🇨🇭 Suisse non rétroéclairé.</v>
      </c>
      <c r="AM12" s="2" t="str">
        <f>SUBSTITUTE(IF(ISBLANK(Values!F11),"",Values!$B$27),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2" s="28" t="str">
        <f>IF(ISBLANK(Values!F11),"",Values!I11)</f>
        <v>Suisse</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Danemark</v>
      </c>
      <c r="CZ12" s="2" t="str">
        <f>IF(ISBLANK(Values!F11),"","No")</f>
        <v>No</v>
      </c>
      <c r="DA12" s="2" t="str">
        <f>IF(ISBLANK(Values!F11),"","No")</f>
        <v>No</v>
      </c>
      <c r="DO12" s="2" t="str">
        <f>IF(ISBLANK(Values!F11),"","Parts")</f>
        <v>Parts</v>
      </c>
      <c r="DP12" s="2"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IF(ISBLANK(Values!$F11), "", "not_applicable")</f>
        <v>not_applicable</v>
      </c>
      <c r="EI12" s="2"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64" x14ac:dyDescent="0.2">
      <c r="A13" s="2" t="str">
        <f>IF(ISBLANK(Values!F12),"",IF(Values!$B$37="EU","computercomponent","computer"))</f>
        <v>computercomponent</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clavier de remplacement US international non rétroéclairé pour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t="str">
        <f>IF(ISBLANK(Values!F12),"",IF($CO13="DEFAULT", Values!$B$18, ""))</f>
        <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Clavier distribué par Tellus Remarketing, leader européen des claviers portables. Le clavier a été nettoyé, emballé et testé dans notre ligne de production au Danemark. Pour toute question de compatibilité, contactez-nous via le site Web d'Amazon.</v>
      </c>
      <c r="AI13" s="35" t="str">
        <f>IF(ISBLANK(Values!F12),"",IF(Values!J12,Values!$B$23,Values!$B$33))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3" t="str">
        <f>IF(ISBLANK(Values!F12),"",Values!$B$24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3" s="2" t="str">
        <f>IF(ISBLANK(Values!F12),"",Values!$B$25)</f>
        <v xml:space="preserve">♻️ PRODUIT ÉCOLOGIQUE - Achetez remis à neuf, ACHETEZ VERT! Réduisez plus de 80% de dioxyde de carbone en achetant nos claviers remis à neuf, par rapport à l'achat d'un nouveau clavier! </v>
      </c>
      <c r="AL13" s="2" t="str">
        <f>IF(ISBLANK(Values!F12),"",SUBSTITUTE(SUBSTITUTE(IF(Values!$K12, Values!$B$26, Values!$B$33), "{language}", Values!$I12), "{flag}", INDEX(options!$E$1:$E$20, Values!$W12)))</f>
        <v>👉  DISPOSITION - 🇺🇸 with € symbol US international non rétroéclairé.</v>
      </c>
      <c r="AM13" s="2" t="str">
        <f>SUBSTITUTE(IF(ISBLANK(Values!F12),"",Values!$B$27),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3" s="28" t="str">
        <f>IF(ISBLANK(Values!F12),"",Values!I12)</f>
        <v>US international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Danemark</v>
      </c>
      <c r="CZ13" s="2" t="str">
        <f>IF(ISBLANK(Values!F12),"","No")</f>
        <v>No</v>
      </c>
      <c r="DA13" s="2" t="str">
        <f>IF(ISBLANK(Values!F12),"","No")</f>
        <v>No</v>
      </c>
      <c r="DO13" s="2" t="str">
        <f>IF(ISBLANK(Values!F12),"","Parts")</f>
        <v>Parts</v>
      </c>
      <c r="DP13" s="2"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IF(ISBLANK(Values!$F12), "", "not_applicable")</f>
        <v>not_applicable</v>
      </c>
      <c r="EI13" s="2"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64" x14ac:dyDescent="0.2">
      <c r="A14" s="2" t="str">
        <f>IF(ISBLANK(Values!F13),"",IF(Values!$B$37="EU","computercomponent","computer"))</f>
        <v>computercomponent</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clavier de remplacement US non rétroéclairé pour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f>IF(ISBLANK(Values!F13),"",IF($CO14="DEFAULT", Values!$B$18, ""))</f>
        <v>5</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Clavier distribué par Tellus Remarketing, leader européen des claviers portables. Le clavier a été nettoyé, emballé et testé dans notre ligne de production au Danemark. Pour toute question de compatibilité, contactez-nous via le site Web d'Amazon.</v>
      </c>
      <c r="AI14" s="35" t="str">
        <f>IF(ISBLANK(Values!F13),"",IF(Values!J13,Values!$B$23,Values!$B$33))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3" t="str">
        <f>IF(ISBLANK(Values!F13),"",Values!$B$24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4" s="2" t="str">
        <f>IF(ISBLANK(Values!F13),"",Values!$B$25)</f>
        <v xml:space="preserve">♻️ PRODUIT ÉCOLOGIQUE - Achetez remis à neuf, ACHETEZ VERT! Réduisez plus de 80% de dioxyde de carbone en achetant nos claviers remis à neuf, par rapport à l'achat d'un nouveau clavier! </v>
      </c>
      <c r="AL14" s="2" t="str">
        <f>IF(ISBLANK(Values!F13),"",SUBSTITUTE(SUBSTITUTE(IF(Values!$K13, Values!$B$26, Values!$B$33), "{language}", Values!$I13), "{flag}", INDEX(options!$E$1:$E$20, Values!$W13)))</f>
        <v>👉  DISPOSITION - 🇺🇸 US non rétroéclairé.</v>
      </c>
      <c r="AM14" s="2" t="str">
        <f>SUBSTITUTE(IF(ISBLANK(Values!F13),"",Values!$B$27),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4" s="28" t="str">
        <f>IF(ISBLANK(Values!F13),"",Values!I13)</f>
        <v>US</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Danemark</v>
      </c>
      <c r="CZ14" s="2" t="str">
        <f>IF(ISBLANK(Values!F13),"","No")</f>
        <v>No</v>
      </c>
      <c r="DA14" s="2" t="str">
        <f>IF(ISBLANK(Values!F13),"","No")</f>
        <v>No</v>
      </c>
      <c r="DO14" s="2" t="str">
        <f>IF(ISBLANK(Values!F13),"","Parts")</f>
        <v>Parts</v>
      </c>
      <c r="DP14" s="2"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IF(ISBLANK(Values!$F13), "", "not_applicable")</f>
        <v>not_applicable</v>
      </c>
      <c r="EI14" s="2"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64" x14ac:dyDescent="0.2">
      <c r="A15" s="2" t="str">
        <f>IF(ISBLANK(Values!F14),"",IF(Values!$B$37="EU","computercomponent","computer"))</f>
        <v>computercomponent</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clavier de remplacement Allemand rétroéclairé pour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t="str">
        <f>IF(ISBLANK(Values!F14),"",IF($CO15="DEFAULT", Values!$B$18, ""))</f>
        <v/>
      </c>
      <c r="M15" s="28" t="str">
        <f>IF(ISBLANK(Values!F14),"",Values!$N14)</f>
        <v>https://raw.githubusercontent.com/PatrickVibild/TellusAmazonPictures/master/pictures/Lenovo/T13/BL/DE/1.jpg</v>
      </c>
      <c r="N15" s="28" t="str">
        <f>IF(ISBLANK(Values!$G14),"",Values!O14)</f>
        <v>https://raw.githubusercontent.com/PatrickVibild/TellusAmazonPictures/master/pictures/Lenovo/T13/BL/DE/2.jpg</v>
      </c>
      <c r="O15" s="28" t="str">
        <f>IF(ISBLANK(Values!$G14),"",Values!P14)</f>
        <v>https://raw.githubusercontent.com/PatrickVibild/TellusAmazonPictures/master/pictures/Lenovo/T13/BL/DE/3.jpg</v>
      </c>
      <c r="P15" s="28" t="str">
        <f>IF(ISBLANK(Values!$G14),"",Values!Q14)</f>
        <v>https://raw.githubusercontent.com/PatrickVibild/TellusAmazonPictures/master/pictures/Lenovo/T13/BL/DE/4.jpg</v>
      </c>
      <c r="Q15" s="28" t="str">
        <f>IF(ISBLANK(Values!$G14),"",Values!R14)</f>
        <v>https://raw.githubusercontent.com/PatrickVibild/TellusAmazonPictures/master/pictures/Lenovo/T13/BL/DE/5.jpg</v>
      </c>
      <c r="R15" s="28" t="str">
        <f>IF(ISBLANK(Values!$G14),"",Values!S14)</f>
        <v>https://raw.githubusercontent.com/PatrickVibild/TellusAmazonPictures/master/pictures/Lenovo/T13/BL/DE/6.jpg</v>
      </c>
      <c r="S15" s="28" t="str">
        <f>IF(ISBLANK(Values!$G14),"",Values!T14)</f>
        <v>https://raw.githubusercontent.com/PatrickVibild/TellusAmazonPictures/master/pictures/Lenovo/T13/BL/DE/7.jpg</v>
      </c>
      <c r="T15" s="28" t="str">
        <f>IF(ISBLANK(Values!$G14),"",Values!U14)</f>
        <v>https://raw.githubusercontent.com/PatrickVibild/TellusAmazonPictures/master/pictures/Lenovo/T13/BL/DE/8.jpg</v>
      </c>
      <c r="U15" s="28" t="str">
        <f>IF(ISBLANK(Values!$G14),"",Values!V14)</f>
        <v>https://raw.githubusercontent.com/PatrickVibild/TellusAmazonPictures/master/pictures/Lenovo/T13/BL/DE/9.jpg</v>
      </c>
      <c r="W15" s="30" t="str">
        <f>IF(ISBLANK(Values!F14),"","Child")</f>
        <v>Child</v>
      </c>
      <c r="X15" s="30" t="str">
        <f>IF(ISBLANK(Values!F14),"",Values!$B$13)</f>
        <v>Lenovo 13 2nd G</v>
      </c>
      <c r="Y15" s="32" t="str">
        <f>IF(ISBLANK(Values!F14),"","Size-Color")</f>
        <v>Size-Color</v>
      </c>
      <c r="Z15" s="30" t="str">
        <f>IF(ISBLANK(Values!F14),"","variation")</f>
        <v>variation</v>
      </c>
      <c r="AA15" s="2" t="str">
        <f>IF(ISBLANK(Values!F14),"",Values!$B$20)</f>
        <v>PartialUpdate</v>
      </c>
      <c r="AB15" s="2" t="str">
        <f>IF(ISBLANK(Values!F14),"",Values!$B$29)</f>
        <v>Clavier distribué par Tellus Remarketing, leader européen des claviers portables. Le clavier a été nettoyé, emballé et testé dans notre ligne de production au Danemark. Pour toute question de compatibilité, contactez-nous via le site Web d'Amazon.</v>
      </c>
      <c r="AI15" s="35" t="str">
        <f>IF(ISBLANK(Values!F14),"",IF(Values!J14,Values!$B$23,Values!$B$33))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3" t="str">
        <f>IF(ISBLANK(Values!F14),"",Values!$B$24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5" s="2" t="str">
        <f>IF(ISBLANK(Values!F14),"",Values!$B$25)</f>
        <v xml:space="preserve">♻️ PRODUIT ÉCOLOGIQUE - Achetez remis à neuf, ACHETEZ VERT! Réduisez plus de 80% de dioxyde de carbone en achetant nos claviers remis à neuf, par rapport à l'achat d'un nouveau clavier! </v>
      </c>
      <c r="AL15" s="2" t="str">
        <f>IF(ISBLANK(Values!F14),"",SUBSTITUTE(SUBSTITUTE(IF(Values!$K14, Values!$B$26, Values!$B$33), "{language}", Values!$I14), "{flag}", INDEX(options!$E$1:$E$20, Values!$W14)))</f>
        <v>👉  DISPOSITION - 🇩🇪 Allemand rétroéclairé.</v>
      </c>
      <c r="AM15" s="2" t="str">
        <f>SUBSTITUTE(IF(ISBLANK(Values!F14),"",Values!$B$27),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5" s="28" t="str">
        <f>IF(ISBLANK(Values!F14),"",Values!I14)</f>
        <v>Allemand</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Danemark</v>
      </c>
      <c r="CZ15" s="2" t="str">
        <f>IF(ISBLANK(Values!F14),"","No")</f>
        <v>No</v>
      </c>
      <c r="DA15" s="2" t="str">
        <f>IF(ISBLANK(Values!F14),"","No")</f>
        <v>No</v>
      </c>
      <c r="DO15" s="2" t="str">
        <f>IF(ISBLANK(Values!F14),"","Parts")</f>
        <v>Parts</v>
      </c>
      <c r="DP15" s="2" t="str">
        <f>IF(ISBLANK(Values!F14),"",Values!$B$31)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IF(ISBLANK(Values!$F14), "", "not_applicable")</f>
        <v>not_applicable</v>
      </c>
      <c r="EI15" s="2" t="str">
        <f>IF(ISBLANK(Values!F14),"",Values!$B$31)</f>
        <v>Garantie de 6 mois après la date de livraison. En cas de dysfonctionnement du clavier, une nouvelle unité ou une pièce de rechange pour le clavier du produit sera envoyée. En cas de tri des stocks, un remboursement complet est effectué.</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64" x14ac:dyDescent="0.2">
      <c r="A16" s="2" t="str">
        <f>IF(ISBLANK(Values!F15),"",IF(Values!$B$37="EU","computercomponent","computer"))</f>
        <v>computercomponent</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clavier de remplacement Français rétroéclairé pour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t="str">
        <f>IF(ISBLANK(Values!F15),"",IF($CO16="DEFAULT", Values!$B$18, ""))</f>
        <v/>
      </c>
      <c r="M16" s="28" t="str">
        <f>IF(ISBLANK(Values!F15),"",Values!$N15)</f>
        <v>https://raw.githubusercontent.com/PatrickVibild/TellusAmazonPictures/master/pictures/Lenovo/T13/BL/FR/1.jpg</v>
      </c>
      <c r="N16" s="28" t="str">
        <f>IF(ISBLANK(Values!$G15),"",Values!O15)</f>
        <v>https://raw.githubusercontent.com/PatrickVibild/TellusAmazonPictures/master/pictures/Lenovo/T13/BL/FR/2.jpg</v>
      </c>
      <c r="O16" s="28" t="str">
        <f>IF(ISBLANK(Values!$G15),"",Values!P15)</f>
        <v>https://raw.githubusercontent.com/PatrickVibild/TellusAmazonPictures/master/pictures/Lenovo/T13/BL/FR/3.jpg</v>
      </c>
      <c r="P16" s="28" t="str">
        <f>IF(ISBLANK(Values!$G15),"",Values!Q15)</f>
        <v>https://raw.githubusercontent.com/PatrickVibild/TellusAmazonPictures/master/pictures/Lenovo/T13/BL/FR/4.jpg</v>
      </c>
      <c r="Q16" s="28" t="str">
        <f>IF(ISBLANK(Values!$G15),"",Values!R15)</f>
        <v>https://raw.githubusercontent.com/PatrickVibild/TellusAmazonPictures/master/pictures/Lenovo/T13/BL/FR/5.jpg</v>
      </c>
      <c r="R16" s="28" t="str">
        <f>IF(ISBLANK(Values!$G15),"",Values!S15)</f>
        <v>https://raw.githubusercontent.com/PatrickVibild/TellusAmazonPictures/master/pictures/Lenovo/T13/BL/FR/6.jpg</v>
      </c>
      <c r="S16" s="28" t="str">
        <f>IF(ISBLANK(Values!$G15),"",Values!T15)</f>
        <v>https://raw.githubusercontent.com/PatrickVibild/TellusAmazonPictures/master/pictures/Lenovo/T13/BL/FR/7.jpg</v>
      </c>
      <c r="T16" s="28" t="str">
        <f>IF(ISBLANK(Values!$G15),"",Values!U15)</f>
        <v>https://raw.githubusercontent.com/PatrickVibild/TellusAmazonPictures/master/pictures/Lenovo/T13/BL/FR/8.jpg</v>
      </c>
      <c r="U16" s="28" t="str">
        <f>IF(ISBLANK(Values!$G15),"",Values!V15)</f>
        <v>https://raw.githubusercontent.com/PatrickVibild/TellusAmazonPictures/master/pictures/Lenovo/T13/BL/FR/9.jpg</v>
      </c>
      <c r="W16" s="30" t="str">
        <f>IF(ISBLANK(Values!F15),"","Child")</f>
        <v>Child</v>
      </c>
      <c r="X16" s="30" t="str">
        <f>IF(ISBLANK(Values!F15),"",Values!$B$13)</f>
        <v>Lenovo 13 2nd G</v>
      </c>
      <c r="Y16" s="32" t="str">
        <f>IF(ISBLANK(Values!F15),"","Size-Color")</f>
        <v>Size-Color</v>
      </c>
      <c r="Z16" s="30" t="str">
        <f>IF(ISBLANK(Values!F15),"","variation")</f>
        <v>variation</v>
      </c>
      <c r="AA16" s="2" t="str">
        <f>IF(ISBLANK(Values!F15),"",Values!$B$20)</f>
        <v>PartialUpdate</v>
      </c>
      <c r="AB16" s="2" t="str">
        <f>IF(ISBLANK(Values!F15),"",Values!$B$29)</f>
        <v>Clavier distribué par Tellus Remarketing, leader européen des claviers portables. Le clavier a été nettoyé, emballé et testé dans notre ligne de production au Danemark. Pour toute question de compatibilité, contactez-nous via le site Web d'Amazon.</v>
      </c>
      <c r="AI16" s="35" t="str">
        <f>IF(ISBLANK(Values!F15),"",IF(Values!J15,Values!$B$23,Values!$B$33))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3" t="str">
        <f>IF(ISBLANK(Values!F15),"",Values!$B$24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6" s="2" t="str">
        <f>IF(ISBLANK(Values!F15),"",Values!$B$25)</f>
        <v xml:space="preserve">♻️ PRODUIT ÉCOLOGIQUE - Achetez remis à neuf, ACHETEZ VERT! Réduisez plus de 80% de dioxyde de carbone en achetant nos claviers remis à neuf, par rapport à l'achat d'un nouveau clavier! </v>
      </c>
      <c r="AL16" s="2" t="str">
        <f>IF(ISBLANK(Values!F15),"",SUBSTITUTE(SUBSTITUTE(IF(Values!$K15, Values!$B$26, Values!$B$33), "{language}", Values!$I15), "{flag}", INDEX(options!$E$1:$E$20, Values!$W15)))</f>
        <v>👉  DISPOSITION - 🇫🇷 Français rétroéclairé.</v>
      </c>
      <c r="AM16" s="2" t="str">
        <f>SUBSTITUTE(IF(ISBLANK(Values!F15),"",Values!$B$27),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6" s="28" t="str">
        <f>IF(ISBLANK(Values!F15),"",Values!I15)</f>
        <v>Français</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Danemark</v>
      </c>
      <c r="CZ16" s="2" t="str">
        <f>IF(ISBLANK(Values!F15),"","No")</f>
        <v>No</v>
      </c>
      <c r="DA16" s="2" t="str">
        <f>IF(ISBLANK(Values!F15),"","No")</f>
        <v>No</v>
      </c>
      <c r="DO16" s="2" t="str">
        <f>IF(ISBLANK(Values!F15),"","Parts")</f>
        <v>Parts</v>
      </c>
      <c r="DP16" s="2" t="str">
        <f>IF(ISBLANK(Values!F15),"",Values!$B$31)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IF(ISBLANK(Values!$F15), "", "not_applicable")</f>
        <v>not_applicable</v>
      </c>
      <c r="EI16" s="2" t="str">
        <f>IF(ISBLANK(Values!F15),"",Values!$B$31)</f>
        <v>Garantie de 6 mois après la date de livraison. En cas de dysfonctionnement du clavier, une nouvelle unité ou une pièce de rechange pour le clavier du produit sera envoyée. En cas de tri des stocks, un remboursement complet est effectué.</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64" x14ac:dyDescent="0.2">
      <c r="A17" s="2" t="str">
        <f>IF(ISBLANK(Values!F16),"",IF(Values!$B$37="EU","computercomponent","computer"))</f>
        <v>computercomponent</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clavier de remplacement Italien rétroéclairé pour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t="str">
        <f>IF(ISBLANK(Values!F16),"",IF($CO17="DEFAULT", Values!$B$18, ""))</f>
        <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v>
      </c>
      <c r="Y17" s="32" t="str">
        <f>IF(ISBLANK(Values!F16),"","Size-Color")</f>
        <v>Size-Color</v>
      </c>
      <c r="Z17" s="30" t="str">
        <f>IF(ISBLANK(Values!F16),"","variation")</f>
        <v>variation</v>
      </c>
      <c r="AA17" s="2" t="str">
        <f>IF(ISBLANK(Values!F16),"",Values!$B$20)</f>
        <v>PartialUpdate</v>
      </c>
      <c r="AB17" s="2" t="str">
        <f>IF(ISBLANK(Values!F16),"",Values!$B$29)</f>
        <v>Clavier distribué par Tellus Remarketing, leader européen des claviers portables. Le clavier a été nettoyé, emballé et testé dans notre ligne de production au Danemark. Pour toute question de compatibilité, contactez-nous via le site Web d'Amazon.</v>
      </c>
      <c r="AI17" s="35" t="str">
        <f>IF(ISBLANK(Values!F16),"",IF(Values!J16,Values!$B$23,Values!$B$33))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3" t="str">
        <f>IF(ISBLANK(Values!F16),"",Values!$B$24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7" s="2" t="str">
        <f>IF(ISBLANK(Values!F16),"",Values!$B$25)</f>
        <v xml:space="preserve">♻️ PRODUIT ÉCOLOGIQUE - Achetez remis à neuf, ACHETEZ VERT! Réduisez plus de 80% de dioxyde de carbone en achetant nos claviers remis à neuf, par rapport à l'achat d'un nouveau clavier! </v>
      </c>
      <c r="AL17" s="2" t="str">
        <f>IF(ISBLANK(Values!F16),"",SUBSTITUTE(SUBSTITUTE(IF(Values!$K16, Values!$B$26, Values!$B$33), "{language}", Values!$I16), "{flag}", INDEX(options!$E$1:$E$20, Values!$W16)))</f>
        <v>👉  DISPOSITION - 🇮🇹 Italien rétroéclairé.</v>
      </c>
      <c r="AM17" s="2" t="str">
        <f>SUBSTITUTE(IF(ISBLANK(Values!F16),"",Values!$B$27),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7" s="28" t="str">
        <f>IF(ISBLANK(Values!F16),"",Values!I16)</f>
        <v>Italien</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Danemark</v>
      </c>
      <c r="CZ17" s="2" t="str">
        <f>IF(ISBLANK(Values!F16),"","No")</f>
        <v>No</v>
      </c>
      <c r="DA17" s="2" t="str">
        <f>IF(ISBLANK(Values!F16),"","No")</f>
        <v>No</v>
      </c>
      <c r="DO17" s="2" t="str">
        <f>IF(ISBLANK(Values!F16),"","Parts")</f>
        <v>Parts</v>
      </c>
      <c r="DP17" s="2" t="str">
        <f>IF(ISBLANK(Values!F16),"",Values!$B$31)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IF(ISBLANK(Values!$F16), "", "not_applicable")</f>
        <v>not_applicable</v>
      </c>
      <c r="EI17" s="2" t="str">
        <f>IF(ISBLANK(Values!F16),"",Values!$B$31)</f>
        <v>Garantie de 6 mois après la date de livraison. En cas de dysfonctionnement du clavier, une nouvelle unité ou une pièce de rechange pour le clavier du produit sera envoyée. En cas de tri des stocks, un remboursement complet est effectué.</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64" x14ac:dyDescent="0.2">
      <c r="A18" s="2" t="str">
        <f>IF(ISBLANK(Values!F17),"",IF(Values!$B$37="EU","computercomponent","computer"))</f>
        <v>computercomponent</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clavier de remplacement Espagnol rétroéclairé pour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t="str">
        <f>IF(ISBLANK(Values!F17),"",IF($CO18="DEFAULT", Values!$B$18, ""))</f>
        <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v>
      </c>
      <c r="Y18" s="32" t="str">
        <f>IF(ISBLANK(Values!F17),"","Size-Color")</f>
        <v>Size-Color</v>
      </c>
      <c r="Z18" s="30" t="str">
        <f>IF(ISBLANK(Values!F17),"","variation")</f>
        <v>variation</v>
      </c>
      <c r="AA18" s="2" t="str">
        <f>IF(ISBLANK(Values!F17),"",Values!$B$20)</f>
        <v>PartialUpdate</v>
      </c>
      <c r="AB18" s="2" t="str">
        <f>IF(ISBLANK(Values!F17),"",Values!$B$29)</f>
        <v>Clavier distribué par Tellus Remarketing, leader européen des claviers portables. Le clavier a été nettoyé, emballé et testé dans notre ligne de production au Danemark. Pour toute question de compatibilité, contactez-nous via le site Web d'Amazon.</v>
      </c>
      <c r="AI18" s="35" t="str">
        <f>IF(ISBLANK(Values!F17),"",IF(Values!J17,Values!$B$23,Values!$B$33))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3" t="str">
        <f>IF(ISBLANK(Values!F17),"",Values!$B$24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8" s="2" t="str">
        <f>IF(ISBLANK(Values!F17),"",Values!$B$25)</f>
        <v xml:space="preserve">♻️ PRODUIT ÉCOLOGIQUE - Achetez remis à neuf, ACHETEZ VERT! Réduisez plus de 80% de dioxyde de carbone en achetant nos claviers remis à neuf, par rapport à l'achat d'un nouveau clavier! </v>
      </c>
      <c r="AL18" s="2" t="str">
        <f>IF(ISBLANK(Values!F17),"",SUBSTITUTE(SUBSTITUTE(IF(Values!$K17, Values!$B$26, Values!$B$33), "{language}", Values!$I17), "{flag}", INDEX(options!$E$1:$E$20, Values!$W17)))</f>
        <v>👉  DISPOSITION - 🇪🇸 Espagnol rétroéclairé.</v>
      </c>
      <c r="AM18" s="2" t="str">
        <f>SUBSTITUTE(IF(ISBLANK(Values!F17),"",Values!$B$27),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8" s="28" t="str">
        <f>IF(ISBLANK(Values!F17),"",Values!I17)</f>
        <v>Espagnol</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Danemark</v>
      </c>
      <c r="CZ18" s="2" t="str">
        <f>IF(ISBLANK(Values!F17),"","No")</f>
        <v>No</v>
      </c>
      <c r="DA18" s="2" t="str">
        <f>IF(ISBLANK(Values!F17),"","No")</f>
        <v>No</v>
      </c>
      <c r="DO18" s="2" t="str">
        <f>IF(ISBLANK(Values!F17),"","Parts")</f>
        <v>Parts</v>
      </c>
      <c r="DP18" s="2" t="str">
        <f>IF(ISBLANK(Values!F17),"",Values!$B$31)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IF(ISBLANK(Values!$F17), "", "not_applicable")</f>
        <v>not_applicable</v>
      </c>
      <c r="EI18" s="2" t="str">
        <f>IF(ISBLANK(Values!F17),"",Values!$B$31)</f>
        <v>Garantie de 6 mois après la date de livraison. En cas de dysfonctionnement du clavier, une nouvelle unité ou une pièce de rechange pour le clavier du produit sera envoyée. En cas de tri des stocks, un remboursement complet est effectué.</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64" x14ac:dyDescent="0.2">
      <c r="A19" s="2" t="str">
        <f>IF(ISBLANK(Values!F18),"",IF(Values!$B$37="EU","computercomponent","computer"))</f>
        <v>computercomponent</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clavier de remplacement UK rétroéclairé pour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t="str">
        <f>IF(ISBLANK(Values!F18),"",IF($CO19="DEFAULT", Values!$B$18, ""))</f>
        <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v>
      </c>
      <c r="Y19" s="32" t="str">
        <f>IF(ISBLANK(Values!F18),"","Size-Color")</f>
        <v>Size-Color</v>
      </c>
      <c r="Z19" s="30" t="str">
        <f>IF(ISBLANK(Values!F18),"","variation")</f>
        <v>variation</v>
      </c>
      <c r="AA19" s="2" t="str">
        <f>IF(ISBLANK(Values!F18),"",Values!$B$20)</f>
        <v>PartialUpdate</v>
      </c>
      <c r="AB19" s="2" t="str">
        <f>IF(ISBLANK(Values!F18),"",Values!$B$29)</f>
        <v>Clavier distribué par Tellus Remarketing, leader européen des claviers portables. Le clavier a été nettoyé, emballé et testé dans notre ligne de production au Danemark. Pour toute question de compatibilité, contactez-nous via le site Web d'Amazon.</v>
      </c>
      <c r="AI19" s="35" t="str">
        <f>IF(ISBLANK(Values!F18),"",IF(Values!J18,Values!$B$23,Values!$B$33))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3" t="str">
        <f>IF(ISBLANK(Values!F18),"",Values!$B$24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9" s="2" t="str">
        <f>IF(ISBLANK(Values!F18),"",Values!$B$25)</f>
        <v xml:space="preserve">♻️ PRODUIT ÉCOLOGIQUE - Achetez remis à neuf, ACHETEZ VERT! Réduisez plus de 80% de dioxyde de carbone en achetant nos claviers remis à neuf, par rapport à l'achat d'un nouveau clavier! </v>
      </c>
      <c r="AL19" s="2" t="str">
        <f>IF(ISBLANK(Values!F18),"",SUBSTITUTE(SUBSTITUTE(IF(Values!$K18, Values!$B$26, Values!$B$33), "{language}", Values!$I18), "{flag}", INDEX(options!$E$1:$E$20, Values!$W18)))</f>
        <v>👉  DISPOSITION - 🇬🇧 UK rétroéclairé.</v>
      </c>
      <c r="AM19" s="2" t="str">
        <f>SUBSTITUTE(IF(ISBLANK(Values!F18),"",Values!$B$27),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9" s="28" t="str">
        <f>IF(ISBLANK(Values!F18),"",Values!I18)</f>
        <v>UK</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Danemark</v>
      </c>
      <c r="CZ19" s="2" t="str">
        <f>IF(ISBLANK(Values!F18),"","No")</f>
        <v>No</v>
      </c>
      <c r="DA19" s="2" t="str">
        <f>IF(ISBLANK(Values!F18),"","No")</f>
        <v>No</v>
      </c>
      <c r="DO19" s="2" t="str">
        <f>IF(ISBLANK(Values!F18),"","Parts")</f>
        <v>Parts</v>
      </c>
      <c r="DP19" s="2" t="str">
        <f>IF(ISBLANK(Values!F18),"",Values!$B$31)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IF(ISBLANK(Values!$F18), "", "not_applicable")</f>
        <v>not_applicable</v>
      </c>
      <c r="EI19" s="2" t="str">
        <f>IF(ISBLANK(Values!F18),"",Values!$B$31)</f>
        <v>Garantie de 6 mois après la date de livraison. En cas de dysfonctionnement du clavier, une nouvelle unité ou une pièce de rechange pour le clavier du produit sera envoyée. En cas de tri des stocks, un remboursement complet est effectué.</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64" x14ac:dyDescent="0.2">
      <c r="A20" s="2" t="str">
        <f>IF(ISBLANK(Values!F19),"",IF(Values!$B$37="EU","computercomponent","computer"))</f>
        <v>computercomponent</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clavier de remplacement Scandinave - nordique rétroéclairé pour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t="str">
        <f>IF(ISBLANK(Values!F19),"",IF($CO20="DEFAULT", Values!$B$18, ""))</f>
        <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v>
      </c>
      <c r="Y20" s="32" t="str">
        <f>IF(ISBLANK(Values!F19),"","Size-Color")</f>
        <v>Size-Color</v>
      </c>
      <c r="Z20" s="30" t="str">
        <f>IF(ISBLANK(Values!F19),"","variation")</f>
        <v>variation</v>
      </c>
      <c r="AA20" s="2" t="str">
        <f>IF(ISBLANK(Values!F19),"",Values!$B$20)</f>
        <v>PartialUpdate</v>
      </c>
      <c r="AB20" s="2" t="str">
        <f>IF(ISBLANK(Values!F19),"",Values!$B$29)</f>
        <v>Clavier distribué par Tellus Remarketing, leader européen des claviers portables. Le clavier a été nettoyé, emballé et testé dans notre ligne de production au Danemark. Pour toute question de compatibilité, contactez-nous via le site Web d'Amazon.</v>
      </c>
      <c r="AI20" s="35" t="str">
        <f>IF(ISBLANK(Values!F19),"",IF(Values!J19,Values!$B$23,Values!$B$33))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3" t="str">
        <f>IF(ISBLANK(Values!F19),"",Values!$B$24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0" s="2" t="str">
        <f>IF(ISBLANK(Values!F19),"",Values!$B$25)</f>
        <v xml:space="preserve">♻️ PRODUIT ÉCOLOGIQUE - Achetez remis à neuf, ACHETEZ VERT! Réduisez plus de 80% de dioxyde de carbone en achetant nos claviers remis à neuf, par rapport à l'achat d'un nouveau clavier! </v>
      </c>
      <c r="AL20" s="2" t="str">
        <f>IF(ISBLANK(Values!F19),"",SUBSTITUTE(SUBSTITUTE(IF(Values!$K19, Values!$B$26, Values!$B$33), "{language}", Values!$I19), "{flag}", INDEX(options!$E$1:$E$20, Values!$W19)))</f>
        <v>👉  DISPOSITION - 🇸🇪 🇫🇮 🇳🇴 🇩🇰 Scandinave - nordique rétroéclairé.</v>
      </c>
      <c r="AM20" s="2" t="str">
        <f>SUBSTITUTE(IF(ISBLANK(Values!F19),"",Values!$B$27),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20" s="28" t="str">
        <f>IF(ISBLANK(Values!F19),"",Values!I19)</f>
        <v>Scandinave - nordique</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Danemark</v>
      </c>
      <c r="CZ20" s="2" t="str">
        <f>IF(ISBLANK(Values!F19),"","No")</f>
        <v>No</v>
      </c>
      <c r="DA20" s="2" t="str">
        <f>IF(ISBLANK(Values!F19),"","No")</f>
        <v>No</v>
      </c>
      <c r="DO20" s="2" t="str">
        <f>IF(ISBLANK(Values!F19),"","Parts")</f>
        <v>Parts</v>
      </c>
      <c r="DP20" s="2" t="str">
        <f>IF(ISBLANK(Values!F19),"",Values!$B$31)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IF(ISBLANK(Values!$F19), "", "not_applicable")</f>
        <v>not_applicable</v>
      </c>
      <c r="EI20" s="2" t="str">
        <f>IF(ISBLANK(Values!F19),"",Values!$B$31)</f>
        <v>Garantie de 6 mois après la date de livraison. En cas de dysfonctionnement du clavier, une nouvelle unité ou une pièce de rechange pour le clavier du produit sera envoyée. En cas de tri des stocks, un remboursement complet est effectué.</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64" x14ac:dyDescent="0.2">
      <c r="A21" s="2" t="str">
        <f>IF(ISBLANK(Values!F20),"",IF(Values!$B$37="EU","computercomponent","computer"))</f>
        <v>computercomponent</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clavier de remplacement Belge rétroéclairé pour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t="str">
        <f>IF(ISBLANK(Values!F20),"",IF($CO21="DEFAULT", Values!$B$18, ""))</f>
        <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v>
      </c>
      <c r="Y21" s="32" t="str">
        <f>IF(ISBLANK(Values!F20),"","Size-Color")</f>
        <v>Size-Color</v>
      </c>
      <c r="Z21" s="30" t="str">
        <f>IF(ISBLANK(Values!F20),"","variation")</f>
        <v>variation</v>
      </c>
      <c r="AA21" s="2" t="str">
        <f>IF(ISBLANK(Values!F20),"",Values!$B$20)</f>
        <v>PartialUpdate</v>
      </c>
      <c r="AB21" s="2" t="str">
        <f>IF(ISBLANK(Values!F20),"",Values!$B$29)</f>
        <v>Clavier distribué par Tellus Remarketing, leader européen des claviers portables. Le clavier a été nettoyé, emballé et testé dans notre ligne de production au Danemark. Pour toute question de compatibilité, contactez-nous via le site Web d'Amazon.</v>
      </c>
      <c r="AI21" s="35" t="str">
        <f>IF(ISBLANK(Values!F20),"",IF(Values!J20,Values!$B$23,Values!$B$33))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3" t="str">
        <f>IF(ISBLANK(Values!F20),"",Values!$B$24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1" s="2" t="str">
        <f>IF(ISBLANK(Values!F20),"",Values!$B$25)</f>
        <v xml:space="preserve">♻️ PRODUIT ÉCOLOGIQUE - Achetez remis à neuf, ACHETEZ VERT! Réduisez plus de 80% de dioxyde de carbone en achetant nos claviers remis à neuf, par rapport à l'achat d'un nouveau clavier! </v>
      </c>
      <c r="AL21" s="2" t="str">
        <f>IF(ISBLANK(Values!F20),"",SUBSTITUTE(SUBSTITUTE(IF(Values!$K20, Values!$B$26, Values!$B$33), "{language}", Values!$I20), "{flag}", INDEX(options!$E$1:$E$20, Values!$W20)))</f>
        <v>👉  DISPOSITION - 🇧🇪 Belge rétroéclairé.</v>
      </c>
      <c r="AM21" s="2" t="str">
        <f>SUBSTITUTE(IF(ISBLANK(Values!F20),"",Values!$B$27),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21" s="28" t="str">
        <f>IF(ISBLANK(Values!F20),"",Values!I20)</f>
        <v>Belge</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Danemark</v>
      </c>
      <c r="CZ21" s="2" t="str">
        <f>IF(ISBLANK(Values!F20),"","No")</f>
        <v>No</v>
      </c>
      <c r="DA21" s="2" t="str">
        <f>IF(ISBLANK(Values!F20),"","No")</f>
        <v>No</v>
      </c>
      <c r="DO21" s="2" t="str">
        <f>IF(ISBLANK(Values!F20),"","Parts")</f>
        <v>Parts</v>
      </c>
      <c r="DP21" s="2" t="str">
        <f>IF(ISBLANK(Values!F20),"",Values!$B$31)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IF(ISBLANK(Values!$F20), "", "not_applicable")</f>
        <v>not_applicable</v>
      </c>
      <c r="EI21" s="2" t="str">
        <f>IF(ISBLANK(Values!F20),"",Values!$B$31)</f>
        <v>Garantie de 6 mois après la date de livraison. En cas de dysfonctionnement du clavier, une nouvelle unité ou une pièce de rechange pour le clavier du produit sera envoyée. En cas de tri des stocks, un remboursement complet est effectué.</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64" x14ac:dyDescent="0.2">
      <c r="A22" s="2" t="str">
        <f>IF(ISBLANK(Values!F21),"",IF(Values!$B$37="EU","computercomponent","computer"))</f>
        <v>computercomponent</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clavier de remplacement Suisse rétroéclairé pour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t="str">
        <f>IF(ISBLANK(Values!F21),"",IF($CO22="DEFAULT", Values!$B$18, ""))</f>
        <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v>
      </c>
      <c r="Y22" s="32" t="str">
        <f>IF(ISBLANK(Values!F21),"","Size-Color")</f>
        <v>Size-Color</v>
      </c>
      <c r="Z22" s="30" t="str">
        <f>IF(ISBLANK(Values!F21),"","variation")</f>
        <v>variation</v>
      </c>
      <c r="AA22" s="2" t="str">
        <f>IF(ISBLANK(Values!F21),"",Values!$B$20)</f>
        <v>PartialUpdate</v>
      </c>
      <c r="AB22" s="2" t="str">
        <f>IF(ISBLANK(Values!F21),"",Values!$B$29)</f>
        <v>Clavier distribué par Tellus Remarketing, leader européen des claviers portables. Le clavier a été nettoyé, emballé et testé dans notre ligne de production au Danemark. Pour toute question de compatibilité, contactez-nous via le site Web d'Amazon.</v>
      </c>
      <c r="AI22" s="35" t="str">
        <f>IF(ISBLANK(Values!F21),"",IF(Values!J21,Values!$B$23,Values!$B$33))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3" t="str">
        <f>IF(ISBLANK(Values!F21),"",Values!$B$24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2" s="2" t="str">
        <f>IF(ISBLANK(Values!F21),"",Values!$B$25)</f>
        <v xml:space="preserve">♻️ PRODUIT ÉCOLOGIQUE - Achetez remis à neuf, ACHETEZ VERT! Réduisez plus de 80% de dioxyde de carbone en achetant nos claviers remis à neuf, par rapport à l'achat d'un nouveau clavier! </v>
      </c>
      <c r="AL22" s="2" t="str">
        <f>IF(ISBLANK(Values!F21),"",SUBSTITUTE(SUBSTITUTE(IF(Values!$K21, Values!$B$26, Values!$B$33), "{language}", Values!$I21), "{flag}", INDEX(options!$E$1:$E$20, Values!$W21)))</f>
        <v>👉  DISPOSITION - 🇨🇭 Suisse rétroéclairé.</v>
      </c>
      <c r="AM22" s="2" t="str">
        <f>SUBSTITUTE(IF(ISBLANK(Values!F21),"",Values!$B$27),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22" s="28" t="str">
        <f>IF(ISBLANK(Values!F21),"",Values!I21)</f>
        <v>Suisse</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Danemark</v>
      </c>
      <c r="CZ22" s="2" t="str">
        <f>IF(ISBLANK(Values!F21),"","No")</f>
        <v>No</v>
      </c>
      <c r="DA22" s="2" t="str">
        <f>IF(ISBLANK(Values!F21),"","No")</f>
        <v>No</v>
      </c>
      <c r="DO22" s="2" t="str">
        <f>IF(ISBLANK(Values!F21),"","Parts")</f>
        <v>Parts</v>
      </c>
      <c r="DP22" s="2" t="str">
        <f>IF(ISBLANK(Values!F21),"",Values!$B$31)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IF(ISBLANK(Values!$F21), "", "not_applicable")</f>
        <v>not_applicable</v>
      </c>
      <c r="EI22" s="2" t="str">
        <f>IF(ISBLANK(Values!F21),"",Values!$B$31)</f>
        <v>Garantie de 6 mois après la date de livraison. En cas de dysfonctionnement du clavier, une nouvelle unité ou une pièce de rechange pour le clavier du produit sera envoyée. En cas de tri des stocks, un remboursement complet est effectué.</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36" customFormat="1" ht="64" x14ac:dyDescent="0.2">
      <c r="A23" s="2" t="str">
        <f>IF(ISBLANK(Values!F22),"",IF(Values!$B$37="EU","computercomponent","computer"))</f>
        <v>computercomponent</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clavier de remplacement US international rétroéclairé pour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t="str">
        <f>IF(ISBLANK(Values!F22),"",IF($CO23="DEFAULT", Values!$B$18, ""))</f>
        <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v>
      </c>
      <c r="Y23" s="32" t="str">
        <f>IF(ISBLANK(Values!F22),"","Size-Color")</f>
        <v>Size-Color</v>
      </c>
      <c r="Z23" s="30" t="str">
        <f>IF(ISBLANK(Values!F22),"","variation")</f>
        <v>variation</v>
      </c>
      <c r="AA23" s="2" t="str">
        <f>IF(ISBLANK(Values!F22),"",Values!$B$20)</f>
        <v>PartialUpdate</v>
      </c>
      <c r="AB23" s="2" t="str">
        <f>IF(ISBLANK(Values!F22),"",Values!$B$29)</f>
        <v>Clavier distribué par Tellus Remarketing, leader européen des claviers portables. Le clavier a été nettoyé, emballé et testé dans notre ligne de production au Danemark. Pour toute question de compatibilité, contactez-nous via le site Web d'Amazon.</v>
      </c>
      <c r="AC23" s="2"/>
      <c r="AD23" s="2"/>
      <c r="AE23" s="2"/>
      <c r="AF23" s="2"/>
      <c r="AG23" s="2"/>
      <c r="AH23" s="2"/>
      <c r="AI23" s="35" t="str">
        <f>IF(ISBLANK(Values!F22),"",IF(Values!J22,Values!$B$23,Values!$B$33))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3" t="str">
        <f>IF(ISBLANK(Values!F22),"",Values!$B$24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3" s="2" t="str">
        <f>IF(ISBLANK(Values!F22),"",Values!$B$25)</f>
        <v xml:space="preserve">♻️ PRODUIT ÉCOLOGIQUE - Achetez remis à neuf, ACHETEZ VERT! Réduisez plus de 80% de dioxyde de carbone en achetant nos claviers remis à neuf, par rapport à l'achat d'un nouveau clavier! </v>
      </c>
      <c r="AL23" s="2" t="str">
        <f>IF(ISBLANK(Values!F22),"",SUBSTITUTE(SUBSTITUTE(IF(Values!$K22, Values!$B$26, Values!$B$33), "{language}", Values!$I22), "{flag}", INDEX(options!$E$1:$E$20, Values!$W22)))</f>
        <v>👉  DISPOSITION - 🇺🇸 with € symbol US international rétroéclairé.</v>
      </c>
      <c r="AM23" s="2" t="str">
        <f>SUBSTITUTE(IF(ISBLANK(Values!F22),"",Values!$B$27),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N23" s="2"/>
      <c r="AO23" s="2"/>
      <c r="AP23" s="2"/>
      <c r="AQ23" s="2"/>
      <c r="AR23" s="2"/>
      <c r="AS23" s="2"/>
      <c r="AT23" s="28" t="str">
        <f>IF(ISBLANK(Values!F22),"",Values!I22)</f>
        <v>US international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Danemark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Garantie de 6 mois après la date de livraison. En cas de dysfonctionnement du clavier, une nouvelle unité ou une pièce de rechange pour le clavier du produit sera envoyée. En cas de tri des stocks, un remboursement complet est effectué.</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Garantie de 6 mois après la date de livraison. En cas de dysfonctionnement du clavier, une nouvelle unité ou une pièce de rechange pour le clavier du produit sera envoyée. En cas de tri des stocks, un remboursement complet est effectué.</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36" customFormat="1" ht="64" x14ac:dyDescent="0.2">
      <c r="A24" s="2" t="str">
        <f>IF(ISBLANK(Values!F23),"",IF(Values!$B$37="EU","computercomponent","computer"))</f>
        <v>computercomponent</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clavier de remplacement US rétroéclairé pour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f>IF(ISBLANK(Values!F23),"",IF($CO24="DEFAULT", Values!$B$18, ""))</f>
        <v>5</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v>
      </c>
      <c r="Y24" s="32" t="str">
        <f>IF(ISBLANK(Values!F23),"","Size-Color")</f>
        <v>Size-Color</v>
      </c>
      <c r="Z24" s="30" t="str">
        <f>IF(ISBLANK(Values!F23),"","variation")</f>
        <v>variation</v>
      </c>
      <c r="AA24" s="2" t="str">
        <f>IF(ISBLANK(Values!F23),"",Values!$B$20)</f>
        <v>PartialUpdate</v>
      </c>
      <c r="AB24" s="2" t="str">
        <f>IF(ISBLANK(Values!F23),"",Values!$B$29)</f>
        <v>Clavier distribué par Tellus Remarketing, leader européen des claviers portables. Le clavier a été nettoyé, emballé et testé dans notre ligne de production au Danemark. Pour toute question de compatibilité, contactez-nous via le site Web d'Amazon.</v>
      </c>
      <c r="AC24" s="2"/>
      <c r="AD24" s="2"/>
      <c r="AE24" s="2"/>
      <c r="AF24" s="2"/>
      <c r="AG24" s="2"/>
      <c r="AH24" s="2"/>
      <c r="AI24" s="35" t="str">
        <f>IF(ISBLANK(Values!F23),"",IF(Values!J23,Values!$B$23,Values!$B$33))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3" t="str">
        <f>IF(ISBLANK(Values!F23),"",Values!$B$24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4" s="2" t="str">
        <f>IF(ISBLANK(Values!F23),"",Values!$B$25)</f>
        <v xml:space="preserve">♻️ PRODUIT ÉCOLOGIQUE - Achetez remis à neuf, ACHETEZ VERT! Réduisez plus de 80% de dioxyde de carbone en achetant nos claviers remis à neuf, par rapport à l'achat d'un nouveau clavier! </v>
      </c>
      <c r="AL24" s="2" t="str">
        <f>IF(ISBLANK(Values!F23),"",SUBSTITUTE(SUBSTITUTE(IF(Values!$K23, Values!$B$26, Values!$B$33), "{language}", Values!$I23), "{flag}", INDEX(options!$E$1:$E$20, Values!$W23)))</f>
        <v>👉  DISPOSITION - 🇺🇸 US rétroéclairé.</v>
      </c>
      <c r="AM24" s="2" t="str">
        <f>SUBSTITUTE(IF(ISBLANK(Values!F23),"",Values!$B$27),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N24" s="2"/>
      <c r="AO24" s="2"/>
      <c r="AP24" s="2"/>
      <c r="AQ24" s="2"/>
      <c r="AR24" s="2"/>
      <c r="AS24" s="2"/>
      <c r="AT24" s="28" t="str">
        <f>IF(ISBLANK(Values!F23),"",Values!I23)</f>
        <v>US</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Danemark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Garantie de 6 mois après la date de livraison. En cas de dysfonctionnement du clavier, une nouvelle unité ou une pièce de rechange pour le clavier du produit sera envoyée. En cas de tri des stocks, un remboursement complet est effectué.</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Garantie de 6 mois après la date de livraison. En cas de dysfonctionnement du clavier, une nouvelle unité ou une pièce de rechange pour le clavier du produit sera envoyée. En cas de tri des stocks, un remboursement complet est effectué.</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0">
      <formula>IF(LEN(B4)&gt;0,1,0)</formula>
    </cfRule>
    <cfRule type="expression" dxfId="526" priority="994">
      <formula>AND(IF(IFERROR(VLOOKUP($B$3,#NAME?,MATCH($A4,#NAME?,0)+1,0),0)&gt;0,0,1),IF(IFERROR(VLOOKUP($B$3,#NAME?,MATCH($A4,#NAME?,0)+1,0),0)&gt;0,0,1),IF(IFERROR(VLOOKUP($B$3,#NAME?,MATCH($A4,#NAME?,0)+1,0),0)&gt;0,0,1),IF(IFERROR(MATCH($A4,#NAME?,0),0)&gt;0,1,0))</formula>
    </cfRule>
    <cfRule type="expression" dxfId="525" priority="991">
      <formula>IF(VLOOKUP($B$3,#NAME?,MATCH($A4,#NAME?,0)+1,0)&gt;0,1,0)</formula>
    </cfRule>
  </conditionalFormatting>
  <conditionalFormatting sqref="B5:B1048576">
    <cfRule type="expression" dxfId="524" priority="17">
      <formula>AND(IF(IFERROR(VLOOKUP($B$3,#NAME?,MATCH($A4,#NAME?,0)+1,0),0)&gt;0,0,1),IF(IFERROR(VLOOKUP($B$3,#NAME?,MATCH($A4,#NAME?,0)+1,0),0)&gt;0,0,1),IF(IFERROR(VLOOKUP($B$3,#NAME?,MATCH($A4,#NAME?,0)+1,0),0)&gt;0,0,1),IF(IFERROR(MATCH($A4,#NAME?,0),0)&gt;0,1,0))</formula>
    </cfRule>
    <cfRule type="expression" dxfId="523" priority="13">
      <formula>IF(LEN(B4)&gt;0,1,0)</formula>
    </cfRule>
    <cfRule type="expression" dxfId="522" priority="14">
      <formula>IF(VLOOKUP($B$3,#NAME?,MATCH($A4,#NAME?,0)+1,0)&gt;0,1,0)</formula>
    </cfRule>
  </conditionalFormatting>
  <conditionalFormatting sqref="C4:C204">
    <cfRule type="expression" dxfId="521" priority="995">
      <formula>IF(LEN(C4)&gt;0,1,0)</formula>
    </cfRule>
    <cfRule type="expression" dxfId="520" priority="996">
      <formula>IF(VLOOKUP($C$3,#NAME?,MATCH($A4,#NAME?,0)+1,0)&gt;0,1,0)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3">
      <formula>IF(LEN(F5)&gt;0,1,0)</formula>
    </cfRule>
    <cfRule type="expression" dxfId="505" priority="37">
      <formula>AND(IF(IFERROR(VLOOKUP($F$3,#NAME?,MATCH($A5,#NAME?,0)+1,0),0)&gt;0,0,1),IF(IFERROR(VLOOKUP($F$3,#NAME?,MATCH($A5,#NAME?,0)+1,0),0)&gt;0,0,1),IF(IFERROR(VLOOKUP($F$3,#NAME?,MATCH($A5,#NAME?,0)+1,0),0)&gt;0,0,1),IF(IFERROR(MATCH($A5,#NAME?,0),0)&gt;0,1,0))</formula>
    </cfRule>
  </conditionalFormatting>
  <conditionalFormatting sqref="G4:G23">
    <cfRule type="expression" dxfId="504" priority="1019">
      <formula>AND(IF(IFERROR(VLOOKUP($G$3,#NAME?,MATCH($A4,#NAME?,0)+1,0),0)&gt;0,0,1),IF(IFERROR(VLOOKUP($G$3,#NAME?,MATCH($A4,#NAME?,0)+1,0),0)&gt;0,0,1),IF(IFERROR(VLOOKUP($G$3,#NAME?,MATCH($A4,#NAME?,0)+1,0),0)&gt;0,0,1),IF(IFERROR(MATCH($A4,#NAME?,0),0)&gt;0,1,0))</formula>
    </cfRule>
    <cfRule type="expression" dxfId="503" priority="1015">
      <formula>IF(LEN(G4)&gt;0,1,0)</formula>
    </cfRule>
    <cfRule type="expression" dxfId="502" priority="1016">
      <formula>IF(VLOOKUP($G$3,#NAME?,MATCH($A4,#NAME?,0)+1,0)&gt;0,1,0)</formula>
    </cfRule>
  </conditionalFormatting>
  <conditionalFormatting sqref="G5:G23 G25:G1048576">
    <cfRule type="expression" dxfId="501" priority="39">
      <formula>IF(VLOOKUP($G$3,#NAME?,MATCH($A5,#NAME?,0)+1,0)&gt;0,1,0)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8">
      <formula>IF(LEN(G5)&gt;0,1,0)</formula>
    </cfRule>
  </conditionalFormatting>
  <conditionalFormatting sqref="G25:G204">
    <cfRule type="expression" dxfId="498" priority="1020">
      <formula>IF(LEN(G25)&gt;0,1,0)</formula>
    </cfRule>
    <cfRule type="expression" dxfId="497" priority="1021">
      <formula>IF(VLOOKUP($G$3,#NAME?,MATCH($A25,#NAME?,0)+1,0)&gt;0,1,0)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7">
      <formula>AND(IF(IFERROR(VLOOKUP($H$3,#NAME?,MATCH($A4,#NAME?,0)+1,0),0)&gt;0,0,1),IF(IFERROR(VLOOKUP($H$3,#NAME?,MATCH($A4,#NAME?,0)+1,0),0)&gt;0,0,1),IF(IFERROR(VLOOKUP($H$3,#NAME?,MATCH($A4,#NAME?,0)+1,0),0)&gt;0,0,1),IF(IFERROR(MATCH($A4,#NAME?,0),0)&gt;0,1,0))</formula>
    </cfRule>
    <cfRule type="expression" dxfId="494" priority="44">
      <formula>IF(VLOOKUP($H$3,#NAME?,MATCH($A4,#NAME?,0)+1,0)&gt;0,1,0)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9">
      <formula>AND(IF(IFERROR(VLOOKUP($L$3,#NAME?,MATCH($A4,#NAME?,0)+1,0),0)&gt;0,0,1),IF(IFERROR(VLOOKUP($L$3,#NAME?,MATCH($A4,#NAME?,0)+1,0),0)&gt;0,0,1),IF(IFERROR(VLOOKUP($L$3,#NAME?,MATCH($A4,#NAME?,0)+1,0),0)&gt;0,0,1),IF(IFERROR(MATCH($A4,#NAME?,0),0)&gt;0,1,0))</formula>
    </cfRule>
    <cfRule type="expression" dxfId="486" priority="1036">
      <formula>IF(VLOOKUP($L$3,#NAME?,MATCH($A4,#NAME?,0)+1,0)&gt;0,1,0)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9">
      <formula>AND(IF(IFERROR(VLOOKUP($O$3,#NAME?,MATCH($A4,#NAME?,0)+1,0),0)&gt;0,0,1),IF(IFERROR(VLOOKUP($O$3,#NAME?,MATCH($A4,#NAME?,0)+1,0),0)&gt;0,0,1),IF(IFERROR(VLOOKUP($O$3,#NAME?,MATCH($A4,#NAME?,0)+1,0),0)&gt;0,0,1),IF(IFERROR(MATCH($A4,#NAME?,0),0)&gt;0,1,0))</formula>
    </cfRule>
    <cfRule type="expression" dxfId="448" priority="1056">
      <formula>IF(VLOOKUP($O$3,#NAME?,MATCH($A4,#NAME?,0)+1,0)&gt;0,1,0)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1">
      <formula>IF(VLOOKUP($Q$3,#NAME?,MATCH($A4,#NAME?,0)+1,0)&gt;0,1,0)</formula>
    </cfRule>
    <cfRule type="expression" dxfId="440" priority="1060">
      <formula>IF(LEN(Z4)&gt;0,1,0)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4">
      <formula>IF(VLOOKUP($AA$3,#NAME?,MATCH($A4,#NAME?,0)+1,0)&gt;0,1,0)</formula>
    </cfRule>
    <cfRule type="expression" dxfId="435" priority="137">
      <formula>AND(IF(IFERROR(VLOOKUP($AA$3,#NAME?,MATCH($A4,#NAME?,0)+1,0),0)&gt;0,0,1),IF(IFERROR(VLOOKUP($AA$3,#NAME?,MATCH($A4,#NAME?,0)+1,0),0)&gt;0,0,1),IF(IFERROR(VLOOKUP($AA$3,#NAME?,MATCH($A4,#NAME?,0)+1,0),0)&gt;0,0,1),IF(IFERROR(MATCH($A4,#NAME?,0),0)&gt;0,1,0))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4">
      <formula>IF(VLOOKUP($AC$3,#NAME?,MATCH(#REF!,#NAME?,0)+1,0)&gt;0,1,0)</formula>
    </cfRule>
    <cfRule type="expression" dxfId="429" priority="143">
      <formula>IF(LEN(#REF!)&gt;0,1,0)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82">
      <formula>AND(IF(IFERROR(VLOOKUP($AJ$3,#NAME?,MATCH($A4,#NAME?,0)+1,0),0)&gt;0,0,1),IF(IFERROR(VLOOKUP($AJ$3,#NAME?,MATCH($A4,#NAME?,0)+1,0),0)&gt;0,0,1),IF(IFERROR(VLOOKUP($AJ$3,#NAME?,MATCH($A4,#NAME?,0)+1,0),0)&gt;0,0,1),IF(IFERROR(MATCH($A4,#NAME?,0),0)&gt;0,1,0))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4">
      <formula>IF(VLOOKUP($AO$3,#NAME?,MATCH($A4,#NAME?,0)+1,0)&gt;0,1,0)</formula>
    </cfRule>
    <cfRule type="expression" dxfId="399"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8">
      <formula>IF(LEN(AT4)&gt;0,1,0)</formula>
    </cfRule>
    <cfRule type="expression" dxfId="388" priority="229">
      <formula>IF(VLOOKUP($AT$3,#NAME?,MATCH($A4,#NAME?,0)+1,0)&gt;0,1,0)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52">
      <formula>AND(IF(IFERROR(VLOOKUP($BR$3,#NAME?,MATCH($A4,#NAME?,0)+1,0),0)&gt;0,0,1),IF(IFERROR(VLOOKUP($BR$3,#NAME?,MATCH($A4,#NAME?,0)+1,0),0)&gt;0,0,1),IF(IFERROR(VLOOKUP($BR$3,#NAME?,MATCH($A4,#NAME?,0)+1,0),0)&gt;0,0,1),IF(IFERROR(MATCH($A4,#NAME?,0),0)&gt;0,1,0))</formula>
    </cfRule>
    <cfRule type="expression" dxfId="334" priority="349">
      <formula>IF(VLOOKUP($BR$3,#NAME?,MATCH($A4,#NAME?,0)+1,0)&gt;0,1,0)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7">
      <formula>AND(IF(IFERROR(VLOOKUP($BU$3,#NAME?,MATCH($A4,#NAME?,0)+1,0),0)&gt;0,0,1),IF(IFERROR(VLOOKUP($BU$3,#NAME?,MATCH($A4,#NAME?,0)+1,0),0)&gt;0,0,1),IF(IFERROR(VLOOKUP($BU$3,#NAME?,MATCH($A4,#NAME?,0)+1,0),0)&gt;0,0,1),IF(IFERROR(MATCH($A4,#NAME?,0),0)&gt;0,1,0))</formula>
    </cfRule>
    <cfRule type="expression" dxfId="328" priority="364">
      <formula>IF(VLOOKUP($BU$3,#NAME?,MATCH($A4,#NAME?,0)+1,0)&gt;0,1,0)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399">
      <formula>IF(VLOOKUP($CB$3,#NAME?,MATCH($A4,#NAME?,0)+1,0)&gt;0,1,0)</formula>
    </cfRule>
    <cfRule type="expression" dxfId="314"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79">
      <formula>IF(VLOOKUP($CS$3,#NAME?,MATCH($A4,#NAME?,0)+1,0)&gt;0,1,0)</formula>
    </cfRule>
    <cfRule type="expression" dxfId="277"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9">
      <formula>IF(LEN(CY4)&gt;0,1,0)</formula>
    </cfRule>
    <cfRule type="expression" dxfId="264" priority="510">
      <formula>IF(VLOOKUP($CY$3,#NAME?,MATCH($A4,#NAME?,0)+1,0)&gt;0,1,0)</formula>
    </cfRule>
    <cfRule type="expression" dxfId="263" priority="513">
      <formula>AND(IF(IFERROR(VLOOKUP($CY$3,#NAME?,MATCH($A4,#NAME?,0)+1,0),0)&gt;0,0,1),IF(IFERROR(VLOOKUP($CY$3,#NAME?,MATCH($A4,#NAME?,0)+1,0),0)&gt;0,0,1),IF(IFERROR(VLOOKUP($CY$3,#NAME?,MATCH($A4,#NAME?,0)+1,0),0)&gt;0,0,1),IF(IFERROR(MATCH($A4,#NAME?,0),0)&gt;0,1,0))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4">
      <formula>AND(AND(OR(AND(AND(OR(NOT(DA4="Yes"),DA4="")))),A4&lt;&gt;""))</formula>
    </cfRule>
    <cfRule type="expression" dxfId="258" priority="515">
      <formula>IF(LEN(CZ4)&gt;0,1,0)</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3">
      <formula>IF(LEN(DC4)&gt;0,1,0)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45"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4" priority="540">
      <formula>IF(VLOOKUP($DD$3,#NAME?,MATCH($A4,#NAME?,0)+1,0)&gt;0,1,0)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9">
      <formula>IF(LEN(DD4)&gt;0,1,0)</formula>
    </cfRule>
  </conditionalFormatting>
  <conditionalFormatting sqref="DE4:DE1048576">
    <cfRule type="expression" dxfId="241" priority="546">
      <formula>IF(VLOOKUP($DE$3,#NAME?,MATCH($A4,#NAME?,0)+1,0)&gt;0,1,0)</formula>
    </cfRule>
    <cfRule type="expression" dxfId="240" priority="549">
      <formula>AND(IF(IFERROR(VLOOKUP($DE$3,#NAME?,MATCH($A4,#NAME?,0)+1,0),0)&gt;0,0,1),IF(IFERROR(VLOOKUP($DE$3,#NAME?,MATCH($A4,#NAME?,0)+1,0),0)&gt;0,0,1),IF(IFERROR(VLOOKUP($DE$3,#NAME?,MATCH($A4,#NAME?,0)+1,0),0)&gt;0,0,1),IF(IFERROR(MATCH($A4,#NAME?,0),0)&gt;0,1,0))</formula>
    </cfRule>
    <cfRule type="expression" dxfId="23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45">
      <formula>IF(LEN(DE4)&gt;0,1,0)</formula>
    </cfRule>
  </conditionalFormatting>
  <conditionalFormatting sqref="DF4:DF1048576">
    <cfRule type="expression" dxfId="237" priority="551">
      <formula>IF(LEN(DF4)&gt;0,1,0)</formula>
    </cfRule>
    <cfRule type="expression" dxfId="236" priority="552">
      <formula>IF(VLOOKUP($DF$3,#NAME?,MATCH($A4,#NAME?,0)+1,0)&gt;0,1,0)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8">
      <formula>IF(VLOOKUP($DG$3,#NAME?,MATCH($A4,#NAME?,0)+1,0)&gt;0,1,0)</formula>
    </cfRule>
    <cfRule type="expression" dxfId="231" priority="561">
      <formula>AND(IF(IFERROR(VLOOKUP($DG$3,#NAME?,MATCH($A4,#NAME?,0)+1,0),0)&gt;0,0,1),IF(IFERROR(VLOOKUP($DG$3,#NAME?,MATCH($A4,#NAME?,0)+1,0),0)&gt;0,0,1),IF(IFERROR(VLOOKUP($DG$3,#NAME?,MATCH($A4,#NAME?,0)+1,0),0)&gt;0,0,1),IF(IFERROR(MATCH($A4,#NAME?,0),0)&gt;0,1,0))</formula>
    </cfRule>
    <cfRule type="expression" dxfId="230" priority="557">
      <formula>IF(LEN(DG4)&gt;0,1,0)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3">
      <formula>AND(IF(IFERROR(VLOOKUP($DI$3,#NAME?,MATCH($A4,#NAME?,0)+1,0),0)&gt;0,0,1),IF(IFERROR(VLOOKUP($DI$3,#NAME?,MATCH($A4,#NAME?,0)+1,0),0)&gt;0,0,1),IF(IFERROR(VLOOKUP($DI$3,#NAME?,MATCH($A4,#NAME?,0)+1,0),0)&gt;0,0,1),IF(IFERROR(MATCH($A4,#NAME?,0),0)&gt;0,1,0))</formula>
    </cfRule>
    <cfRule type="expression" dxfId="224" priority="570">
      <formula>IF(VLOOKUP($DI$3,#NAME?,MATCH($A4,#NAME?,0)+1,0)&gt;0,1,0)</formula>
    </cfRule>
    <cfRule type="expression" dxfId="223" priority="569">
      <formula>IF(LEN(DI4)&gt;0,1,0)</formula>
    </cfRule>
    <cfRule type="expression" dxfId="22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2">
      <formula>IF(VLOOKUP($DK$3,#NAME?,MATCH($A4,#NAME?,0)+1,0)&gt;0,1,0)</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1">
      <formula>IF(LEN(DK4)&gt;0,1,0)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2">
      <formula>AND(AND(OR(AND(OR(OR(NOT(DY4&lt;&gt;"Not Applicable"),DY4=""))),AND(OR(OR(NOT(DZ4&lt;&gt;"Not Applicable"),DZ4=""))),AND(OR(OR(NOT(EA4&lt;&gt;"Not Applicable"),EA4=""))),AND(OR(OR(NOT(EB4&lt;&gt;"Not Applicable"),EB4=""))),AND(OR(OR(NOT(EC4&lt;&gt;"Not Applicable"),EC4="")))),A4&lt;&gt;""))</formula>
    </cfRule>
    <cfRule type="expression" dxfId="199" priority="613">
      <formula>IF(LEN(DQ4)&gt;0,1,0)</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19">
      <formula>IF(LEN(DR4)&gt;0,1,0)</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92" priority="625">
      <formula>IF(VLOOKUP($DS$3,#NAME?,MATCH($A5,#NAME?,0)+1,0)&gt;0,1,0)</formula>
    </cfRule>
    <cfRule type="expression" dxfId="191" priority="624">
      <formula>IF(LEN(DS5)&gt;0,1,0)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9">
      <formula>AND(IF(IFERROR(VLOOKUP($DU$3,#NAME?,MATCH($A4,#NAME?,0)+1,0),0)&gt;0,0,1),IF(IFERROR(VLOOKUP($DU$3,#NAME?,MATCH($A4,#NAME?,0)+1,0),0)&gt;0,0,1),IF(IFERROR(VLOOKUP($DU$3,#NAME?,MATCH($A4,#NAME?,0)+1,0),0)&gt;0,0,1),IF(IFERROR(MATCH($A4,#NAME?,0),0)&gt;0,1,0))</formula>
    </cfRule>
    <cfRule type="expression" dxfId="183" priority="636">
      <formula>IF(VLOOKUP($DU$3,#NAME?,MATCH($A4,#NAME?,0)+1,0)&gt;0,1,0)</formula>
    </cfRule>
  </conditionalFormatting>
  <conditionalFormatting sqref="DV4:DV1048576">
    <cfRule type="expression" dxfId="182" priority="645">
      <formula>AND(IF(IFERROR(VLOOKUP($DV$3,#NAME?,MATCH($A4,#NAME?,0)+1,0),0)&gt;0,0,1),IF(IFERROR(VLOOKUP($DV$3,#NAME?,MATCH($A4,#NAME?,0)+1,0),0)&gt;0,0,1),IF(IFERROR(VLOOKUP($DV$3,#NAME?,MATCH($A4,#NAME?,0)+1,0),0)&gt;0,0,1),IF(IFERROR(MATCH($A4,#NAME?,0),0)&gt;0,1,0))</formula>
    </cfRule>
    <cfRule type="expression" dxfId="181" priority="641">
      <formula>IF(LEN(DV4)&gt;0,1,0)</formula>
    </cfRule>
    <cfRule type="expression" dxfId="18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42">
      <formula>IF(VLOOKUP($DV$3,#NAME?,MATCH($A4,#NAME?,0)+1,0)&gt;0,1,0)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5">
      <formula>IF(LEN(DZ4)&gt;0,1,0)</formula>
    </cfRule>
    <cfRule type="expression" dxfId="165" priority="664">
      <formula>AND(AND(OR(AND(OR(OR(NOT(CO4&lt;&gt;"DEFAULT"),CO4="")))),A4&lt;&gt;""))</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9">
      <formula>IF(LEN(ED4)&gt;0,1,0)</formula>
    </cfRule>
    <cfRule type="expression" dxfId="149" priority="693">
      <formula>AND(IF(IFERROR(VLOOKUP($ED$3,#NAME?,MATCH($A4,#NAME?,0)+1,0),0)&gt;0,0,1),IF(IFERROR(VLOOKUP($ED$3,#NAME?,MATCH($A4,#NAME?,0)+1,0),0)&gt;0,0,1),IF(IFERROR(VLOOKUP($ED$3,#NAME?,MATCH($A4,#NAME?,0)+1,0),0)&gt;0,0,1),IF(IFERROR(MATCH($A4,#NAME?,0),0)&gt;0,1,0))</formula>
    </cfRule>
    <cfRule type="expression" dxfId="148" priority="688">
      <formula>AND(AND(OR(AND(AND(OR(NOT(DY4="Transportation"),DY4=""))),AND(AND(OR(NOT(DZ4="Transportation"),DZ4=""))),AND(AND(OR(NOT(EA4="Transportation"),EA4=""))),AND(AND(OR(NOT(EB4="Transportation"),EB4=""))),AND(AND(OR(NOT(EC4="Transportation"),EC4="")))),A4&lt;&gt;""))</formula>
    </cfRule>
    <cfRule type="expression" dxfId="147" priority="690">
      <formula>IF(VLOOKUP($ED$3,#NAME?,MATCH($A4,#NAME?,0)+1,0)&gt;0,1,0)</formula>
    </cfRule>
  </conditionalFormatting>
  <conditionalFormatting sqref="EE4:EE1048576">
    <cfRule type="expression" dxfId="146" priority="699">
      <formula>AND(IF(IFERROR(VLOOKUP($EE$3,#NAME?,MATCH($A4,#NAME?,0)+1,0),0)&gt;0,0,1),IF(IFERROR(VLOOKUP($EE$3,#NAME?,MATCH($A4,#NAME?,0)+1,0),0)&gt;0,0,1),IF(IFERROR(VLOOKUP($EE$3,#NAME?,MATCH($A4,#NAME?,0)+1,0),0)&gt;0,0,1),IF(IFERROR(MATCH($A4,#NAME?,0),0)&gt;0,1,0))</formula>
    </cfRule>
    <cfRule type="expression" dxfId="145" priority="694">
      <formula>AND(AND(OR(AND(OR(OR(NOT(DY4&lt;&gt;"GHS"),DY4=""))),AND(OR(OR(NOT(DZ4&lt;&gt;"GHS"),DZ4=""))),AND(OR(OR(NOT(EA4&lt;&gt;"GHS"),EA4=""))),AND(OR(OR(NOT(EB4&lt;&gt;"GHS"),EB4=""))),AND(OR(OR(NOT(EC4&lt;&gt;"GHS"),EC4="")))),A4&lt;&gt;""))</formula>
    </cfRule>
    <cfRule type="expression" dxfId="144" priority="695">
      <formula>IF(LEN(EE4)&gt;0,1,0)</formula>
    </cfRule>
    <cfRule type="expression" dxfId="143" priority="696">
      <formula>IF(VLOOKUP($EE$3,#NAME?,MATCH($A4,#NAME?,0)+1,0)&gt;0,1,0)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0">
      <formula>AND(AND(OR(AND(OR(OR(NOT(DY4&lt;&gt;"Not Applicable"),DY4=""))),AND(OR(OR(NOT(DZ4&lt;&gt;"Not Applicable"),DZ4=""))),AND(OR(OR(NOT(EA4&lt;&gt;"Not Applicable"),EA4=""))),AND(OR(OR(NOT(EB4&lt;&gt;"Not Applicable"),EB4=""))),AND(OR(OR(NOT(EC4&lt;&gt;"Not Applicable"),EC4="")))),A4&lt;&gt;""))</formula>
    </cfRule>
    <cfRule type="expression" dxfId="140" priority="701">
      <formula>IF(LEN(EF4)&gt;0,1,0)</formula>
    </cfRule>
    <cfRule type="expression" dxfId="139" priority="702">
      <formula>IF(VLOOKUP($EF$3,#NAME?,MATCH($A4,#NAME?,0)+1,0)&gt;0,1,0)</formula>
    </cfRule>
  </conditionalFormatting>
  <conditionalFormatting sqref="EG4:EG1048576">
    <cfRule type="expression" dxfId="138" priority="711">
      <formula>AND(IF(IFERROR(VLOOKUP($EG$3,#NAME?,MATCH($A4,#NAME?,0)+1,0),0)&gt;0,0,1),IF(IFERROR(VLOOKUP($EG$3,#NAME?,MATCH($A4,#NAME?,0)+1,0),0)&gt;0,0,1),IF(IFERROR(VLOOKUP($EG$3,#NAME?,MATCH($A4,#NAME?,0)+1,0),0)&gt;0,0,1),IF(IFERROR(MATCH($A4,#NAME?,0),0)&gt;0,1,0))</formula>
    </cfRule>
    <cfRule type="expression" dxfId="137" priority="706">
      <formula>AND(AND(OR(AND(OR(OR(NOT(DY4&lt;&gt;"Not Applicable"),DY4=""))),AND(OR(OR(NOT(DZ4&lt;&gt;"Not Applicable"),DZ4=""))),AND(OR(OR(NOT(EA4&lt;&gt;"Not Applicable"),EA4=""))),AND(OR(OR(NOT(EB4&lt;&gt;"Not Applicable"),EB4=""))),AND(OR(OR(NOT(EC4&lt;&gt;"Not Applicable"),EC4="")))),A4&lt;&gt;""))</formula>
    </cfRule>
    <cfRule type="expression" dxfId="136" priority="708">
      <formula>IF(VLOOKUP($EG$3,#NAME?,MATCH($A4,#NAME?,0)+1,0)&gt;0,1,0)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6">
      <formula>IF(VLOOKUP($EL$3,#NAME?,MATCH($A4,#NAME?,0)+1,0)&gt;0,1,0)</formula>
    </cfRule>
    <cfRule type="expression" dxfId="121" priority="734">
      <formula>AND(AND(OR(AND(AND(OR(NOT(DY4="GHS"),DY4=""))),AND(AND(OR(NOT(DZ4="GHS"),DZ4=""))),AND(AND(OR(NOT(EA4="GHS"),EA4=""))),AND(AND(OR(NOT(EB4="GHS"),EB4=""))),AND(AND(OR(NOT(EC4="GHS"),EC4="")))),A4&lt;&gt;""))</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4">
      <formula>AND(IF(IFERROR(VLOOKUP($EQ$3,#NAME?,MATCH($A4,#NAME?,0)+1,0),0)&gt;0,0,1),IF(IFERROR(VLOOKUP($EQ$3,#NAME?,MATCH($A4,#NAME?,0)+1,0),0)&gt;0,0,1),IF(IFERROR(VLOOKUP($EQ$3,#NAME?,MATCH($A4,#NAME?,0)+1,0),0)&gt;0,0,1),IF(IFERROR(MATCH($A4,#NAME?,0),0)&gt;0,1,0))</formula>
    </cfRule>
    <cfRule type="expression" dxfId="109" priority="761">
      <formula>IF(VLOOKUP($EQ$3,#NAME?,MATCH($A4,#NAME?,0)+1,0)&gt;0,1,0)</formula>
    </cfRule>
  </conditionalFormatting>
  <conditionalFormatting sqref="ER4:ER1048576">
    <cfRule type="expression" dxfId="108" priority="769">
      <formula>AND(IF(IFERROR(VLOOKUP($ER$3,#NAME?,MATCH($A4,#NAME?,0)+1,0),0)&gt;0,0,1),IF(IFERROR(VLOOKUP($ER$3,#NAME?,MATCH($A4,#NAME?,0)+1,0),0)&gt;0,0,1),IF(IFERROR(VLOOKUP($ER$3,#NAME?,MATCH($A4,#NAME?,0)+1,0),0)&gt;0,0,1),IF(IFERROR(MATCH($A4,#NAME?,0),0)&gt;0,1,0))</formula>
    </cfRule>
    <cfRule type="expression" dxfId="107" priority="766">
      <formula>IF(VLOOKUP($ER$3,#NAME?,MATCH($A4,#NAME?,0)+1,0)&gt;0,1,0)</formula>
    </cfRule>
  </conditionalFormatting>
  <conditionalFormatting sqref="ES4:ES1048576">
    <cfRule type="expression" dxfId="106" priority="774">
      <formula>AND(IF(IFERROR(VLOOKUP($ES$3,#NAME?,MATCH($A4,#NAME?,0)+1,0),0)&gt;0,0,1),IF(IFERROR(VLOOKUP($ES$3,#NAME?,MATCH($A4,#NAME?,0)+1,0),0)&gt;0,0,1),IF(IFERROR(VLOOKUP($ES$3,#NAME?,MATCH($A4,#NAME?,0)+1,0),0)&gt;0,0,1),IF(IFERROR(MATCH($A4,#NAME?,0),0)&gt;0,1,0))</formula>
    </cfRule>
    <cfRule type="expression" dxfId="105" priority="771">
      <formula>IF(VLOOKUP($ES$3,#NAME?,MATCH($A4,#NAME?,0)+1,0)&gt;0,1,0)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6">
      <formula>IF(VLOOKUP($FH$3,#NAME?,MATCH($A4,#NAME?,0)+1,0)&gt;0,1,0)</formula>
    </cfRule>
    <cfRule type="expression" dxfId="75"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4">
      <formula>AND(IF(IFERROR(VLOOKUP($FK$3,#NAME?,MATCH($A4,#NAME?,0)+1,0),0)&gt;0,0,1),IF(IFERROR(VLOOKUP($FK$3,#NAME?,MATCH($A4,#NAME?,0)+1,0),0)&gt;0,0,1),IF(IFERROR(VLOOKUP($FK$3,#NAME?,MATCH($A4,#NAME?,0)+1,0),0)&gt;0,0,1),IF(IFERROR(MATCH($A4,#NAME?,0),0)&gt;0,1,0))</formula>
    </cfRule>
    <cfRule type="expression" dxfId="66" priority="861">
      <formula>IF(VLOOKUP($FK$3,#NAME?,MATCH($A4,#NAME?,0)+1,0)&gt;0,1,0)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 zoomScaleNormal="100" workbookViewId="0">
      <selection activeCell="C14" sqref="C14:G23"/>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F1" s="61" t="s">
        <v>353</v>
      </c>
      <c r="G1" s="61"/>
      <c r="H1" s="61"/>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t="b">
        <f>FALSE()</f>
        <v>0</v>
      </c>
      <c r="D4" s="44" t="b">
        <f>TRUE()</f>
        <v>1</v>
      </c>
      <c r="E4" s="44"/>
      <c r="F4" s="39">
        <v>5714401130000</v>
      </c>
      <c r="G4" s="39" t="s">
        <v>373</v>
      </c>
      <c r="H4" s="45"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Allemand</v>
      </c>
      <c r="J4" s="46" t="b">
        <f>TRUE()</f>
        <v>1</v>
      </c>
      <c r="K4" s="47" t="b">
        <f>FALSE()</f>
        <v>0</v>
      </c>
      <c r="L4" s="39" t="s">
        <v>375</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376</v>
      </c>
      <c r="B5" s="43">
        <v>34.950000000000003</v>
      </c>
      <c r="C5" s="44" t="b">
        <f>FALSE()</f>
        <v>0</v>
      </c>
      <c r="D5" s="44" t="b">
        <f>TRUE()</f>
        <v>1</v>
      </c>
      <c r="E5" s="44"/>
      <c r="F5" s="39">
        <v>5714401130017</v>
      </c>
      <c r="G5" s="39" t="s">
        <v>377</v>
      </c>
      <c r="H5" s="45"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Français</v>
      </c>
      <c r="J5" s="46" t="b">
        <f>TRUE()</f>
        <v>1</v>
      </c>
      <c r="K5" s="47" t="b">
        <f>FALSE()</f>
        <v>0</v>
      </c>
      <c r="L5" s="39" t="s">
        <v>379</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380</v>
      </c>
      <c r="B6" s="51" t="s">
        <v>381</v>
      </c>
      <c r="C6" s="44" t="b">
        <f>FALSE()</f>
        <v>0</v>
      </c>
      <c r="D6" s="44" t="b">
        <f>TRUE()</f>
        <v>1</v>
      </c>
      <c r="E6" s="44"/>
      <c r="F6" s="39">
        <v>5714401130024</v>
      </c>
      <c r="G6" s="39" t="s">
        <v>382</v>
      </c>
      <c r="H6" s="45"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v>
      </c>
      <c r="J6" s="46" t="b">
        <f>TRUE()</f>
        <v>1</v>
      </c>
      <c r="K6" s="47" t="b">
        <f>FALSE()</f>
        <v>0</v>
      </c>
      <c r="L6" s="39" t="s">
        <v>384</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385</v>
      </c>
      <c r="B7" s="52" t="str">
        <f>IF(B6=options!C1,"41","41")</f>
        <v>41</v>
      </c>
      <c r="C7" s="44" t="b">
        <f>FALSE()</f>
        <v>0</v>
      </c>
      <c r="D7" s="44" t="b">
        <f>TRUE()</f>
        <v>1</v>
      </c>
      <c r="E7" s="44"/>
      <c r="F7" s="39">
        <v>5714401130031</v>
      </c>
      <c r="G7" s="39" t="s">
        <v>386</v>
      </c>
      <c r="H7" s="45"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Espagnol</v>
      </c>
      <c r="J7" s="46" t="b">
        <f>TRUE()</f>
        <v>1</v>
      </c>
      <c r="K7" s="47" t="b">
        <f>FALSE()</f>
        <v>0</v>
      </c>
      <c r="L7" s="39" t="s">
        <v>388</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389</v>
      </c>
      <c r="B8" s="52" t="str">
        <f>IF(B6=options!C1,"17","17")</f>
        <v>17</v>
      </c>
      <c r="C8" s="44" t="b">
        <f>FALSE()</f>
        <v>0</v>
      </c>
      <c r="D8" s="44" t="b">
        <f>TRUE()</f>
        <v>1</v>
      </c>
      <c r="E8" s="44"/>
      <c r="F8" s="39">
        <v>5714401130048</v>
      </c>
      <c r="G8" s="39" t="s">
        <v>390</v>
      </c>
      <c r="H8" s="45"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392</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393</v>
      </c>
      <c r="B9" s="52" t="str">
        <f>IF(B6=options!C1,"5","5")</f>
        <v>5</v>
      </c>
      <c r="C9" s="44" t="b">
        <f>FALSE()</f>
        <v>0</v>
      </c>
      <c r="D9" s="44" t="b">
        <f>TRUE()</f>
        <v>1</v>
      </c>
      <c r="E9" s="44"/>
      <c r="F9" s="39">
        <v>5714401130055</v>
      </c>
      <c r="G9" s="39" t="s">
        <v>394</v>
      </c>
      <c r="H9" s="45"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Scandinave - nordique</v>
      </c>
      <c r="J9" s="46" t="b">
        <f>TRUE()</f>
        <v>1</v>
      </c>
      <c r="K9" s="47" t="b">
        <f>FALSE()</f>
        <v>0</v>
      </c>
      <c r="L9" s="39" t="s">
        <v>396</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397</v>
      </c>
      <c r="B10" s="53"/>
      <c r="C10" s="44" t="b">
        <f>FALSE()</f>
        <v>0</v>
      </c>
      <c r="D10" s="44" t="b">
        <f>TRUE()</f>
        <v>1</v>
      </c>
      <c r="E10" s="44"/>
      <c r="F10" s="39">
        <v>5714401130062</v>
      </c>
      <c r="G10" s="39" t="s">
        <v>398</v>
      </c>
      <c r="H10" s="45"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Belge</v>
      </c>
      <c r="J10" s="46" t="b">
        <f>TRUE()</f>
        <v>1</v>
      </c>
      <c r="K10" s="47" t="b">
        <f>FALSE()</f>
        <v>0</v>
      </c>
      <c r="L10" s="39" t="s">
        <v>400</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401</v>
      </c>
      <c r="B11" s="43">
        <v>150</v>
      </c>
      <c r="C11" s="44" t="b">
        <f>FALSE()</f>
        <v>0</v>
      </c>
      <c r="D11" s="44" t="b">
        <f>TRUE()</f>
        <v>1</v>
      </c>
      <c r="E11" s="44"/>
      <c r="F11" s="39">
        <v>5714401130079</v>
      </c>
      <c r="G11" s="39" t="s">
        <v>402</v>
      </c>
      <c r="H11" s="45"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Suisse</v>
      </c>
      <c r="J11" s="46" t="b">
        <f>TRUE()</f>
        <v>1</v>
      </c>
      <c r="K11" s="47" t="b">
        <f>FALSE()</f>
        <v>0</v>
      </c>
      <c r="L11" s="39" t="s">
        <v>404</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t="b">
        <f>FALSE()</f>
        <v>0</v>
      </c>
      <c r="D12" s="44" t="b">
        <f>TRUE()</f>
        <v>1</v>
      </c>
      <c r="E12" s="44"/>
      <c r="F12" s="39">
        <v>5714401130086</v>
      </c>
      <c r="G12" s="39" t="s">
        <v>405</v>
      </c>
      <c r="H12" s="45"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FALSE()</f>
        <v>0</v>
      </c>
      <c r="L12" s="39" t="s">
        <v>407</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408</v>
      </c>
      <c r="B13" s="39" t="s">
        <v>409</v>
      </c>
      <c r="C13" s="44" t="b">
        <f>TRUE()</f>
        <v>1</v>
      </c>
      <c r="D13" s="44" t="b">
        <f>FALSE()</f>
        <v>0</v>
      </c>
      <c r="E13" s="44"/>
      <c r="F13" s="39">
        <v>5714401130093</v>
      </c>
      <c r="G13" s="39" t="s">
        <v>410</v>
      </c>
      <c r="H13" s="45"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FALSE()</f>
        <v>0</v>
      </c>
      <c r="L13" s="39" t="s">
        <v>412</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413</v>
      </c>
      <c r="B14" s="39">
        <v>5714401130994</v>
      </c>
      <c r="C14" s="44" t="b">
        <f>FALSE()</f>
        <v>0</v>
      </c>
      <c r="D14" s="44" t="b">
        <f>TRUE()</f>
        <v>1</v>
      </c>
      <c r="E14" s="44"/>
      <c r="F14" s="39">
        <v>5714401131007</v>
      </c>
      <c r="G14" s="39" t="s">
        <v>414</v>
      </c>
      <c r="H14" s="45"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Allemand</v>
      </c>
      <c r="J14" s="46" t="b">
        <f>TRUE()</f>
        <v>1</v>
      </c>
      <c r="K14" s="47" t="b">
        <f>TRUE()</f>
        <v>1</v>
      </c>
      <c r="L14" s="39" t="s">
        <v>643</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t="b">
        <f>FALSE()</f>
        <v>0</v>
      </c>
      <c r="D15" s="44" t="b">
        <f>TRUE()</f>
        <v>1</v>
      </c>
      <c r="E15" s="44"/>
      <c r="F15" s="39">
        <v>5714401131014</v>
      </c>
      <c r="G15" s="39" t="s">
        <v>415</v>
      </c>
      <c r="H15" s="45"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Français</v>
      </c>
      <c r="J15" s="46" t="b">
        <f>TRUE()</f>
        <v>1</v>
      </c>
      <c r="K15" s="47" t="b">
        <f>TRUE()</f>
        <v>1</v>
      </c>
      <c r="L15" s="39" t="s">
        <v>647</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416</v>
      </c>
      <c r="B16" s="41" t="s">
        <v>417</v>
      </c>
      <c r="C16" s="44" t="b">
        <f>FALSE()</f>
        <v>0</v>
      </c>
      <c r="D16" s="44" t="b">
        <f>TRUE()</f>
        <v>1</v>
      </c>
      <c r="E16" s="44"/>
      <c r="F16" s="39">
        <v>5714401131021</v>
      </c>
      <c r="G16" s="39" t="s">
        <v>418</v>
      </c>
      <c r="H16" s="45"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v>
      </c>
      <c r="J16" s="46" t="b">
        <f>TRUE()</f>
        <v>1</v>
      </c>
      <c r="K16" s="47" t="b">
        <f>TRUE()</f>
        <v>1</v>
      </c>
      <c r="L16" s="39" t="s">
        <v>644</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t="b">
        <f>FALSE()</f>
        <v>0</v>
      </c>
      <c r="D17" s="44" t="b">
        <f>TRUE()</f>
        <v>1</v>
      </c>
      <c r="E17" s="44"/>
      <c r="F17" s="39">
        <v>5714401131038</v>
      </c>
      <c r="G17" s="39" t="s">
        <v>419</v>
      </c>
      <c r="H17" s="45"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Espagnol</v>
      </c>
      <c r="J17" s="46" t="b">
        <f>TRUE()</f>
        <v>1</v>
      </c>
      <c r="K17" s="47" t="b">
        <f>TRUE()</f>
        <v>1</v>
      </c>
      <c r="L17" s="39" t="s">
        <v>388</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420</v>
      </c>
      <c r="B18" s="43">
        <v>5</v>
      </c>
      <c r="C18" s="44" t="b">
        <f>FALSE()</f>
        <v>0</v>
      </c>
      <c r="D18" s="44" t="b">
        <f>TRUE()</f>
        <v>1</v>
      </c>
      <c r="E18" s="44"/>
      <c r="F18" s="39">
        <v>5714401131045</v>
      </c>
      <c r="G18" s="39" t="s">
        <v>421</v>
      </c>
      <c r="H18" s="45"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TRUE()</f>
        <v>1</v>
      </c>
      <c r="L18" s="39" t="s">
        <v>645</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t="b">
        <f>FALSE()</f>
        <v>0</v>
      </c>
      <c r="D19" s="44" t="b">
        <f>TRUE()</f>
        <v>1</v>
      </c>
      <c r="E19" s="44"/>
      <c r="F19" s="39">
        <v>5714401131052</v>
      </c>
      <c r="G19" s="39" t="s">
        <v>422</v>
      </c>
      <c r="H19" s="45"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Scandinave - nordique</v>
      </c>
      <c r="J19" s="46" t="b">
        <f>TRUE()</f>
        <v>1</v>
      </c>
      <c r="K19" s="47" t="b">
        <f>TRUE()</f>
        <v>1</v>
      </c>
      <c r="L19" s="39" t="s">
        <v>646</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423</v>
      </c>
      <c r="B20" s="55" t="s">
        <v>424</v>
      </c>
      <c r="C20" s="44" t="b">
        <f>FALSE()</f>
        <v>0</v>
      </c>
      <c r="D20" s="44" t="b">
        <f>TRUE()</f>
        <v>1</v>
      </c>
      <c r="E20" s="44"/>
      <c r="F20" s="39">
        <v>5714401131069</v>
      </c>
      <c r="G20" s="39" t="s">
        <v>425</v>
      </c>
      <c r="H20" s="45"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Belge</v>
      </c>
      <c r="J20" s="46" t="b">
        <f>TRUE()</f>
        <v>1</v>
      </c>
      <c r="K20" s="47" t="b">
        <f>TRUE()</f>
        <v>1</v>
      </c>
      <c r="L20" s="39" t="s">
        <v>400</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t="b">
        <f>FALSE()</f>
        <v>0</v>
      </c>
      <c r="D21" s="44" t="b">
        <f>TRUE()</f>
        <v>1</v>
      </c>
      <c r="E21" s="44"/>
      <c r="F21" s="39">
        <v>5714401131076</v>
      </c>
      <c r="G21" s="39" t="s">
        <v>426</v>
      </c>
      <c r="H21" s="45"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Suisse</v>
      </c>
      <c r="J21" s="46" t="b">
        <f>TRUE()</f>
        <v>1</v>
      </c>
      <c r="K21" s="47" t="b">
        <f>TRUE()</f>
        <v>1</v>
      </c>
      <c r="L21" s="39" t="s">
        <v>404</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t="b">
        <f>FALSE()</f>
        <v>0</v>
      </c>
      <c r="D22" s="44" t="b">
        <f>TRUE()</f>
        <v>1</v>
      </c>
      <c r="E22" s="44"/>
      <c r="F22" s="39">
        <v>5714401131083</v>
      </c>
      <c r="G22" s="39" t="s">
        <v>427</v>
      </c>
      <c r="H22" s="45"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TRUE()</f>
        <v>1</v>
      </c>
      <c r="L22" s="39" t="s">
        <v>407</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428</v>
      </c>
      <c r="B23" s="41"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4" t="b">
        <f>TRUE()</f>
        <v>1</v>
      </c>
      <c r="D23" s="44" t="b">
        <f>FALSE()</f>
        <v>0</v>
      </c>
      <c r="E23" s="44"/>
      <c r="F23" s="39">
        <v>5714401131090</v>
      </c>
      <c r="G23" s="39" t="s">
        <v>429</v>
      </c>
      <c r="H23" s="45"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TRUE()</f>
        <v>1</v>
      </c>
      <c r="L23" s="39" t="s">
        <v>412</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56" x14ac:dyDescent="0.15">
      <c r="A24" s="40" t="s">
        <v>430</v>
      </c>
      <c r="B24" s="41"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4"/>
      <c r="D24" s="44"/>
      <c r="E24" s="44"/>
      <c r="F24" s="39"/>
      <c r="G24" s="39"/>
      <c r="H24" s="45"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Allemand</v>
      </c>
      <c r="J24" s="46" t="b">
        <f>TRUE()</f>
        <v>1</v>
      </c>
      <c r="K24" s="47" t="b">
        <f>TRUE()</f>
        <v>1</v>
      </c>
      <c r="L24" s="39" t="s">
        <v>431</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432</v>
      </c>
      <c r="B25" s="41"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44"/>
      <c r="D25" s="44"/>
      <c r="E25" s="44"/>
      <c r="F25" s="39"/>
      <c r="G25" s="39"/>
      <c r="H25" s="45"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Français</v>
      </c>
      <c r="J25" s="46" t="b">
        <f>TRUE()</f>
        <v>1</v>
      </c>
      <c r="K25" s="47" t="b">
        <f>TRUE()</f>
        <v>1</v>
      </c>
      <c r="L25" s="39" t="s">
        <v>433</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434</v>
      </c>
      <c r="B26" s="41" t="str">
        <f>IF(Values!$B$36=English!$B$2,English!B6, IF(Values!$B$36=German!$B$2,German!B6, IF(Values!$B$36=Italian!$B$2,Italian!B6, IF(Values!$B$36=Spanish!$B$2, Spanish!B6, IF(Values!$B$36=French!$B$2, French!B6, IF(Values!$B$36=Dutch!$B$2,Dutch!B6, IF(Values!$B$36=English!$D$32, English!D36, 0)))))))</f>
        <v>👉  DISPOSITION - {flag} {language} rétroéclairé.</v>
      </c>
      <c r="C26" s="44"/>
      <c r="D26" s="44"/>
      <c r="E26" s="44"/>
      <c r="F26" s="39"/>
      <c r="G26" s="39"/>
      <c r="H26" s="45"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v>
      </c>
      <c r="J26" s="46" t="b">
        <f>TRUE()</f>
        <v>1</v>
      </c>
      <c r="K26" s="47" t="b">
        <f>TRUE()</f>
        <v>1</v>
      </c>
      <c r="L26" s="39" t="s">
        <v>435</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56" x14ac:dyDescent="0.15">
      <c r="A27" s="40" t="s">
        <v>432</v>
      </c>
      <c r="B27" s="41"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C27" s="44"/>
      <c r="D27" s="44"/>
      <c r="E27" s="44"/>
      <c r="F27" s="39"/>
      <c r="G27" s="39"/>
      <c r="H27" s="45"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Espagnol</v>
      </c>
      <c r="J27" s="46" t="b">
        <f>TRUE()</f>
        <v>1</v>
      </c>
      <c r="K27" s="47" t="b">
        <f>TRUE()</f>
        <v>1</v>
      </c>
      <c r="L27" s="39" t="s">
        <v>436</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437</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438</v>
      </c>
      <c r="B29" s="41"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44"/>
      <c r="D29" s="44"/>
      <c r="E29" s="44"/>
      <c r="F29" s="39"/>
      <c r="G29" s="39"/>
      <c r="H29" s="45"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Scandinave - nordique</v>
      </c>
      <c r="J29" s="46" t="b">
        <f>TRUE()</f>
        <v>1</v>
      </c>
      <c r="K29" s="47" t="b">
        <f>TRUE()</f>
        <v>1</v>
      </c>
      <c r="L29" s="39" t="s">
        <v>439</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Belge</v>
      </c>
      <c r="J30" s="46" t="b">
        <f>TRUE()</f>
        <v>1</v>
      </c>
      <c r="K30" s="47" t="b">
        <f>TRUE()</f>
        <v>1</v>
      </c>
      <c r="L30" s="39" t="s">
        <v>440</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56" x14ac:dyDescent="0.15">
      <c r="A31" s="40" t="s">
        <v>441</v>
      </c>
      <c r="B31" s="41"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44"/>
      <c r="D31" s="44"/>
      <c r="E31" s="44"/>
      <c r="F31" s="39"/>
      <c r="G31" s="39"/>
      <c r="H31" s="45" t="s">
        <v>442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Bulgare</v>
      </c>
      <c r="J31" s="46" t="b">
        <f>TRUE()</f>
        <v>1</v>
      </c>
      <c r="K31" s="47" t="b">
        <f>TRUE()</f>
        <v>1</v>
      </c>
      <c r="L31" s="39" t="s">
        <v>443</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444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Tchèque</v>
      </c>
      <c r="J32" s="46" t="b">
        <f>TRUE()</f>
        <v>1</v>
      </c>
      <c r="K32" s="47" t="b">
        <f>TRUE()</f>
        <v>1</v>
      </c>
      <c r="L32" s="39" t="s">
        <v>445</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446</v>
      </c>
      <c r="B33" s="41"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44"/>
      <c r="D33" s="44"/>
      <c r="E33" s="44"/>
      <c r="F33" s="39"/>
      <c r="G33" s="39"/>
      <c r="H33" s="45" t="s">
        <v>447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Danois</v>
      </c>
      <c r="J33" s="46" t="b">
        <f>TRUE()</f>
        <v>1</v>
      </c>
      <c r="K33" s="47" t="b">
        <f>TRUE()</f>
        <v>1</v>
      </c>
      <c r="L33" s="39" t="s">
        <v>448</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449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Hongrois</v>
      </c>
      <c r="J34" s="46" t="b">
        <f>TRUE()</f>
        <v>1</v>
      </c>
      <c r="K34" s="47" t="b">
        <f>TRUE()</f>
        <v>1</v>
      </c>
      <c r="L34" s="39" t="s">
        <v>450</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451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Néerlandais</v>
      </c>
      <c r="J35" s="46" t="b">
        <f>TRUE()</f>
        <v>1</v>
      </c>
      <c r="K35" s="47" t="b">
        <f>TRUE()</f>
        <v>1</v>
      </c>
      <c r="L35" s="39" t="s">
        <v>452</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453</v>
      </c>
      <c r="B36" s="55" t="s">
        <v>378</v>
      </c>
      <c r="C36" s="44"/>
      <c r="D36" s="44"/>
      <c r="E36" s="44"/>
      <c r="F36" s="39"/>
      <c r="G36" s="39"/>
      <c r="H36" s="45" t="s">
        <v>454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Norvégienne</v>
      </c>
      <c r="J36" s="46" t="b">
        <f>TRUE()</f>
        <v>1</v>
      </c>
      <c r="K36" s="47" t="b">
        <f>TRUE()</f>
        <v>1</v>
      </c>
      <c r="L36" s="39" t="s">
        <v>455</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456</v>
      </c>
      <c r="B37" s="55" t="s">
        <v>457</v>
      </c>
      <c r="C37" s="44"/>
      <c r="D37" s="44"/>
      <c r="E37" s="44"/>
      <c r="F37" s="39"/>
      <c r="G37" s="39"/>
      <c r="H37" s="45" t="s">
        <v>458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Polonais</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459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Portugais</v>
      </c>
      <c r="J38" s="46" t="b">
        <f>TRUE()</f>
        <v>1</v>
      </c>
      <c r="K38" s="47" t="b">
        <f>TRUE()</f>
        <v>1</v>
      </c>
      <c r="L38" s="39" t="s">
        <v>460</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461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Suédois – Finlandais</v>
      </c>
      <c r="J39" s="46" t="b">
        <f>TRUE()</f>
        <v>1</v>
      </c>
      <c r="K39" s="47" t="b">
        <f>TRUE()</f>
        <v>1</v>
      </c>
      <c r="L39" s="39" t="s">
        <v>462</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Suisse</v>
      </c>
      <c r="J40" s="46" t="b">
        <f>TRUE()</f>
        <v>1</v>
      </c>
      <c r="K40" s="47" t="b">
        <f>TRUE()</f>
        <v>1</v>
      </c>
      <c r="L40" s="39" t="s">
        <v>463</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9" t="s">
        <v>464</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465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Russe</v>
      </c>
      <c r="J42" s="46" t="b">
        <f>TRUE()</f>
        <v>1</v>
      </c>
      <c r="K42" s="47" t="b">
        <f>TRUE()</f>
        <v>1</v>
      </c>
      <c r="L42" s="39" t="s">
        <v>466</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9" t="s">
        <v>467</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468</v>
      </c>
      <c r="B1" s="44" t="b">
        <f>TRUE()</f>
        <v>1</v>
      </c>
      <c r="C1" t="s">
        <v>469</v>
      </c>
      <c r="D1" s="45" t="s">
        <v>374</v>
      </c>
      <c r="E1" t="s">
        <v>470</v>
      </c>
      <c r="F1" t="s">
        <v>471</v>
      </c>
      <c r="G1" t="s">
        <v>457</v>
      </c>
    </row>
    <row r="2" spans="1:7" x14ac:dyDescent="0.15">
      <c r="A2" t="s">
        <v>424</v>
      </c>
      <c r="B2" s="44" t="b">
        <f>FALSE()</f>
        <v>0</v>
      </c>
      <c r="C2" t="s">
        <v>381</v>
      </c>
      <c r="D2" s="45" t="s">
        <v>378</v>
      </c>
      <c r="E2" t="s">
        <v>472</v>
      </c>
      <c r="F2" t="s">
        <v>378</v>
      </c>
      <c r="G2" t="s">
        <v>411</v>
      </c>
    </row>
    <row r="3" spans="1:7" x14ac:dyDescent="0.15">
      <c r="A3" t="s">
        <v>473</v>
      </c>
      <c r="D3" s="45" t="s">
        <v>383</v>
      </c>
      <c r="E3" t="s">
        <v>474</v>
      </c>
      <c r="F3" t="s">
        <v>374</v>
      </c>
    </row>
    <row r="4" spans="1:7" x14ac:dyDescent="0.15">
      <c r="D4" s="45" t="s">
        <v>387</v>
      </c>
      <c r="E4" t="s">
        <v>475</v>
      </c>
      <c r="F4" t="s">
        <v>383</v>
      </c>
    </row>
    <row r="5" spans="1:7" x14ac:dyDescent="0.15">
      <c r="D5" s="45" t="s">
        <v>391</v>
      </c>
      <c r="E5" t="s">
        <v>476</v>
      </c>
      <c r="F5" t="s">
        <v>387</v>
      </c>
    </row>
    <row r="6" spans="1:7" x14ac:dyDescent="0.15">
      <c r="D6" s="45" t="s">
        <v>395</v>
      </c>
      <c r="E6" t="s">
        <v>477</v>
      </c>
      <c r="F6" t="s">
        <v>451</v>
      </c>
    </row>
    <row r="7" spans="1:7" x14ac:dyDescent="0.15">
      <c r="D7" s="45" t="s">
        <v>399</v>
      </c>
      <c r="E7" t="s">
        <v>478</v>
      </c>
    </row>
    <row r="8" spans="1:7" x14ac:dyDescent="0.15">
      <c r="D8" s="45" t="s">
        <v>442</v>
      </c>
      <c r="E8" t="s">
        <v>479</v>
      </c>
    </row>
    <row r="9" spans="1:7" x14ac:dyDescent="0.15">
      <c r="D9" s="45" t="s">
        <v>447</v>
      </c>
      <c r="E9" t="s">
        <v>480</v>
      </c>
    </row>
    <row r="10" spans="1:7" x14ac:dyDescent="0.15">
      <c r="D10" s="45" t="s">
        <v>451</v>
      </c>
      <c r="E10" t="s">
        <v>481</v>
      </c>
    </row>
    <row r="11" spans="1:7" x14ac:dyDescent="0.15">
      <c r="D11" s="45" t="s">
        <v>454</v>
      </c>
      <c r="E11" t="s">
        <v>482</v>
      </c>
    </row>
    <row r="12" spans="1:7" x14ac:dyDescent="0.15">
      <c r="D12" s="45" t="s">
        <v>458</v>
      </c>
      <c r="E12" t="s">
        <v>483</v>
      </c>
    </row>
    <row r="13" spans="1:7" x14ac:dyDescent="0.15">
      <c r="D13" s="45" t="s">
        <v>459</v>
      </c>
      <c r="E13" t="s">
        <v>484</v>
      </c>
    </row>
    <row r="14" spans="1:7" x14ac:dyDescent="0.15">
      <c r="D14" s="45" t="s">
        <v>461</v>
      </c>
      <c r="E14" t="s">
        <v>485</v>
      </c>
    </row>
    <row r="15" spans="1:7" x14ac:dyDescent="0.15">
      <c r="D15" s="45" t="s">
        <v>403</v>
      </c>
      <c r="E15" t="s">
        <v>486</v>
      </c>
    </row>
    <row r="16" spans="1:7" x14ac:dyDescent="0.15">
      <c r="D16" s="45" t="s">
        <v>406</v>
      </c>
      <c r="E16" s="59" t="s">
        <v>487</v>
      </c>
    </row>
    <row r="17" spans="4:5" x14ac:dyDescent="0.15">
      <c r="D17" s="45" t="s">
        <v>465</v>
      </c>
      <c r="E17" t="s">
        <v>488</v>
      </c>
    </row>
    <row r="18" spans="4:5" x14ac:dyDescent="0.15">
      <c r="D18" s="45" t="s">
        <v>411</v>
      </c>
      <c r="E18" t="s">
        <v>489</v>
      </c>
    </row>
    <row r="19" spans="4:5" x14ac:dyDescent="0.15">
      <c r="D19" s="45" t="s">
        <v>449</v>
      </c>
      <c r="E19" t="s">
        <v>490</v>
      </c>
    </row>
    <row r="20" spans="4:5" x14ac:dyDescent="0.15">
      <c r="D20" s="45" t="s">
        <v>444</v>
      </c>
      <c r="E20" t="s">
        <v>491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471</v>
      </c>
    </row>
    <row r="3" spans="1:2" x14ac:dyDescent="0.15">
      <c r="B3" s="42" t="s">
        <v>492</v>
      </c>
    </row>
    <row r="4" spans="1:2" x14ac:dyDescent="0.15">
      <c r="B4" s="42" t="s">
        <v>493</v>
      </c>
    </row>
    <row r="5" spans="1:2" x14ac:dyDescent="0.15">
      <c r="B5" s="42" t="s">
        <v>494</v>
      </c>
    </row>
    <row r="6" spans="1:2" x14ac:dyDescent="0.15">
      <c r="A6" t="s">
        <v>495</v>
      </c>
      <c r="B6" s="42" t="s">
        <v>496</v>
      </c>
    </row>
    <row r="7" spans="1:2" x14ac:dyDescent="0.15">
      <c r="B7" s="42" t="s">
        <v>497</v>
      </c>
    </row>
    <row r="8" spans="1:2" x14ac:dyDescent="0.15">
      <c r="A8" t="s">
        <v>40</v>
      </c>
      <c r="B8" s="42" t="s">
        <v>498</v>
      </c>
    </row>
    <row r="9" spans="1:2" x14ac:dyDescent="0.15">
      <c r="A9" t="s">
        <v>499</v>
      </c>
      <c r="B9" s="42" t="s">
        <v>500</v>
      </c>
    </row>
    <row r="10" spans="1:2" x14ac:dyDescent="0.15">
      <c r="B10" t="s">
        <v>501</v>
      </c>
    </row>
    <row r="11" spans="1:2" x14ac:dyDescent="0.15">
      <c r="B11" t="s">
        <v>502</v>
      </c>
    </row>
    <row r="14" spans="1:2" x14ac:dyDescent="0.15">
      <c r="B14" s="42" t="s">
        <v>503</v>
      </c>
    </row>
    <row r="20" spans="2:2" x14ac:dyDescent="0.15">
      <c r="B20" s="45" t="s">
        <v>374</v>
      </c>
    </row>
    <row r="21" spans="2:2" x14ac:dyDescent="0.15">
      <c r="B21" s="45" t="s">
        <v>378</v>
      </c>
    </row>
    <row r="22" spans="2:2" x14ac:dyDescent="0.15">
      <c r="B22" s="45" t="s">
        <v>383</v>
      </c>
    </row>
    <row r="23" spans="2:2" x14ac:dyDescent="0.15">
      <c r="B23" s="45" t="s">
        <v>387</v>
      </c>
    </row>
    <row r="24" spans="2:2" x14ac:dyDescent="0.15">
      <c r="B24" s="45" t="s">
        <v>391</v>
      </c>
    </row>
    <row r="25" spans="2:2" x14ac:dyDescent="0.15">
      <c r="B25" s="45" t="s">
        <v>395</v>
      </c>
    </row>
    <row r="26" spans="2:2" x14ac:dyDescent="0.15">
      <c r="B26" s="45" t="s">
        <v>399</v>
      </c>
    </row>
    <row r="27" spans="2:2" x14ac:dyDescent="0.15">
      <c r="B27" s="45" t="s">
        <v>442</v>
      </c>
    </row>
    <row r="28" spans="2:2" x14ac:dyDescent="0.15">
      <c r="B28" s="45" t="s">
        <v>447</v>
      </c>
    </row>
    <row r="29" spans="2:2" x14ac:dyDescent="0.15">
      <c r="B29" s="45" t="s">
        <v>451</v>
      </c>
    </row>
    <row r="30" spans="2:2" x14ac:dyDescent="0.15">
      <c r="B30" s="45" t="s">
        <v>454</v>
      </c>
    </row>
    <row r="31" spans="2:2" x14ac:dyDescent="0.15">
      <c r="B31" s="45" t="s">
        <v>458</v>
      </c>
    </row>
    <row r="32" spans="2:2" x14ac:dyDescent="0.15">
      <c r="B32" s="45" t="s">
        <v>459</v>
      </c>
    </row>
    <row r="33" spans="2:4" x14ac:dyDescent="0.15">
      <c r="B33" s="45" t="s">
        <v>461</v>
      </c>
    </row>
    <row r="34" spans="2:4" x14ac:dyDescent="0.15">
      <c r="B34" s="45" t="s">
        <v>403</v>
      </c>
      <c r="D34" s="42"/>
    </row>
    <row r="35" spans="2:4" x14ac:dyDescent="0.15">
      <c r="B35" s="45" t="s">
        <v>406</v>
      </c>
      <c r="D35" s="42"/>
    </row>
    <row r="36" spans="2:4" x14ac:dyDescent="0.15">
      <c r="B36" s="45" t="s">
        <v>465</v>
      </c>
      <c r="D36" s="42"/>
    </row>
    <row r="37" spans="2:4" x14ac:dyDescent="0.15">
      <c r="B37" s="45" t="s">
        <v>411</v>
      </c>
      <c r="D37" s="42"/>
    </row>
    <row r="38" spans="2:4" x14ac:dyDescent="0.15">
      <c r="B38" s="45" t="s">
        <v>449</v>
      </c>
      <c r="D38" s="42"/>
    </row>
    <row r="39" spans="2:4" x14ac:dyDescent="0.15">
      <c r="B39" s="45" t="s">
        <v>444</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0" t="s">
        <v>504</v>
      </c>
    </row>
    <row r="4" spans="1:2" ht="16" x14ac:dyDescent="0.2">
      <c r="B4" s="60" t="s">
        <v>505</v>
      </c>
    </row>
    <row r="5" spans="1:2" ht="16" x14ac:dyDescent="0.2">
      <c r="B5" s="60" t="s">
        <v>506</v>
      </c>
    </row>
    <row r="6" spans="1:2" ht="16" x14ac:dyDescent="0.2">
      <c r="B6" s="60" t="s">
        <v>507</v>
      </c>
    </row>
    <row r="7" spans="1:2" ht="16" x14ac:dyDescent="0.2">
      <c r="B7" s="60" t="s">
        <v>508</v>
      </c>
    </row>
    <row r="8" spans="1:2" x14ac:dyDescent="0.15">
      <c r="A8" t="s">
        <v>509</v>
      </c>
      <c r="B8" t="s">
        <v>510</v>
      </c>
    </row>
    <row r="9" spans="1:2" x14ac:dyDescent="0.15">
      <c r="A9" t="s">
        <v>511</v>
      </c>
      <c r="B9" t="s">
        <v>512</v>
      </c>
    </row>
    <row r="10" spans="1:2" x14ac:dyDescent="0.15">
      <c r="B10" t="s">
        <v>513</v>
      </c>
    </row>
    <row r="11" spans="1:2" x14ac:dyDescent="0.15">
      <c r="B11" t="s">
        <v>514</v>
      </c>
    </row>
    <row r="14" spans="1:2" x14ac:dyDescent="0.15">
      <c r="B14" t="s">
        <v>515</v>
      </c>
    </row>
    <row r="20" spans="2:2" x14ac:dyDescent="0.15">
      <c r="B20" t="s">
        <v>516</v>
      </c>
    </row>
    <row r="21" spans="2:2" x14ac:dyDescent="0.15">
      <c r="B21" t="s">
        <v>517</v>
      </c>
    </row>
    <row r="22" spans="2:2" x14ac:dyDescent="0.15">
      <c r="B22" t="s">
        <v>518</v>
      </c>
    </row>
    <row r="23" spans="2:2" x14ac:dyDescent="0.15">
      <c r="B23" t="s">
        <v>519</v>
      </c>
    </row>
    <row r="24" spans="2:2" x14ac:dyDescent="0.15">
      <c r="B24" t="s">
        <v>391</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406</v>
      </c>
    </row>
    <row r="36" spans="2:2" x14ac:dyDescent="0.15">
      <c r="B36" t="s">
        <v>530</v>
      </c>
    </row>
    <row r="37" spans="2:2" x14ac:dyDescent="0.15">
      <c r="B37" t="s">
        <v>531</v>
      </c>
    </row>
    <row r="38" spans="2:2" x14ac:dyDescent="0.15">
      <c r="B38" t="s">
        <v>532</v>
      </c>
    </row>
    <row r="39" spans="2:2" x14ac:dyDescent="0.15">
      <c r="B39" t="s">
        <v>533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387</v>
      </c>
    </row>
    <row r="3" spans="1:2" x14ac:dyDescent="0.15">
      <c r="B3" s="42" t="s">
        <v>534</v>
      </c>
    </row>
    <row r="4" spans="1:2" x14ac:dyDescent="0.15">
      <c r="B4" s="42" t="s">
        <v>535</v>
      </c>
    </row>
    <row r="5" spans="1:2" x14ac:dyDescent="0.15">
      <c r="B5" s="42" t="s">
        <v>536</v>
      </c>
    </row>
    <row r="6" spans="1:2" x14ac:dyDescent="0.15">
      <c r="B6" s="42" t="s">
        <v>537</v>
      </c>
    </row>
    <row r="7" spans="1:2" x14ac:dyDescent="0.15">
      <c r="B7" s="42" t="s">
        <v>538</v>
      </c>
    </row>
    <row r="8" spans="1:2" x14ac:dyDescent="0.15">
      <c r="A8" t="s">
        <v>509</v>
      </c>
      <c r="B8" s="42" t="s">
        <v>539</v>
      </c>
    </row>
    <row r="9" spans="1:2" x14ac:dyDescent="0.15">
      <c r="A9" t="s">
        <v>511</v>
      </c>
      <c r="B9" s="42" t="s">
        <v>540</v>
      </c>
    </row>
    <row r="10" spans="1:2" x14ac:dyDescent="0.15">
      <c r="B10" s="42" t="s">
        <v>541</v>
      </c>
    </row>
    <row r="11" spans="1:2" x14ac:dyDescent="0.15">
      <c r="B11" s="42" t="s">
        <v>542</v>
      </c>
    </row>
    <row r="12" spans="1:2" x14ac:dyDescent="0.15">
      <c r="B12" s="42"/>
    </row>
    <row r="13" spans="1:2" x14ac:dyDescent="0.15">
      <c r="B13" s="42"/>
    </row>
    <row r="14" spans="1:2" x14ac:dyDescent="0.15">
      <c r="B14" s="42" t="s">
        <v>543</v>
      </c>
    </row>
    <row r="15" spans="1:2" x14ac:dyDescent="0.15">
      <c r="B15" s="42"/>
    </row>
    <row r="20" spans="2:2" x14ac:dyDescent="0.15">
      <c r="B20" t="s">
        <v>544</v>
      </c>
    </row>
    <row r="21" spans="2:2" x14ac:dyDescent="0.15">
      <c r="B21" t="s">
        <v>545</v>
      </c>
    </row>
    <row r="22" spans="2:2" x14ac:dyDescent="0.15">
      <c r="B22" t="s">
        <v>546</v>
      </c>
    </row>
    <row r="23" spans="2:2" x14ac:dyDescent="0.15">
      <c r="B23" t="s">
        <v>547</v>
      </c>
    </row>
    <row r="24" spans="2:2" x14ac:dyDescent="0.15">
      <c r="B24" t="s">
        <v>548</v>
      </c>
    </row>
    <row r="25" spans="2:2" x14ac:dyDescent="0.15">
      <c r="B25" t="s">
        <v>549</v>
      </c>
    </row>
    <row r="26" spans="2:2" x14ac:dyDescent="0.15">
      <c r="B26" t="s">
        <v>550</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559</v>
      </c>
    </row>
    <row r="36" spans="2:2" x14ac:dyDescent="0.15">
      <c r="B36" t="s">
        <v>560</v>
      </c>
    </row>
    <row r="37" spans="2:2" x14ac:dyDescent="0.15">
      <c r="B37" t="s">
        <v>411</v>
      </c>
    </row>
    <row r="38" spans="2:2" x14ac:dyDescent="0.15">
      <c r="B38" t="s">
        <v>561</v>
      </c>
    </row>
    <row r="39" spans="2:2" x14ac:dyDescent="0.15">
      <c r="B39" t="s">
        <v>562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ht="16" x14ac:dyDescent="0.2">
      <c r="B8" s="60" t="s">
        <v>568</v>
      </c>
    </row>
    <row r="9" spans="2:2" x14ac:dyDescent="0.15">
      <c r="B9" t="s">
        <v>569</v>
      </c>
    </row>
    <row r="10" spans="2:2" x14ac:dyDescent="0.15">
      <c r="B10" s="42" t="s">
        <v>570</v>
      </c>
    </row>
    <row r="11" spans="2:2" x14ac:dyDescent="0.15">
      <c r="B11" s="42"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391</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588</v>
      </c>
    </row>
    <row r="37" spans="2:2" x14ac:dyDescent="0.15">
      <c r="B37" t="s">
        <v>411</v>
      </c>
    </row>
    <row r="38" spans="2:2" x14ac:dyDescent="0.15">
      <c r="B38" t="s">
        <v>589</v>
      </c>
    </row>
    <row r="39" spans="2:2" x14ac:dyDescent="0.15">
      <c r="B39" t="s">
        <v>590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0" t="s">
        <v>591</v>
      </c>
    </row>
    <row r="4" spans="2:2" ht="16" x14ac:dyDescent="0.2">
      <c r="B4" s="60" t="s">
        <v>592</v>
      </c>
    </row>
    <row r="5" spans="2:2" x14ac:dyDescent="0.15">
      <c r="B5" t="s">
        <v>593</v>
      </c>
    </row>
    <row r="6" spans="2:2" ht="16" x14ac:dyDescent="0.2">
      <c r="B6" s="60" t="s">
        <v>594</v>
      </c>
    </row>
    <row r="7" spans="2:2" ht="16" x14ac:dyDescent="0.2">
      <c r="B7" s="60" t="s">
        <v>595</v>
      </c>
    </row>
    <row r="8" spans="2:2" x14ac:dyDescent="0.15">
      <c r="B8" t="s">
        <v>596</v>
      </c>
    </row>
    <row r="9" spans="2:2" x14ac:dyDescent="0.15">
      <c r="B9" t="s">
        <v>597</v>
      </c>
    </row>
    <row r="10" spans="2:2" x14ac:dyDescent="0.15">
      <c r="B10" t="s">
        <v>598</v>
      </c>
    </row>
    <row r="11" spans="2:2" x14ac:dyDescent="0.15">
      <c r="B11" t="s">
        <v>599</v>
      </c>
    </row>
    <row r="14" spans="2:2" ht="16" x14ac:dyDescent="0.2">
      <c r="B14" s="60" t="s">
        <v>600</v>
      </c>
    </row>
    <row r="20" spans="2:2" x14ac:dyDescent="0.15">
      <c r="B20" t="s">
        <v>601</v>
      </c>
    </row>
    <row r="21" spans="2:2" x14ac:dyDescent="0.15">
      <c r="B21" t="s">
        <v>602</v>
      </c>
    </row>
    <row r="22" spans="2:2" x14ac:dyDescent="0.15">
      <c r="B22" t="s">
        <v>546</v>
      </c>
    </row>
    <row r="23" spans="2:2" x14ac:dyDescent="0.15">
      <c r="B23" t="s">
        <v>603</v>
      </c>
    </row>
    <row r="24" spans="2:2" x14ac:dyDescent="0.15">
      <c r="B24" t="s">
        <v>391</v>
      </c>
    </row>
    <row r="25" spans="2:2" x14ac:dyDescent="0.15">
      <c r="B25" t="s">
        <v>604</v>
      </c>
    </row>
    <row r="26" spans="2:2" x14ac:dyDescent="0.15">
      <c r="B26" t="s">
        <v>550</v>
      </c>
    </row>
    <row r="27" spans="2:2" x14ac:dyDescent="0.15">
      <c r="B27" t="s">
        <v>605</v>
      </c>
    </row>
    <row r="28" spans="2:2" x14ac:dyDescent="0.15">
      <c r="B28" t="s">
        <v>606</v>
      </c>
    </row>
    <row r="29" spans="2:2" x14ac:dyDescent="0.15">
      <c r="B29" t="s">
        <v>607</v>
      </c>
    </row>
    <row r="30" spans="2:2" x14ac:dyDescent="0.15">
      <c r="B30" t="s">
        <v>608</v>
      </c>
    </row>
    <row r="31" spans="2:2" x14ac:dyDescent="0.15">
      <c r="B31" t="s">
        <v>609</v>
      </c>
    </row>
    <row r="32" spans="2:2" x14ac:dyDescent="0.15">
      <c r="B32" t="s">
        <v>610</v>
      </c>
    </row>
    <row r="33" spans="2:2" x14ac:dyDescent="0.15">
      <c r="B33" t="s">
        <v>611</v>
      </c>
    </row>
    <row r="34" spans="2:2" x14ac:dyDescent="0.15">
      <c r="B34" t="s">
        <v>612</v>
      </c>
    </row>
    <row r="35" spans="2:2" x14ac:dyDescent="0.15">
      <c r="B35" t="s">
        <v>587</v>
      </c>
    </row>
    <row r="36" spans="2:2" x14ac:dyDescent="0.15">
      <c r="B36" t="s">
        <v>613</v>
      </c>
    </row>
    <row r="37" spans="2:2" x14ac:dyDescent="0.15">
      <c r="B37" t="s">
        <v>531</v>
      </c>
    </row>
    <row r="38" spans="2:2" x14ac:dyDescent="0.15">
      <c r="B38" t="s">
        <v>614</v>
      </c>
    </row>
    <row r="39" spans="2:2" x14ac:dyDescent="0.15">
      <c r="B39" t="s">
        <v>615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451</v>
      </c>
    </row>
    <row r="3" spans="2:2" x14ac:dyDescent="0.15">
      <c r="B3" t="s">
        <v>616</v>
      </c>
    </row>
    <row r="4" spans="2:2" x14ac:dyDescent="0.15">
      <c r="B4" t="s">
        <v>617</v>
      </c>
    </row>
    <row r="5" spans="2:2" x14ac:dyDescent="0.15">
      <c r="B5" t="s">
        <v>618</v>
      </c>
    </row>
    <row r="6" spans="2:2" x14ac:dyDescent="0.15">
      <c r="B6" t="s">
        <v>619</v>
      </c>
    </row>
    <row r="7" spans="2:2" x14ac:dyDescent="0.15">
      <c r="B7" t="s">
        <v>620</v>
      </c>
    </row>
    <row r="8" spans="2:2" x14ac:dyDescent="0.15">
      <c r="B8" t="s">
        <v>621</v>
      </c>
    </row>
    <row r="9" spans="2:2" x14ac:dyDescent="0.15">
      <c r="B9" t="s">
        <v>622</v>
      </c>
    </row>
    <row r="10" spans="2:2" x14ac:dyDescent="0.15">
      <c r="B10" t="s">
        <v>623</v>
      </c>
    </row>
    <row r="11" spans="2:2" x14ac:dyDescent="0.15">
      <c r="B11" t="s">
        <v>624</v>
      </c>
    </row>
    <row r="14" spans="2:2" x14ac:dyDescent="0.15">
      <c r="B14" t="s">
        <v>625</v>
      </c>
    </row>
    <row r="20" spans="2:2" x14ac:dyDescent="0.15">
      <c r="B20" t="s">
        <v>626</v>
      </c>
    </row>
    <row r="21" spans="2:2" x14ac:dyDescent="0.15">
      <c r="B21" t="s">
        <v>627</v>
      </c>
    </row>
    <row r="22" spans="2:2" x14ac:dyDescent="0.15">
      <c r="B22" t="s">
        <v>628</v>
      </c>
    </row>
    <row r="23" spans="2:2" x14ac:dyDescent="0.15">
      <c r="B23" t="s">
        <v>629</v>
      </c>
    </row>
    <row r="24" spans="2:2" x14ac:dyDescent="0.15">
      <c r="B24" t="s">
        <v>391</v>
      </c>
    </row>
    <row r="25" spans="2:2" x14ac:dyDescent="0.15">
      <c r="B25" t="s">
        <v>630</v>
      </c>
    </row>
    <row r="26" spans="2:2" x14ac:dyDescent="0.15">
      <c r="B26" t="s">
        <v>631</v>
      </c>
    </row>
    <row r="27" spans="2:2" x14ac:dyDescent="0.15">
      <c r="B27" t="s">
        <v>632</v>
      </c>
    </row>
    <row r="28" spans="2:2" x14ac:dyDescent="0.15">
      <c r="B28" t="s">
        <v>633</v>
      </c>
    </row>
    <row r="29" spans="2:2" x14ac:dyDescent="0.15">
      <c r="B29" t="s">
        <v>634</v>
      </c>
    </row>
    <row r="30" spans="2:2" x14ac:dyDescent="0.15">
      <c r="B30" t="s">
        <v>635</v>
      </c>
    </row>
    <row r="31" spans="2:2" x14ac:dyDescent="0.15">
      <c r="B31" t="s">
        <v>636</v>
      </c>
    </row>
    <row r="32" spans="2:2" x14ac:dyDescent="0.15">
      <c r="B32" t="s">
        <v>637</v>
      </c>
    </row>
    <row r="33" spans="2:2" x14ac:dyDescent="0.15">
      <c r="B33" t="s">
        <v>638</v>
      </c>
    </row>
    <row r="34" spans="2:2" x14ac:dyDescent="0.15">
      <c r="B34" t="s">
        <v>639</v>
      </c>
    </row>
    <row r="35" spans="2:2" x14ac:dyDescent="0.15">
      <c r="B35" t="s">
        <v>640</v>
      </c>
    </row>
    <row r="36" spans="2:2" x14ac:dyDescent="0.15">
      <c r="B36" t="s">
        <v>530</v>
      </c>
    </row>
    <row r="37" spans="2:2" x14ac:dyDescent="0.15">
      <c r="B37" t="s">
        <v>411</v>
      </c>
    </row>
    <row r="38" spans="2:2" x14ac:dyDescent="0.15">
      <c r="B38" t="s">
        <v>641</v>
      </c>
    </row>
    <row r="39" spans="2:2" x14ac:dyDescent="0.15">
      <c r="B39" t="s">
        <v>642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158</cp:revision>
  <dcterms:created xsi:type="dcterms:W3CDTF">2020-07-27T15:42:24Z</dcterms:created>
  <dcterms:modified xsi:type="dcterms:W3CDTF">2024-01-29T03:16:20Z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