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
    </mc:Choice>
  </mc:AlternateContent>
  <xr:revisionPtr revIDLastSave="0" documentId="13_ncr:1_{00407FE0-CF5F-204D-9506-2969609ECF9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D23" i="2"/>
  <c r="C23" i="2"/>
  <c r="B23" i="2"/>
  <c r="AI8" i="1" s="1"/>
  <c r="W22" i="2"/>
  <c r="V22" i="2"/>
  <c r="U22" i="2"/>
  <c r="T22" i="2"/>
  <c r="S22" i="2"/>
  <c r="R22" i="2"/>
  <c r="Q22" i="2"/>
  <c r="P22" i="2"/>
  <c r="M22" i="2"/>
  <c r="N22" i="2" s="1"/>
  <c r="M23" i="1" s="1"/>
  <c r="K22" i="2"/>
  <c r="J22" i="2"/>
  <c r="I22" i="2"/>
  <c r="D22" i="2"/>
  <c r="C22" i="2"/>
  <c r="W21" i="2"/>
  <c r="I21" i="2" s="1"/>
  <c r="V21" i="2"/>
  <c r="R21" i="2"/>
  <c r="M21" i="2"/>
  <c r="T21" i="2" s="1"/>
  <c r="S22" i="1" s="1"/>
  <c r="K21" i="2"/>
  <c r="J21" i="2"/>
  <c r="D21" i="2"/>
  <c r="C21" i="2"/>
  <c r="W20" i="2"/>
  <c r="I20" i="2" s="1"/>
  <c r="S20" i="2"/>
  <c r="R20" i="2"/>
  <c r="N20" i="2"/>
  <c r="M20" i="2"/>
  <c r="P20" i="2" s="1"/>
  <c r="O21" i="1" s="1"/>
  <c r="K20" i="2"/>
  <c r="J20" i="2"/>
  <c r="D20" i="2"/>
  <c r="C20" i="2"/>
  <c r="W19" i="2"/>
  <c r="T19" i="2"/>
  <c r="S19" i="2"/>
  <c r="R19" i="2"/>
  <c r="Q19" i="2"/>
  <c r="P19" i="2"/>
  <c r="O19" i="2"/>
  <c r="N19" i="2"/>
  <c r="M20" i="1" s="1"/>
  <c r="V19" i="2"/>
  <c r="U20" i="1" s="1"/>
  <c r="K19" i="2"/>
  <c r="J19" i="2"/>
  <c r="I19" i="2"/>
  <c r="D19" i="2"/>
  <c r="C19" i="2"/>
  <c r="W18" i="2"/>
  <c r="V18" i="2"/>
  <c r="U18" i="2"/>
  <c r="T18" i="2"/>
  <c r="S19" i="1" s="1"/>
  <c r="P18" i="2"/>
  <c r="O19" i="1" s="1"/>
  <c r="O18" i="2"/>
  <c r="N19" i="1" s="1"/>
  <c r="N18" i="2"/>
  <c r="R18" i="2"/>
  <c r="Q19" i="1" s="1"/>
  <c r="K18" i="2"/>
  <c r="J18" i="2"/>
  <c r="I18" i="2"/>
  <c r="D18" i="2"/>
  <c r="C18" i="2"/>
  <c r="W17" i="2"/>
  <c r="V17" i="2"/>
  <c r="U17" i="2"/>
  <c r="T17" i="2"/>
  <c r="S17" i="2"/>
  <c r="R17" i="2"/>
  <c r="Q17" i="2"/>
  <c r="P17" i="2"/>
  <c r="M17" i="2"/>
  <c r="N17" i="2" s="1"/>
  <c r="M18" i="1" s="1"/>
  <c r="K17" i="2"/>
  <c r="J17" i="2"/>
  <c r="I17" i="2"/>
  <c r="AT18" i="1" s="1"/>
  <c r="D17" i="2"/>
  <c r="C17" i="2"/>
  <c r="W16" i="2"/>
  <c r="I16" i="2" s="1"/>
  <c r="V16" i="2"/>
  <c r="R16" i="2"/>
  <c r="T16" i="2"/>
  <c r="S17" i="1" s="1"/>
  <c r="K16" i="2"/>
  <c r="J16" i="2"/>
  <c r="D16" i="2"/>
  <c r="C16" i="2"/>
  <c r="W15" i="2"/>
  <c r="I15" i="2" s="1"/>
  <c r="S15" i="2"/>
  <c r="R15" i="2"/>
  <c r="N15" i="2"/>
  <c r="P15" i="2"/>
  <c r="O16" i="1" s="1"/>
  <c r="K15" i="2"/>
  <c r="J15" i="2"/>
  <c r="D15" i="2"/>
  <c r="C15" i="2"/>
  <c r="W14" i="2"/>
  <c r="T14" i="2"/>
  <c r="S14" i="2"/>
  <c r="R14" i="2"/>
  <c r="Q14" i="2"/>
  <c r="P14" i="2"/>
  <c r="O14" i="2"/>
  <c r="N14" i="2"/>
  <c r="V14" i="2"/>
  <c r="U15" i="1" s="1"/>
  <c r="K14" i="2"/>
  <c r="J14" i="2"/>
  <c r="I14" i="2"/>
  <c r="F15" i="1" s="1"/>
  <c r="D14" i="2"/>
  <c r="C14" i="2"/>
  <c r="W13" i="2"/>
  <c r="V13" i="2"/>
  <c r="U13" i="2"/>
  <c r="T13" i="2"/>
  <c r="P13" i="2"/>
  <c r="O13" i="2"/>
  <c r="N13" i="2"/>
  <c r="M13" i="2"/>
  <c r="R13" i="2" s="1"/>
  <c r="Q14" i="1" s="1"/>
  <c r="K13" i="2"/>
  <c r="J13" i="2"/>
  <c r="I13" i="2"/>
  <c r="W12" i="2"/>
  <c r="V12" i="2"/>
  <c r="U12" i="2"/>
  <c r="T12" i="2"/>
  <c r="S12" i="2"/>
  <c r="R12" i="2"/>
  <c r="Q12" i="2"/>
  <c r="P12" i="2"/>
  <c r="M12" i="2"/>
  <c r="N12" i="2" s="1"/>
  <c r="M13" i="1" s="1"/>
  <c r="K12" i="2"/>
  <c r="J12" i="2"/>
  <c r="I12" i="2"/>
  <c r="W11" i="2"/>
  <c r="I11" i="2" s="1"/>
  <c r="V11" i="2"/>
  <c r="R11" i="2"/>
  <c r="M11" i="2"/>
  <c r="T11" i="2" s="1"/>
  <c r="S12" i="1" s="1"/>
  <c r="K11" i="2"/>
  <c r="J11" i="2"/>
  <c r="W10" i="2"/>
  <c r="I10" i="2" s="1"/>
  <c r="S10" i="2"/>
  <c r="R10" i="2"/>
  <c r="N10" i="2"/>
  <c r="M10" i="2"/>
  <c r="P10" i="2" s="1"/>
  <c r="O11" i="1" s="1"/>
  <c r="K10" i="2"/>
  <c r="J10" i="2"/>
  <c r="W9" i="2"/>
  <c r="T9" i="2"/>
  <c r="S9" i="2"/>
  <c r="R9" i="2"/>
  <c r="Q9" i="2"/>
  <c r="P9" i="2"/>
  <c r="O9" i="2"/>
  <c r="N9" i="2"/>
  <c r="M9" i="2"/>
  <c r="V9" i="2" s="1"/>
  <c r="U10" i="1" s="1"/>
  <c r="K9" i="2"/>
  <c r="J9" i="2"/>
  <c r="I9" i="2"/>
  <c r="AL10" i="1" s="1"/>
  <c r="B9" i="2"/>
  <c r="W8" i="2"/>
  <c r="I8" i="2" s="1"/>
  <c r="V8" i="2"/>
  <c r="U8" i="2"/>
  <c r="Q8" i="2"/>
  <c r="P8" i="2"/>
  <c r="O8" i="2"/>
  <c r="M8" i="2"/>
  <c r="S8" i="2" s="1"/>
  <c r="R9" i="1" s="1"/>
  <c r="K8" i="2"/>
  <c r="J8" i="2"/>
  <c r="B8" i="2"/>
  <c r="W7" i="2"/>
  <c r="I7" i="2" s="1"/>
  <c r="S7" i="2"/>
  <c r="R7" i="2"/>
  <c r="N7" i="2"/>
  <c r="M7" i="2"/>
  <c r="P7" i="2" s="1"/>
  <c r="O8" i="1" s="1"/>
  <c r="K7" i="2"/>
  <c r="J7" i="2"/>
  <c r="B7" i="2"/>
  <c r="W6" i="2"/>
  <c r="U6" i="2"/>
  <c r="T6" i="2"/>
  <c r="S6" i="2"/>
  <c r="R6" i="2"/>
  <c r="Q6" i="2"/>
  <c r="P6" i="2"/>
  <c r="O6" i="2"/>
  <c r="M6" i="2"/>
  <c r="V6" i="2" s="1"/>
  <c r="U7" i="1" s="1"/>
  <c r="K6" i="2"/>
  <c r="J6" i="2"/>
  <c r="I6" i="2"/>
  <c r="W5" i="2"/>
  <c r="I5" i="2" s="1"/>
  <c r="V5" i="2"/>
  <c r="U5" i="2"/>
  <c r="Q5" i="2"/>
  <c r="P5" i="2"/>
  <c r="O5" i="2"/>
  <c r="M5" i="2"/>
  <c r="S5" i="2" s="1"/>
  <c r="R6" i="1" s="1"/>
  <c r="K5" i="2"/>
  <c r="J5" i="2"/>
  <c r="W4" i="2"/>
  <c r="I4" i="2" s="1"/>
  <c r="Q4" i="2"/>
  <c r="M4" i="2"/>
  <c r="O4" i="2" s="1"/>
  <c r="N5" i="1" s="1"/>
  <c r="K4" i="2"/>
  <c r="J4" i="2"/>
  <c r="B2" i="2"/>
  <c r="B1" i="2"/>
  <c r="F2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A23" i="1"/>
  <c r="Z23" i="1"/>
  <c r="Y23" i="1"/>
  <c r="X23" i="1"/>
  <c r="W23" i="1"/>
  <c r="U23" i="1"/>
  <c r="T23" i="1"/>
  <c r="S23" i="1"/>
  <c r="R23" i="1"/>
  <c r="Q23" i="1"/>
  <c r="P23" i="1"/>
  <c r="O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I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J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J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K10" i="1"/>
  <c r="AJ10" i="1"/>
  <c r="AI10" i="1"/>
  <c r="AB10" i="1"/>
  <c r="AA10" i="1"/>
  <c r="Z10" i="1"/>
  <c r="Y10" i="1"/>
  <c r="X10" i="1"/>
  <c r="W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A5" i="1"/>
  <c r="Z5" i="1"/>
  <c r="Y5" i="1"/>
  <c r="X5" i="1"/>
  <c r="W5" i="1"/>
  <c r="P5" i="1"/>
  <c r="L5" i="1"/>
  <c r="K5" i="1"/>
  <c r="J5" i="1"/>
  <c r="I5" i="1"/>
  <c r="H5" i="1"/>
  <c r="G5" i="1"/>
  <c r="E5" i="1"/>
  <c r="D5" i="1"/>
  <c r="C5" i="1"/>
  <c r="B5" i="1"/>
  <c r="A5" i="1"/>
  <c r="AA4" i="1"/>
  <c r="J4" i="1"/>
  <c r="I4" i="1"/>
  <c r="H4" i="1"/>
  <c r="F4" i="1"/>
  <c r="D4" i="1"/>
  <c r="B4" i="1"/>
  <c r="A4" i="1"/>
  <c r="L23" i="1" l="1"/>
  <c r="L10" i="1"/>
  <c r="AI9" i="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<sst xmlns="http://schemas.openxmlformats.org/spreadsheetml/2006/main" count="794" uniqueCount="638">
  <si>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</si>
  <si>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</si>
  <si>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</si>
  <si>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</si>
  <si>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</si>
  <si>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</si>
  <si>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</si>
  <si>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</si>
  <si>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</si>
  <si>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</si>
  <si>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</si>
  <si>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</si>
  <si>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</si>
  <si>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</si>
  <si>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</si>
  <si>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</si>
  <si>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</si>
  <si>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</si>
  <si>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</si>
  <si>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</si>
  <si>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</si>
  <si>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</si>
  <si>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</si>
  <si>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</si>
  <si>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</si>
  <si>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</si>
  <si>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</si>
  <si>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</si>
  <si>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</si>
  <si>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</si>
  <si>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</si>
  <si>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</si>
  <si>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</si>
  <si>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</si>
  <si>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</si>
  <si>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</si>
  <si>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</si>
  <si>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</si>
  <si>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</si>
  <si>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</si>
  <si>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</si>
  <si>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</si>
  <si>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</si>
  <si>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</si>
  <si>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</si>
  <si>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</si>
  <si>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</si>
  <si>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</si>
  <si>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</si>
  <si>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</si>
  <si>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</si>
  <si>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</si>
  <si>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</si>
  <si>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</si>
  <si>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</si>
  <si>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</si>
  <si>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</si>
  <si>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</si>
  <si>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</si>
  <si>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</si>
  <si>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</si>
  <si>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</si>
  <si>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</si>
  <si>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</si>
  <si>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</si>
  <si>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</si>
  <si>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</si>
  <si>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</si>
  <si>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</si>
  <si>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</si>
  <si>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</si>
  <si>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</si>
  <si>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</si>
  <si>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</si>
  <si>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</si>
  <si>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</si>
  <si>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</si>
  <si>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</si>
  <si>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</si>
  <si>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</si>
  <si>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</si>
  <si>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</si>
  <si>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</si>
  <si>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</si>
  <si>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</si>
  <si>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</si>
  <si>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</si>
  <si>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</si>
  <si>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</si>
  <si>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</si>
  <si>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</si>
  <si>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</si>
  <si>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</si>
  <si>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</si>
  <si>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</si>
  <si>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</si>
  <si>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</si>
  <si>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</si>
  <si>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</si>
  <si>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</si>
  <si>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</si>
  <si>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</si>
  <si>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</si>
  <si>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</si>
  <si>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</si>
  <si>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</si>
  <si>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</si>
  <si>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</si>
  <si>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</si>
  <si>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</si>
  <si>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</si>
  <si>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</si>
  <si>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</si>
  <si>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</si>
  <si>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</si>
  <si>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</si>
  <si>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</si>
  <si>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</si>
  <si>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</si>
  <si>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</si>
  <si>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</si>
  <si>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</si>
  <si>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</si>
  <si>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</si>
  <si>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</si>
  <si>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</si>
  <si>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</si>
  <si>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</si>
  <si>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</si>
  <si>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</si>
  <si>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</si>
  <si>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</si>
  <si>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</si>
  <si>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</si>
  <si>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</si>
  <si>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</si>
  <si>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</si>
  <si>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</si>
  <si>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</si>
  <si>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</si>
  <si>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</si>
  <si>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</si>
  <si>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</si>
  <si>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</si>
  <si>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</si>
  <si>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</si>
  <si>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</si>
  <si>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</si>
  <si>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</si>
  <si>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</si>
  <si>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</si>
  <si>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</si>
  <si>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</si>
  <si>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</si>
  <si>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</si>
  <si>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</si>
  <si>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</si>
  <si>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</si>
  <si>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</si>
  <si>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</si>
  <si>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</si>
  <si>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</si>
  <si>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</si>
  <si>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</si>
  <si>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</si>
  <si>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</si>
  <si>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</si>
  <si>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</si>
  <si>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</si>
  <si>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</si>
  <si>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</si>
  <si>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</si>
  <si>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</si>
  <si>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</si>
  <si>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</si>
  <si>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</si>
  <si>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</si>
  <si>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</si>
  <si>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</si>
  <si>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</si>
  <si>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</si>
  <si>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</si>
  <si>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</si>
  <si>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</si>
  <si>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</si>
  <si>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</si>
  <si>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</si>
  <si>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</si>
  <si>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</si>
  <si>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</si>
  <si>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</si>
  <si>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</si>
  <si>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</si>
  <si>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</si>
  <si>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</si>
  <si>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</si>
  <si>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</si>
  <si>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</si>
  <si>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</si>
  <si>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</si>
  <si>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</si>
  <si>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</si>
  <si>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</si>
  <si>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</si>
  <si>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</si>
  <si>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</si>
  <si>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</si>
  <si>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</si>
  <si>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</si>
  <si>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</si>
  <si>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</si>
  <si>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</si>
  <si>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</si>
  <si>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</si>
  <si>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</si>
  <si>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</si>
  <si>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</si>
  <si>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</si>
  <si>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</si>
  <si>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</si>
  <si>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</si>
  <si>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</si>
  <si>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</si>
  <si>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</si>
  <si>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</si>
  <si>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</si>
  <si>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</si>
  <si>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</si>
  <si>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</si>
  <si>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</si>
  <si>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</si>
  <si>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</si>
  <si>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</si>
  <si>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</si>
  <si>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</si>
  <si>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</si>
  <si>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</si>
  <si>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</si>
  <si>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</si>
  <si>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</si>
  <si>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</si>
  <si>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</si>
  <si>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</si>
  <si>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</si>
  <si>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</si>
  <si>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</si>
  <si>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</si>
  <si>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</si>
  <si>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</si>
  <si>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</si>
  <si>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</si>
  <si>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</si>
  <si>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</si>
  <si>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</si>
  <si>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</si>
  <si>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</si>
  <si>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</si>
  <si>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</si>
  <si>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</si>
  <si>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</si>
  <si>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</si>
  <si>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</si>
  <si>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</si>
  <si>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</si>
  <si>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</si>
  <si>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</si>
  <si>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</si>
  <si>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</si>
  <si>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</si>
  <si>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</si>
  <si>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</si>
  <si>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</si>
  <si>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</si>
  <si>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</si>
  <si>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</si>
  <si>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</si>
  <si>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</si>
  <si>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</si>
  <si>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</si>
  <si>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</si>
  <si>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</si>
  <si>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</si>
  <si>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</si>
  <si>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</si>
  <si>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</si>
  <si>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</si>
  <si>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</si>
  <si>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</si>
  <si>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</si>
  <si>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</si>
  <si>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</si>
  <si>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</si>
  <si>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</si>
  <si>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</si>
  <si>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</si>
  <si>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</si>
  <si>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</si>
  <si>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</si>
  <si>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</si>
  <si>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</si>
  <si>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</si>
  <si>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</si>
  <si>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</si>
  <si>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</si>
  <si>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</si>
  <si>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</si>
  <si>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</si>
  <si>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</si>
  <si>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</si>
  <si>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</si>
  <si>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</si>
  <si>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</si>
  <si>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</si>
  <si>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</si>
  <si>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</si>
  <si>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</si>
  <si>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</si>
  <si>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</si>
  <si>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</si>
  <si>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</si>
  <si>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</si>
  <si>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</si>
  <si>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</si>
  <si>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</si>
  <si>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</si>
  <si>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</si>
  <si>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</si>
  <si>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</si>
  <si>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</si>
  <si>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</si>
  <si>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</si>
  <si>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</si>
  <si>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</si>
  <si>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</si>
  <si>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</si>
  <si>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</si>
  <si>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</si>
  <si>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</si>
  <si>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</si>
  <si>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</si>
  <si>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</si>
  <si>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</si>
  <si>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</si>
  <si>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</si>
  <si>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</si>
  <si>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</si>
  <si>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</si>
  <si>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</si>
  <si>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</si>
  <si>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</si>
  <si>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</si>
  <si>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</si>
  <si>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</si>
  <si>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</si>
  <si>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</si>
  <si>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</si>
  <si>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</si>
  <si>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</si>
  <si>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</si>
  <si>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</si>
  <si>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</si>
  <si>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</si>
  <si>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</si>
  <si>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</si>
  <si>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</si>
  <si>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</si>
  <si>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</si>
  <si>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</si>
  <si>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</si>
  <si>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</si>
  <si>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</si>
  <si>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</si>
  <si>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</si>
  <si>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German</t>
  </si>
  <si>
    <t>01EN776</t>
  </si>
  <si>
    <t>Price – NON-Backlit</t>
  </si>
  <si>
    <t>French</t>
  </si>
  <si>
    <t>01EN807</t>
  </si>
  <si>
    <t>Packing size</t>
  </si>
  <si>
    <t>Big</t>
  </si>
  <si>
    <t>Italian</t>
  </si>
  <si>
    <t>01EN781</t>
  </si>
  <si>
    <t>Package height (CM)</t>
  </si>
  <si>
    <t>Spanish</t>
  </si>
  <si>
    <t>01EN815</t>
  </si>
  <si>
    <t>Package width (CM)</t>
  </si>
  <si>
    <t>UK</t>
  </si>
  <si>
    <t>01EN793</t>
  </si>
  <si>
    <t>Package length (CM)</t>
  </si>
  <si>
    <t>Scandinavian – Nordic</t>
  </si>
  <si>
    <t>01EN804</t>
  </si>
  <si>
    <t>Origin of Product</t>
  </si>
  <si>
    <t>Belgian</t>
  </si>
  <si>
    <t>01EN811</t>
  </si>
  <si>
    <t>Package weight (GR)</t>
  </si>
  <si>
    <t>Swiss</t>
  </si>
  <si>
    <t>01EN832</t>
  </si>
  <si>
    <t>US International</t>
  </si>
  <si>
    <t>01EN794</t>
  </si>
  <si>
    <t>Parent sku</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</si>
  <si>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</si>
  <si>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</si>
  <si>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</si>
  <si>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</si>
  <si>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</si>
  <si>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</si>
  <si>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</si>
  <si>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</si>
  <si>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</si>
  <si>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</si>
  <si>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</si>
  <si>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</si>
  <si>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</si>
  <si>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</si>
  <si>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</si>
  <si>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</si>
  <si>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</si>
  <si>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</si>
  <si>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</si>
  <si>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</si>
  <si>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</si>
  <si>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</si>
  <si>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</si>
  <si>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</si>
  <si>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</si>
  <si>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</si>
  <si>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</si>
  <si>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</si>
  <si>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</si>
  <si>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</si>
  <si>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</si>
  <si>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</si>
  <si>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</si>
  <si>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</si>
  <si>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</si>
  <si>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</si>
  <si>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</si>
  <si>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</si>
  <si>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</si>
  <si>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</si>
  <si>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</si>
  <si>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</si>
  <si>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</si>
  <si>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</si>
  <si>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</si>
  <si>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</si>
  <si>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</si>
  <si>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</si>
  <si>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</si>
  <si>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</si>
  <si>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</si>
  <si>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</si>
  <si>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</si>
  <si>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</si>
  <si>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</si>
  <si>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</si>
  <si>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</si>
  <si>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</si>
  <si>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</si>
  <si>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</si>
  <si>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</si>
  <si>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</si>
  <si>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</si>
  <si>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</si>
  <si>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</si>
  <si>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</si>
  <si>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</si>
  <si>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</si>
  <si>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</si>
  <si>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</si>
  <si>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</si>
  <si>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</si>
  <si>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</si>
  <si>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</si>
  <si>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</si>
  <si>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</si>
  <si>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</si>
  <si>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</si>
  <si>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</si>
  <si>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</si>
  <si>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</si>
  <si>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</si>
  <si>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</si>
  <si>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</si>
  <si>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</si>
  <si>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</si>
  <si>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</si>
  <si>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</si>
  <si>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</si>
  <si>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</si>
  <si>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</si>
  <si>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</si>
  <si>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</si>
  <si>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</si>
  <si>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</si>
  <si>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</si>
  <si>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</si>
  <si>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</si>
  <si>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</si>
  <si>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</si>
  <si>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</si>
  <si>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</si>
  <si>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</si>
  <si>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</si>
  <si>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</si>
  <si>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</si>
  <si>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</si>
  <si>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</si>
  <si>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</si>
  <si>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</si>
  <si>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</si>
  <si>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</si>
  <si>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</si>
  <si>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</si>
  <si>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</si>
  <si>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</si>
  <si>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</si>
  <si>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</si>
  <si>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</si>
  <si>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</si>
  <si>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</si>
  <si>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</si>
  <si>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</si>
  <si>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</si>
  <si>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</si>
  <si>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</si>
  <si>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</si>
  <si>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</si>
  <si>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</si>
  <si>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</si>
  <si>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</si>
  <si>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</si>
  <si>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</si>
  <si>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</si>
  <si>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</si>
  <si>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</si>
  <si>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</si>
  <si>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</si>
  <si>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</si>
  <si>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</si>
  <si>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</si>
  <si>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</si>
  <si>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</si>
  <si>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</si>
  <si>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</si>
  <si>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</si>
  <si>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</si>
  <si>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</si>
  <si>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</si>
  <si>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</si>
  <si>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</si>
  <si>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</si>
  <si>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</si>
  <si>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</si>
  <si>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</si>
  <si>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</si>
  <si>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</si>
  <si>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</si>
  <si>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</si>
  <si>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</si>
  <si>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</si>
  <si>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</si>
  <si>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</si>
  <si>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</si>
  <si>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</si>
  <si>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</si>
  <si>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</si>
  <si>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</si>
  <si>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</si>
  <si>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</si>
  <si>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</si>
  <si>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</si>
  <si>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</si>
  <si>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</si>
  <si>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</si>
  <si>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</si>
  <si>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</si>
  <si>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</si>
  <si>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</si>
  <si>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</si>
  <si>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</si>
  <si>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</si>
  <si>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</si>
  <si>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</si>
  <si>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</si>
  <si>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</si>
  <si>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</si>
  <si>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</si>
  <si>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</si>
  <si>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</si>
  <si>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</si>
  <si>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</si>
  <si>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</si>
  <si>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</si>
  <si>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</si>
  <si>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</si>
  <si>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</si>
  <si>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</si>
  <si>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</si>
  <si>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</si>
  <si>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</si>
  <si>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</si>
  <si>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</si>
  <si>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</si>
  <si>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</si>
  <si>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</si>
  <si>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</si>
  <si>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</si>
  <si>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</si>
  <si>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</si>
  <si>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</si>
  <si>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</si>
  <si>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</si>
  <si>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</si>
  <si>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</si>
  <si>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</si>
  <si>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</si>
  <si>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</si>
  <si>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</si>
  <si>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</si>
  <si>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</si>
  <si>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</si>
  <si>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</si>
  <si>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</si>
  <si>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</si>
  <si>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</si>
  <si>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</si>
  <si>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</si>
  <si>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</si>
  <si>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</si>
  <si>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</si>
  <si>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</si>
  <si>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</si>
  <si>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</si>
  <si>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</si>
  <si>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</si>
  <si>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</si>
  <si>
    <t>Lenovo 13 2nd G 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</si>
</sst>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8" fillId="0" borderId="0" xfId="0" applyFont="1"/>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Lenovo 13 2nd G BL</v>
      </c>
      <c r="C4" s="28" t="s">
        <v>345</v>
      </c>
      <c r="D4" s="29">
        <f>Values!B14</f>
        <v>5714401131991</v>
      </c>
      <c r="E4" s="2" t="s">
        <v>346</v>
      </c>
      <c r="F4" s="28" t="str">
        <f>SUBSTITUTE(Values!B1, "{language}", "") &amp; " " &amp; Values!B3</f>
        <v>replacement  backlit keyboard for Lenovo Thinkpad  Thinkpad 13 Gen 2, T460s, T470s</v>
      </c>
      <c r="G4" s="28" t="s">
        <v>345</v>
      </c>
      <c r="H4" s="2" t="str">
        <f>Values!B16</f>
        <v>laptop-computer-replacement-parts</v>
      </c>
      <c r="I4" s="2" t="str">
        <f>IF(ISBLANK(Values!F3),"","4730574031")</f>
        <v>4730574031</v>
      </c>
      <c r="J4" s="30" t="str">
        <f>Values!B13</f>
        <v>Lenovo 13 2nd G BL</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
      </c>
      <c r="B5" s="34" t="str">
        <f>IF(ISBLANK(Values!F4),"",Values!G4)</f>
        <v/>
      </c>
      <c r="C5" s="30" t="str">
        <f>IF(ISBLANK(Values!F4),"","TellusRem")</f>
        <v/>
      </c>
      <c r="D5" s="29" t="str">
        <f>IF(ISBLANK(Values!F4),"",Values!F4)</f>
        <v/>
      </c>
      <c r="E5" s="2" t="str">
        <f>IF(ISBLANK(Values!F4),"","EAN")</f>
        <v/>
      </c>
      <c r="F5" s="28" t="str">
        <f>IF(ISBLANK(Values!F4),"",IF(Values!K4, SUBSTITUTE(Values!$B$1, "{language}", Values!I4) &amp; " " &amp;Values!$B$3, SUBSTITUTE(Values!$B$2, "{language}", Values!$I4) &amp; " " &amp;Values!$B$3))</f>
        <v/>
      </c>
      <c r="G5" s="30" t="str">
        <f>IF(ISBLANK(Values!F4),"","TellusRem")</f>
        <v/>
      </c>
      <c r="H5" s="2" t="str">
        <f>IF(ISBLANK(Values!F4),"",Values!$B$16)</f>
        <v/>
      </c>
      <c r="I5" s="2" t="str">
        <f>IF(ISBLANK(Values!F4),"","4730574031")</f>
        <v/>
      </c>
      <c r="J5" s="32" t="str">
        <f>IF(ISBLANK(Values!F4),"",Values!G4 )</f>
        <v/>
      </c>
      <c r="K5" s="28" t="str">
        <f>IF(ISBLANK(Values!F4),"",IF(Values!K4, Values!$B$4, Values!$B$5))</f>
        <v/>
      </c>
      <c r="L5" s="28" t="str">
        <f>IF(ISBLANK(Values!F4),"",IF($CO5="DEFAULT", Values!$B$18, ""))</f>
        <v/>
      </c>
      <c r="M5" s="28" t="str">
        <f>IF(ISBLANK(Values!F4),"",Values!$N4)</f>
        <v/>
      </c>
      <c r="N5" s="28" t="str">
        <f>IF(ISBLANK(Values!$G4),"",Values!O4)</f>
        <v/>
      </c>
      <c r="O5" s="28" t="str">
        <f>IF(ISBLANK(Values!$G4),"",Values!P4)</f>
        <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
      </c>
      <c r="X5" s="30" t="str">
        <f>IF(ISBLANK(Values!F4),"",Values!$B$13)</f>
        <v/>
      </c>
      <c r="Y5" s="32" t="str">
        <f>IF(ISBLANK(Values!F4),"","Size-Color")</f>
        <v/>
      </c>
      <c r="Z5" s="30" t="str">
        <f>IF(ISBLANK(Values!F4),"","variation")</f>
        <v/>
      </c>
      <c r="AA5" s="2" t="str">
        <f>IF(ISBLANK(Values!F4),"",Values!$B$20)</f>
        <v/>
      </c>
      <c r="AB5" s="2" t="str">
        <f>IF(ISBLANK(Values!F4),"",Values!$B$29)</f>
        <v/>
      </c>
      <c r="AI5" s="35" t="str">
        <f>IF(ISBLANK(Values!F4),"",IF(Values!J4,Values!$B$23,Values!$B$33))</f>
        <v/>
      </c>
      <c r="AJ5" s="33" t="str">
        <f>IF(ISBLANK(Values!F4),"",Values!$B$24 &amp;" "&amp;Values!$B$3)</f>
        <v/>
      </c>
      <c r="AK5" s="2" t="str">
        <f>IF(ISBLANK(Values!F4),"",Values!$B$25)</f>
        <v/>
      </c>
      <c r="AL5" s="2" t="str">
        <f>IF(ISBLANK(Values!F4),"",SUBSTITUTE(SUBSTITUTE(IF(Values!$K4, Values!$B$26, Values!$B$33), "{language}", Values!$I4), "{flag}", INDEX(options!$E$1:$E$20, Values!$W4)))</f>
        <v/>
      </c>
      <c r="AM5" s="2" t="str">
        <f>SUBSTITUTE(IF(ISBLANK(Values!F4),"",Values!$B$27), "{model}", Values!$B$3)</f>
        <v/>
      </c>
      <c r="AT5" s="28" t="str">
        <f>IF(ISBLANK(Values!F4),"",Values!I4)</f>
        <v/>
      </c>
      <c r="AV5" s="2" t="str">
        <f>IF(ISBLANK(Values!F4),"",IF(Values!K4,"Backlit", "Non-Backlit"))</f>
        <v/>
      </c>
      <c r="AW5"/>
      <c r="BE5" s="2" t="str">
        <f>IF(ISBLANK(Values!F4),"","Professional Audience")</f>
        <v/>
      </c>
      <c r="BF5" s="2" t="str">
        <f>IF(ISBLANK(Values!F4),"","Consumer Audience")</f>
        <v/>
      </c>
      <c r="BG5" s="2" t="str">
        <f>IF(ISBLANK(Values!F4),"","Adults")</f>
        <v/>
      </c>
      <c r="BH5" s="2" t="str">
        <f>IF(ISBLANK(Values!F4),"","People")</f>
        <v/>
      </c>
      <c r="CG5" s="2" t="str">
        <f>IF(ISBLANK(Values!F4),"",Values!$B$11)</f>
        <v/>
      </c>
      <c r="CH5" s="2" t="str">
        <f>IF(ISBLANK(Values!F4),"","GR")</f>
        <v/>
      </c>
      <c r="CI5" s="2" t="str">
        <f>IF(ISBLANK(Values!F4),"",Values!$B$7)</f>
        <v/>
      </c>
      <c r="CJ5" s="2" t="str">
        <f>IF(ISBLANK(Values!F4),"",Values!$B$8)</f>
        <v/>
      </c>
      <c r="CK5" s="2" t="str">
        <f>IF(ISBLANK(Values!F4),"",Values!$B$9)</f>
        <v/>
      </c>
      <c r="CL5" s="2" t="str">
        <f>IF(ISBLANK(Values!F4),"","CM")</f>
        <v/>
      </c>
      <c r="CO5" s="2" t="str">
        <f>IF(ISBLANK(Values!F4), "", IF(AND(Values!$B$37=options!$G$2, Values!$C4), "AMAZON_NA", IF(AND(Values!$B$37=options!$G$1, Values!$D4), "AMAZON_EU", "DEFAULT")))</f>
        <v/>
      </c>
      <c r="CP5" s="2" t="str">
        <f>IF(ISBLANK(Values!F4),"",Values!$B$7)</f>
        <v/>
      </c>
      <c r="CQ5" s="2" t="str">
        <f>IF(ISBLANK(Values!F4),"",Values!$B$8)</f>
        <v/>
      </c>
      <c r="CR5" s="2" t="str">
        <f>IF(ISBLANK(Values!F4),"",Values!$B$9)</f>
        <v/>
      </c>
      <c r="CS5" s="2" t="str">
        <f>IF(ISBLANK(Values!F4),"",Values!$B$11)</f>
        <v/>
      </c>
      <c r="CT5" s="2" t="str">
        <f>IF(ISBLANK(Values!F4),"","GR")</f>
        <v/>
      </c>
      <c r="CU5" s="2" t="str">
        <f>IF(ISBLANK(Values!F4),"","CM")</f>
        <v/>
      </c>
      <c r="CV5" s="2" t="str">
        <f>IF(ISBLANK(Values!F4),"",IF(Values!$B$36=options!$F$1,"Denmark", IF(Values!$B$36=options!$F$2, "Danemark",IF(Values!$B$36=options!$F$3, "Dänemark",IF(Values!$B$36=options!$F$4, "Danimarca",IF(Values!$B$36=options!$F$5, "Dinamarca",IF(Values!$B$36=options!$F$6, "Denemarken","" ) ) ) ) )))</f>
        <v/>
      </c>
      <c r="CZ5" s="2" t="str">
        <f>IF(ISBLANK(Values!F4),"","No")</f>
        <v/>
      </c>
      <c r="DA5" s="2" t="str">
        <f>IF(ISBLANK(Values!F4),"","No")</f>
        <v/>
      </c>
      <c r="DO5" s="2" t="str">
        <f>IF(ISBLANK(Values!F4),"","Parts")</f>
        <v/>
      </c>
      <c r="DP5" s="2" t="str">
        <f>IF(ISBLANK(Values!F4),"",Values!$B$31)</f>
        <v/>
      </c>
      <c r="DY5" t="str">
        <f>IF(ISBLANK(Values!$F4), "", "not_applicable")</f>
        <v/>
      </c>
      <c r="EI5" s="2" t="str">
        <f>IF(ISBLANK(Values!F4),"",Values!$B$31)</f>
        <v/>
      </c>
      <c r="ES5" s="2" t="str">
        <f>IF(ISBLANK(Values!F4),"","Amazon Tellus UPS")</f>
        <v/>
      </c>
      <c r="EV5" s="2" t="str">
        <f>IF(ISBLANK(Values!F4),"","New")</f>
        <v/>
      </c>
      <c r="FE5" s="2" t="str">
        <f>IF(ISBLANK(Values!F4),"",IF(CO5&lt;&gt;"DEFAULT", "", 3))</f>
        <v/>
      </c>
      <c r="FH5" s="2" t="str">
        <f>IF(ISBLANK(Values!F4),"","FALSE")</f>
        <v/>
      </c>
      <c r="FI5" s="2" t="str">
        <f>IF(ISBLANK(Values!F4),"","FALSE")</f>
        <v/>
      </c>
      <c r="FJ5" s="2" t="str">
        <f>IF(ISBLANK(Values!F4),"","FALSE")</f>
        <v/>
      </c>
      <c r="FM5" s="2" t="str">
        <f>IF(ISBLANK(Values!F4),"","1")</f>
        <v/>
      </c>
      <c r="FO5" s="28" t="str">
        <f>IF(ISBLANK(Values!F4),"",IF(Values!K4, Values!$B$4, Values!$B$5))</f>
        <v/>
      </c>
      <c r="FP5" s="2" t="str">
        <f>IF(ISBLANK(Values!F4),"","Percent")</f>
        <v/>
      </c>
      <c r="FQ5" s="2" t="str">
        <f>IF(ISBLANK(Values!F4),"","2")</f>
        <v/>
      </c>
      <c r="FR5" s="2" t="str">
        <f>IF(ISBLANK(Values!F4),"","3")</f>
        <v/>
      </c>
      <c r="FS5" s="2" t="str">
        <f>IF(ISBLANK(Values!F4),"","5")</f>
        <v/>
      </c>
      <c r="FT5" s="2" t="str">
        <f>IF(ISBLANK(Values!F4),"","6")</f>
        <v/>
      </c>
      <c r="FU5" s="2" t="str">
        <f>IF(ISBLANK(Values!F4),"","10")</f>
        <v/>
      </c>
      <c r="FV5" s="2" t="str">
        <f>IF(ISBLANK(Values!F4),"","10")</f>
        <v/>
      </c>
    </row>
    <row r="6" spans="1:192" ht="48" x14ac:dyDescent="0.2">
      <c r="A6" s="2" t="str">
        <f>IF(ISBLANK(Values!F5),"",IF(Values!$B$37="EU","computercomponent","computer"))</f>
        <v/>
      </c>
      <c r="B6" s="34" t="str">
        <f>IF(ISBLANK(Values!F5),"",Values!G5)</f>
        <v/>
      </c>
      <c r="C6" s="30" t="str">
        <f>IF(ISBLANK(Values!F5),"","TellusRem")</f>
        <v/>
      </c>
      <c r="D6" s="29" t="str">
        <f>IF(ISBLANK(Values!F5),"",Values!F5)</f>
        <v/>
      </c>
      <c r="E6" s="2" t="str">
        <f>IF(ISBLANK(Values!F5),"","EAN")</f>
        <v/>
      </c>
      <c r="F6" s="28" t="str">
        <f>IF(ISBLANK(Values!F5),"",IF(Values!K5, SUBSTITUTE(Values!$B$1, "{language}", Values!I5) &amp; " " &amp;Values!$B$3, SUBSTITUTE(Values!$B$2, "{language}", Values!$I5) &amp; " " &amp;Values!$B$3))</f>
        <v/>
      </c>
      <c r="G6" s="30" t="str">
        <f>IF(ISBLANK(Values!F5),"","TellusRem")</f>
        <v/>
      </c>
      <c r="H6" s="2" t="str">
        <f>IF(ISBLANK(Values!F5),"",Values!$B$16)</f>
        <v/>
      </c>
      <c r="I6" s="2" t="str">
        <f>IF(ISBLANK(Values!F5),"","4730574031")</f>
        <v/>
      </c>
      <c r="J6" s="32" t="str">
        <f>IF(ISBLANK(Values!F5),"",Values!G5 )</f>
        <v/>
      </c>
      <c r="K6" s="28" t="str">
        <f>IF(ISBLANK(Values!F5),"",IF(Values!K5, Values!$B$4, Values!$B$5))</f>
        <v/>
      </c>
      <c r="L6" s="28" t="str">
        <f>IF(ISBLANK(Values!F5),"",IF($CO6="DEFAULT", Values!$B$18, ""))</f>
        <v/>
      </c>
      <c r="M6" s="28" t="str">
        <f>IF(ISBLANK(Values!F5),"",Values!$N5)</f>
        <v/>
      </c>
      <c r="N6" s="28" t="str">
        <f>IF(ISBLANK(Values!$G5),"",Values!O5)</f>
        <v/>
      </c>
      <c r="O6" s="28" t="str">
        <f>IF(ISBLANK(Values!$G5),"",Values!P5)</f>
        <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
      </c>
      <c r="X6" s="30" t="str">
        <f>IF(ISBLANK(Values!F5),"",Values!$B$13)</f>
        <v/>
      </c>
      <c r="Y6" s="32" t="str">
        <f>IF(ISBLANK(Values!F5),"","Size-Color")</f>
        <v/>
      </c>
      <c r="Z6" s="30" t="str">
        <f>IF(ISBLANK(Values!F5),"","variation")</f>
        <v/>
      </c>
      <c r="AA6" s="2" t="str">
        <f>IF(ISBLANK(Values!F5),"",Values!$B$20)</f>
        <v/>
      </c>
      <c r="AB6" s="2" t="str">
        <f>IF(ISBLANK(Values!F5),"",Values!$B$29)</f>
        <v/>
      </c>
      <c r="AI6" s="35" t="str">
        <f>IF(ISBLANK(Values!F5),"",IF(Values!J5,Values!$B$23,Values!$B$33))</f>
        <v/>
      </c>
      <c r="AJ6" s="33" t="str">
        <f>IF(ISBLANK(Values!F5),"",Values!$B$24 &amp;" "&amp;Values!$B$3)</f>
        <v/>
      </c>
      <c r="AK6" s="2" t="str">
        <f>IF(ISBLANK(Values!F5),"",Values!$B$25)</f>
        <v/>
      </c>
      <c r="AL6" s="2" t="str">
        <f>IF(ISBLANK(Values!F5),"",SUBSTITUTE(SUBSTITUTE(IF(Values!$K5, Values!$B$26, Values!$B$33), "{language}", Values!$I5), "{flag}", INDEX(options!$E$1:$E$20, Values!$W5)))</f>
        <v/>
      </c>
      <c r="AM6" s="2" t="str">
        <f>SUBSTITUTE(IF(ISBLANK(Values!F5),"",Values!$B$27), "{model}", Values!$B$3)</f>
        <v/>
      </c>
      <c r="AT6" s="28" t="str">
        <f>IF(ISBLANK(Values!F5),"",Values!I5)</f>
        <v/>
      </c>
      <c r="AV6" s="2" t="str">
        <f>IF(ISBLANK(Values!F5),"",IF(Values!K5,"Backlit", "Non-Backlit"))</f>
        <v/>
      </c>
      <c r="BE6" s="2" t="str">
        <f>IF(ISBLANK(Values!F5),"","Professional Audience")</f>
        <v/>
      </c>
      <c r="BF6" s="2" t="str">
        <f>IF(ISBLANK(Values!F5),"","Consumer Audience")</f>
        <v/>
      </c>
      <c r="BG6" s="2" t="str">
        <f>IF(ISBLANK(Values!F5),"","Adults")</f>
        <v/>
      </c>
      <c r="BH6" s="2" t="str">
        <f>IF(ISBLANK(Values!F5),"","People")</f>
        <v/>
      </c>
      <c r="CG6" s="2" t="str">
        <f>IF(ISBLANK(Values!F5),"",Values!$B$11)</f>
        <v/>
      </c>
      <c r="CH6" s="2" t="str">
        <f>IF(ISBLANK(Values!F5),"","GR")</f>
        <v/>
      </c>
      <c r="CI6" s="2" t="str">
        <f>IF(ISBLANK(Values!F5),"",Values!$B$7)</f>
        <v/>
      </c>
      <c r="CJ6" s="2" t="str">
        <f>IF(ISBLANK(Values!F5),"",Values!$B$8)</f>
        <v/>
      </c>
      <c r="CK6" s="2" t="str">
        <f>IF(ISBLANK(Values!F5),"",Values!$B$9)</f>
        <v/>
      </c>
      <c r="CL6" s="2" t="str">
        <f>IF(ISBLANK(Values!F5),"","CM")</f>
        <v/>
      </c>
      <c r="CO6" s="2" t="str">
        <f>IF(ISBLANK(Values!F5), "", IF(AND(Values!$B$37=options!$G$2, Values!$C5), "AMAZON_NA", IF(AND(Values!$B$37=options!$G$1, Values!$D5), "AMAZON_EU", "DEFAULT")))</f>
        <v/>
      </c>
      <c r="CP6" s="2" t="str">
        <f>IF(ISBLANK(Values!F5),"",Values!$B$7)</f>
        <v/>
      </c>
      <c r="CQ6" s="2" t="str">
        <f>IF(ISBLANK(Values!F5),"",Values!$B$8)</f>
        <v/>
      </c>
      <c r="CR6" s="2" t="str">
        <f>IF(ISBLANK(Values!F5),"",Values!$B$9)</f>
        <v/>
      </c>
      <c r="CS6" s="2" t="str">
        <f>IF(ISBLANK(Values!F5),"",Values!$B$11)</f>
        <v/>
      </c>
      <c r="CT6" s="2" t="str">
        <f>IF(ISBLANK(Values!F5),"","GR")</f>
        <v/>
      </c>
      <c r="CU6" s="2" t="str">
        <f>IF(ISBLANK(Values!F5),"","CM")</f>
        <v/>
      </c>
      <c r="CV6" s="2" t="str">
        <f>IF(ISBLANK(Values!F5),"",IF(Values!$B$36=options!$F$1,"Denmark", IF(Values!$B$36=options!$F$2, "Danemark",IF(Values!$B$36=options!$F$3, "Dänemark",IF(Values!$B$36=options!$F$4, "Danimarca",IF(Values!$B$36=options!$F$5, "Dinamarca",IF(Values!$B$36=options!$F$6, "Denemarken","" ) ) ) ) )))</f>
        <v/>
      </c>
      <c r="CZ6" s="2" t="str">
        <f>IF(ISBLANK(Values!F5),"","No")</f>
        <v/>
      </c>
      <c r="DA6" s="2" t="str">
        <f>IF(ISBLANK(Values!F5),"","No")</f>
        <v/>
      </c>
      <c r="DO6" s="2" t="str">
        <f>IF(ISBLANK(Values!F5),"","Parts")</f>
        <v/>
      </c>
      <c r="DP6" s="2" t="str">
        <f>IF(ISBLANK(Values!F5),"",Values!$B$31)</f>
        <v/>
      </c>
      <c r="DY6" t="str">
        <f>IF(ISBLANK(Values!$F5), "", "not_applicable")</f>
        <v/>
      </c>
      <c r="EI6" s="2" t="str">
        <f>IF(ISBLANK(Values!F5),"",Values!$B$31)</f>
        <v/>
      </c>
      <c r="ES6" s="2" t="str">
        <f>IF(ISBLANK(Values!F5),"","Amazon Tellus UPS")</f>
        <v/>
      </c>
      <c r="EV6" s="2" t="str">
        <f>IF(ISBLANK(Values!F5),"","New")</f>
        <v/>
      </c>
      <c r="FE6" s="2" t="str">
        <f>IF(ISBLANK(Values!F5),"",IF(CO6&lt;&gt;"DEFAULT", "", 3))</f>
        <v/>
      </c>
      <c r="FH6" s="2" t="str">
        <f>IF(ISBLANK(Values!F5),"","FALSE")</f>
        <v/>
      </c>
      <c r="FI6" s="2" t="str">
        <f>IF(ISBLANK(Values!F5),"","FALSE")</f>
        <v/>
      </c>
      <c r="FJ6" s="2" t="str">
        <f>IF(ISBLANK(Values!F5),"","FALSE")</f>
        <v/>
      </c>
      <c r="FM6" s="2" t="str">
        <f>IF(ISBLANK(Values!F5),"","1")</f>
        <v/>
      </c>
      <c r="FO6" s="28" t="str">
        <f>IF(ISBLANK(Values!F5),"",IF(Values!K5, Values!$B$4, Values!$B$5))</f>
        <v/>
      </c>
      <c r="FP6" s="2" t="str">
        <f>IF(ISBLANK(Values!F5),"","Percent")</f>
        <v/>
      </c>
      <c r="FQ6" s="2" t="str">
        <f>IF(ISBLANK(Values!F5),"","2")</f>
        <v/>
      </c>
      <c r="FR6" s="2" t="str">
        <f>IF(ISBLANK(Values!F5),"","3")</f>
        <v/>
      </c>
      <c r="FS6" s="2" t="str">
        <f>IF(ISBLANK(Values!F5),"","5")</f>
        <v/>
      </c>
      <c r="FT6" s="2" t="str">
        <f>IF(ISBLANK(Values!F5),"","6")</f>
        <v/>
      </c>
      <c r="FU6" s="2" t="str">
        <f>IF(ISBLANK(Values!F5),"","10")</f>
        <v/>
      </c>
      <c r="FV6" s="2" t="str">
        <f>IF(ISBLANK(Values!F5),"","10")</f>
        <v/>
      </c>
    </row>
    <row r="7" spans="1:192" ht="48" x14ac:dyDescent="0.2">
      <c r="A7" s="2" t="str">
        <f>IF(ISBLANK(Values!F6),"",IF(Values!$B$37="EU","computercomponent","computer"))</f>
        <v/>
      </c>
      <c r="B7" s="34" t="str">
        <f>IF(ISBLANK(Values!F6),"",Values!G6)</f>
        <v/>
      </c>
      <c r="C7" s="30" t="str">
        <f>IF(ISBLANK(Values!F6),"","TellusRem")</f>
        <v/>
      </c>
      <c r="D7" s="29" t="str">
        <f>IF(ISBLANK(Values!F6),"",Values!F6)</f>
        <v/>
      </c>
      <c r="E7" s="2" t="str">
        <f>IF(ISBLANK(Values!F6),"","EAN")</f>
        <v/>
      </c>
      <c r="F7" s="28" t="str">
        <f>IF(ISBLANK(Values!F6),"",IF(Values!K6, SUBSTITUTE(Values!$B$1, "{language}", Values!I6) &amp; " " &amp;Values!$B$3, SUBSTITUTE(Values!$B$2, "{language}", Values!$I6) &amp; " " &amp;Values!$B$3))</f>
        <v/>
      </c>
      <c r="G7" s="30" t="str">
        <f>IF(ISBLANK(Values!F6),"","TellusRem")</f>
        <v/>
      </c>
      <c r="H7" s="2" t="str">
        <f>IF(ISBLANK(Values!F6),"",Values!$B$16)</f>
        <v/>
      </c>
      <c r="I7" s="2" t="str">
        <f>IF(ISBLANK(Values!F6),"","4730574031")</f>
        <v/>
      </c>
      <c r="J7" s="32" t="str">
        <f>IF(ISBLANK(Values!F6),"",Values!G6 )</f>
        <v/>
      </c>
      <c r="K7" s="28" t="str">
        <f>IF(ISBLANK(Values!F6),"",IF(Values!K6, Values!$B$4, Values!$B$5))</f>
        <v/>
      </c>
      <c r="L7" s="28" t="str">
        <f>IF(ISBLANK(Values!F6),"",IF($CO7="DEFAULT", Values!$B$18, ""))</f>
        <v/>
      </c>
      <c r="M7" s="28" t="str">
        <f>IF(ISBLANK(Values!F6),"",Values!$N6)</f>
        <v/>
      </c>
      <c r="N7" s="28" t="str">
        <f>IF(ISBLANK(Values!$G6),"",Values!O6)</f>
        <v/>
      </c>
      <c r="O7" s="28" t="str">
        <f>IF(ISBLANK(Values!$G6),"",Values!P6)</f>
        <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
      </c>
      <c r="X7" s="30" t="str">
        <f>IF(ISBLANK(Values!F6),"",Values!$B$13)</f>
        <v/>
      </c>
      <c r="Y7" s="32" t="str">
        <f>IF(ISBLANK(Values!F6),"","Size-Color")</f>
        <v/>
      </c>
      <c r="Z7" s="30" t="str">
        <f>IF(ISBLANK(Values!F6),"","variation")</f>
        <v/>
      </c>
      <c r="AA7" s="2" t="str">
        <f>IF(ISBLANK(Values!F6),"",Values!$B$20)</f>
        <v/>
      </c>
      <c r="AB7" s="2" t="str">
        <f>IF(ISBLANK(Values!F6),"",Values!$B$29)</f>
        <v/>
      </c>
      <c r="AI7" s="35" t="str">
        <f>IF(ISBLANK(Values!F6),"",IF(Values!J6,Values!$B$23,Values!$B$33))</f>
        <v/>
      </c>
      <c r="AJ7" s="33" t="str">
        <f>IF(ISBLANK(Values!F6),"",Values!$B$24 &amp;" "&amp;Values!$B$3)</f>
        <v/>
      </c>
      <c r="AK7" s="2" t="str">
        <f>IF(ISBLANK(Values!F6),"",Values!$B$25)</f>
        <v/>
      </c>
      <c r="AL7" s="2" t="str">
        <f>IF(ISBLANK(Values!F6),"",SUBSTITUTE(SUBSTITUTE(IF(Values!$K6, Values!$B$26, Values!$B$33), "{language}", Values!$I6), "{flag}", INDEX(options!$E$1:$E$20, Values!$W6)))</f>
        <v/>
      </c>
      <c r="AM7" s="2" t="str">
        <f>SUBSTITUTE(IF(ISBLANK(Values!F6),"",Values!$B$27), "{model}", Values!$B$3)</f>
        <v/>
      </c>
      <c r="AT7" s="28" t="str">
        <f>IF(ISBLANK(Values!F6),"",Values!I6)</f>
        <v/>
      </c>
      <c r="AV7" s="2" t="str">
        <f>IF(ISBLANK(Values!F6),"",IF(Values!K6,"Backlit", "Non-Backlit"))</f>
        <v/>
      </c>
      <c r="BE7" s="2" t="str">
        <f>IF(ISBLANK(Values!F6),"","Professional Audience")</f>
        <v/>
      </c>
      <c r="BF7" s="2" t="str">
        <f>IF(ISBLANK(Values!F6),"","Consumer Audience")</f>
        <v/>
      </c>
      <c r="BG7" s="2" t="str">
        <f>IF(ISBLANK(Values!F6),"","Adults")</f>
        <v/>
      </c>
      <c r="BH7" s="2" t="str">
        <f>IF(ISBLANK(Values!F6),"","People")</f>
        <v/>
      </c>
      <c r="CG7" s="2" t="str">
        <f>IF(ISBLANK(Values!F6),"",Values!$B$11)</f>
        <v/>
      </c>
      <c r="CH7" s="2" t="str">
        <f>IF(ISBLANK(Values!F6),"","GR")</f>
        <v/>
      </c>
      <c r="CI7" s="2" t="str">
        <f>IF(ISBLANK(Values!F6),"",Values!$B$7)</f>
        <v/>
      </c>
      <c r="CJ7" s="2" t="str">
        <f>IF(ISBLANK(Values!F6),"",Values!$B$8)</f>
        <v/>
      </c>
      <c r="CK7" s="2" t="str">
        <f>IF(ISBLANK(Values!F6),"",Values!$B$9)</f>
        <v/>
      </c>
      <c r="CL7" s="2" t="str">
        <f>IF(ISBLANK(Values!F6),"","CM")</f>
        <v/>
      </c>
      <c r="CO7" s="2" t="str">
        <f>IF(ISBLANK(Values!F6), "", IF(AND(Values!$B$37=options!$G$2, Values!$C6), "AMAZON_NA", IF(AND(Values!$B$37=options!$G$1, Values!$D6), "AMAZON_EU", "DEFAULT")))</f>
        <v/>
      </c>
      <c r="CP7" s="2" t="str">
        <f>IF(ISBLANK(Values!F6),"",Values!$B$7)</f>
        <v/>
      </c>
      <c r="CQ7" s="2" t="str">
        <f>IF(ISBLANK(Values!F6),"",Values!$B$8)</f>
        <v/>
      </c>
      <c r="CR7" s="2" t="str">
        <f>IF(ISBLANK(Values!F6),"",Values!$B$9)</f>
        <v/>
      </c>
      <c r="CS7" s="2" t="str">
        <f>IF(ISBLANK(Values!F6),"",Values!$B$11)</f>
        <v/>
      </c>
      <c r="CT7" s="2" t="str">
        <f>IF(ISBLANK(Values!F6),"","GR")</f>
        <v/>
      </c>
      <c r="CU7" s="2" t="str">
        <f>IF(ISBLANK(Values!F6),"","CM")</f>
        <v/>
      </c>
      <c r="CV7" s="2" t="str">
        <f>IF(ISBLANK(Values!F6),"",IF(Values!$B$36=options!$F$1,"Denmark", IF(Values!$B$36=options!$F$2, "Danemark",IF(Values!$B$36=options!$F$3, "Dänemark",IF(Values!$B$36=options!$F$4, "Danimarca",IF(Values!$B$36=options!$F$5, "Dinamarca",IF(Values!$B$36=options!$F$6, "Denemarken","" ) ) ) ) )))</f>
        <v/>
      </c>
      <c r="CZ7" s="2" t="str">
        <f>IF(ISBLANK(Values!F6),"","No")</f>
        <v/>
      </c>
      <c r="DA7" s="2" t="str">
        <f>IF(ISBLANK(Values!F6),"","No")</f>
        <v/>
      </c>
      <c r="DO7" s="2" t="str">
        <f>IF(ISBLANK(Values!F6),"","Parts")</f>
        <v/>
      </c>
      <c r="DP7" s="2" t="str">
        <f>IF(ISBLANK(Values!F6),"",Values!$B$31)</f>
        <v/>
      </c>
      <c r="DY7" t="str">
        <f>IF(ISBLANK(Values!$F6), "", "not_applicable")</f>
        <v/>
      </c>
      <c r="EI7" s="2" t="str">
        <f>IF(ISBLANK(Values!F6),"",Values!$B$31)</f>
        <v/>
      </c>
      <c r="ES7" s="2" t="str">
        <f>IF(ISBLANK(Values!F6),"","Amazon Tellus UPS")</f>
        <v/>
      </c>
      <c r="EV7" s="2" t="str">
        <f>IF(ISBLANK(Values!F6),"","New")</f>
        <v/>
      </c>
      <c r="FE7" s="2" t="str">
        <f>IF(ISBLANK(Values!F6),"",IF(CO7&lt;&gt;"DEFAULT", "", 3))</f>
        <v/>
      </c>
      <c r="FH7" s="2" t="str">
        <f>IF(ISBLANK(Values!F6),"","FALSE")</f>
        <v/>
      </c>
      <c r="FI7" s="2" t="str">
        <f>IF(ISBLANK(Values!F6),"","FALSE")</f>
        <v/>
      </c>
      <c r="FJ7" s="2" t="str">
        <f>IF(ISBLANK(Values!F6),"","FALSE")</f>
        <v/>
      </c>
      <c r="FM7" s="2" t="str">
        <f>IF(ISBLANK(Values!F6),"","1")</f>
        <v/>
      </c>
      <c r="FO7" s="28" t="str">
        <f>IF(ISBLANK(Values!F6),"",IF(Values!K6, Values!$B$4, Values!$B$5))</f>
        <v/>
      </c>
      <c r="FP7" s="2" t="str">
        <f>IF(ISBLANK(Values!F6),"","Percent")</f>
        <v/>
      </c>
      <c r="FQ7" s="2" t="str">
        <f>IF(ISBLANK(Values!F6),"","2")</f>
        <v/>
      </c>
      <c r="FR7" s="2" t="str">
        <f>IF(ISBLANK(Values!F6),"","3")</f>
        <v/>
      </c>
      <c r="FS7" s="2" t="str">
        <f>IF(ISBLANK(Values!F6),"","5")</f>
        <v/>
      </c>
      <c r="FT7" s="2" t="str">
        <f>IF(ISBLANK(Values!F6),"","6")</f>
        <v/>
      </c>
      <c r="FU7" s="2" t="str">
        <f>IF(ISBLANK(Values!F6),"","10")</f>
        <v/>
      </c>
      <c r="FV7" s="2" t="str">
        <f>IF(ISBLANK(Values!F6),"","10")</f>
        <v/>
      </c>
    </row>
    <row r="8" spans="1:192" ht="48" x14ac:dyDescent="0.2">
      <c r="A8" s="2" t="str">
        <f>IF(ISBLANK(Values!F7),"",IF(Values!$B$37="EU","computercomponent","computer"))</f>
        <v/>
      </c>
      <c r="B8" s="34" t="str">
        <f>IF(ISBLANK(Values!F7),"",Values!G7)</f>
        <v/>
      </c>
      <c r="C8" s="30" t="str">
        <f>IF(ISBLANK(Values!F7),"","TellusRem")</f>
        <v/>
      </c>
      <c r="D8" s="29" t="str">
        <f>IF(ISBLANK(Values!F7),"",Values!F7)</f>
        <v/>
      </c>
      <c r="E8" s="2" t="str">
        <f>IF(ISBLANK(Values!F7),"","EAN")</f>
        <v/>
      </c>
      <c r="F8" s="28" t="str">
        <f>IF(ISBLANK(Values!F7),"",IF(Values!K7, SUBSTITUTE(Values!$B$1, "{language}", Values!I7) &amp; " " &amp;Values!$B$3, SUBSTITUTE(Values!$B$2, "{language}", Values!$I7) &amp; " " &amp;Values!$B$3))</f>
        <v/>
      </c>
      <c r="G8" s="30" t="str">
        <f>IF(ISBLANK(Values!F7),"","TellusRem")</f>
        <v/>
      </c>
      <c r="H8" s="2" t="str">
        <f>IF(ISBLANK(Values!F7),"",Values!$B$16)</f>
        <v/>
      </c>
      <c r="I8" s="2" t="str">
        <f>IF(ISBLANK(Values!F7),"","4730574031")</f>
        <v/>
      </c>
      <c r="J8" s="32" t="str">
        <f>IF(ISBLANK(Values!F7),"",Values!G7 )</f>
        <v/>
      </c>
      <c r="K8" s="28" t="str">
        <f>IF(ISBLANK(Values!F7),"",IF(Values!K7, Values!$B$4, Values!$B$5))</f>
        <v/>
      </c>
      <c r="L8" s="28" t="str">
        <f>IF(ISBLANK(Values!F7),"",IF($CO8="DEFAULT", Values!$B$18, ""))</f>
        <v/>
      </c>
      <c r="M8" s="28" t="str">
        <f>IF(ISBLANK(Values!F7),"",Values!$N7)</f>
        <v/>
      </c>
      <c r="N8" s="28" t="str">
        <f>IF(ISBLANK(Values!$G7),"",Values!O7)</f>
        <v/>
      </c>
      <c r="O8" s="28" t="str">
        <f>IF(ISBLANK(Values!$G7),"",Values!P7)</f>
        <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
      </c>
      <c r="X8" s="30" t="str">
        <f>IF(ISBLANK(Values!F7),"",Values!$B$13)</f>
        <v/>
      </c>
      <c r="Y8" s="32" t="str">
        <f>IF(ISBLANK(Values!F7),"","Size-Color")</f>
        <v/>
      </c>
      <c r="Z8" s="30" t="str">
        <f>IF(ISBLANK(Values!F7),"","variation")</f>
        <v/>
      </c>
      <c r="AA8" s="2" t="str">
        <f>IF(ISBLANK(Values!F7),"",Values!$B$20)</f>
        <v/>
      </c>
      <c r="AB8" s="2" t="str">
        <f>IF(ISBLANK(Values!F7),"",Values!$B$29)</f>
        <v/>
      </c>
      <c r="AI8" s="35" t="str">
        <f>IF(ISBLANK(Values!F7),"",IF(Values!J7,Values!$B$23,Values!$B$33))</f>
        <v/>
      </c>
      <c r="AJ8" s="33" t="str">
        <f>IF(ISBLANK(Values!F7),"",Values!$B$24 &amp;" "&amp;Values!$B$3)</f>
        <v/>
      </c>
      <c r="AK8" s="2" t="str">
        <f>IF(ISBLANK(Values!F7),"",Values!$B$25)</f>
        <v/>
      </c>
      <c r="AL8" s="2" t="str">
        <f>IF(ISBLANK(Values!F7),"",SUBSTITUTE(SUBSTITUTE(IF(Values!$K7, Values!$B$26, Values!$B$33), "{language}", Values!$I7), "{flag}", INDEX(options!$E$1:$E$20, Values!$W7)))</f>
        <v/>
      </c>
      <c r="AM8" s="2" t="str">
        <f>SUBSTITUTE(IF(ISBLANK(Values!F7),"",Values!$B$27), "{model}", Values!$B$3)</f>
        <v/>
      </c>
      <c r="AT8" s="28" t="str">
        <f>IF(ISBLANK(Values!F7),"",Values!I7)</f>
        <v/>
      </c>
      <c r="AV8" s="2" t="str">
        <f>IF(ISBLANK(Values!F7),"",IF(Values!K7,"Backlit", "Non-Backlit"))</f>
        <v/>
      </c>
      <c r="BE8" s="2" t="str">
        <f>IF(ISBLANK(Values!F7),"","Professional Audience")</f>
        <v/>
      </c>
      <c r="BF8" s="2" t="str">
        <f>IF(ISBLANK(Values!F7),"","Consumer Audience")</f>
        <v/>
      </c>
      <c r="BG8" s="2" t="str">
        <f>IF(ISBLANK(Values!F7),"","Adults")</f>
        <v/>
      </c>
      <c r="BH8" s="2" t="str">
        <f>IF(ISBLANK(Values!F7),"","People")</f>
        <v/>
      </c>
      <c r="CG8" s="2" t="str">
        <f>IF(ISBLANK(Values!F7),"",Values!$B$11)</f>
        <v/>
      </c>
      <c r="CH8" s="2" t="str">
        <f>IF(ISBLANK(Values!F7),"","GR")</f>
        <v/>
      </c>
      <c r="CI8" s="2" t="str">
        <f>IF(ISBLANK(Values!F7),"",Values!$B$7)</f>
        <v/>
      </c>
      <c r="CJ8" s="2" t="str">
        <f>IF(ISBLANK(Values!F7),"",Values!$B$8)</f>
        <v/>
      </c>
      <c r="CK8" s="2" t="str">
        <f>IF(ISBLANK(Values!F7),"",Values!$B$9)</f>
        <v/>
      </c>
      <c r="CL8" s="2" t="str">
        <f>IF(ISBLANK(Values!F7),"","CM")</f>
        <v/>
      </c>
      <c r="CO8" s="2" t="str">
        <f>IF(ISBLANK(Values!F7), "", IF(AND(Values!$B$37=options!$G$2, Values!$C7), "AMAZON_NA", IF(AND(Values!$B$37=options!$G$1, Values!$D7), "AMAZON_EU", "DEFAULT")))</f>
        <v/>
      </c>
      <c r="CP8" s="2" t="str">
        <f>IF(ISBLANK(Values!F7),"",Values!$B$7)</f>
        <v/>
      </c>
      <c r="CQ8" s="2" t="str">
        <f>IF(ISBLANK(Values!F7),"",Values!$B$8)</f>
        <v/>
      </c>
      <c r="CR8" s="2" t="str">
        <f>IF(ISBLANK(Values!F7),"",Values!$B$9)</f>
        <v/>
      </c>
      <c r="CS8" s="2" t="str">
        <f>IF(ISBLANK(Values!F7),"",Values!$B$11)</f>
        <v/>
      </c>
      <c r="CT8" s="2" t="str">
        <f>IF(ISBLANK(Values!F7),"","GR")</f>
        <v/>
      </c>
      <c r="CU8" s="2" t="str">
        <f>IF(ISBLANK(Values!F7),"","CM")</f>
        <v/>
      </c>
      <c r="CV8" s="2" t="str">
        <f>IF(ISBLANK(Values!F7),"",IF(Values!$B$36=options!$F$1,"Denmark", IF(Values!$B$36=options!$F$2, "Danemark",IF(Values!$B$36=options!$F$3, "Dänemark",IF(Values!$B$36=options!$F$4, "Danimarca",IF(Values!$B$36=options!$F$5, "Dinamarca",IF(Values!$B$36=options!$F$6, "Denemarken","" ) ) ) ) )))</f>
        <v/>
      </c>
      <c r="CZ8" s="2" t="str">
        <f>IF(ISBLANK(Values!F7),"","No")</f>
        <v/>
      </c>
      <c r="DA8" s="2" t="str">
        <f>IF(ISBLANK(Values!F7),"","No")</f>
        <v/>
      </c>
      <c r="DO8" s="2" t="str">
        <f>IF(ISBLANK(Values!F7),"","Parts")</f>
        <v/>
      </c>
      <c r="DP8" s="2" t="str">
        <f>IF(ISBLANK(Values!F7),"",Values!$B$31)</f>
        <v/>
      </c>
      <c r="DY8" t="str">
        <f>IF(ISBLANK(Values!$F7), "", "not_applicable")</f>
        <v/>
      </c>
      <c r="EI8" s="2" t="str">
        <f>IF(ISBLANK(Values!F7),"",Values!$B$31)</f>
        <v/>
      </c>
      <c r="ES8" s="2" t="str">
        <f>IF(ISBLANK(Values!F7),"","Amazon Tellus UPS")</f>
        <v/>
      </c>
      <c r="EV8" s="2" t="str">
        <f>IF(ISBLANK(Values!F7),"","New")</f>
        <v/>
      </c>
      <c r="FE8" s="2" t="str">
        <f>IF(ISBLANK(Values!F7),"",IF(CO8&lt;&gt;"DEFAULT", "", 3))</f>
        <v/>
      </c>
      <c r="FH8" s="2" t="str">
        <f>IF(ISBLANK(Values!F7),"","FALSE")</f>
        <v/>
      </c>
      <c r="FI8" s="2" t="str">
        <f>IF(ISBLANK(Values!F7),"","FALSE")</f>
        <v/>
      </c>
      <c r="FJ8" s="2" t="str">
        <f>IF(ISBLANK(Values!F7),"","FALSE")</f>
        <v/>
      </c>
      <c r="FM8" s="2" t="str">
        <f>IF(ISBLANK(Values!F7),"","1")</f>
        <v/>
      </c>
      <c r="FO8" s="28" t="str">
        <f>IF(ISBLANK(Values!F7),"",IF(Values!K7, Values!$B$4, Values!$B$5))</f>
        <v/>
      </c>
      <c r="FP8" s="2" t="str">
        <f>IF(ISBLANK(Values!F7),"","Percent")</f>
        <v/>
      </c>
      <c r="FQ8" s="2" t="str">
        <f>IF(ISBLANK(Values!F7),"","2")</f>
        <v/>
      </c>
      <c r="FR8" s="2" t="str">
        <f>IF(ISBLANK(Values!F7),"","3")</f>
        <v/>
      </c>
      <c r="FS8" s="2" t="str">
        <f>IF(ISBLANK(Values!F7),"","5")</f>
        <v/>
      </c>
      <c r="FT8" s="2" t="str">
        <f>IF(ISBLANK(Values!F7),"","6")</f>
        <v/>
      </c>
      <c r="FU8" s="2" t="str">
        <f>IF(ISBLANK(Values!F7),"","10")</f>
        <v/>
      </c>
      <c r="FV8" s="2" t="str">
        <f>IF(ISBLANK(Values!F7),"","10")</f>
        <v/>
      </c>
    </row>
    <row r="9" spans="1:192" ht="48" x14ac:dyDescent="0.2">
      <c r="A9" s="2" t="str">
        <f>IF(ISBLANK(Values!F8),"",IF(Values!$B$37="EU","computercomponent","computer"))</f>
        <v/>
      </c>
      <c r="B9" s="34" t="str">
        <f>IF(ISBLANK(Values!F8),"",Values!G8)</f>
        <v/>
      </c>
      <c r="C9" s="30" t="str">
        <f>IF(ISBLANK(Values!F8),"","TellusRem")</f>
        <v/>
      </c>
      <c r="D9" s="29" t="str">
        <f>IF(ISBLANK(Values!F8),"",Values!F8)</f>
        <v/>
      </c>
      <c r="E9" s="2" t="str">
        <f>IF(ISBLANK(Values!F8),"","EAN")</f>
        <v/>
      </c>
      <c r="F9" s="28" t="str">
        <f>IF(ISBLANK(Values!F8),"",IF(Values!K8, SUBSTITUTE(Values!$B$1, "{language}", Values!I8) &amp; " " &amp;Values!$B$3, SUBSTITUTE(Values!$B$2, "{language}", Values!$I8) &amp; " " &amp;Values!$B$3))</f>
        <v/>
      </c>
      <c r="G9" s="30" t="str">
        <f>IF(ISBLANK(Values!F8),"","TellusRem")</f>
        <v/>
      </c>
      <c r="H9" s="2" t="str">
        <f>IF(ISBLANK(Values!F8),"",Values!$B$16)</f>
        <v/>
      </c>
      <c r="I9" s="2" t="str">
        <f>IF(ISBLANK(Values!F8),"","4730574031")</f>
        <v/>
      </c>
      <c r="J9" s="32" t="str">
        <f>IF(ISBLANK(Values!F8),"",Values!G8 )</f>
        <v/>
      </c>
      <c r="K9" s="28" t="str">
        <f>IF(ISBLANK(Values!F8),"",IF(Values!K8, Values!$B$4, Values!$B$5))</f>
        <v/>
      </c>
      <c r="L9" s="28" t="str">
        <f>IF(ISBLANK(Values!F8),"",IF($CO9="DEFAULT", Values!$B$18, ""))</f>
        <v/>
      </c>
      <c r="M9" s="28" t="str">
        <f>IF(ISBLANK(Values!F8),"",Values!$N8)</f>
        <v/>
      </c>
      <c r="N9" s="28" t="str">
        <f>IF(ISBLANK(Values!$G8),"",Values!O8)</f>
        <v/>
      </c>
      <c r="O9" s="28" t="str">
        <f>IF(ISBLANK(Values!$G8),"",Values!P8)</f>
        <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
      </c>
      <c r="X9" s="30" t="str">
        <f>IF(ISBLANK(Values!F8),"",Values!$B$13)</f>
        <v/>
      </c>
      <c r="Y9" s="32" t="str">
        <f>IF(ISBLANK(Values!F8),"","Size-Color")</f>
        <v/>
      </c>
      <c r="Z9" s="30" t="str">
        <f>IF(ISBLANK(Values!F8),"","variation")</f>
        <v/>
      </c>
      <c r="AA9" s="2" t="str">
        <f>IF(ISBLANK(Values!F8),"",Values!$B$20)</f>
        <v/>
      </c>
      <c r="AB9" s="2" t="str">
        <f>IF(ISBLANK(Values!F8),"",Values!$B$29)</f>
        <v/>
      </c>
      <c r="AI9" s="35" t="str">
        <f>IF(ISBLANK(Values!F8),"",IF(Values!J8,Values!$B$23,Values!$B$33))</f>
        <v/>
      </c>
      <c r="AJ9" s="33" t="str">
        <f>IF(ISBLANK(Values!F8),"",Values!$B$24 &amp;" "&amp;Values!$B$3)</f>
        <v/>
      </c>
      <c r="AK9" s="2" t="str">
        <f>IF(ISBLANK(Values!F8),"",Values!$B$25)</f>
        <v/>
      </c>
      <c r="AL9" s="2" t="str">
        <f>IF(ISBLANK(Values!F8),"",SUBSTITUTE(SUBSTITUTE(IF(Values!$K8, Values!$B$26, Values!$B$33), "{language}", Values!$I8), "{flag}", INDEX(options!$E$1:$E$20, Values!$W8)))</f>
        <v/>
      </c>
      <c r="AM9" s="2" t="str">
        <f>SUBSTITUTE(IF(ISBLANK(Values!F8),"",Values!$B$27), "{model}", Values!$B$3)</f>
        <v/>
      </c>
      <c r="AT9" s="28" t="str">
        <f>IF(ISBLANK(Values!F8),"",Values!I8)</f>
        <v/>
      </c>
      <c r="AV9" s="2" t="str">
        <f>IF(ISBLANK(Values!F8),"",IF(Values!K8,"Backlit", "Non-Backlit"))</f>
        <v/>
      </c>
      <c r="BE9" s="2" t="str">
        <f>IF(ISBLANK(Values!F8),"","Professional Audience")</f>
        <v/>
      </c>
      <c r="BF9" s="2" t="str">
        <f>IF(ISBLANK(Values!F8),"","Consumer Audience")</f>
        <v/>
      </c>
      <c r="BG9" s="2" t="str">
        <f>IF(ISBLANK(Values!F8),"","Adults")</f>
        <v/>
      </c>
      <c r="BH9" s="2" t="str">
        <f>IF(ISBLANK(Values!F8),"","People")</f>
        <v/>
      </c>
      <c r="CG9" s="2" t="str">
        <f>IF(ISBLANK(Values!F8),"",Values!$B$11)</f>
        <v/>
      </c>
      <c r="CH9" s="2" t="str">
        <f>IF(ISBLANK(Values!F8),"","GR")</f>
        <v/>
      </c>
      <c r="CI9" s="2" t="str">
        <f>IF(ISBLANK(Values!F8),"",Values!$B$7)</f>
        <v/>
      </c>
      <c r="CJ9" s="2" t="str">
        <f>IF(ISBLANK(Values!F8),"",Values!$B$8)</f>
        <v/>
      </c>
      <c r="CK9" s="2" t="str">
        <f>IF(ISBLANK(Values!F8),"",Values!$B$9)</f>
        <v/>
      </c>
      <c r="CL9" s="2" t="str">
        <f>IF(ISBLANK(Values!F8),"","CM")</f>
        <v/>
      </c>
      <c r="CO9" s="2" t="str">
        <f>IF(ISBLANK(Values!F8), "", IF(AND(Values!$B$37=options!$G$2, Values!$C8), "AMAZON_NA", IF(AND(Values!$B$37=options!$G$1, Values!$D8), "AMAZON_EU", "DEFAULT")))</f>
        <v/>
      </c>
      <c r="CP9" s="2" t="str">
        <f>IF(ISBLANK(Values!F8),"",Values!$B$7)</f>
        <v/>
      </c>
      <c r="CQ9" s="2" t="str">
        <f>IF(ISBLANK(Values!F8),"",Values!$B$8)</f>
        <v/>
      </c>
      <c r="CR9" s="2" t="str">
        <f>IF(ISBLANK(Values!F8),"",Values!$B$9)</f>
        <v/>
      </c>
      <c r="CS9" s="2" t="str">
        <f>IF(ISBLANK(Values!F8),"",Values!$B$11)</f>
        <v/>
      </c>
      <c r="CT9" s="2" t="str">
        <f>IF(ISBLANK(Values!F8),"","GR")</f>
        <v/>
      </c>
      <c r="CU9" s="2" t="str">
        <f>IF(ISBLANK(Values!F8),"","CM")</f>
        <v/>
      </c>
      <c r="CV9" s="2" t="str">
        <f>IF(ISBLANK(Values!F8),"",IF(Values!$B$36=options!$F$1,"Denmark", IF(Values!$B$36=options!$F$2, "Danemark",IF(Values!$B$36=options!$F$3, "Dänemark",IF(Values!$B$36=options!$F$4, "Danimarca",IF(Values!$B$36=options!$F$5, "Dinamarca",IF(Values!$B$36=options!$F$6, "Denemarken","" ) ) ) ) )))</f>
        <v/>
      </c>
      <c r="CZ9" s="2" t="str">
        <f>IF(ISBLANK(Values!F8),"","No")</f>
        <v/>
      </c>
      <c r="DA9" s="2" t="str">
        <f>IF(ISBLANK(Values!F8),"","No")</f>
        <v/>
      </c>
      <c r="DO9" s="2" t="str">
        <f>IF(ISBLANK(Values!F8),"","Parts")</f>
        <v/>
      </c>
      <c r="DP9" s="2" t="str">
        <f>IF(ISBLANK(Values!F8),"",Values!$B$31)</f>
        <v/>
      </c>
      <c r="DY9" t="str">
        <f>IF(ISBLANK(Values!$F8), "", "not_applicable")</f>
        <v/>
      </c>
      <c r="EI9" s="2" t="str">
        <f>IF(ISBLANK(Values!F8),"",Values!$B$31)</f>
        <v/>
      </c>
      <c r="ES9" s="2" t="str">
        <f>IF(ISBLANK(Values!F8),"","Amazon Tellus UPS")</f>
        <v/>
      </c>
      <c r="EV9" s="2" t="str">
        <f>IF(ISBLANK(Values!F8),"","New")</f>
        <v/>
      </c>
      <c r="FE9" s="2" t="str">
        <f>IF(ISBLANK(Values!F8),"",IF(CO9&lt;&gt;"DEFAULT", "", 3))</f>
        <v/>
      </c>
      <c r="FH9" s="2" t="str">
        <f>IF(ISBLANK(Values!F8),"","FALSE")</f>
        <v/>
      </c>
      <c r="FI9" s="2" t="str">
        <f>IF(ISBLANK(Values!F8),"","FALSE")</f>
        <v/>
      </c>
      <c r="FJ9" s="2" t="str">
        <f>IF(ISBLANK(Values!F8),"","FALSE")</f>
        <v/>
      </c>
      <c r="FM9" s="2" t="str">
        <f>IF(ISBLANK(Values!F8),"","1")</f>
        <v/>
      </c>
      <c r="FO9" s="28" t="str">
        <f>IF(ISBLANK(Values!F8),"",IF(Values!K8, Values!$B$4, Values!$B$5))</f>
        <v/>
      </c>
      <c r="FP9" s="2" t="str">
        <f>IF(ISBLANK(Values!F8),"","Percent")</f>
        <v/>
      </c>
      <c r="FQ9" s="2" t="str">
        <f>IF(ISBLANK(Values!F8),"","2")</f>
        <v/>
      </c>
      <c r="FR9" s="2" t="str">
        <f>IF(ISBLANK(Values!F8),"","3")</f>
        <v/>
      </c>
      <c r="FS9" s="2" t="str">
        <f>IF(ISBLANK(Values!F8),"","5")</f>
        <v/>
      </c>
      <c r="FT9" s="2" t="str">
        <f>IF(ISBLANK(Values!F8),"","6")</f>
        <v/>
      </c>
      <c r="FU9" s="2" t="str">
        <f>IF(ISBLANK(Values!F8),"","10")</f>
        <v/>
      </c>
      <c r="FV9" s="2" t="str">
        <f>IF(ISBLANK(Values!F8),"","10")</f>
        <v/>
      </c>
    </row>
    <row r="10" spans="1:192" ht="48" x14ac:dyDescent="0.2">
      <c r="A10" s="2" t="str">
        <f>IF(ISBLANK(Values!F9),"",IF(Values!$B$37="EU","computercomponent","computer"))</f>
        <v/>
      </c>
      <c r="B10" s="34" t="str">
        <f>IF(ISBLANK(Values!F9),"",Values!G9)</f>
        <v/>
      </c>
      <c r="C10" s="30" t="str">
        <f>IF(ISBLANK(Values!F9),"","TellusRem")</f>
        <v/>
      </c>
      <c r="D10" s="29" t="str">
        <f>IF(ISBLANK(Values!F9),"",Values!F9)</f>
        <v/>
      </c>
      <c r="E10" s="2" t="str">
        <f>IF(ISBLANK(Values!F9),"","EAN")</f>
        <v/>
      </c>
      <c r="F10" s="28" t="str">
        <f>IF(ISBLANK(Values!F9),"",IF(Values!K9, SUBSTITUTE(Values!$B$1, "{language}", Values!I9) &amp; " " &amp;Values!$B$3, SUBSTITUTE(Values!$B$2, "{language}", Values!$I9) &amp; " " &amp;Values!$B$3))</f>
        <v/>
      </c>
      <c r="G10" s="30" t="str">
        <f>IF(ISBLANK(Values!F9),"","TellusRem")</f>
        <v/>
      </c>
      <c r="H10" s="2" t="str">
        <f>IF(ISBLANK(Values!F9),"",Values!$B$16)</f>
        <v/>
      </c>
      <c r="I10" s="2" t="str">
        <f>IF(ISBLANK(Values!F9),"","4730574031")</f>
        <v/>
      </c>
      <c r="J10" s="32" t="str">
        <f>IF(ISBLANK(Values!F9),"",Values!G9 )</f>
        <v/>
      </c>
      <c r="K10" s="28" t="str">
        <f>IF(ISBLANK(Values!F9),"",IF(Values!K9, Values!$B$4, Values!$B$5))</f>
        <v/>
      </c>
      <c r="L10" s="28" t="str">
        <f>IF(ISBLANK(Values!F9),"",IF($CO10="DEFAULT", Values!$B$18, ""))</f>
        <v/>
      </c>
      <c r="M10" s="28" t="str">
        <f>IF(ISBLANK(Values!F9),"",Values!$N9)</f>
        <v/>
      </c>
      <c r="N10" s="28" t="str">
        <f>IF(ISBLANK(Values!$G9),"",Values!O9)</f>
        <v/>
      </c>
      <c r="O10" s="28" t="str">
        <f>IF(ISBLANK(Values!$G9),"",Values!P9)</f>
        <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
      </c>
      <c r="X10" s="30" t="str">
        <f>IF(ISBLANK(Values!F9),"",Values!$B$13)</f>
        <v/>
      </c>
      <c r="Y10" s="32" t="str">
        <f>IF(ISBLANK(Values!F9),"","Size-Color")</f>
        <v/>
      </c>
      <c r="Z10" s="30" t="str">
        <f>IF(ISBLANK(Values!F9),"","variation")</f>
        <v/>
      </c>
      <c r="AA10" s="2" t="str">
        <f>IF(ISBLANK(Values!F9),"",Values!$B$20)</f>
        <v/>
      </c>
      <c r="AB10" s="2" t="str">
        <f>IF(ISBLANK(Values!F9),"",Values!$B$29)</f>
        <v/>
      </c>
      <c r="AI10" s="35" t="str">
        <f>IF(ISBLANK(Values!F9),"",IF(Values!J9,Values!$B$23,Values!$B$33))</f>
        <v/>
      </c>
      <c r="AJ10" s="33" t="str">
        <f>IF(ISBLANK(Values!F9),"",Values!$B$24 &amp;" "&amp;Values!$B$3)</f>
        <v/>
      </c>
      <c r="AK10" s="2" t="str">
        <f>IF(ISBLANK(Values!F9),"",Values!$B$25)</f>
        <v/>
      </c>
      <c r="AL10" s="2" t="str">
        <f>IF(ISBLANK(Values!F9),"",SUBSTITUTE(SUBSTITUTE(IF(Values!$K9, Values!$B$26, Values!$B$33), "{language}", Values!$I9), "{flag}", INDEX(options!$E$1:$E$20, Values!$W9)))</f>
        <v/>
      </c>
      <c r="AM10" s="2" t="str">
        <f>SUBSTITUTE(IF(ISBLANK(Values!F9),"",Values!$B$27), "{model}", Values!$B$3)</f>
        <v/>
      </c>
      <c r="AT10" s="28" t="str">
        <f>IF(ISBLANK(Values!F9),"",Values!I9)</f>
        <v/>
      </c>
      <c r="AV10" s="2" t="str">
        <f>IF(ISBLANK(Values!F9),"",IF(Values!K9,"Backlit", "Non-Backlit"))</f>
        <v/>
      </c>
      <c r="BE10" s="2" t="str">
        <f>IF(ISBLANK(Values!F9),"","Professional Audience")</f>
        <v/>
      </c>
      <c r="BF10" s="2" t="str">
        <f>IF(ISBLANK(Values!F9),"","Consumer Audience")</f>
        <v/>
      </c>
      <c r="BG10" s="2" t="str">
        <f>IF(ISBLANK(Values!F9),"","Adults")</f>
        <v/>
      </c>
      <c r="BH10" s="2" t="str">
        <f>IF(ISBLANK(Values!F9),"","People")</f>
        <v/>
      </c>
      <c r="CG10" s="2" t="str">
        <f>IF(ISBLANK(Values!F9),"",Values!$B$11)</f>
        <v/>
      </c>
      <c r="CH10" s="2" t="str">
        <f>IF(ISBLANK(Values!F9),"","GR")</f>
        <v/>
      </c>
      <c r="CI10" s="2" t="str">
        <f>IF(ISBLANK(Values!F9),"",Values!$B$7)</f>
        <v/>
      </c>
      <c r="CJ10" s="2" t="str">
        <f>IF(ISBLANK(Values!F9),"",Values!$B$8)</f>
        <v/>
      </c>
      <c r="CK10" s="2" t="str">
        <f>IF(ISBLANK(Values!F9),"",Values!$B$9)</f>
        <v/>
      </c>
      <c r="CL10" s="2" t="str">
        <f>IF(ISBLANK(Values!F9),"","CM")</f>
        <v/>
      </c>
      <c r="CO10" s="2" t="str">
        <f>IF(ISBLANK(Values!F9), "", IF(AND(Values!$B$37=options!$G$2, Values!$C9), "AMAZON_NA", IF(AND(Values!$B$37=options!$G$1, Values!$D9), "AMAZON_EU", "DEFAULT")))</f>
        <v/>
      </c>
      <c r="CP10" s="2" t="str">
        <f>IF(ISBLANK(Values!F9),"",Values!$B$7)</f>
        <v/>
      </c>
      <c r="CQ10" s="2" t="str">
        <f>IF(ISBLANK(Values!F9),"",Values!$B$8)</f>
        <v/>
      </c>
      <c r="CR10" s="2" t="str">
        <f>IF(ISBLANK(Values!F9),"",Values!$B$9)</f>
        <v/>
      </c>
      <c r="CS10" s="2" t="str">
        <f>IF(ISBLANK(Values!F9),"",Values!$B$11)</f>
        <v/>
      </c>
      <c r="CT10" s="2" t="str">
        <f>IF(ISBLANK(Values!F9),"","GR")</f>
        <v/>
      </c>
      <c r="CU10" s="2" t="str">
        <f>IF(ISBLANK(Values!F9),"","CM")</f>
        <v/>
      </c>
      <c r="CV10" s="2" t="str">
        <f>IF(ISBLANK(Values!F9),"",IF(Values!$B$36=options!$F$1,"Denmark", IF(Values!$B$36=options!$F$2, "Danemark",IF(Values!$B$36=options!$F$3, "Dänemark",IF(Values!$B$36=options!$F$4, "Danimarca",IF(Values!$B$36=options!$F$5, "Dinamarca",IF(Values!$B$36=options!$F$6, "Denemarken","" ) ) ) ) )))</f>
        <v/>
      </c>
      <c r="CZ10" s="2" t="str">
        <f>IF(ISBLANK(Values!F9),"","No")</f>
        <v/>
      </c>
      <c r="DA10" s="2" t="str">
        <f>IF(ISBLANK(Values!F9),"","No")</f>
        <v/>
      </c>
      <c r="DO10" s="2" t="str">
        <f>IF(ISBLANK(Values!F9),"","Parts")</f>
        <v/>
      </c>
      <c r="DP10" s="2" t="str">
        <f>IF(ISBLANK(Values!F9),"",Values!$B$31)</f>
        <v/>
      </c>
      <c r="DY10" t="str">
        <f>IF(ISBLANK(Values!$F9), "", "not_applicable")</f>
        <v/>
      </c>
      <c r="EI10" s="2" t="str">
        <f>IF(ISBLANK(Values!F9),"",Values!$B$31)</f>
        <v/>
      </c>
      <c r="ES10" s="2" t="str">
        <f>IF(ISBLANK(Values!F9),"","Amazon Tellus UPS")</f>
        <v/>
      </c>
      <c r="EV10" s="2" t="str">
        <f>IF(ISBLANK(Values!F9),"","New")</f>
        <v/>
      </c>
      <c r="FE10" s="2" t="str">
        <f>IF(ISBLANK(Values!F9),"",IF(CO10&lt;&gt;"DEFAULT", "", 3))</f>
        <v/>
      </c>
      <c r="FH10" s="2" t="str">
        <f>IF(ISBLANK(Values!F9),"","FALSE")</f>
        <v/>
      </c>
      <c r="FI10" s="2" t="str">
        <f>IF(ISBLANK(Values!F9),"","FALSE")</f>
        <v/>
      </c>
      <c r="FJ10" s="2" t="str">
        <f>IF(ISBLANK(Values!F9),"","FALSE")</f>
        <v/>
      </c>
      <c r="FM10" s="2" t="str">
        <f>IF(ISBLANK(Values!F9),"","1")</f>
        <v/>
      </c>
      <c r="FO10" s="28" t="str">
        <f>IF(ISBLANK(Values!F9),"",IF(Values!K9, Values!$B$4, Values!$B$5))</f>
        <v/>
      </c>
      <c r="FP10" s="2" t="str">
        <f>IF(ISBLANK(Values!F9),"","Percent")</f>
        <v/>
      </c>
      <c r="FQ10" s="2" t="str">
        <f>IF(ISBLANK(Values!F9),"","2")</f>
        <v/>
      </c>
      <c r="FR10" s="2" t="str">
        <f>IF(ISBLANK(Values!F9),"","3")</f>
        <v/>
      </c>
      <c r="FS10" s="2" t="str">
        <f>IF(ISBLANK(Values!F9),"","5")</f>
        <v/>
      </c>
      <c r="FT10" s="2" t="str">
        <f>IF(ISBLANK(Values!F9),"","6")</f>
        <v/>
      </c>
      <c r="FU10" s="2" t="str">
        <f>IF(ISBLANK(Values!F9),"","10")</f>
        <v/>
      </c>
      <c r="FV10" s="2" t="str">
        <f>IF(ISBLANK(Values!F9),"","10")</f>
        <v/>
      </c>
    </row>
    <row r="11" spans="1:192" ht="48" x14ac:dyDescent="0.2">
      <c r="A11" s="2" t="str">
        <f>IF(ISBLANK(Values!F10),"",IF(Values!$B$37="EU","computercomponent","computer"))</f>
        <v/>
      </c>
      <c r="B11" s="34" t="str">
        <f>IF(ISBLANK(Values!F10),"",Values!G10)</f>
        <v/>
      </c>
      <c r="C11" s="30" t="str">
        <f>IF(ISBLANK(Values!F10),"","TellusRem")</f>
        <v/>
      </c>
      <c r="D11" s="29" t="str">
        <f>IF(ISBLANK(Values!F10),"",Values!F10)</f>
        <v/>
      </c>
      <c r="E11" s="2" t="str">
        <f>IF(ISBLANK(Values!F10),"","EAN")</f>
        <v/>
      </c>
      <c r="F11" s="28" t="str">
        <f>IF(ISBLANK(Values!F10),"",IF(Values!K10, SUBSTITUTE(Values!$B$1, "{language}", Values!I10) &amp; " " &amp;Values!$B$3, SUBSTITUTE(Values!$B$2, "{language}", Values!$I10) &amp; " " &amp;Values!$B$3))</f>
        <v/>
      </c>
      <c r="G11" s="30" t="str">
        <f>IF(ISBLANK(Values!F10),"","TellusRem")</f>
        <v/>
      </c>
      <c r="H11" s="2" t="str">
        <f>IF(ISBLANK(Values!F10),"",Values!$B$16)</f>
        <v/>
      </c>
      <c r="I11" s="2" t="str">
        <f>IF(ISBLANK(Values!F10),"","4730574031")</f>
        <v/>
      </c>
      <c r="J11" s="32" t="str">
        <f>IF(ISBLANK(Values!F10),"",Values!G10 )</f>
        <v/>
      </c>
      <c r="K11" s="28" t="str">
        <f>IF(ISBLANK(Values!F10),"",IF(Values!K10, Values!$B$4, Values!$B$5))</f>
        <v/>
      </c>
      <c r="L11" s="28" t="str">
        <f>IF(ISBLANK(Values!F10),"",IF($CO11="DEFAULT", Values!$B$18, ""))</f>
        <v/>
      </c>
      <c r="M11" s="28" t="str">
        <f>IF(ISBLANK(Values!F10),"",Values!$N10)</f>
        <v/>
      </c>
      <c r="N11" s="28" t="str">
        <f>IF(ISBLANK(Values!$G10),"",Values!O10)</f>
        <v/>
      </c>
      <c r="O11" s="28" t="str">
        <f>IF(ISBLANK(Values!$G10),"",Values!P10)</f>
        <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
      </c>
      <c r="X11" s="30" t="str">
        <f>IF(ISBLANK(Values!F10),"",Values!$B$13)</f>
        <v/>
      </c>
      <c r="Y11" s="32" t="str">
        <f>IF(ISBLANK(Values!F10),"","Size-Color")</f>
        <v/>
      </c>
      <c r="Z11" s="30" t="str">
        <f>IF(ISBLANK(Values!F10),"","variation")</f>
        <v/>
      </c>
      <c r="AA11" s="2" t="str">
        <f>IF(ISBLANK(Values!F10),"",Values!$B$20)</f>
        <v/>
      </c>
      <c r="AB11" s="2" t="str">
        <f>IF(ISBLANK(Values!F10),"",Values!$B$29)</f>
        <v/>
      </c>
      <c r="AI11" s="35" t="str">
        <f>IF(ISBLANK(Values!F10),"",IF(Values!J10,Values!$B$23,Values!$B$33))</f>
        <v/>
      </c>
      <c r="AJ11" s="33" t="str">
        <f>IF(ISBLANK(Values!F10),"",Values!$B$24 &amp;" "&amp;Values!$B$3)</f>
        <v/>
      </c>
      <c r="AK11" s="2" t="str">
        <f>IF(ISBLANK(Values!F10),"",Values!$B$25)</f>
        <v/>
      </c>
      <c r="AL11" s="2" t="str">
        <f>IF(ISBLANK(Values!F10),"",SUBSTITUTE(SUBSTITUTE(IF(Values!$K10, Values!$B$26, Values!$B$33), "{language}", Values!$I10), "{flag}", INDEX(options!$E$1:$E$20, Values!$W10)))</f>
        <v/>
      </c>
      <c r="AM11" s="2" t="str">
        <f>SUBSTITUTE(IF(ISBLANK(Values!F10),"",Values!$B$27), "{model}", Values!$B$3)</f>
        <v/>
      </c>
      <c r="AT11" s="28" t="str">
        <f>IF(ISBLANK(Values!F10),"",Values!I10)</f>
        <v/>
      </c>
      <c r="AV11" s="2" t="str">
        <f>IF(ISBLANK(Values!F10),"",IF(Values!K10,"Backlit", "Non-Backlit"))</f>
        <v/>
      </c>
      <c r="BE11" s="2" t="str">
        <f>IF(ISBLANK(Values!F10),"","Professional Audience")</f>
        <v/>
      </c>
      <c r="BF11" s="2" t="str">
        <f>IF(ISBLANK(Values!F10),"","Consumer Audience")</f>
        <v/>
      </c>
      <c r="BG11" s="2" t="str">
        <f>IF(ISBLANK(Values!F10),"","Adults")</f>
        <v/>
      </c>
      <c r="BH11" s="2" t="str">
        <f>IF(ISBLANK(Values!F10),"","People")</f>
        <v/>
      </c>
      <c r="CG11" s="2" t="str">
        <f>IF(ISBLANK(Values!F10),"",Values!$B$11)</f>
        <v/>
      </c>
      <c r="CH11" s="2" t="str">
        <f>IF(ISBLANK(Values!F10),"","GR")</f>
        <v/>
      </c>
      <c r="CI11" s="2" t="str">
        <f>IF(ISBLANK(Values!F10),"",Values!$B$7)</f>
        <v/>
      </c>
      <c r="CJ11" s="2" t="str">
        <f>IF(ISBLANK(Values!F10),"",Values!$B$8)</f>
        <v/>
      </c>
      <c r="CK11" s="2" t="str">
        <f>IF(ISBLANK(Values!F10),"",Values!$B$9)</f>
        <v/>
      </c>
      <c r="CL11" s="2" t="str">
        <f>IF(ISBLANK(Values!F10),"","CM")</f>
        <v/>
      </c>
      <c r="CO11" s="2" t="str">
        <f>IF(ISBLANK(Values!F10), "", IF(AND(Values!$B$37=options!$G$2, Values!$C10), "AMAZON_NA", IF(AND(Values!$B$37=options!$G$1, Values!$D10), "AMAZON_EU", "DEFAULT")))</f>
        <v/>
      </c>
      <c r="CP11" s="2" t="str">
        <f>IF(ISBLANK(Values!F10),"",Values!$B$7)</f>
        <v/>
      </c>
      <c r="CQ11" s="2" t="str">
        <f>IF(ISBLANK(Values!F10),"",Values!$B$8)</f>
        <v/>
      </c>
      <c r="CR11" s="2" t="str">
        <f>IF(ISBLANK(Values!F10),"",Values!$B$9)</f>
        <v/>
      </c>
      <c r="CS11" s="2" t="str">
        <f>IF(ISBLANK(Values!F10),"",Values!$B$11)</f>
        <v/>
      </c>
      <c r="CT11" s="2" t="str">
        <f>IF(ISBLANK(Values!F10),"","GR")</f>
        <v/>
      </c>
      <c r="CU11" s="2" t="str">
        <f>IF(ISBLANK(Values!F10),"","CM")</f>
        <v/>
      </c>
      <c r="CV11" s="2" t="str">
        <f>IF(ISBLANK(Values!F10),"",IF(Values!$B$36=options!$F$1,"Denmark", IF(Values!$B$36=options!$F$2, "Danemark",IF(Values!$B$36=options!$F$3, "Dänemark",IF(Values!$B$36=options!$F$4, "Danimarca",IF(Values!$B$36=options!$F$5, "Dinamarca",IF(Values!$B$36=options!$F$6, "Denemarken","" ) ) ) ) )))</f>
        <v/>
      </c>
      <c r="CZ11" s="2" t="str">
        <f>IF(ISBLANK(Values!F10),"","No")</f>
        <v/>
      </c>
      <c r="DA11" s="2" t="str">
        <f>IF(ISBLANK(Values!F10),"","No")</f>
        <v/>
      </c>
      <c r="DO11" s="2" t="str">
        <f>IF(ISBLANK(Values!F10),"","Parts")</f>
        <v/>
      </c>
      <c r="DP11" s="2" t="str">
        <f>IF(ISBLANK(Values!F10),"",Values!$B$31)</f>
        <v/>
      </c>
      <c r="DY11" t="str">
        <f>IF(ISBLANK(Values!$F10), "", "not_applicable")</f>
        <v/>
      </c>
      <c r="EI11" s="2" t="str">
        <f>IF(ISBLANK(Values!F10),"",Values!$B$31)</f>
        <v/>
      </c>
      <c r="ES11" s="2" t="str">
        <f>IF(ISBLANK(Values!F10),"","Amazon Tellus UPS")</f>
        <v/>
      </c>
      <c r="EV11" s="2" t="str">
        <f>IF(ISBLANK(Values!F10),"","New")</f>
        <v/>
      </c>
      <c r="FE11" s="2" t="str">
        <f>IF(ISBLANK(Values!F10),"",IF(CO11&lt;&gt;"DEFAULT", "", 3))</f>
        <v/>
      </c>
      <c r="FH11" s="2" t="str">
        <f>IF(ISBLANK(Values!F10),"","FALSE")</f>
        <v/>
      </c>
      <c r="FI11" s="2" t="str">
        <f>IF(ISBLANK(Values!F10),"","FALSE")</f>
        <v/>
      </c>
      <c r="FJ11" s="2" t="str">
        <f>IF(ISBLANK(Values!F10),"","FALSE")</f>
        <v/>
      </c>
      <c r="FM11" s="2" t="str">
        <f>IF(ISBLANK(Values!F10),"","1")</f>
        <v/>
      </c>
      <c r="FO11" s="28" t="str">
        <f>IF(ISBLANK(Values!F10),"",IF(Values!K10, Values!$B$4, Values!$B$5))</f>
        <v/>
      </c>
      <c r="FP11" s="2" t="str">
        <f>IF(ISBLANK(Values!F10),"","Percent")</f>
        <v/>
      </c>
      <c r="FQ11" s="2" t="str">
        <f>IF(ISBLANK(Values!F10),"","2")</f>
        <v/>
      </c>
      <c r="FR11" s="2" t="str">
        <f>IF(ISBLANK(Values!F10),"","3")</f>
        <v/>
      </c>
      <c r="FS11" s="2" t="str">
        <f>IF(ISBLANK(Values!F10),"","5")</f>
        <v/>
      </c>
      <c r="FT11" s="2" t="str">
        <f>IF(ISBLANK(Values!F10),"","6")</f>
        <v/>
      </c>
      <c r="FU11" s="2" t="str">
        <f>IF(ISBLANK(Values!F10),"","10")</f>
        <v/>
      </c>
      <c r="FV11" s="2" t="str">
        <f>IF(ISBLANK(Values!F10),"","10")</f>
        <v/>
      </c>
    </row>
    <row r="12" spans="1:192" ht="48" x14ac:dyDescent="0.2">
      <c r="A12" s="2" t="str">
        <f>IF(ISBLANK(Values!F11),"",IF(Values!$B$37="EU","computercomponent","computer"))</f>
        <v/>
      </c>
      <c r="B12" s="34" t="str">
        <f>IF(ISBLANK(Values!F11),"",Values!G11)</f>
        <v/>
      </c>
      <c r="C12" s="30" t="str">
        <f>IF(ISBLANK(Values!F11),"","TellusRem")</f>
        <v/>
      </c>
      <c r="D12" s="29" t="str">
        <f>IF(ISBLANK(Values!F11),"",Values!F11)</f>
        <v/>
      </c>
      <c r="E12" s="2" t="str">
        <f>IF(ISBLANK(Values!F11),"","EAN")</f>
        <v/>
      </c>
      <c r="F12" s="28" t="str">
        <f>IF(ISBLANK(Values!F11),"",IF(Values!K11, SUBSTITUTE(Values!$B$1, "{language}", Values!I11) &amp; " " &amp;Values!$B$3, SUBSTITUTE(Values!$B$2, "{language}", Values!$I11) &amp; " " &amp;Values!$B$3))</f>
        <v/>
      </c>
      <c r="G12" s="30" t="str">
        <f>IF(ISBLANK(Values!F11),"","TellusRem")</f>
        <v/>
      </c>
      <c r="H12" s="2" t="str">
        <f>IF(ISBLANK(Values!F11),"",Values!$B$16)</f>
        <v/>
      </c>
      <c r="I12" s="2" t="str">
        <f>IF(ISBLANK(Values!F11),"","4730574031")</f>
        <v/>
      </c>
      <c r="J12" s="32" t="str">
        <f>IF(ISBLANK(Values!F11),"",Values!G11 )</f>
        <v/>
      </c>
      <c r="K12" s="28" t="str">
        <f>IF(ISBLANK(Values!F11),"",IF(Values!K11, Values!$B$4, Values!$B$5))</f>
        <v/>
      </c>
      <c r="L12" s="28" t="str">
        <f>IF(ISBLANK(Values!F11),"",IF($CO12="DEFAULT", Values!$B$18, ""))</f>
        <v/>
      </c>
      <c r="M12" s="28" t="str">
        <f>IF(ISBLANK(Values!F11),"",Values!$N11)</f>
        <v/>
      </c>
      <c r="N12" s="28" t="str">
        <f>IF(ISBLANK(Values!$G11),"",Values!O11)</f>
        <v/>
      </c>
      <c r="O12" s="28" t="str">
        <f>IF(ISBLANK(Values!$G11),"",Values!P11)</f>
        <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
      </c>
      <c r="X12" s="30" t="str">
        <f>IF(ISBLANK(Values!F11),"",Values!$B$13)</f>
        <v/>
      </c>
      <c r="Y12" s="32" t="str">
        <f>IF(ISBLANK(Values!F11),"","Size-Color")</f>
        <v/>
      </c>
      <c r="Z12" s="30" t="str">
        <f>IF(ISBLANK(Values!F11),"","variation")</f>
        <v/>
      </c>
      <c r="AA12" s="2" t="str">
        <f>IF(ISBLANK(Values!F11),"",Values!$B$20)</f>
        <v/>
      </c>
      <c r="AB12" s="2" t="str">
        <f>IF(ISBLANK(Values!F11),"",Values!$B$29)</f>
        <v/>
      </c>
      <c r="AI12" s="35" t="str">
        <f>IF(ISBLANK(Values!F11),"",IF(Values!J11,Values!$B$23,Values!$B$33))</f>
        <v/>
      </c>
      <c r="AJ12" s="33" t="str">
        <f>IF(ISBLANK(Values!F11),"",Values!$B$24 &amp;" "&amp;Values!$B$3)</f>
        <v/>
      </c>
      <c r="AK12" s="2" t="str">
        <f>IF(ISBLANK(Values!F11),"",Values!$B$25)</f>
        <v/>
      </c>
      <c r="AL12" s="2" t="str">
        <f>IF(ISBLANK(Values!F11),"",SUBSTITUTE(SUBSTITUTE(IF(Values!$K11, Values!$B$26, Values!$B$33), "{language}", Values!$I11), "{flag}", INDEX(options!$E$1:$E$20, Values!$W11)))</f>
        <v/>
      </c>
      <c r="AM12" s="2" t="str">
        <f>SUBSTITUTE(IF(ISBLANK(Values!F11),"",Values!$B$27), "{model}", Values!$B$3)</f>
        <v/>
      </c>
      <c r="AT12" s="28" t="str">
        <f>IF(ISBLANK(Values!F11),"",Values!I11)</f>
        <v/>
      </c>
      <c r="AV12" s="2" t="str">
        <f>IF(ISBLANK(Values!F11),"",IF(Values!K11,"Backlit", "Non-Backlit"))</f>
        <v/>
      </c>
      <c r="BE12" s="2" t="str">
        <f>IF(ISBLANK(Values!F11),"","Professional Audience")</f>
        <v/>
      </c>
      <c r="BF12" s="2" t="str">
        <f>IF(ISBLANK(Values!F11),"","Consumer Audience")</f>
        <v/>
      </c>
      <c r="BG12" s="2" t="str">
        <f>IF(ISBLANK(Values!F11),"","Adults")</f>
        <v/>
      </c>
      <c r="BH12" s="2" t="str">
        <f>IF(ISBLANK(Values!F11),"","People")</f>
        <v/>
      </c>
      <c r="CG12" s="2" t="str">
        <f>IF(ISBLANK(Values!F11),"",Values!$B$11)</f>
        <v/>
      </c>
      <c r="CH12" s="2" t="str">
        <f>IF(ISBLANK(Values!F11),"","GR")</f>
        <v/>
      </c>
      <c r="CI12" s="2" t="str">
        <f>IF(ISBLANK(Values!F11),"",Values!$B$7)</f>
        <v/>
      </c>
      <c r="CJ12" s="2" t="str">
        <f>IF(ISBLANK(Values!F11),"",Values!$B$8)</f>
        <v/>
      </c>
      <c r="CK12" s="2" t="str">
        <f>IF(ISBLANK(Values!F11),"",Values!$B$9)</f>
        <v/>
      </c>
      <c r="CL12" s="2" t="str">
        <f>IF(ISBLANK(Values!F11),"","CM")</f>
        <v/>
      </c>
      <c r="CO12" s="2" t="str">
        <f>IF(ISBLANK(Values!F11), "", IF(AND(Values!$B$37=options!$G$2, Values!$C11), "AMAZON_NA", IF(AND(Values!$B$37=options!$G$1, Values!$D11), "AMAZON_EU", "DEFAULT")))</f>
        <v/>
      </c>
      <c r="CP12" s="2" t="str">
        <f>IF(ISBLANK(Values!F11),"",Values!$B$7)</f>
        <v/>
      </c>
      <c r="CQ12" s="2" t="str">
        <f>IF(ISBLANK(Values!F11),"",Values!$B$8)</f>
        <v/>
      </c>
      <c r="CR12" s="2" t="str">
        <f>IF(ISBLANK(Values!F11),"",Values!$B$9)</f>
        <v/>
      </c>
      <c r="CS12" s="2" t="str">
        <f>IF(ISBLANK(Values!F11),"",Values!$B$11)</f>
        <v/>
      </c>
      <c r="CT12" s="2" t="str">
        <f>IF(ISBLANK(Values!F11),"","GR")</f>
        <v/>
      </c>
      <c r="CU12" s="2" t="str">
        <f>IF(ISBLANK(Values!F11),"","CM")</f>
        <v/>
      </c>
      <c r="CV12" s="2" t="str">
        <f>IF(ISBLANK(Values!F11),"",IF(Values!$B$36=options!$F$1,"Denmark", IF(Values!$B$36=options!$F$2, "Danemark",IF(Values!$B$36=options!$F$3, "Dänemark",IF(Values!$B$36=options!$F$4, "Danimarca",IF(Values!$B$36=options!$F$5, "Dinamarca",IF(Values!$B$36=options!$F$6, "Denemarken","" ) ) ) ) )))</f>
        <v/>
      </c>
      <c r="CZ12" s="2" t="str">
        <f>IF(ISBLANK(Values!F11),"","No")</f>
        <v/>
      </c>
      <c r="DA12" s="2" t="str">
        <f>IF(ISBLANK(Values!F11),"","No")</f>
        <v/>
      </c>
      <c r="DO12" s="2" t="str">
        <f>IF(ISBLANK(Values!F11),"","Parts")</f>
        <v/>
      </c>
      <c r="DP12" s="2" t="str">
        <f>IF(ISBLANK(Values!F11),"",Values!$B$31)</f>
        <v/>
      </c>
      <c r="DY12" t="str">
        <f>IF(ISBLANK(Values!$F11), "", "not_applicable")</f>
        <v/>
      </c>
      <c r="EI12" s="2" t="str">
        <f>IF(ISBLANK(Values!F11),"",Values!$B$31)</f>
        <v/>
      </c>
      <c r="ES12" s="2" t="str">
        <f>IF(ISBLANK(Values!F11),"","Amazon Tellus UPS")</f>
        <v/>
      </c>
      <c r="EV12" s="2" t="str">
        <f>IF(ISBLANK(Values!F11),"","New")</f>
        <v/>
      </c>
      <c r="FE12" s="2" t="str">
        <f>IF(ISBLANK(Values!F11),"",IF(CO12&lt;&gt;"DEFAULT", "", 3))</f>
        <v/>
      </c>
      <c r="FH12" s="2" t="str">
        <f>IF(ISBLANK(Values!F11),"","FALSE")</f>
        <v/>
      </c>
      <c r="FI12" s="2" t="str">
        <f>IF(ISBLANK(Values!F11),"","FALSE")</f>
        <v/>
      </c>
      <c r="FJ12" s="2" t="str">
        <f>IF(ISBLANK(Values!F11),"","FALSE")</f>
        <v/>
      </c>
      <c r="FM12" s="2" t="str">
        <f>IF(ISBLANK(Values!F11),"","1")</f>
        <v/>
      </c>
      <c r="FO12" s="28" t="str">
        <f>IF(ISBLANK(Values!F11),"",IF(Values!K11, Values!$B$4, Values!$B$5))</f>
        <v/>
      </c>
      <c r="FP12" s="2" t="str">
        <f>IF(ISBLANK(Values!F11),"","Percent")</f>
        <v/>
      </c>
      <c r="FQ12" s="2" t="str">
        <f>IF(ISBLANK(Values!F11),"","2")</f>
        <v/>
      </c>
      <c r="FR12" s="2" t="str">
        <f>IF(ISBLANK(Values!F11),"","3")</f>
        <v/>
      </c>
      <c r="FS12" s="2" t="str">
        <f>IF(ISBLANK(Values!F11),"","5")</f>
        <v/>
      </c>
      <c r="FT12" s="2" t="str">
        <f>IF(ISBLANK(Values!F11),"","6")</f>
        <v/>
      </c>
      <c r="FU12" s="2" t="str">
        <f>IF(ISBLANK(Values!F11),"","10")</f>
        <v/>
      </c>
      <c r="FV12" s="2" t="str">
        <f>IF(ISBLANK(Values!F11),"","10")</f>
        <v/>
      </c>
    </row>
    <row r="13" spans="1:192" ht="48" x14ac:dyDescent="0.2">
      <c r="A13" s="2" t="str">
        <f>IF(ISBLANK(Values!F12),"",IF(Values!$B$37="EU","computercomponent","computer"))</f>
        <v/>
      </c>
      <c r="B13" s="34" t="str">
        <f>IF(ISBLANK(Values!F12),"",Values!G12)</f>
        <v/>
      </c>
      <c r="C13" s="30" t="str">
        <f>IF(ISBLANK(Values!F12),"","TellusRem")</f>
        <v/>
      </c>
      <c r="D13" s="29" t="str">
        <f>IF(ISBLANK(Values!F12),"",Values!F12)</f>
        <v/>
      </c>
      <c r="E13" s="2" t="str">
        <f>IF(ISBLANK(Values!F12),"","EAN")</f>
        <v/>
      </c>
      <c r="F13" s="28" t="str">
        <f>IF(ISBLANK(Values!F12),"",IF(Values!K12, SUBSTITUTE(Values!$B$1, "{language}", Values!I12) &amp; " " &amp;Values!$B$3, SUBSTITUTE(Values!$B$2, "{language}", Values!$I12) &amp; " " &amp;Values!$B$3))</f>
        <v/>
      </c>
      <c r="G13" s="30" t="str">
        <f>IF(ISBLANK(Values!F12),"","TellusRem")</f>
        <v/>
      </c>
      <c r="H13" s="2" t="str">
        <f>IF(ISBLANK(Values!F12),"",Values!$B$16)</f>
        <v/>
      </c>
      <c r="I13" s="2" t="str">
        <f>IF(ISBLANK(Values!F12),"","4730574031")</f>
        <v/>
      </c>
      <c r="J13" s="32" t="str">
        <f>IF(ISBLANK(Values!F12),"",Values!G12 )</f>
        <v/>
      </c>
      <c r="K13" s="28" t="str">
        <f>IF(ISBLANK(Values!F12),"",IF(Values!K12, Values!$B$4, Values!$B$5))</f>
        <v/>
      </c>
      <c r="L13" s="28" t="str">
        <f>IF(ISBLANK(Values!F12),"",IF($CO13="DEFAULT", Values!$B$18, ""))</f>
        <v/>
      </c>
      <c r="M13" s="28" t="str">
        <f>IF(ISBLANK(Values!F12),"",Values!$N12)</f>
        <v/>
      </c>
      <c r="N13" s="28" t="str">
        <f>IF(ISBLANK(Values!$G12),"",Values!O12)</f>
        <v/>
      </c>
      <c r="O13" s="28" t="str">
        <f>IF(ISBLANK(Values!$G12),"",Values!P12)</f>
        <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
      </c>
      <c r="X13" s="30" t="str">
        <f>IF(ISBLANK(Values!F12),"",Values!$B$13)</f>
        <v/>
      </c>
      <c r="Y13" s="32" t="str">
        <f>IF(ISBLANK(Values!F12),"","Size-Color")</f>
        <v/>
      </c>
      <c r="Z13" s="30" t="str">
        <f>IF(ISBLANK(Values!F12),"","variation")</f>
        <v/>
      </c>
      <c r="AA13" s="2" t="str">
        <f>IF(ISBLANK(Values!F12),"",Values!$B$20)</f>
        <v/>
      </c>
      <c r="AB13" s="2" t="str">
        <f>IF(ISBLANK(Values!F12),"",Values!$B$29)</f>
        <v/>
      </c>
      <c r="AI13" s="35" t="str">
        <f>IF(ISBLANK(Values!F12),"",IF(Values!J12,Values!$B$23,Values!$B$33))</f>
        <v/>
      </c>
      <c r="AJ13" s="33" t="str">
        <f>IF(ISBLANK(Values!F12),"",Values!$B$24 &amp;" "&amp;Values!$B$3)</f>
        <v/>
      </c>
      <c r="AK13" s="2" t="str">
        <f>IF(ISBLANK(Values!F12),"",Values!$B$25)</f>
        <v/>
      </c>
      <c r="AL13" s="2" t="str">
        <f>IF(ISBLANK(Values!F12),"",SUBSTITUTE(SUBSTITUTE(IF(Values!$K12, Values!$B$26, Values!$B$33), "{language}", Values!$I12), "{flag}", INDEX(options!$E$1:$E$20, Values!$W12)))</f>
        <v/>
      </c>
      <c r="AM13" s="2" t="str">
        <f>SUBSTITUTE(IF(ISBLANK(Values!F12),"",Values!$B$27), "{model}", Values!$B$3)</f>
        <v/>
      </c>
      <c r="AT13" s="28" t="str">
        <f>IF(ISBLANK(Values!F12),"",Values!I12)</f>
        <v/>
      </c>
      <c r="AV13" s="2" t="str">
        <f>IF(ISBLANK(Values!F12),"",IF(Values!K12,"Backlit", "Non-Backlit"))</f>
        <v/>
      </c>
      <c r="BE13" s="2" t="str">
        <f>IF(ISBLANK(Values!F12),"","Professional Audience")</f>
        <v/>
      </c>
      <c r="BF13" s="2" t="str">
        <f>IF(ISBLANK(Values!F12),"","Consumer Audience")</f>
        <v/>
      </c>
      <c r="BG13" s="2" t="str">
        <f>IF(ISBLANK(Values!F12),"","Adults")</f>
        <v/>
      </c>
      <c r="BH13" s="2" t="str">
        <f>IF(ISBLANK(Values!F12),"","People")</f>
        <v/>
      </c>
      <c r="CG13" s="2" t="str">
        <f>IF(ISBLANK(Values!F12),"",Values!$B$11)</f>
        <v/>
      </c>
      <c r="CH13" s="2" t="str">
        <f>IF(ISBLANK(Values!F12),"","GR")</f>
        <v/>
      </c>
      <c r="CI13" s="2" t="str">
        <f>IF(ISBLANK(Values!F12),"",Values!$B$7)</f>
        <v/>
      </c>
      <c r="CJ13" s="2" t="str">
        <f>IF(ISBLANK(Values!F12),"",Values!$B$8)</f>
        <v/>
      </c>
      <c r="CK13" s="2" t="str">
        <f>IF(ISBLANK(Values!F12),"",Values!$B$9)</f>
        <v/>
      </c>
      <c r="CL13" s="2" t="str">
        <f>IF(ISBLANK(Values!F12),"","CM")</f>
        <v/>
      </c>
      <c r="CO13" s="2" t="str">
        <f>IF(ISBLANK(Values!F12), "", IF(AND(Values!$B$37=options!$G$2, Values!$C12), "AMAZON_NA", IF(AND(Values!$B$37=options!$G$1, Values!$D12), "AMAZON_EU", "DEFAULT")))</f>
        <v/>
      </c>
      <c r="CP13" s="2" t="str">
        <f>IF(ISBLANK(Values!F12),"",Values!$B$7)</f>
        <v/>
      </c>
      <c r="CQ13" s="2" t="str">
        <f>IF(ISBLANK(Values!F12),"",Values!$B$8)</f>
        <v/>
      </c>
      <c r="CR13" s="2" t="str">
        <f>IF(ISBLANK(Values!F12),"",Values!$B$9)</f>
        <v/>
      </c>
      <c r="CS13" s="2" t="str">
        <f>IF(ISBLANK(Values!F12),"",Values!$B$11)</f>
        <v/>
      </c>
      <c r="CT13" s="2" t="str">
        <f>IF(ISBLANK(Values!F12),"","GR")</f>
        <v/>
      </c>
      <c r="CU13" s="2" t="str">
        <f>IF(ISBLANK(Values!F12),"","CM")</f>
        <v/>
      </c>
      <c r="CV13" s="2" t="str">
        <f>IF(ISBLANK(Values!F12),"",IF(Values!$B$36=options!$F$1,"Denmark", IF(Values!$B$36=options!$F$2, "Danemark",IF(Values!$B$36=options!$F$3, "Dänemark",IF(Values!$B$36=options!$F$4, "Danimarca",IF(Values!$B$36=options!$F$5, "Dinamarca",IF(Values!$B$36=options!$F$6, "Denemarken","" ) ) ) ) )))</f>
        <v/>
      </c>
      <c r="CZ13" s="2" t="str">
        <f>IF(ISBLANK(Values!F12),"","No")</f>
        <v/>
      </c>
      <c r="DA13" s="2" t="str">
        <f>IF(ISBLANK(Values!F12),"","No")</f>
        <v/>
      </c>
      <c r="DO13" s="2" t="str">
        <f>IF(ISBLANK(Values!F12),"","Parts")</f>
        <v/>
      </c>
      <c r="DP13" s="2" t="str">
        <f>IF(ISBLANK(Values!F12),"",Values!$B$31)</f>
        <v/>
      </c>
      <c r="DY13" t="str">
        <f>IF(ISBLANK(Values!$F12), "", "not_applicable")</f>
        <v/>
      </c>
      <c r="EI13" s="2" t="str">
        <f>IF(ISBLANK(Values!F12),"",Values!$B$31)</f>
        <v/>
      </c>
      <c r="ES13" s="2" t="str">
        <f>IF(ISBLANK(Values!F12),"","Amazon Tellus UPS")</f>
        <v/>
      </c>
      <c r="EV13" s="2" t="str">
        <f>IF(ISBLANK(Values!F12),"","New")</f>
        <v/>
      </c>
      <c r="FE13" s="2" t="str">
        <f>IF(ISBLANK(Values!F12),"",IF(CO13&lt;&gt;"DEFAULT", "", 3))</f>
        <v/>
      </c>
      <c r="FH13" s="2" t="str">
        <f>IF(ISBLANK(Values!F12),"","FALSE")</f>
        <v/>
      </c>
      <c r="FI13" s="2" t="str">
        <f>IF(ISBLANK(Values!F12),"","FALSE")</f>
        <v/>
      </c>
      <c r="FJ13" s="2" t="str">
        <f>IF(ISBLANK(Values!F12),"","FALSE")</f>
        <v/>
      </c>
      <c r="FM13" s="2" t="str">
        <f>IF(ISBLANK(Values!F12),"","1")</f>
        <v/>
      </c>
      <c r="FO13" s="28" t="str">
        <f>IF(ISBLANK(Values!F12),"",IF(Values!K12, Values!$B$4, Values!$B$5))</f>
        <v/>
      </c>
      <c r="FP13" s="2" t="str">
        <f>IF(ISBLANK(Values!F12),"","Percent")</f>
        <v/>
      </c>
      <c r="FQ13" s="2" t="str">
        <f>IF(ISBLANK(Values!F12),"","2")</f>
        <v/>
      </c>
      <c r="FR13" s="2" t="str">
        <f>IF(ISBLANK(Values!F12),"","3")</f>
        <v/>
      </c>
      <c r="FS13" s="2" t="str">
        <f>IF(ISBLANK(Values!F12),"","5")</f>
        <v/>
      </c>
      <c r="FT13" s="2" t="str">
        <f>IF(ISBLANK(Values!F12),"","6")</f>
        <v/>
      </c>
      <c r="FU13" s="2" t="str">
        <f>IF(ISBLANK(Values!F12),"","10")</f>
        <v/>
      </c>
      <c r="FV13" s="2" t="str">
        <f>IF(ISBLANK(Values!F12),"","10")</f>
        <v/>
      </c>
    </row>
    <row r="14" spans="1:192" ht="48" x14ac:dyDescent="0.2">
      <c r="A14" s="2" t="str">
        <f>IF(ISBLANK(Values!F13),"",IF(Values!$B$37="EU","computercomponent","computer"))</f>
        <v/>
      </c>
      <c r="B14" s="34" t="str">
        <f>IF(ISBLANK(Values!F13),"",Values!G13)</f>
        <v/>
      </c>
      <c r="C14" s="30" t="str">
        <f>IF(ISBLANK(Values!F13),"","TellusRem")</f>
        <v/>
      </c>
      <c r="D14" s="29" t="str">
        <f>IF(ISBLANK(Values!F13),"",Values!F13)</f>
        <v/>
      </c>
      <c r="E14" s="2" t="str">
        <f>IF(ISBLANK(Values!F13),"","EAN")</f>
        <v/>
      </c>
      <c r="F14" s="28" t="str">
        <f>IF(ISBLANK(Values!F13),"",IF(Values!K13, SUBSTITUTE(Values!$B$1, "{language}", Values!I13) &amp; " " &amp;Values!$B$3, SUBSTITUTE(Values!$B$2, "{language}", Values!$I13) &amp; " " &amp;Values!$B$3))</f>
        <v/>
      </c>
      <c r="G14" s="30" t="str">
        <f>IF(ISBLANK(Values!F13),"","TellusRem")</f>
        <v/>
      </c>
      <c r="H14" s="2" t="str">
        <f>IF(ISBLANK(Values!F13),"",Values!$B$16)</f>
        <v/>
      </c>
      <c r="I14" s="2" t="str">
        <f>IF(ISBLANK(Values!F13),"","4730574031")</f>
        <v/>
      </c>
      <c r="J14" s="32" t="str">
        <f>IF(ISBLANK(Values!F13),"",Values!G13 )</f>
        <v/>
      </c>
      <c r="K14" s="28" t="str">
        <f>IF(ISBLANK(Values!F13),"",IF(Values!K13, Values!$B$4, Values!$B$5))</f>
        <v/>
      </c>
      <c r="L14" s="28" t="str">
        <f>IF(ISBLANK(Values!F13),"",IF($CO14="DEFAULT", Values!$B$18, ""))</f>
        <v/>
      </c>
      <c r="M14" s="28" t="str">
        <f>IF(ISBLANK(Values!F13),"",Values!$N13)</f>
        <v/>
      </c>
      <c r="N14" s="28" t="str">
        <f>IF(ISBLANK(Values!$G13),"",Values!O13)</f>
        <v/>
      </c>
      <c r="O14" s="28" t="str">
        <f>IF(ISBLANK(Values!$G13),"",Values!P13)</f>
        <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
      </c>
      <c r="X14" s="30" t="str">
        <f>IF(ISBLANK(Values!F13),"",Values!$B$13)</f>
        <v/>
      </c>
      <c r="Y14" s="32" t="str">
        <f>IF(ISBLANK(Values!F13),"","Size-Color")</f>
        <v/>
      </c>
      <c r="Z14" s="30" t="str">
        <f>IF(ISBLANK(Values!F13),"","variation")</f>
        <v/>
      </c>
      <c r="AA14" s="2" t="str">
        <f>IF(ISBLANK(Values!F13),"",Values!$B$20)</f>
        <v/>
      </c>
      <c r="AB14" s="2" t="str">
        <f>IF(ISBLANK(Values!F13),"",Values!$B$29)</f>
        <v/>
      </c>
      <c r="AI14" s="35" t="str">
        <f>IF(ISBLANK(Values!F13),"",IF(Values!J13,Values!$B$23,Values!$B$33))</f>
        <v/>
      </c>
      <c r="AJ14" s="33" t="str">
        <f>IF(ISBLANK(Values!F13),"",Values!$B$24 &amp;" "&amp;Values!$B$3)</f>
        <v/>
      </c>
      <c r="AK14" s="2" t="str">
        <f>IF(ISBLANK(Values!F13),"",Values!$B$25)</f>
        <v/>
      </c>
      <c r="AL14" s="2" t="str">
        <f>IF(ISBLANK(Values!F13),"",SUBSTITUTE(SUBSTITUTE(IF(Values!$K13, Values!$B$26, Values!$B$33), "{language}", Values!$I13), "{flag}", INDEX(options!$E$1:$E$20, Values!$W13)))</f>
        <v/>
      </c>
      <c r="AM14" s="2" t="str">
        <f>SUBSTITUTE(IF(ISBLANK(Values!F13),"",Values!$B$27), "{model}", Values!$B$3)</f>
        <v/>
      </c>
      <c r="AT14" s="28" t="str">
        <f>IF(ISBLANK(Values!F13),"",Values!I13)</f>
        <v/>
      </c>
      <c r="AV14" s="2" t="str">
        <f>IF(ISBLANK(Values!F13),"",IF(Values!K13,"Backlit", "Non-Backlit"))</f>
        <v/>
      </c>
      <c r="BE14" s="2" t="str">
        <f>IF(ISBLANK(Values!F13),"","Professional Audience")</f>
        <v/>
      </c>
      <c r="BF14" s="2" t="str">
        <f>IF(ISBLANK(Values!F13),"","Consumer Audience")</f>
        <v/>
      </c>
      <c r="BG14" s="2" t="str">
        <f>IF(ISBLANK(Values!F13),"","Adults")</f>
        <v/>
      </c>
      <c r="BH14" s="2" t="str">
        <f>IF(ISBLANK(Values!F13),"","People")</f>
        <v/>
      </c>
      <c r="CG14" s="2" t="str">
        <f>IF(ISBLANK(Values!F13),"",Values!$B$11)</f>
        <v/>
      </c>
      <c r="CH14" s="2" t="str">
        <f>IF(ISBLANK(Values!F13),"","GR")</f>
        <v/>
      </c>
      <c r="CI14" s="2" t="str">
        <f>IF(ISBLANK(Values!F13),"",Values!$B$7)</f>
        <v/>
      </c>
      <c r="CJ14" s="2" t="str">
        <f>IF(ISBLANK(Values!F13),"",Values!$B$8)</f>
        <v/>
      </c>
      <c r="CK14" s="2" t="str">
        <f>IF(ISBLANK(Values!F13),"",Values!$B$9)</f>
        <v/>
      </c>
      <c r="CL14" s="2" t="str">
        <f>IF(ISBLANK(Values!F13),"","CM")</f>
        <v/>
      </c>
      <c r="CO14" s="2" t="str">
        <f>IF(ISBLANK(Values!F13), "", IF(AND(Values!$B$37=options!$G$2, Values!$C13), "AMAZON_NA", IF(AND(Values!$B$37=options!$G$1, Values!$D13), "AMAZON_EU", "DEFAULT")))</f>
        <v/>
      </c>
      <c r="CP14" s="2" t="str">
        <f>IF(ISBLANK(Values!F13),"",Values!$B$7)</f>
        <v/>
      </c>
      <c r="CQ14" s="2" t="str">
        <f>IF(ISBLANK(Values!F13),"",Values!$B$8)</f>
        <v/>
      </c>
      <c r="CR14" s="2" t="str">
        <f>IF(ISBLANK(Values!F13),"",Values!$B$9)</f>
        <v/>
      </c>
      <c r="CS14" s="2" t="str">
        <f>IF(ISBLANK(Values!F13),"",Values!$B$11)</f>
        <v/>
      </c>
      <c r="CT14" s="2" t="str">
        <f>IF(ISBLANK(Values!F13),"","GR")</f>
        <v/>
      </c>
      <c r="CU14" s="2" t="str">
        <f>IF(ISBLANK(Values!F13),"","CM")</f>
        <v/>
      </c>
      <c r="CV14" s="2" t="str">
        <f>IF(ISBLANK(Values!F13),"",IF(Values!$B$36=options!$F$1,"Denmark", IF(Values!$B$36=options!$F$2, "Danemark",IF(Values!$B$36=options!$F$3, "Dänemark",IF(Values!$B$36=options!$F$4, "Danimarca",IF(Values!$B$36=options!$F$5, "Dinamarca",IF(Values!$B$36=options!$F$6, "Denemarken","" ) ) ) ) )))</f>
        <v/>
      </c>
      <c r="CZ14" s="2" t="str">
        <f>IF(ISBLANK(Values!F13),"","No")</f>
        <v/>
      </c>
      <c r="DA14" s="2" t="str">
        <f>IF(ISBLANK(Values!F13),"","No")</f>
        <v/>
      </c>
      <c r="DO14" s="2" t="str">
        <f>IF(ISBLANK(Values!F13),"","Parts")</f>
        <v/>
      </c>
      <c r="DP14" s="2" t="str">
        <f>IF(ISBLANK(Values!F13),"",Values!$B$31)</f>
        <v/>
      </c>
      <c r="DY14" t="str">
        <f>IF(ISBLANK(Values!$F13), "", "not_applicable")</f>
        <v/>
      </c>
      <c r="EI14" s="2" t="str">
        <f>IF(ISBLANK(Values!F13),"",Values!$B$31)</f>
        <v/>
      </c>
      <c r="ES14" s="2" t="str">
        <f>IF(ISBLANK(Values!F13),"","Amazon Tellus UPS")</f>
        <v/>
      </c>
      <c r="EV14" s="2" t="str">
        <f>IF(ISBLANK(Values!F13),"","New")</f>
        <v/>
      </c>
      <c r="FE14" s="2" t="str">
        <f>IF(ISBLANK(Values!F13),"",IF(CO14&lt;&gt;"DEFAULT", "", 3))</f>
        <v/>
      </c>
      <c r="FH14" s="2" t="str">
        <f>IF(ISBLANK(Values!F13),"","FALSE")</f>
        <v/>
      </c>
      <c r="FI14" s="2" t="str">
        <f>IF(ISBLANK(Values!F13),"","FALSE")</f>
        <v/>
      </c>
      <c r="FJ14" s="2" t="str">
        <f>IF(ISBLANK(Values!F13),"","FALSE")</f>
        <v/>
      </c>
      <c r="FM14" s="2" t="str">
        <f>IF(ISBLANK(Values!F13),"","1")</f>
        <v/>
      </c>
      <c r="FO14" s="28" t="str">
        <f>IF(ISBLANK(Values!F13),"",IF(Values!K13, Values!$B$4, Values!$B$5))</f>
        <v/>
      </c>
      <c r="FP14" s="2" t="str">
        <f>IF(ISBLANK(Values!F13),"","Percent")</f>
        <v/>
      </c>
      <c r="FQ14" s="2" t="str">
        <f>IF(ISBLANK(Values!F13),"","2")</f>
        <v/>
      </c>
      <c r="FR14" s="2" t="str">
        <f>IF(ISBLANK(Values!F13),"","3")</f>
        <v/>
      </c>
      <c r="FS14" s="2" t="str">
        <f>IF(ISBLANK(Values!F13),"","5")</f>
        <v/>
      </c>
      <c r="FT14" s="2" t="str">
        <f>IF(ISBLANK(Values!F13),"","6")</f>
        <v/>
      </c>
      <c r="FU14" s="2" t="str">
        <f>IF(ISBLANK(Values!F13),"","10")</f>
        <v/>
      </c>
      <c r="FV14" s="2" t="str">
        <f>IF(ISBLANK(Values!F13),"","10")</f>
        <v/>
      </c>
    </row>
    <row r="15" spans="1:192" ht="48"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replacement German backlit keyboard for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https://raw.githubusercontent.com/PatrickVibild/TellusAmazonPictures/master/pictures/Lenovo/T13/BL/DE/1.jpg</v>
      </c>
      <c r="N15" s="28" t="str">
        <f>IF(ISBLANK(Values!$G14),"",Values!O14)</f>
        <v>https://raw.githubusercontent.com/PatrickVibild/TellusAmazonPictures/master/pictures/Lenovo/T13/BL/DE/2.jpg</v>
      </c>
      <c r="O15" s="28" t="str">
        <f>IF(ISBLANK(Values!$G14),"",Values!P14)</f>
        <v>https://raw.githubusercontent.com/PatrickVibild/TellusAmazonPictures/master/pictures/Lenovo/T13/BL/DE/3.jpg</v>
      </c>
      <c r="P15" s="28" t="str">
        <f>IF(ISBLANK(Values!$G14),"",Values!Q14)</f>
        <v>https://raw.githubusercontent.com/PatrickVibild/TellusAmazonPictures/master/pictures/Lenovo/T13/BL/DE/4.jpg</v>
      </c>
      <c r="Q15" s="28" t="str">
        <f>IF(ISBLANK(Values!$G14),"",Values!R14)</f>
        <v>https://raw.githubusercontent.com/PatrickVibild/TellusAmazonPictures/master/pictures/Lenovo/T13/BL/DE/5.jpg</v>
      </c>
      <c r="R15" s="28" t="str">
        <f>IF(ISBLANK(Values!$G14),"",Values!S14)</f>
        <v>https://raw.githubusercontent.com/PatrickVibild/TellusAmazonPictures/master/pictures/Lenovo/T13/BL/DE/6.jpg</v>
      </c>
      <c r="S15" s="28" t="str">
        <f>IF(ISBLANK(Values!$G14),"",Values!T14)</f>
        <v>https://raw.githubusercontent.com/PatrickVibild/TellusAmazonPictures/master/pictures/Lenovo/T13/BL/DE/7.jpg</v>
      </c>
      <c r="T15" s="28" t="str">
        <f>IF(ISBLANK(Values!$G14),"",Values!U14)</f>
        <v>https://raw.githubusercontent.com/PatrickVibild/TellusAmazonPictures/master/pictures/Lenovo/T13/BL/DE/8.jpg</v>
      </c>
      <c r="U15" s="28" t="str">
        <f>IF(ISBLANK(Values!$G14),"",Values!V14)</f>
        <v>https://raw.githubusercontent.com/PatrickVibild/TellusAmazonPictures/master/pictures/Lenovo/T13/BL/DE/9.jpg</v>
      </c>
      <c r="W15" s="30" t="str">
        <f>IF(ISBLANK(Values!F14),"","Child")</f>
        <v>Child</v>
      </c>
      <c r="X15" s="30" t="str">
        <f>IF(ISBLANK(Values!F14),"",Values!$B$13)</f>
        <v>Lenovo 13 2nd G BL</v>
      </c>
      <c r="Y15" s="32" t="str">
        <f>IF(ISBLANK(Values!F14),"","Size-Color")</f>
        <v>Size-Color</v>
      </c>
      <c r="Z15" s="30" t="str">
        <f>IF(ISBLANK(Values!F14),"","variation")</f>
        <v>variation</v>
      </c>
      <c r="AA15" s="2" t="str">
        <f>IF(ISBLANK(Values!F14),"",Values!$B$20)</f>
        <v>PartialUpdate</v>
      </c>
      <c r="AB15" s="2" t="str">
        <f>IF(ISBLANK(Values!F14),"",Values!$B$29)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5" t="str">
        <f>IF(ISBLANK(Values!F14),"",IF(Values!J14,Values!$B$23,Values!$B$33))</f>
        <v>👉 REFURBISHED:  SAVE MONEY -  Replacement Lenovo laptop keyboard, same quality as OEM keyboards. TellusRem is the Leading keyboards distributor in the world since 2011. Perfect replacement keyboard, easy to replace and install.</v>
      </c>
      <c r="AJ15" s="33" t="str">
        <f>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5" s="2" t="str">
        <f>IF(ISBLANK(Values!F14),"",Values!$B$25)</f>
        <v>♻️ ECOFRIENDLY PRODUCT - Buy refurbished, BUY GREEN! Reduce more than 80% carbon dioxide by buying our refurbished keyboards, compared to getting a new keyboard! Perfect OEM replacement part for your keyboard.</v>
      </c>
      <c r="AL15" s="2" t="str">
        <f>IF(ISBLANK(Values!F14),"",SUBSTITUTE(SUBSTITUTE(IF(Values!$K14, Values!$B$26, Values!$B$33), "{language}", Values!$I14), "{flag}", INDEX(options!$E$1:$E$20, Values!$W14)))</f>
        <v>👉 LAYOUT – 🇩🇪 German backlit.</v>
      </c>
      <c r="AM15" s="2" t="str">
        <f>SUBSTITUTE(IF(ISBLANK(Values!F14),"",Values!$B$27), "{model}", Values!$B$3)</f>
        <v>👉 COMPATIBLE WITH - Lenovo Thinkpad 13 Gen 2, T460s, T470s. Please check the picture and description carefully before purchasing any keyboard. This ensures that you get the correct laptop keyboard for your computer. Super easy installation.</v>
      </c>
      <c r="AT15" s="28" t="str">
        <f>IF(ISBLANK(Values!F14),"",Values!I14)</f>
        <v>German</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Denmark</v>
      </c>
      <c r="CZ15" s="2" t="str">
        <f>IF(ISBLANK(Values!F14),"","No")</f>
        <v>No</v>
      </c>
      <c r="DA15" s="2" t="str">
        <f>IF(ISBLANK(Values!F14),"","No")</f>
        <v>No</v>
      </c>
      <c r="DO15" s="2" t="str">
        <f>IF(ISBLANK(Values!F14),"","Parts")</f>
        <v>Parts</v>
      </c>
      <c r="DP15" s="2" t="str">
        <f>IF(ISBLANK(Values!F14),"",Values!$B$31)</f>
        <v>6 month warranty after the delivery date. In case of any malfunction of the keyboard a new unit or a spare part for the keyboard of the product will be sent. In case of shortage of stock a full refund is issued.</v>
      </c>
      <c r="DY15" t="str">
        <f>IF(ISBLANK(Values!$F14), "", "not_applicable")</f>
        <v>not_applicable</v>
      </c>
      <c r="EI15" s="2" t="str">
        <f>IF(ISBLANK(Values!F14),"",Values!$B$31)</f>
        <v>6 month warranty after the delivery date. In case of any malfunction of the keyboard a new unit or a spare part for the keyboard of the product will be sent. In case of shortage of stock a full refund is issued.</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replacement French backlit keyboard for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https://raw.githubusercontent.com/PatrickVibild/TellusAmazonPictures/master/pictures/Lenovo/T13/BL/FR/1.jpg</v>
      </c>
      <c r="N16" s="28" t="str">
        <f>IF(ISBLANK(Values!$G15),"",Values!O15)</f>
        <v>https://raw.githubusercontent.com/PatrickVibild/TellusAmazonPictures/master/pictures/Lenovo/T13/BL/FR/2.jpg</v>
      </c>
      <c r="O16" s="28" t="str">
        <f>IF(ISBLANK(Values!$G15),"",Values!P15)</f>
        <v>https://raw.githubusercontent.com/PatrickVibild/TellusAmazonPictures/master/pictures/Lenovo/T13/BL/FR/3.jpg</v>
      </c>
      <c r="P16" s="28" t="str">
        <f>IF(ISBLANK(Values!$G15),"",Values!Q15)</f>
        <v>https://raw.githubusercontent.com/PatrickVibild/TellusAmazonPictures/master/pictures/Lenovo/T13/BL/FR/4.jpg</v>
      </c>
      <c r="Q16" s="28" t="str">
        <f>IF(ISBLANK(Values!$G15),"",Values!R15)</f>
        <v>https://raw.githubusercontent.com/PatrickVibild/TellusAmazonPictures/master/pictures/Lenovo/T13/BL/FR/5.jpg</v>
      </c>
      <c r="R16" s="28" t="str">
        <f>IF(ISBLANK(Values!$G15),"",Values!S15)</f>
        <v>https://raw.githubusercontent.com/PatrickVibild/TellusAmazonPictures/master/pictures/Lenovo/T13/BL/FR/6.jpg</v>
      </c>
      <c r="S16" s="28" t="str">
        <f>IF(ISBLANK(Values!$G15),"",Values!T15)</f>
        <v>https://raw.githubusercontent.com/PatrickVibild/TellusAmazonPictures/master/pictures/Lenovo/T13/BL/FR/7.jpg</v>
      </c>
      <c r="T16" s="28" t="str">
        <f>IF(ISBLANK(Values!$G15),"",Values!U15)</f>
        <v>https://raw.githubusercontent.com/PatrickVibild/TellusAmazonPictures/master/pictures/Lenovo/T13/BL/FR/8.jpg</v>
      </c>
      <c r="U16" s="28" t="str">
        <f>IF(ISBLANK(Values!$G15),"",Values!V15)</f>
        <v>https://raw.githubusercontent.com/PatrickVibild/TellusAmazonPictures/master/pictures/Lenovo/T13/BL/FR/9.jpg</v>
      </c>
      <c r="W16" s="30" t="str">
        <f>IF(ISBLANK(Values!F15),"","Child")</f>
        <v>Child</v>
      </c>
      <c r="X16" s="30" t="str">
        <f>IF(ISBLANK(Values!F15),"",Values!$B$13)</f>
        <v>Lenovo 13 2nd G BL</v>
      </c>
      <c r="Y16" s="32" t="str">
        <f>IF(ISBLANK(Values!F15),"","Size-Color")</f>
        <v>Size-Color</v>
      </c>
      <c r="Z16" s="30" t="str">
        <f>IF(ISBLANK(Values!F15),"","variation")</f>
        <v>variation</v>
      </c>
      <c r="AA16" s="2" t="str">
        <f>IF(ISBLANK(Values!F15),"",Values!$B$20)</f>
        <v>PartialUpdate</v>
      </c>
      <c r="AB16" s="2" t="str">
        <f>IF(ISBLANK(Values!F15),"",Values!$B$29)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5" t="str">
        <f>IF(ISBLANK(Values!F15),"",IF(Values!J15,Values!$B$23,Values!$B$33))</f>
        <v>👉 REFURBISHED:  SAVE MONEY -  Replacement Lenovo laptop keyboard, same quality as OEM keyboards. TellusRem is the Leading keyboards distributor in the world since 2011. Perfect replacement keyboard, easy to replace and install.</v>
      </c>
      <c r="AJ16" s="33" t="str">
        <f>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6" s="2" t="str">
        <f>IF(ISBLANK(Values!F15),"",Values!$B$25)</f>
        <v>♻️ ECOFRIENDLY PRODUCT - Buy refurbished, BUY GREEN! Reduce more than 80% carbon dioxide by buying our refurbished keyboards, compared to getting a new keyboard! Perfect OEM replacement part for your keyboard.</v>
      </c>
      <c r="AL16" s="2" t="str">
        <f>IF(ISBLANK(Values!F15),"",SUBSTITUTE(SUBSTITUTE(IF(Values!$K15, Values!$B$26, Values!$B$33), "{language}", Values!$I15), "{flag}", INDEX(options!$E$1:$E$20, Values!$W15)))</f>
        <v>👉 LAYOUT – 🇫🇷 French backlit.</v>
      </c>
      <c r="AM16" s="2" t="str">
        <f>SUBSTITUTE(IF(ISBLANK(Values!F15),"",Values!$B$27), "{model}", Values!$B$3)</f>
        <v>👉 COMPATIBLE WITH - Lenovo Thinkpad 13 Gen 2, T460s, T470s. Please check the picture and description carefully before purchasing any keyboard. This ensures that you get the correct laptop keyboard for your computer. Super easy installation.</v>
      </c>
      <c r="AT16" s="28" t="str">
        <f>IF(ISBLANK(Values!F15),"",Values!I15)</f>
        <v>French</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Denmark</v>
      </c>
      <c r="CZ16" s="2" t="str">
        <f>IF(ISBLANK(Values!F15),"","No")</f>
        <v>No</v>
      </c>
      <c r="DA16" s="2" t="str">
        <f>IF(ISBLANK(Values!F15),"","No")</f>
        <v>No</v>
      </c>
      <c r="DO16" s="2" t="str">
        <f>IF(ISBLANK(Values!F15),"","Parts")</f>
        <v>Parts</v>
      </c>
      <c r="DP16" s="2" t="str">
        <f>IF(ISBLANK(Values!F15),"",Values!$B$31)</f>
        <v>6 month warranty after the delivery date. In case of any malfunction of the keyboard a new unit or a spare part for the keyboard of the product will be sent. In case of shortage of stock a full refund is issued.</v>
      </c>
      <c r="DY16" t="str">
        <f>IF(ISBLANK(Values!$F15), "", "not_applicable")</f>
        <v>not_applicable</v>
      </c>
      <c r="EI16" s="2" t="str">
        <f>IF(ISBLANK(Values!F15),"",Values!$B$31)</f>
        <v>6 month warranty after the delivery date. In case of any malfunction of the keyboard a new unit or a spare part for the keyboard of the product will be sent. In case of shortage of stock a full refund is issued.</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replacement Italian backlit keyboard for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 BL</v>
      </c>
      <c r="Y17" s="32" t="str">
        <f>IF(ISBLANK(Values!F16),"","Size-Color")</f>
        <v>Size-Color</v>
      </c>
      <c r="Z17" s="30" t="str">
        <f>IF(ISBLANK(Values!F16),"","variation")</f>
        <v>variation</v>
      </c>
      <c r="AA17" s="2" t="str">
        <f>IF(ISBLANK(Values!F16),"",Values!$B$20)</f>
        <v>PartialUpdate</v>
      </c>
      <c r="AB17" s="2" t="str">
        <f>IF(ISBLANK(Values!F16),"",Values!$B$29)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5" t="str">
        <f>IF(ISBLANK(Values!F16),"",IF(Values!J16,Values!$B$23,Values!$B$33))</f>
        <v>👉 REFURBISHED:  SAVE MONEY -  Replacement Lenovo laptop keyboard, same quality as OEM keyboards. TellusRem is the Leading keyboards distributor in the world since 2011. Perfect replacement keyboard, easy to replace and install.</v>
      </c>
      <c r="AJ17" s="33" t="str">
        <f>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7" s="2" t="str">
        <f>IF(ISBLANK(Values!F16),"",Values!$B$25)</f>
        <v>♻️ ECOFRIENDLY PRODUCT - Buy refurbished, BUY GREEN! Reduce more than 80% carbon dioxide by buying our refurbished keyboards, compared to getting a new keyboard! Perfect OEM replacement part for your keyboard.</v>
      </c>
      <c r="AL17" s="2" t="str">
        <f>IF(ISBLANK(Values!F16),"",SUBSTITUTE(SUBSTITUTE(IF(Values!$K16, Values!$B$26, Values!$B$33), "{language}", Values!$I16), "{flag}", INDEX(options!$E$1:$E$20, Values!$W16)))</f>
        <v>👉 LAYOUT – 🇮🇹 Italian backlit.</v>
      </c>
      <c r="AM17" s="2" t="str">
        <f>SUBSTITUTE(IF(ISBLANK(Values!F16),"",Values!$B$27), "{model}", Values!$B$3)</f>
        <v>👉 COMPATIBLE WITH - Lenovo Thinkpad 13 Gen 2, T460s, T470s. Please check the picture and description carefully before purchasing any keyboard. This ensures that you get the correct laptop keyboard for your computer. Super easy installation.</v>
      </c>
      <c r="AT17" s="28" t="str">
        <f>IF(ISBLANK(Values!F16),"",Values!I16)</f>
        <v>Italian</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Denmark</v>
      </c>
      <c r="CZ17" s="2" t="str">
        <f>IF(ISBLANK(Values!F16),"","No")</f>
        <v>No</v>
      </c>
      <c r="DA17" s="2" t="str">
        <f>IF(ISBLANK(Values!F16),"","No")</f>
        <v>No</v>
      </c>
      <c r="DO17" s="2" t="str">
        <f>IF(ISBLANK(Values!F16),"","Parts")</f>
        <v>Parts</v>
      </c>
      <c r="DP17" s="2" t="str">
        <f>IF(ISBLANK(Values!F16),"",Values!$B$31)</f>
        <v>6 month warranty after the delivery date. In case of any malfunction of the keyboard a new unit or a spare part for the keyboard of the product will be sent. In case of shortage of stock a full refund is issued.</v>
      </c>
      <c r="DY17" t="str">
        <f>IF(ISBLANK(Values!$F16), "", "not_applicable")</f>
        <v>not_applicable</v>
      </c>
      <c r="EI17" s="2" t="str">
        <f>IF(ISBLANK(Values!F16),"",Values!$B$31)</f>
        <v>6 month warranty after the delivery date. In case of any malfunction of the keyboard a new unit or a spare part for the keyboard of the product will be sent. In case of shortage of stock a full refund is issued.</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replacement Spanish backlit keyboard for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 BL</v>
      </c>
      <c r="Y18" s="32" t="str">
        <f>IF(ISBLANK(Values!F17),"","Size-Color")</f>
        <v>Size-Color</v>
      </c>
      <c r="Z18" s="30" t="str">
        <f>IF(ISBLANK(Values!F17),"","variation")</f>
        <v>variation</v>
      </c>
      <c r="AA18" s="2" t="str">
        <f>IF(ISBLANK(Values!F17),"",Values!$B$20)</f>
        <v>PartialUpdate</v>
      </c>
      <c r="AB18" s="2" t="str">
        <f>IF(ISBLANK(Values!F17),"",Values!$B$29)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5" t="str">
        <f>IF(ISBLANK(Values!F17),"",IF(Values!J17,Values!$B$23,Values!$B$33))</f>
        <v>👉 REFURBISHED:  SAVE MONEY -  Replacement Lenovo laptop keyboard, same quality as OEM keyboards. TellusRem is the Leading keyboards distributor in the world since 2011. Perfect replacement keyboard, easy to replace and install.</v>
      </c>
      <c r="AJ18" s="33" t="str">
        <f>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8" s="2" t="str">
        <f>IF(ISBLANK(Values!F17),"",Values!$B$25)</f>
        <v>♻️ ECOFRIENDLY PRODUCT - Buy refurbished, BUY GREEN! Reduce more than 80% carbon dioxide by buying our refurbished keyboards, compared to getting a new keyboard! Perfect OEM replacement part for your keyboard.</v>
      </c>
      <c r="AL18" s="2" t="str">
        <f>IF(ISBLANK(Values!F17),"",SUBSTITUTE(SUBSTITUTE(IF(Values!$K17, Values!$B$26, Values!$B$33), "{language}", Values!$I17), "{flag}", INDEX(options!$E$1:$E$20, Values!$W17)))</f>
        <v>👉 LAYOUT – 🇪🇸 Spanish backlit.</v>
      </c>
      <c r="AM18" s="2" t="str">
        <f>SUBSTITUTE(IF(ISBLANK(Values!F17),"",Values!$B$27), "{model}", Values!$B$3)</f>
        <v>👉 COMPATIBLE WITH - Lenovo Thinkpad 13 Gen 2, T460s, T470s. Please check the picture and description carefully before purchasing any keyboard. This ensures that you get the correct laptop keyboard for your computer. Super easy installation.</v>
      </c>
      <c r="AT18" s="28" t="str">
        <f>IF(ISBLANK(Values!F17),"",Values!I17)</f>
        <v>Spanish</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Denmark</v>
      </c>
      <c r="CZ18" s="2" t="str">
        <f>IF(ISBLANK(Values!F17),"","No")</f>
        <v>No</v>
      </c>
      <c r="DA18" s="2" t="str">
        <f>IF(ISBLANK(Values!F17),"","No")</f>
        <v>No</v>
      </c>
      <c r="DO18" s="2" t="str">
        <f>IF(ISBLANK(Values!F17),"","Parts")</f>
        <v>Parts</v>
      </c>
      <c r="DP18" s="2" t="str">
        <f>IF(ISBLANK(Values!F17),"",Values!$B$31)</f>
        <v>6 month warranty after the delivery date. In case of any malfunction of the keyboard a new unit or a spare part for the keyboard of the product will be sent. In case of shortage of stock a full refund is issued.</v>
      </c>
      <c r="DY18" t="str">
        <f>IF(ISBLANK(Values!$F17), "", "not_applicable")</f>
        <v>not_applicable</v>
      </c>
      <c r="EI18" s="2" t="str">
        <f>IF(ISBLANK(Values!F17),"",Values!$B$31)</f>
        <v>6 month warranty after the delivery date. In case of any malfunction of the keyboard a new unit or a spare part for the keyboard of the product will be sent. In case of shortage of stock a full refund is issued.</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replacement UK backlit keyboard for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 BL</v>
      </c>
      <c r="Y19" s="32" t="str">
        <f>IF(ISBLANK(Values!F18),"","Size-Color")</f>
        <v>Size-Color</v>
      </c>
      <c r="Z19" s="30" t="str">
        <f>IF(ISBLANK(Values!F18),"","variation")</f>
        <v>variation</v>
      </c>
      <c r="AA19" s="2" t="str">
        <f>IF(ISBLANK(Values!F18),"",Values!$B$20)</f>
        <v>PartialUpdate</v>
      </c>
      <c r="AB19" s="2" t="str">
        <f>IF(ISBLANK(Values!F18),"",Values!$B$29)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5" t="str">
        <f>IF(ISBLANK(Values!F18),"",IF(Values!J18,Values!$B$23,Values!$B$33))</f>
        <v>👉 REFURBISHED:  SAVE MONEY -  Replacement Lenovo laptop keyboard, same quality as OEM keyboards. TellusRem is the Leading keyboards distributor in the world since 2011. Perfect replacement keyboard, easy to replace and install.</v>
      </c>
      <c r="AJ19" s="33" t="str">
        <f>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9" s="2" t="str">
        <f>IF(ISBLANK(Values!F18),"",Values!$B$25)</f>
        <v>♻️ ECOFRIENDLY PRODUCT - Buy refurbished, BUY GREEN! Reduce more than 80% carbon dioxide by buying our refurbished keyboards, compared to getting a new keyboard! Perfect OEM replacement part for your keyboard.</v>
      </c>
      <c r="AL19" s="2" t="str">
        <f>IF(ISBLANK(Values!F18),"",SUBSTITUTE(SUBSTITUTE(IF(Values!$K18, Values!$B$26, Values!$B$33), "{language}", Values!$I18), "{flag}", INDEX(options!$E$1:$E$20, Values!$W18)))</f>
        <v>👉 LAYOUT – 🇬🇧 UK backlit.</v>
      </c>
      <c r="AM19" s="2" t="str">
        <f>SUBSTITUTE(IF(ISBLANK(Values!F18),"",Values!$B$27), "{model}", Values!$B$3)</f>
        <v>👉 COMPATIBLE WITH - Lenovo Thinkpad 13 Gen 2, T460s, T470s. Please check the picture and description carefully before purchasing any keyboard. This ensures that you get the correct laptop keyboard for your computer. Super easy installation.</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Denmark</v>
      </c>
      <c r="CZ19" s="2" t="str">
        <f>IF(ISBLANK(Values!F18),"","No")</f>
        <v>No</v>
      </c>
      <c r="DA19" s="2" t="str">
        <f>IF(ISBLANK(Values!F18),"","No")</f>
        <v>No</v>
      </c>
      <c r="DO19" s="2" t="str">
        <f>IF(ISBLANK(Values!F18),"","Parts")</f>
        <v>Parts</v>
      </c>
      <c r="DP19" s="2" t="str">
        <f>IF(ISBLANK(Values!F18),"",Values!$B$31)</f>
        <v>6 month warranty after the delivery date. In case of any malfunction of the keyboard a new unit or a spare part for the keyboard of the product will be sent. In case of shortage of stock a full refund is issued.</v>
      </c>
      <c r="DY19" t="str">
        <f>IF(ISBLANK(Values!$F18), "", "not_applicable")</f>
        <v>not_applicable</v>
      </c>
      <c r="EI19" s="2" t="str">
        <f>IF(ISBLANK(Values!F18),"",Values!$B$31)</f>
        <v>6 month warranty after the delivery date. In case of any malfunction of the keyboard a new unit or a spare part for the keyboard of the product will be sent. In case of shortage of stock a full refund is issued.</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replacement Scandinavian – Nordic backlit keyboard for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 BL</v>
      </c>
      <c r="Y20" s="32" t="str">
        <f>IF(ISBLANK(Values!F19),"","Size-Color")</f>
        <v>Size-Color</v>
      </c>
      <c r="Z20" s="30" t="str">
        <f>IF(ISBLANK(Values!F19),"","variation")</f>
        <v>variation</v>
      </c>
      <c r="AA20" s="2" t="str">
        <f>IF(ISBLANK(Values!F19),"",Values!$B$20)</f>
        <v>PartialUpdate</v>
      </c>
      <c r="AB20" s="2" t="str">
        <f>IF(ISBLANK(Values!F19),"",Values!$B$29)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5" t="str">
        <f>IF(ISBLANK(Values!F19),"",IF(Values!J19,Values!$B$23,Values!$B$33))</f>
        <v>👉 REFURBISHED:  SAVE MONEY -  Replacement Lenovo laptop keyboard, same quality as OEM keyboards. TellusRem is the Leading keyboards distributor in the world since 2011. Perfect replacement keyboard, easy to replace and install.</v>
      </c>
      <c r="AJ20" s="33" t="str">
        <f>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0" s="2" t="str">
        <f>IF(ISBLANK(Values!F19),"",Values!$B$25)</f>
        <v>♻️ ECOFRIENDLY PRODUCT - Buy refurbished, BUY GREEN! Reduce more than 80% carbon dioxide by buying our refurbished keyboards, compared to getting a new keyboard! Perfect OEM replacement part for your keyboard.</v>
      </c>
      <c r="AL20" s="2" t="str">
        <f>IF(ISBLANK(Values!F19),"",SUBSTITUTE(SUBSTITUTE(IF(Values!$K19, Values!$B$26, Values!$B$33), "{language}", Values!$I19), "{flag}", INDEX(options!$E$1:$E$20, Values!$W19)))</f>
        <v>👉 LAYOUT – 🇸🇪 🇫🇮 🇳🇴 🇩🇰 Scandinavian – Nordic backlit.</v>
      </c>
      <c r="AM20" s="2" t="str">
        <f>SUBSTITUTE(IF(ISBLANK(Values!F19),"",Values!$B$27), "{model}", Values!$B$3)</f>
        <v>👉 COMPATIBLE WITH - Lenovo Thinkpad 13 Gen 2, T460s, T470s. Please check the picture and description carefully before purchasing any keyboard. This ensures that you get the correct laptop keyboard for your computer. Super easy installation.</v>
      </c>
      <c r="AT20" s="28" t="str">
        <f>IF(ISBLANK(Values!F19),"",Values!I19)</f>
        <v>Scandinavian – Nordic</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Denmark</v>
      </c>
      <c r="CZ20" s="2" t="str">
        <f>IF(ISBLANK(Values!F19),"","No")</f>
        <v>No</v>
      </c>
      <c r="DA20" s="2" t="str">
        <f>IF(ISBLANK(Values!F19),"","No")</f>
        <v>No</v>
      </c>
      <c r="DO20" s="2" t="str">
        <f>IF(ISBLANK(Values!F19),"","Parts")</f>
        <v>Parts</v>
      </c>
      <c r="DP20" s="2" t="str">
        <f>IF(ISBLANK(Values!F19),"",Values!$B$31)</f>
        <v>6 month warranty after the delivery date. In case of any malfunction of the keyboard a new unit or a spare part for the keyboard of the product will be sent. In case of shortage of stock a full refund is issued.</v>
      </c>
      <c r="DY20" t="str">
        <f>IF(ISBLANK(Values!$F19), "", "not_applicable")</f>
        <v>not_applicable</v>
      </c>
      <c r="EI20" s="2" t="str">
        <f>IF(ISBLANK(Values!F19),"",Values!$B$31)</f>
        <v>6 month warranty after the delivery date. In case of any malfunction of the keyboard a new unit or a spare part for the keyboard of the product will be sent. In case of shortage of stock a full refund is issued.</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replacement Belgian backlit keyboard for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 BL</v>
      </c>
      <c r="Y21" s="32" t="str">
        <f>IF(ISBLANK(Values!F20),"","Size-Color")</f>
        <v>Size-Color</v>
      </c>
      <c r="Z21" s="30" t="str">
        <f>IF(ISBLANK(Values!F20),"","variation")</f>
        <v>variation</v>
      </c>
      <c r="AA21" s="2" t="str">
        <f>IF(ISBLANK(Values!F20),"",Values!$B$20)</f>
        <v>PartialUpdate</v>
      </c>
      <c r="AB21" s="2" t="str">
        <f>IF(ISBLANK(Values!F20),"",Values!$B$29)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5" t="str">
        <f>IF(ISBLANK(Values!F20),"",IF(Values!J20,Values!$B$23,Values!$B$33))</f>
        <v>👉 REFURBISHED:  SAVE MONEY -  Replacement Lenovo laptop keyboard, same quality as OEM keyboards. TellusRem is the Leading keyboards distributor in the world since 2011. Perfect replacement keyboard, easy to replace and install.</v>
      </c>
      <c r="AJ21" s="33" t="str">
        <f>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1" s="2" t="str">
        <f>IF(ISBLANK(Values!F20),"",Values!$B$25)</f>
        <v>♻️ ECOFRIENDLY PRODUCT - Buy refurbished, BUY GREEN! Reduce more than 80% carbon dioxide by buying our refurbished keyboards, compared to getting a new keyboard! Perfect OEM replacement part for your keyboard.</v>
      </c>
      <c r="AL21" s="2" t="str">
        <f>IF(ISBLANK(Values!F20),"",SUBSTITUTE(SUBSTITUTE(IF(Values!$K20, Values!$B$26, Values!$B$33), "{language}", Values!$I20), "{flag}", INDEX(options!$E$1:$E$20, Values!$W20)))</f>
        <v>👉 LAYOUT – 🇧🇪 Belgian backlit.</v>
      </c>
      <c r="AM21" s="2" t="str">
        <f>SUBSTITUTE(IF(ISBLANK(Values!F20),"",Values!$B$27), "{model}", Values!$B$3)</f>
        <v>👉 COMPATIBLE WITH - Lenovo Thinkpad 13 Gen 2, T460s, T470s. Please check the picture and description carefully before purchasing any keyboard. This ensures that you get the correct laptop keyboard for your computer. Super easy installation.</v>
      </c>
      <c r="AT21" s="28" t="str">
        <f>IF(ISBLANK(Values!F20),"",Values!I20)</f>
        <v>Belgian</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Denmark</v>
      </c>
      <c r="CZ21" s="2" t="str">
        <f>IF(ISBLANK(Values!F20),"","No")</f>
        <v>No</v>
      </c>
      <c r="DA21" s="2" t="str">
        <f>IF(ISBLANK(Values!F20),"","No")</f>
        <v>No</v>
      </c>
      <c r="DO21" s="2" t="str">
        <f>IF(ISBLANK(Values!F20),"","Parts")</f>
        <v>Parts</v>
      </c>
      <c r="DP21" s="2" t="str">
        <f>IF(ISBLANK(Values!F20),"",Values!$B$31)</f>
        <v>6 month warranty after the delivery date. In case of any malfunction of the keyboard a new unit or a spare part for the keyboard of the product will be sent. In case of shortage of stock a full refund is issued.</v>
      </c>
      <c r="DY21" t="str">
        <f>IF(ISBLANK(Values!$F20), "", "not_applicable")</f>
        <v>not_applicable</v>
      </c>
      <c r="EI21" s="2" t="str">
        <f>IF(ISBLANK(Values!F20),"",Values!$B$31)</f>
        <v>6 month warranty after the delivery date. In case of any malfunction of the keyboard a new unit or a spare part for the keyboard of the product will be sent. In case of shortage of stock a full refund is issued.</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replacement Swiss backlit keyboard for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 BL</v>
      </c>
      <c r="Y22" s="32" t="str">
        <f>IF(ISBLANK(Values!F21),"","Size-Color")</f>
        <v>Size-Color</v>
      </c>
      <c r="Z22" s="30" t="str">
        <f>IF(ISBLANK(Values!F21),"","variation")</f>
        <v>variation</v>
      </c>
      <c r="AA22" s="2" t="str">
        <f>IF(ISBLANK(Values!F21),"",Values!$B$20)</f>
        <v>PartialUpdate</v>
      </c>
      <c r="AB22" s="2" t="str">
        <f>IF(ISBLANK(Values!F21),"",Values!$B$29)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5" t="str">
        <f>IF(ISBLANK(Values!F21),"",IF(Values!J21,Values!$B$23,Values!$B$33))</f>
        <v>👉 REFURBISHED:  SAVE MONEY -  Replacement Lenovo laptop keyboard, same quality as OEM keyboards. TellusRem is the Leading keyboards distributor in the world since 2011. Perfect replacement keyboard, easy to replace and install.</v>
      </c>
      <c r="AJ22" s="33" t="str">
        <f>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2" s="2" t="str">
        <f>IF(ISBLANK(Values!F21),"",Values!$B$25)</f>
        <v>♻️ ECOFRIENDLY PRODUCT - Buy refurbished, BUY GREEN! Reduce more than 80% carbon dioxide by buying our refurbished keyboards, compared to getting a new keyboard! Perfect OEM replacement part for your keyboard.</v>
      </c>
      <c r="AL22" s="2" t="str">
        <f>IF(ISBLANK(Values!F21),"",SUBSTITUTE(SUBSTITUTE(IF(Values!$K21, Values!$B$26, Values!$B$33), "{language}", Values!$I21), "{flag}", INDEX(options!$E$1:$E$20, Values!$W21)))</f>
        <v>👉 LAYOUT – 🇨🇭 Swiss backlit.</v>
      </c>
      <c r="AM22" s="2" t="str">
        <f>SUBSTITUTE(IF(ISBLANK(Values!F21),"",Values!$B$27), "{model}", Values!$B$3)</f>
        <v>👉 COMPATIBLE WITH - Lenovo Thinkpad 13 Gen 2, T460s, T470s. Please check the picture and description carefully before purchasing any keyboard. This ensures that you get the correct laptop keyboard for your computer. Super easy installation.</v>
      </c>
      <c r="AT22" s="28" t="str">
        <f>IF(ISBLANK(Values!F21),"",Values!I21)</f>
        <v>Swiss</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Denmark</v>
      </c>
      <c r="CZ22" s="2" t="str">
        <f>IF(ISBLANK(Values!F21),"","No")</f>
        <v>No</v>
      </c>
      <c r="DA22" s="2" t="str">
        <f>IF(ISBLANK(Values!F21),"","No")</f>
        <v>No</v>
      </c>
      <c r="DO22" s="2" t="str">
        <f>IF(ISBLANK(Values!F21),"","Parts")</f>
        <v>Parts</v>
      </c>
      <c r="DP22" s="2" t="str">
        <f>IF(ISBLANK(Values!F21),"",Values!$B$31)</f>
        <v>6 month warranty after the delivery date. In case of any malfunction of the keyboard a new unit or a spare part for the keyboard of the product will be sent. In case of shortage of stock a full refund is issued.</v>
      </c>
      <c r="DY22" t="str">
        <f>IF(ISBLANK(Values!$F21), "", "not_applicable")</f>
        <v>not_applicable</v>
      </c>
      <c r="EI22" s="2" t="str">
        <f>IF(ISBLANK(Values!F21),"",Values!$B$31)</f>
        <v>6 month warranty after the delivery date. In case of any malfunction of the keyboard a new unit or a spare part for the keyboard of the product will be sent. In case of shortage of stock a full refund is issued.</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36" customFormat="1" ht="48"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replacement US International backlit keyboard for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 BL</v>
      </c>
      <c r="Y23" s="32" t="str">
        <f>IF(ISBLANK(Values!F22),"","Size-Color")</f>
        <v>Size-Color</v>
      </c>
      <c r="Z23" s="30" t="str">
        <f>IF(ISBLANK(Values!F22),"","variation")</f>
        <v>variation</v>
      </c>
      <c r="AA23" s="2" t="str">
        <f>IF(ISBLANK(Values!F22),"",Values!$B$20)</f>
        <v>PartialUpdate</v>
      </c>
      <c r="AB23" s="2" t="str">
        <f>IF(ISBLANK(Values!F22),"",Values!$B$29)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5" t="str">
        <f>IF(ISBLANK(Values!F22),"",IF(Values!J22,Values!$B$23,Values!$B$33))</f>
        <v>👉 REFURBISHED:  SAVE MONEY -  Replacement Lenovo laptop keyboard, same quality as OEM keyboards. TellusRem is the Leading keyboards distributor in the world since 2011. Perfect replacement keyboard, easy to replace and install.</v>
      </c>
      <c r="AJ23" s="33" t="str">
        <f>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3" s="2" t="str">
        <f>IF(ISBLANK(Values!F22),"",Values!$B$25)</f>
        <v>♻️ ECOFRIENDLY PRODUCT - Buy refurbished, BUY GREEN! Reduce more than 80% carbon dioxide by buying our refurbished keyboards, compared to getting a new keyboard! Perfect OEM replacement part for your keyboard.</v>
      </c>
      <c r="AL23" s="2" t="str">
        <f>IF(ISBLANK(Values!F22),"",SUBSTITUTE(SUBSTITUTE(IF(Values!$K22, Values!$B$26, Values!$B$33), "{language}", Values!$I22), "{flag}", INDEX(options!$E$1:$E$20, Values!$W22)))</f>
        <v>👉 LAYOUT – 🇺🇸 with € symbol US International backlit.</v>
      </c>
      <c r="AM23" s="2" t="str">
        <f>SUBSTITUTE(IF(ISBLANK(Values!F22),"",Values!$B$27), "{model}", Values!$B$3)</f>
        <v>👉 COMPATIBLE WITH - Lenovo Thinkpad 13 Gen 2, T460s, T470s. Please check the picture and description carefully before purchasing any keyboard. This ensures that you get the correct laptop keyboard for your computer. Super easy installation.</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Denmark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replacement US backlit keyboard for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 BL</v>
      </c>
      <c r="Y24" s="32" t="str">
        <f>IF(ISBLANK(Values!F23),"","Size-Color")</f>
        <v>Size-Color</v>
      </c>
      <c r="Z24" s="30" t="str">
        <f>IF(ISBLANK(Values!F23),"","variation")</f>
        <v>variation</v>
      </c>
      <c r="AA24" s="2" t="str">
        <f>IF(ISBLANK(Values!F23),"",Values!$B$20)</f>
        <v>PartialUpdate</v>
      </c>
      <c r="AB24" s="2" t="str">
        <f>IF(ISBLANK(Values!F23),"",Values!$B$29)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5" t="str">
        <f>IF(ISBLANK(Values!F23),"",IF(Values!J23,Values!$B$23,Values!$B$33))</f>
        <v>👉 REFURBISHED:  SAVE MONEY -  Replacement Lenovo laptop keyboard, same quality as OEM keyboards. TellusRem is the Leading keyboards distributor in the world since 2011. Perfect replacement keyboard, easy to replace and install.</v>
      </c>
      <c r="AJ24" s="33" t="str">
        <f>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4" s="2" t="str">
        <f>IF(ISBLANK(Values!F23),"",Values!$B$25)</f>
        <v>♻️ ECOFRIENDLY PRODUCT - Buy refurbished, BUY GREEN! Reduce more than 80% carbon dioxide by buying our refurbished keyboards, compared to getting a new keyboard! Perfect OEM replacement part for your keyboard.</v>
      </c>
      <c r="AL24" s="2" t="str">
        <f>IF(ISBLANK(Values!F23),"",SUBSTITUTE(SUBSTITUTE(IF(Values!$K23, Values!$B$26, Values!$B$33), "{language}", Values!$I23), "{flag}", INDEX(options!$E$1:$E$20, Values!$W23)))</f>
        <v>👉 LAYOUT – 🇺🇸 US backlit.</v>
      </c>
      <c r="AM24" s="2" t="str">
        <f>SUBSTITUTE(IF(ISBLANK(Values!F23),"",Values!$B$27), "{model}", Values!$B$3)</f>
        <v>👉 COMPATIBLE WITH - Lenovo Thinkpad 13 Gen 2, T460s, T470s.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IF(ISBLANK(Values!F23),"",Values!I23)</f>
        <v>US</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Denmark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1">
      <formula>IF(VLOOKUP($B$3,#NAME?,MATCH($A4,#NAME?,0)+1,0)&gt;0,1,0)</formula>
    </cfRule>
    <cfRule type="expression" dxfId="525" priority="990">
      <formula>IF(LEN(B4)&gt;0,1,0)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5">
      <formula>IF(LEN(C4)&gt;0,1,0)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18">
      <formula>IF(LEN(C5)&gt;0,1,0)</formula>
    </cfRule>
    <cfRule type="expression" dxfId="517" priority="22">
      <formula>AND(IF(IFERROR(VLOOKUP($C$3,#NAME?,MATCH($A5,#NAME?,0)+1,0),0)&gt;0,0,1),IF(IFERROR(VLOOKUP($C$3,#NAME?,MATCH($A5,#NAME?,0)+1,0),0)&gt;0,0,1),IF(IFERROR(VLOOKUP($C$3,#NAME?,MATCH($A5,#NAME?,0)+1,0),0)&gt;0,0,1),IF(IFERROR(MATCH($A5,#NAME?,0),0)&gt;0,1,0))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1">
      <formula>IF(VLOOKUP($F$3,#NAME?,MATCH($A4,#NAME?,0)+1,0)&gt;0,1,0)</formula>
    </cfRule>
    <cfRule type="expression" dxfId="509" priority="1014">
      <formula>AND(IF(IFERROR(VLOOKUP($F$3,#NAME?,MATCH($A4,#NAME?,0)+1,0),0)&gt;0,0,1),IF(IFERROR(VLOOKUP($F$3,#NAME?,MATCH($A4,#NAME?,0)+1,0),0)&gt;0,0,1),IF(IFERROR(VLOOKUP($F$3,#NAME?,MATCH($A4,#NAME?,0)+1,0),0)&gt;0,0,1),IF(IFERROR(MATCH($A4,#NAME?,0),0)&gt;0,1,0))</formula>
    </cfRule>
    <cfRule type="expression" dxfId="508" priority="1010">
      <formula>IF(LEN(F4)&gt;0,1,0)</formula>
    </cfRule>
  </conditionalFormatting>
  <conditionalFormatting sqref="F5:F1048576">
    <cfRule type="expression" dxfId="507" priority="33">
      <formula>IF(LEN(F5)&gt;0,1,0)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4">
      <formula>IF(VLOOKUP($F$3,#NAME?,MATCH($A5,#NAME?,0)+1,0)&gt;0,1,0)</formula>
    </cfRule>
  </conditionalFormatting>
  <conditionalFormatting sqref="G4:G23">
    <cfRule type="expression" dxfId="504" priority="1016">
      <formula>IF(VLOOKUP($G$3,#NAME?,MATCH($A4,#NAME?,0)+1,0)&gt;0,1,0)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5">
      <formula>IF(LEN(G4)&gt;0,1,0)</formula>
    </cfRule>
  </conditionalFormatting>
  <conditionalFormatting sqref="G5:G23 G25:G1048576">
    <cfRule type="expression" dxfId="501" priority="38">
      <formula>IF(LEN(G5)&gt;0,1,0)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9">
      <formula>IF(VLOOKUP($G$3,#NAME?,MATCH($A5,#NAME?,0)+1,0)&gt;0,1,0)</formula>
    </cfRule>
  </conditionalFormatting>
  <conditionalFormatting sqref="G25:G204">
    <cfRule type="expression" dxfId="498" priority="1021">
      <formula>IF(VLOOKUP($G$3,#NAME?,MATCH($A25,#NAME?,0)+1,0)&gt;0,1,0)</formula>
    </cfRule>
    <cfRule type="expression" dxfId="497" priority="1024">
      <formula>AND(IF(IFERROR(VLOOKUP($G$3,#NAME?,MATCH($A25,#NAME?,0)+1,0),0)&gt;0,0,1),IF(IFERROR(VLOOKUP($G$3,#NAME?,MATCH($A25,#NAME?,0)+1,0),0)&gt;0,0,1),IF(IFERROR(VLOOKUP($G$3,#NAME?,MATCH($A25,#NAME?,0)+1,0),0)&gt;0,0,1),IF(IFERROR(MATCH($A25,#NAME?,0),0)&gt;0,1,0))</formula>
    </cfRule>
    <cfRule type="expression" dxfId="496" priority="1020">
      <formula>IF(LEN(G25)&gt;0,1,0)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4">
      <formula>AND(IF(IFERROR(VLOOKUP($N$3,#NAME?,MATCH($A4,#NAME?,0)+1,0),0)&gt;0,0,1),IF(IFERROR(VLOOKUP($N$3,#NAME?,MATCH($A4,#NAME?,0)+1,0),0)&gt;0,0,1),IF(IFERROR(VLOOKUP($N$3,#NAME?,MATCH($A4,#NAME?,0)+1,0),0)&gt;0,0,1),IF(IFERROR(MATCH($A4,#NAME?,0),0)&gt;0,1,0))</formula>
    </cfRule>
    <cfRule type="expression" dxfId="454" priority="1051">
      <formula>IF(VLOOKUP($N$3,#NAME?,MATCH($A4,#NAME?,0)+1,0)&gt;0,1,0)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1">
      <formula>IF(VLOOKUP($Q$3,#NAME?,MATCH($A4,#NAME?,0)+1,0)&gt;0,1,0)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3">
      <formula>IF(LEN(#REF!)&gt;0,1,0)</formula>
    </cfRule>
    <cfRule type="expression" dxfId="429" priority="144">
      <formula>IF(VLOOKUP($AC$3,#NAME?,MATCH(#REF!,#NAME?,0)+1,0)&gt;0,1,0)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8">
      <formula>IF(LEN(AJ4)&gt;0,1,0)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32">
      <formula>AND(IF(IFERROR(VLOOKUP($AT$3,#NAME?,MATCH($A4,#NAME?,0)+1,0),0)&gt;0,0,1),IF(IFERROR(VLOOKUP($AT$3,#NAME?,MATCH($A4,#NAME?,0)+1,0),0)&gt;0,0,1),IF(IFERROR(VLOOKUP($AT$3,#NAME?,MATCH($A4,#NAME?,0)+1,0),0)&gt;0,0,1),IF(IFERROR(MATCH($A4,#NAME?,0),0)&gt;0,1,0))</formula>
    </cfRule>
    <cfRule type="expression" dxfId="388" priority="229">
      <formula>IF(VLOOKUP($AT$3,#NAME?,MATCH($A4,#NAME?,0)+1,0)&gt;0,1,0)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4">
      <formula>IF(VLOOKUP($AY$3,#NAME?,MATCH($A4,#NAME?,0)+1,0)&gt;0,1,0)</formula>
    </cfRule>
    <cfRule type="expression" dxfId="374"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62">
      <formula>AND(IF(IFERROR(VLOOKUP($BT$3,#NAME?,MATCH($A4,#NAME?,0)+1,0),0)&gt;0,0,1),IF(IFERROR(VLOOKUP($BT$3,#NAME?,MATCH($A4,#NAME?,0)+1,0),0)&gt;0,0,1),IF(IFERROR(VLOOKUP($BT$3,#NAME?,MATCH($A4,#NAME?,0)+1,0),0)&gt;0,0,1),IF(IFERROR(MATCH($A4,#NAME?,0),0)&gt;0,1,0))</formula>
    </cfRule>
    <cfRule type="expression" dxfId="330" priority="359">
      <formula>IF(VLOOKUP($BT$3,#NAME?,MATCH($A4,#NAME?,0)+1,0)&gt;0,1,0)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7">
      <formula>AND(IF(IFERROR(VLOOKUP($CO$3,#NAME?,MATCH($A4,#NAME?,0)+1,0),0)&gt;0,0,1),IF(IFERROR(VLOOKUP($CO$3,#NAME?,MATCH($A4,#NAME?,0)+1,0),0)&gt;0,0,1),IF(IFERROR(VLOOKUP($CO$3,#NAME?,MATCH($A4,#NAME?,0)+1,0),0)&gt;0,0,1),IF(IFERROR(MATCH($A4,#NAME?,0),0)&gt;0,1,0))</formula>
    </cfRule>
    <cfRule type="expression" dxfId="288" priority="4">
      <formula>IF(VLOOKUP($CO$3,#NAME?,MATCH($A4,#NAME?,0)+1,0)&gt;0,1,0)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0">
      <formula>IF(VLOOKUP($CY$3,#NAME?,MATCH($A4,#NAME?,0)+1,0)&gt;0,1,0)</formula>
    </cfRule>
    <cfRule type="expression" dxfId="264" priority="513">
      <formula>AND(IF(IFERROR(VLOOKUP($CY$3,#NAME?,MATCH($A4,#NAME?,0)+1,0),0)&gt;0,0,1),IF(IFERROR(VLOOKUP($CY$3,#NAME?,MATCH($A4,#NAME?,0)+1,0),0)&gt;0,0,1),IF(IFERROR(VLOOKUP($CY$3,#NAME?,MATCH($A4,#NAME?,0)+1,0),0)&gt;0,0,1),IF(IFERROR(MATCH($A4,#NAME?,0),0)&gt;0,1,0))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0">
      <formula>AND(AND(OR(AND(OR(OR(NOT(CO4&lt;&gt;"DEFAULT"),CO4="")))),A4&lt;&gt;""))</formula>
    </cfRule>
    <cfRule type="expression" dxfId="254" priority="521">
      <formula>IF(LEN(DA4)&gt;0,1,0)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3">
      <formula>IF(LEN(DC4)&gt;0,1,0)</formula>
    </cfRule>
  </conditionalFormatting>
  <conditionalFormatting sqref="DD4:DD1048576">
    <cfRule type="expression" dxfId="245" priority="539">
      <formula>IF(LEN(DD4)&gt;0,1,0)</formula>
    </cfRule>
    <cfRule type="expression" dxfId="24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43">
      <formula>AND(IF(IFERROR(VLOOKUP($DD$3,#NAME?,MATCH($A4,#NAME?,0)+1,0),0)&gt;0,0,1),IF(IFERROR(VLOOKUP($DD$3,#NAME?,MATCH($A4,#NAME?,0)+1,0),0)&gt;0,0,1),IF(IFERROR(VLOOKUP($DD$3,#NAME?,MATCH($A4,#NAME?,0)+1,0),0)&gt;0,0,1),IF(IFERROR(MATCH($A4,#NAME?,0),0)&gt;0,1,0))</formula>
    </cfRule>
    <cfRule type="expression" dxfId="242" priority="540">
      <formula>IF(VLOOKUP($DD$3,#NAME?,MATCH($A4,#NAME?,0)+1,0)&gt;0,1,0)</formula>
    </cfRule>
  </conditionalFormatting>
  <conditionalFormatting sqref="DE4:DE1048576">
    <cfRule type="expression" dxfId="241"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1">
      <formula>IF(LEN(DF4)&gt;0,1,0)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2">
      <formula>IF(VLOOKUP($DF$3,#NAME?,MATCH($A4,#NAME?,0)+1,0)&gt;0,1,0)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1">
      <formula>AND(IF(IFERROR(VLOOKUP($DG$3,#NAME?,MATCH($A4,#NAME?,0)+1,0),0)&gt;0,0,1),IF(IFERROR(VLOOKUP($DG$3,#NAME?,MATCH($A4,#NAME?,0)+1,0),0)&gt;0,0,1),IF(IFERROR(VLOOKUP($DG$3,#NAME?,MATCH($A4,#NAME?,0)+1,0),0)&gt;0,0,1),IF(IFERROR(MATCH($A4,#NAME?,0),0)&gt;0,1,0))</formula>
    </cfRule>
    <cfRule type="expression" dxfId="231" priority="557">
      <formula>IF(LEN(DG4)&gt;0,1,0)</formula>
    </cfRule>
    <cfRule type="expression" dxfId="230" priority="558">
      <formula>IF(VLOOKUP($DG$3,#NAME?,MATCH($A4,#NAME?,0)+1,0)&gt;0,1,0)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5">
      <formula>IF(LEN(DJ4)&gt;0,1,0)</formula>
    </cfRule>
    <cfRule type="expression" dxfId="220" priority="576">
      <formula>IF(VLOOKUP($DJ$3,#NAME?,MATCH($A4,#NAME?,0)+1,0)&gt;0,1,0)</formula>
    </cfRule>
    <cfRule type="expression" dxfId="219"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1">
      <formula>IF(LEN(DK4)&gt;0,1,0)</formula>
    </cfRule>
    <cfRule type="expression" dxfId="21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2">
      <formula>IF(VLOOKUP($DK$3,#NAME?,MATCH($A4,#NAME?,0)+1,0)&gt;0,1,0)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4">
      <formula>IF(VLOOKUP($DQ$3,#NAME?,MATCH($A4,#NAME?,0)+1,0)&gt;0,1,0)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3">
      <formula>IF(LEN(DQ4)&gt;0,1,0)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20">
      <formula>IF(VLOOKUP($DR$3,#NAME?,MATCH($A4,#NAME?,0)+1,0)&gt;0,1,0)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33">
      <formula>AND(IF(IFERROR(VLOOKUP($DT$3,#NAME?,MATCH($A4,#NAME?,0)+1,0),0)&gt;0,0,1),IF(IFERROR(VLOOKUP($DT$3,#NAME?,MATCH($A4,#NAME?,0)+1,0),0)&gt;0,0,1),IF(IFERROR(VLOOKUP($DT$3,#NAME?,MATCH($A4,#NAME?,0)+1,0),0)&gt;0,0,1),IF(IFERROR(MATCH($A4,#NAME?,0),0)&gt;0,1,0))</formula>
    </cfRule>
    <cfRule type="expression" dxfId="188" priority="629">
      <formula>IF(LEN(DT4)&gt;0,1,0)</formula>
    </cfRule>
    <cfRule type="expression" dxfId="187" priority="630">
      <formula>IF(VLOOKUP($DT$3,#NAME?,MATCH($A4,#NAME?,0)+1,0)&gt;0,1,0)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4">
      <formula>IF(VLOOKUP($DX$3,#NAME?,MATCH($A4,#NAME?,0)+1,0)&gt;0,1,0)</formula>
    </cfRule>
    <cfRule type="expression" dxfId="173" priority="653">
      <formula>IF(LEN(DX4)&gt;0,1,0)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9">
      <formula>IF(LEN(DY4)&gt;0,1,0)</formula>
    </cfRule>
    <cfRule type="expression" dxfId="169" priority="663">
      <formula>AND(IF(IFERROR(VLOOKUP($DY$3,#NAME?,MATCH($A4,#NAME?,0)+1,0),0)&gt;0,0,1),IF(IFERROR(VLOOKUP($DY$3,#NAME?,MATCH($A4,#NAME?,0)+1,0),0)&gt;0,0,1),IF(IFERROR(VLOOKUP($DY$3,#NAME?,MATCH($A4,#NAME?,0)+1,0),0)&gt;0,0,1),IF(IFERROR(MATCH($A4,#NAME?,0),0)&gt;0,1,0))</formula>
    </cfRule>
    <cfRule type="expression" dxfId="168" priority="660">
      <formula>IF(VLOOKUP($DY$3,#NAME?,MATCH($A4,#NAME?,0)+1,0)&gt;0,1,0)</formula>
    </cfRule>
    <cfRule type="expression" dxfId="167" priority="658">
      <formula>AND(AND(OR(AND(OR(OR(NOT(CO4&lt;&gt;"DEFAULT"),CO4="")))),A4&lt;&gt;""))</formula>
    </cfRule>
  </conditionalFormatting>
  <conditionalFormatting sqref="DZ5:DZ1048576">
    <cfRule type="expression" dxfId="166" priority="664">
      <formula>AND(AND(OR(AND(OR(OR(NOT(CO4&lt;&gt;"DEFAULT"),CO4="")))),A4&lt;&gt;""))</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6">
      <formula>IF(VLOOKUP($DZ$3,#NAME?,MATCH($A4,#NAME?,0)+1,0)&gt;0,1,0)</formula>
    </cfRule>
    <cfRule type="expression" dxfId="163" priority="665">
      <formula>IF(LEN(DZ4)&gt;0,1,0)</formula>
    </cfRule>
  </conditionalFormatting>
  <conditionalFormatting sqref="EA5:EA1048576">
    <cfRule type="expression" dxfId="162" priority="671">
      <formula>IF(LEN(EA4)&gt;0,1,0)</formula>
    </cfRule>
    <cfRule type="expression" dxfId="161" priority="670">
      <formula>AND(AND(OR(AND(OR(OR(NOT(CO4&lt;&gt;"DEFAULT"),CO4="")))),A4&lt;&gt;""))</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8">
      <formula>IF(VLOOKUP($EB$3,#NAME?,MATCH($A4,#NAME?,0)+1,0)&gt;0,1,0)</formula>
    </cfRule>
    <cfRule type="expression" dxfId="157" priority="681">
      <formula>AND(IF(IFERROR(VLOOKUP($EB$3,#NAME?,MATCH($A4,#NAME?,0)+1,0),0)&gt;0,0,1),IF(IFERROR(VLOOKUP($EB$3,#NAME?,MATCH($A4,#NAME?,0)+1,0),0)&gt;0,0,1),IF(IFERROR(VLOOKUP($EB$3,#NAME?,MATCH($A4,#NAME?,0)+1,0),0)&gt;0,0,1),IF(IFERROR(MATCH($A4,#NAME?,0),0)&gt;0,1,0))</formula>
    </cfRule>
    <cfRule type="expression" dxfId="156" priority="676">
      <formula>AND(AND(OR(AND(OR(OR(NOT(CO4&lt;&gt;"DEFAULT"),CO4="")))),A4&lt;&gt;""))</formula>
    </cfRule>
    <cfRule type="expression" dxfId="155" priority="677">
      <formula>IF(LEN(EB4)&gt;0,1,0)</formula>
    </cfRule>
  </conditionalFormatting>
  <conditionalFormatting sqref="EC5: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3">
      <formula>IF(LEN(EC4)&gt;0,1,0)</formula>
    </cfRule>
    <cfRule type="expression" dxfId="151" priority="682">
      <formula>AND(AND(OR(AND(OR(OR(NOT(CO4&lt;&gt;"DEFAULT"),CO4="")))),A4&lt;&gt;""))</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6">
      <formula>IF(VLOOKUP($EE$3,#NAME?,MATCH($A4,#NAME?,0)+1,0)&gt;0,1,0)</formula>
    </cfRule>
    <cfRule type="expression" dxfId="144" priority="695">
      <formula>IF(LEN(EE4)&gt;0,1,0)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2">
      <formula>AND(AND(OR(AND(AND(OR(NOT(DY4="GHS"),DY4=""))),AND(AND(OR(NOT(DZ4="GHS"),DZ4=""))),AND(AND(OR(NOT(EA4="GHS"),EA4=""))),AND(AND(OR(NOT(EB4="GHS"),EB4=""))),AND(AND(OR(NOT(EC4="GHS"),EC4="")))),A4&lt;&gt;""))</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33">
      <formula>AND(IF(IFERROR(VLOOKUP($EK$3,#NAME?,MATCH($A4,#NAME?,0)+1,0),0)&gt;0,0,1),IF(IFERROR(VLOOKUP($EK$3,#NAME?,MATCH($A4,#NAME?,0)+1,0),0)&gt;0,0,1),IF(IFERROR(VLOOKUP($EK$3,#NAME?,MATCH($A4,#NAME?,0)+1,0),0)&gt;0,0,1),IF(IFERROR(MATCH($A4,#NAME?,0),0)&gt;0,1,0))</formula>
    </cfRule>
    <cfRule type="expression" dxfId="123" priority="729">
      <formula>IF(LEN(EK4)&gt;0,1,0)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6">
      <formula>IF(VLOOKUP($EL$3,#NAME?,MATCH($A4,#NAME?,0)+1,0)&gt;0,1,0)</formula>
    </cfRule>
    <cfRule type="expression" dxfId="120" priority="734">
      <formula>AND(AND(OR(AND(AND(OR(NOT(DY4="GHS"),DY4=""))),AND(AND(OR(NOT(DZ4="GHS"),DZ4=""))),AND(AND(OR(NOT(EA4="GHS"),EA4=""))),AND(AND(OR(NOT(EB4="GHS"),EB4=""))),AND(AND(OR(NOT(EC4="GHS"),EC4="")))),A4&lt;&gt;""))</formula>
    </cfRule>
  </conditionalFormatting>
  <conditionalFormatting sqref="EL4:FH1048576">
    <cfRule type="expression" dxfId="119" priority="735">
      <formula>IF(LEN(EL4)&gt;0,1,0)</formula>
    </cfRule>
  </conditionalFormatting>
  <conditionalFormatting sqref="EM4:EM1048576">
    <cfRule type="expression" dxfId="118" priority="744">
      <formula>AND(IF(IFERROR(VLOOKUP($EM$3,#NAME?,MATCH($A4,#NAME?,0)+1,0),0)&gt;0,0,1),IF(IFERROR(VLOOKUP($EM$3,#NAME?,MATCH($A4,#NAME?,0)+1,0),0)&gt;0,0,1),IF(IFERROR(VLOOKUP($EM$3,#NAME?,MATCH($A4,#NAME?,0)+1,0),0)&gt;0,0,1),IF(IFERROR(MATCH($A4,#NAME?,0),0)&gt;0,1,0))</formula>
    </cfRule>
    <cfRule type="expression" dxfId="117" priority="741">
      <formula>IF(VLOOKUP($EM$3,#NAME?,MATCH($A4,#NAME?,0)+1,0)&gt;0,1,0)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9">
      <formula>AND(IF(IFERROR(VLOOKUP($ET$3,#NAME?,MATCH($A4,#NAME?,0)+1,0),0)&gt;0,0,1),IF(IFERROR(VLOOKUP($ET$3,#NAME?,MATCH($A4,#NAME?,0)+1,0),0)&gt;0,0,1),IF(IFERROR(VLOOKUP($ET$3,#NAME?,MATCH($A4,#NAME?,0)+1,0),0)&gt;0,0,1),IF(IFERROR(MATCH($A4,#NAME?,0),0)&gt;0,1,0))</formula>
    </cfRule>
    <cfRule type="expression" dxfId="103" priority="776">
      <formula>IF(VLOOKUP($ET$3,#NAME?,MATCH($A4,#NAME?,0)+1,0)&gt;0,1,0)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9">
      <formula>AND(IF(IFERROR(VLOOKUP($FJ$3,#NAME?,MATCH($A8,#NAME?,0)+1,0),0)&gt;0,0,1),IF(IFERROR(VLOOKUP($FJ$3,#NAME?,MATCH($A8,#NAME?,0)+1,0),0)&gt;0,0,1),IF(IFERROR(VLOOKUP($FJ$3,#NAME?,MATCH($A8,#NAME?,0)+1,0),0)&gt;0,0,1),IF(IFERROR(MATCH($A8,#NAME?,0),0)&gt;0,1,0))</formula>
    </cfRule>
    <cfRule type="expression" dxfId="69" priority="855">
      <formula>IF(LEN(FJ8)&gt;0,1,0)</formula>
    </cfRule>
    <cfRule type="expression" dxfId="68" priority="856">
      <formula>IF(VLOOKUP($FJ$3,#NAME?,MATCH($A8,#NAME?,0)+1,0)&gt;0,1,0)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 zoomScaleNormal="100" workbookViewId="0">
      <selection activeCell="D11" sqref="D11"/>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c r="D4" s="44"/>
      <c r="E4" s="44"/>
      <c r="F4" s="39"/>
      <c r="G4" s="39"/>
      <c r="H4" s="4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6" t="b">
        <f>TRUE()</f>
        <v>1</v>
      </c>
      <c r="K4" s="47" t="b">
        <f>FALSE()</f>
        <v>0</v>
      </c>
      <c r="L4" s="39" t="s">
        <v>374</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375</v>
      </c>
      <c r="B5" s="43">
        <v>34.950000000000003</v>
      </c>
      <c r="C5" s="44"/>
      <c r="D5" s="44"/>
      <c r="E5" s="44"/>
      <c r="F5" s="39"/>
      <c r="G5" s="39"/>
      <c r="H5" s="45" t="s">
        <v>376</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6" t="b">
        <f>TRUE()</f>
        <v>1</v>
      </c>
      <c r="K5" s="47" t="b">
        <f>FALSE()</f>
        <v>0</v>
      </c>
      <c r="L5" s="39" t="s">
        <v>377</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378</v>
      </c>
      <c r="B6" s="51" t="s">
        <v>379</v>
      </c>
      <c r="C6" s="44"/>
      <c r="D6" s="44"/>
      <c r="E6" s="44"/>
      <c r="F6" s="39"/>
      <c r="G6" s="39"/>
      <c r="H6" s="45" t="s">
        <v>380</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6" t="b">
        <f>TRUE()</f>
        <v>1</v>
      </c>
      <c r="K6" s="47" t="b">
        <f>FALSE()</f>
        <v>0</v>
      </c>
      <c r="L6" s="39" t="s">
        <v>381</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382</v>
      </c>
      <c r="B7" s="52" t="str">
        <f>IF(B6=options!C1,"41","41")</f>
        <v>41</v>
      </c>
      <c r="C7" s="44"/>
      <c r="D7" s="44"/>
      <c r="E7" s="44"/>
      <c r="F7" s="39"/>
      <c r="G7" s="39"/>
      <c r="H7" s="45" t="s">
        <v>383</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6" t="b">
        <f>TRUE()</f>
        <v>1</v>
      </c>
      <c r="K7" s="47" t="b">
        <f>FALSE()</f>
        <v>0</v>
      </c>
      <c r="L7" s="39" t="s">
        <v>384</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385</v>
      </c>
      <c r="B8" s="52" t="str">
        <f>IF(B6=options!C1,"17","17")</f>
        <v>17</v>
      </c>
      <c r="C8" s="44"/>
      <c r="D8" s="44"/>
      <c r="E8" s="44"/>
      <c r="F8" s="39"/>
      <c r="G8" s="39"/>
      <c r="H8" s="45" t="s">
        <v>386</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387</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388</v>
      </c>
      <c r="B9" s="52" t="str">
        <f>IF(B6=options!C1,"5","5")</f>
        <v>5</v>
      </c>
      <c r="C9" s="44"/>
      <c r="D9" s="44"/>
      <c r="E9" s="44"/>
      <c r="F9" s="39"/>
      <c r="G9" s="39"/>
      <c r="H9" s="45" t="s">
        <v>389</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6" t="b">
        <f>TRUE()</f>
        <v>1</v>
      </c>
      <c r="K9" s="47" t="b">
        <f>FALSE()</f>
        <v>0</v>
      </c>
      <c r="L9" s="39" t="s">
        <v>390</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391</v>
      </c>
      <c r="B10" s="53"/>
      <c r="C10" s="44"/>
      <c r="D10" s="44"/>
      <c r="E10" s="44"/>
      <c r="F10" s="39"/>
      <c r="G10" s="39"/>
      <c r="H10" s="45" t="s">
        <v>392</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6" t="b">
        <f>TRUE()</f>
        <v>1</v>
      </c>
      <c r="K10" s="47" t="b">
        <f>FALSE()</f>
        <v>0</v>
      </c>
      <c r="L10" s="39" t="s">
        <v>393</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394</v>
      </c>
      <c r="B11" s="43">
        <v>150</v>
      </c>
      <c r="C11" s="44"/>
      <c r="D11" s="44"/>
      <c r="E11" s="44"/>
      <c r="F11" s="39"/>
      <c r="G11" s="39"/>
      <c r="H11" s="45" t="s">
        <v>395</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6" t="b">
        <f>TRUE()</f>
        <v>1</v>
      </c>
      <c r="K11" s="47" t="b">
        <f>FALSE()</f>
        <v>0</v>
      </c>
      <c r="L11" s="39" t="s">
        <v>396</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c r="D12" s="44"/>
      <c r="E12" s="44"/>
      <c r="F12" s="39"/>
      <c r="G12" s="39"/>
      <c r="H12" s="45" t="s">
        <v>397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FALSE()</f>
        <v>0</v>
      </c>
      <c r="L12" s="39" t="s">
        <v>398</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399</v>
      </c>
      <c r="B13" s="62" t="s">
        <v>637</v>
      </c>
      <c r="C13" s="44"/>
      <c r="D13" s="44"/>
      <c r="E13" s="44"/>
      <c r="F13" s="39"/>
      <c r="G13" s="39"/>
      <c r="H13" s="45" t="s">
        <v>400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FALSE()</f>
        <v>0</v>
      </c>
      <c r="L13" s="39" t="s">
        <v>401</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402</v>
      </c>
      <c r="B14" s="62">
        <v>5714401131991</v>
      </c>
      <c r="C14" s="44" t="b">
        <f>FALSE()</f>
        <v>0</v>
      </c>
      <c r="D14" s="44" t="b">
        <f>TRUE()</f>
        <v>1</v>
      </c>
      <c r="E14" s="44"/>
      <c r="F14" s="39">
        <v>5714401131007</v>
      </c>
      <c r="G14" s="39" t="s">
        <v>403</v>
      </c>
      <c r="H14" s="45"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6" t="b">
        <f>TRUE()</f>
        <v>1</v>
      </c>
      <c r="K14" s="47" t="b">
        <f>TRUE()</f>
        <v>1</v>
      </c>
      <c r="L14" s="39" t="s">
        <v>632</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t="b">
        <f>FALSE()</f>
        <v>0</v>
      </c>
      <c r="D15" s="44" t="b">
        <f>TRUE()</f>
        <v>1</v>
      </c>
      <c r="E15" s="44"/>
      <c r="F15" s="39">
        <v>5714401131014</v>
      </c>
      <c r="G15" s="39" t="s">
        <v>404</v>
      </c>
      <c r="H15" s="45" t="s">
        <v>376</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6" t="b">
        <f>TRUE()</f>
        <v>1</v>
      </c>
      <c r="K15" s="47" t="b">
        <f>TRUE()</f>
        <v>1</v>
      </c>
      <c r="L15" s="39" t="s">
        <v>636</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405</v>
      </c>
      <c r="B16" s="41" t="s">
        <v>406</v>
      </c>
      <c r="C16" s="44" t="b">
        <f>FALSE()</f>
        <v>0</v>
      </c>
      <c r="D16" s="44" t="b">
        <f>TRUE()</f>
        <v>1</v>
      </c>
      <c r="E16" s="44"/>
      <c r="F16" s="39">
        <v>5714401131021</v>
      </c>
      <c r="G16" s="39" t="s">
        <v>407</v>
      </c>
      <c r="H16" s="45" t="s">
        <v>380</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6" t="b">
        <f>TRUE()</f>
        <v>1</v>
      </c>
      <c r="K16" s="47" t="b">
        <f>TRUE()</f>
        <v>1</v>
      </c>
      <c r="L16" s="39" t="s">
        <v>633</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t="b">
        <f>FALSE()</f>
        <v>0</v>
      </c>
      <c r="D17" s="44" t="b">
        <f>TRUE()</f>
        <v>1</v>
      </c>
      <c r="E17" s="44"/>
      <c r="F17" s="39">
        <v>5714401131038</v>
      </c>
      <c r="G17" s="39" t="s">
        <v>408</v>
      </c>
      <c r="H17" s="45" t="s">
        <v>383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6" t="b">
        <f>TRUE()</f>
        <v>1</v>
      </c>
      <c r="K17" s="47" t="b">
        <f>TRUE()</f>
        <v>1</v>
      </c>
      <c r="L17" s="39" t="s">
        <v>384</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409</v>
      </c>
      <c r="B18" s="43">
        <v>5</v>
      </c>
      <c r="C18" s="44" t="b">
        <f>FALSE()</f>
        <v>0</v>
      </c>
      <c r="D18" s="44" t="b">
        <f>TRUE()</f>
        <v>1</v>
      </c>
      <c r="E18" s="44"/>
      <c r="F18" s="39">
        <v>5714401131045</v>
      </c>
      <c r="G18" s="39" t="s">
        <v>410</v>
      </c>
      <c r="H18" s="45" t="s">
        <v>386</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TRUE()</f>
        <v>1</v>
      </c>
      <c r="L18" s="39" t="s">
        <v>634</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t="b">
        <f>FALSE()</f>
        <v>0</v>
      </c>
      <c r="D19" s="44" t="b">
        <f>TRUE()</f>
        <v>1</v>
      </c>
      <c r="E19" s="44"/>
      <c r="F19" s="39">
        <v>5714401131052</v>
      </c>
      <c r="G19" s="39" t="s">
        <v>411</v>
      </c>
      <c r="H19" s="45" t="s">
        <v>389</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6" t="b">
        <f>TRUE()</f>
        <v>1</v>
      </c>
      <c r="K19" s="47" t="b">
        <f>TRUE()</f>
        <v>1</v>
      </c>
      <c r="L19" s="39" t="s">
        <v>635</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412</v>
      </c>
      <c r="B20" s="55" t="s">
        <v>413</v>
      </c>
      <c r="C20" s="44" t="b">
        <f>FALSE()</f>
        <v>0</v>
      </c>
      <c r="D20" s="44" t="b">
        <f>TRUE()</f>
        <v>1</v>
      </c>
      <c r="E20" s="44"/>
      <c r="F20" s="39">
        <v>5714401131069</v>
      </c>
      <c r="G20" s="39" t="s">
        <v>414</v>
      </c>
      <c r="H20" s="45" t="s">
        <v>392</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46" t="b">
        <f>TRUE()</f>
        <v>1</v>
      </c>
      <c r="K20" s="47" t="b">
        <f>TRUE()</f>
        <v>1</v>
      </c>
      <c r="L20" s="39" t="s">
        <v>393</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t="b">
        <f>FALSE()</f>
        <v>0</v>
      </c>
      <c r="D21" s="44" t="b">
        <f>TRUE()</f>
        <v>1</v>
      </c>
      <c r="E21" s="44"/>
      <c r="F21" s="39">
        <v>5714401131076</v>
      </c>
      <c r="G21" s="39" t="s">
        <v>415</v>
      </c>
      <c r="H21" s="45" t="s">
        <v>395</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46" t="b">
        <f>TRUE()</f>
        <v>1</v>
      </c>
      <c r="K21" s="47" t="b">
        <f>TRUE()</f>
        <v>1</v>
      </c>
      <c r="L21" s="39" t="s">
        <v>396</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t="b">
        <f>FALSE()</f>
        <v>0</v>
      </c>
      <c r="D22" s="44" t="b">
        <f>TRUE()</f>
        <v>1</v>
      </c>
      <c r="E22" s="44"/>
      <c r="F22" s="39">
        <v>5714401131083</v>
      </c>
      <c r="G22" s="39" t="s">
        <v>416</v>
      </c>
      <c r="H22" s="45" t="s">
        <v>397</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TRUE()</f>
        <v>1</v>
      </c>
      <c r="L22" s="39" t="s">
        <v>398</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417</v>
      </c>
      <c r="B23" s="41"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4" t="b">
        <f>TRUE()</f>
        <v>1</v>
      </c>
      <c r="D23" s="44" t="b">
        <f>FALSE()</f>
        <v>0</v>
      </c>
      <c r="E23" s="44"/>
      <c r="F23" s="39">
        <v>5714401131090</v>
      </c>
      <c r="G23" s="39" t="s">
        <v>418</v>
      </c>
      <c r="H23" s="45" t="s">
        <v>400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TRUE()</f>
        <v>1</v>
      </c>
      <c r="L23" s="39" t="s">
        <v>401</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56" x14ac:dyDescent="0.15">
      <c r="A24" s="40" t="s">
        <v>419</v>
      </c>
      <c r="B24" s="41"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4"/>
      <c r="D24" s="44"/>
      <c r="E24" s="44"/>
      <c r="F24" s="39"/>
      <c r="G24" s="39"/>
      <c r="H24" s="45"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6" t="b">
        <f>TRUE()</f>
        <v>1</v>
      </c>
      <c r="K24" s="47" t="b">
        <f>TRUE()</f>
        <v>1</v>
      </c>
      <c r="L24" s="39" t="s">
        <v>420</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421</v>
      </c>
      <c r="B25" s="41"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4"/>
      <c r="D25" s="44"/>
      <c r="E25" s="44"/>
      <c r="F25" s="39"/>
      <c r="G25" s="39"/>
      <c r="H25" s="45" t="s">
        <v>376</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6" t="b">
        <f>TRUE()</f>
        <v>1</v>
      </c>
      <c r="K25" s="47" t="b">
        <f>TRUE()</f>
        <v>1</v>
      </c>
      <c r="L25" s="39" t="s">
        <v>422</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423</v>
      </c>
      <c r="B26" s="41" t="str">
        <f>IF(Values!$B$36=English!$B$2,English!B6, IF(Values!$B$36=German!$B$2,German!B6, IF(Values!$B$36=Italian!$B$2,Italian!B6, IF(Values!$B$36=Spanish!$B$2, Spanish!B6, IF(Values!$B$36=French!$B$2, French!B6, IF(Values!$B$36=Dutch!$B$2,Dutch!B6, IF(Values!$B$36=English!$D$32, English!D36, 0)))))))</f>
        <v>👉 LAYOUT – {flag} {language} backlit.</v>
      </c>
      <c r="C26" s="44"/>
      <c r="D26" s="44"/>
      <c r="E26" s="44"/>
      <c r="F26" s="39"/>
      <c r="G26" s="39"/>
      <c r="H26" s="45" t="s">
        <v>380</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6" t="b">
        <f>TRUE()</f>
        <v>1</v>
      </c>
      <c r="K26" s="47" t="b">
        <f>TRUE()</f>
        <v>1</v>
      </c>
      <c r="L26" s="39" t="s">
        <v>424</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42" x14ac:dyDescent="0.15">
      <c r="A27" s="40" t="s">
        <v>421</v>
      </c>
      <c r="B27" s="41"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4"/>
      <c r="D27" s="44"/>
      <c r="E27" s="44"/>
      <c r="F27" s="39"/>
      <c r="G27" s="39"/>
      <c r="H27" s="45" t="s">
        <v>383</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6" t="b">
        <f>TRUE()</f>
        <v>1</v>
      </c>
      <c r="K27" s="47" t="b">
        <f>TRUE()</f>
        <v>1</v>
      </c>
      <c r="L27" s="39" t="s">
        <v>425</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386</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426</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427</v>
      </c>
      <c r="B29" s="41"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4"/>
      <c r="D29" s="44"/>
      <c r="E29" s="44"/>
      <c r="F29" s="39"/>
      <c r="G29" s="39"/>
      <c r="H29" s="45" t="s">
        <v>389</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6" t="b">
        <f>TRUE()</f>
        <v>1</v>
      </c>
      <c r="K29" s="47" t="b">
        <f>TRUE()</f>
        <v>1</v>
      </c>
      <c r="L29" s="39" t="s">
        <v>428</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392</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6" t="b">
        <f>TRUE()</f>
        <v>1</v>
      </c>
      <c r="K30" s="47" t="b">
        <f>TRUE()</f>
        <v>1</v>
      </c>
      <c r="L30" s="39" t="s">
        <v>429</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42" x14ac:dyDescent="0.15">
      <c r="A31" s="40" t="s">
        <v>430</v>
      </c>
      <c r="B31" s="41"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4"/>
      <c r="D31" s="44"/>
      <c r="E31" s="44"/>
      <c r="F31" s="39"/>
      <c r="G31" s="39"/>
      <c r="H31" s="45" t="s">
        <v>431</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6" t="b">
        <f>TRUE()</f>
        <v>1</v>
      </c>
      <c r="K31" s="47" t="b">
        <f>TRUE()</f>
        <v>1</v>
      </c>
      <c r="L31" s="39" t="s">
        <v>432</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433</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6" t="b">
        <f>TRUE()</f>
        <v>1</v>
      </c>
      <c r="K32" s="47" t="b">
        <f>TRUE()</f>
        <v>1</v>
      </c>
      <c r="L32" s="39" t="s">
        <v>434</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435</v>
      </c>
      <c r="B33" s="41" t="str">
        <f>IF(Values!$B$36=English!$B$2,English!B14, IF(Values!$B$36=German!$B$2,German!B14, IF(Values!$B$36=Italian!$B$2,Italian!B14, IF(Values!$B$36=Spanish!$B$2, Spanish!B14, IF(Values!$B$36=French!$B$2, French!B14, IF(Values!$B$36=Dutch!$B$2,Dutch!B14, IF(Values!$B$36=English!$D$32, English!B14, 0)))))))</f>
        <v>👉 LAYOUT -  {flag} {language} NO backlit.</v>
      </c>
      <c r="C33" s="44"/>
      <c r="D33" s="44"/>
      <c r="E33" s="44"/>
      <c r="F33" s="39"/>
      <c r="G33" s="39"/>
      <c r="H33" s="45" t="s">
        <v>436</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6" t="b">
        <f>TRUE()</f>
        <v>1</v>
      </c>
      <c r="K33" s="47" t="b">
        <f>TRUE()</f>
        <v>1</v>
      </c>
      <c r="L33" s="39" t="s">
        <v>437</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438</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6" t="b">
        <f>TRUE()</f>
        <v>1</v>
      </c>
      <c r="K34" s="47" t="b">
        <f>TRUE()</f>
        <v>1</v>
      </c>
      <c r="L34" s="39" t="s">
        <v>439</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440</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6" t="b">
        <f>TRUE()</f>
        <v>1</v>
      </c>
      <c r="K35" s="47" t="b">
        <f>TRUE()</f>
        <v>1</v>
      </c>
      <c r="L35" s="39" t="s">
        <v>441</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442</v>
      </c>
      <c r="B36" s="55" t="s">
        <v>460</v>
      </c>
      <c r="C36" s="44"/>
      <c r="D36" s="44"/>
      <c r="E36" s="44"/>
      <c r="F36" s="39"/>
      <c r="G36" s="39"/>
      <c r="H36" s="45" t="s">
        <v>443</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6" t="b">
        <f>TRUE()</f>
        <v>1</v>
      </c>
      <c r="K36" s="47" t="b">
        <f>TRUE()</f>
        <v>1</v>
      </c>
      <c r="L36" s="39" t="s">
        <v>444</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445</v>
      </c>
      <c r="B37" s="55" t="s">
        <v>446</v>
      </c>
      <c r="C37" s="44"/>
      <c r="D37" s="44"/>
      <c r="E37" s="44"/>
      <c r="F37" s="39"/>
      <c r="G37" s="39"/>
      <c r="H37" s="45" t="s">
        <v>447</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448</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6" t="b">
        <f>TRUE()</f>
        <v>1</v>
      </c>
      <c r="K38" s="47" t="b">
        <f>TRUE()</f>
        <v>1</v>
      </c>
      <c r="L38" s="39" t="s">
        <v>449</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450</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6" t="b">
        <f>TRUE()</f>
        <v>1</v>
      </c>
      <c r="K39" s="47" t="b">
        <f>TRUE()</f>
        <v>1</v>
      </c>
      <c r="L39" s="39" t="s">
        <v>451</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395</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6" t="b">
        <f>TRUE()</f>
        <v>1</v>
      </c>
      <c r="K40" s="47" t="b">
        <f>TRUE()</f>
        <v>1</v>
      </c>
      <c r="L40" s="39" t="s">
        <v>452</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397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453</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454</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6" t="b">
        <f>TRUE()</f>
        <v>1</v>
      </c>
      <c r="K42" s="47" t="b">
        <f>TRUE()</f>
        <v>1</v>
      </c>
      <c r="L42" s="39" t="s">
        <v>455</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400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9" t="s">
        <v>456</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457</v>
      </c>
      <c r="B1" s="44" t="b">
        <f>TRUE()</f>
        <v>1</v>
      </c>
      <c r="C1" t="s">
        <v>458</v>
      </c>
      <c r="D1" s="45" t="s">
        <v>373</v>
      </c>
      <c r="E1" t="s">
        <v>459</v>
      </c>
      <c r="F1" t="s">
        <v>460</v>
      </c>
      <c r="G1" t="s">
        <v>446</v>
      </c>
    </row>
    <row r="2" spans="1:7" x14ac:dyDescent="0.15">
      <c r="A2" t="s">
        <v>413</v>
      </c>
      <c r="B2" s="44" t="b">
        <f>FALSE()</f>
        <v>0</v>
      </c>
      <c r="C2" t="s">
        <v>379</v>
      </c>
      <c r="D2" s="45" t="s">
        <v>376</v>
      </c>
      <c r="E2" t="s">
        <v>461</v>
      </c>
      <c r="F2" t="s">
        <v>376</v>
      </c>
      <c r="G2" t="s">
        <v>400</v>
      </c>
    </row>
    <row r="3" spans="1:7" x14ac:dyDescent="0.15">
      <c r="A3" t="s">
        <v>462</v>
      </c>
      <c r="D3" s="45" t="s">
        <v>380</v>
      </c>
      <c r="E3" t="s">
        <v>463</v>
      </c>
      <c r="F3" t="s">
        <v>373</v>
      </c>
    </row>
    <row r="4" spans="1:7" x14ac:dyDescent="0.15">
      <c r="D4" s="45" t="s">
        <v>383</v>
      </c>
      <c r="E4" t="s">
        <v>464</v>
      </c>
      <c r="F4" t="s">
        <v>380</v>
      </c>
    </row>
    <row r="5" spans="1:7" x14ac:dyDescent="0.15">
      <c r="D5" s="45" t="s">
        <v>386</v>
      </c>
      <c r="E5" t="s">
        <v>465</v>
      </c>
      <c r="F5" t="s">
        <v>383</v>
      </c>
    </row>
    <row r="6" spans="1:7" x14ac:dyDescent="0.15">
      <c r="D6" s="45" t="s">
        <v>389</v>
      </c>
      <c r="E6" t="s">
        <v>466</v>
      </c>
      <c r="F6" t="s">
        <v>440</v>
      </c>
    </row>
    <row r="7" spans="1:7" x14ac:dyDescent="0.15">
      <c r="D7" s="45" t="s">
        <v>392</v>
      </c>
      <c r="E7" t="s">
        <v>467</v>
      </c>
    </row>
    <row r="8" spans="1:7" x14ac:dyDescent="0.15">
      <c r="D8" s="45" t="s">
        <v>431</v>
      </c>
      <c r="E8" t="s">
        <v>468</v>
      </c>
    </row>
    <row r="9" spans="1:7" x14ac:dyDescent="0.15">
      <c r="D9" s="45" t="s">
        <v>436</v>
      </c>
      <c r="E9" t="s">
        <v>469</v>
      </c>
    </row>
    <row r="10" spans="1:7" x14ac:dyDescent="0.15">
      <c r="D10" s="45" t="s">
        <v>440</v>
      </c>
      <c r="E10" t="s">
        <v>470</v>
      </c>
    </row>
    <row r="11" spans="1:7" x14ac:dyDescent="0.15">
      <c r="D11" s="45" t="s">
        <v>443</v>
      </c>
      <c r="E11" t="s">
        <v>471</v>
      </c>
    </row>
    <row r="12" spans="1:7" x14ac:dyDescent="0.15">
      <c r="D12" s="45" t="s">
        <v>447</v>
      </c>
      <c r="E12" t="s">
        <v>472</v>
      </c>
    </row>
    <row r="13" spans="1:7" x14ac:dyDescent="0.15">
      <c r="D13" s="45" t="s">
        <v>448</v>
      </c>
      <c r="E13" t="s">
        <v>473</v>
      </c>
    </row>
    <row r="14" spans="1:7" x14ac:dyDescent="0.15">
      <c r="D14" s="45" t="s">
        <v>450</v>
      </c>
      <c r="E14" t="s">
        <v>474</v>
      </c>
    </row>
    <row r="15" spans="1:7" x14ac:dyDescent="0.15">
      <c r="D15" s="45" t="s">
        <v>395</v>
      </c>
      <c r="E15" t="s">
        <v>475</v>
      </c>
    </row>
    <row r="16" spans="1:7" x14ac:dyDescent="0.15">
      <c r="D16" s="45" t="s">
        <v>397</v>
      </c>
      <c r="E16" s="59" t="s">
        <v>476</v>
      </c>
    </row>
    <row r="17" spans="4:5" x14ac:dyDescent="0.15">
      <c r="D17" s="45" t="s">
        <v>454</v>
      </c>
      <c r="E17" t="s">
        <v>477</v>
      </c>
    </row>
    <row r="18" spans="4:5" x14ac:dyDescent="0.15">
      <c r="D18" s="45" t="s">
        <v>400</v>
      </c>
      <c r="E18" t="s">
        <v>478</v>
      </c>
    </row>
    <row r="19" spans="4:5" x14ac:dyDescent="0.15">
      <c r="D19" s="45" t="s">
        <v>438</v>
      </c>
      <c r="E19" t="s">
        <v>479</v>
      </c>
    </row>
    <row r="20" spans="4:5" x14ac:dyDescent="0.15">
      <c r="D20" s="45" t="s">
        <v>433</v>
      </c>
      <c r="E20" t="s">
        <v>480</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460</v>
      </c>
    </row>
    <row r="3" spans="1:2" x14ac:dyDescent="0.15">
      <c r="B3" s="42" t="s">
        <v>481</v>
      </c>
    </row>
    <row r="4" spans="1:2" x14ac:dyDescent="0.15">
      <c r="B4" s="42" t="s">
        <v>482</v>
      </c>
    </row>
    <row r="5" spans="1:2" x14ac:dyDescent="0.15">
      <c r="B5" s="42" t="s">
        <v>483</v>
      </c>
    </row>
    <row r="6" spans="1:2" x14ac:dyDescent="0.15">
      <c r="A6" t="s">
        <v>484</v>
      </c>
      <c r="B6" s="42" t="s">
        <v>485</v>
      </c>
    </row>
    <row r="7" spans="1:2" x14ac:dyDescent="0.15">
      <c r="B7" s="42" t="s">
        <v>486</v>
      </c>
    </row>
    <row r="8" spans="1:2" x14ac:dyDescent="0.15">
      <c r="A8" t="s">
        <v>40</v>
      </c>
      <c r="B8" s="42" t="s">
        <v>487</v>
      </c>
    </row>
    <row r="9" spans="1:2" x14ac:dyDescent="0.15">
      <c r="A9" t="s">
        <v>488</v>
      </c>
      <c r="B9" s="42" t="s">
        <v>489</v>
      </c>
    </row>
    <row r="10" spans="1:2" x14ac:dyDescent="0.15">
      <c r="B10" t="s">
        <v>490</v>
      </c>
    </row>
    <row r="11" spans="1:2" x14ac:dyDescent="0.15">
      <c r="B11" t="s">
        <v>491</v>
      </c>
    </row>
    <row r="14" spans="1:2" x14ac:dyDescent="0.15">
      <c r="B14" s="42" t="s">
        <v>492</v>
      </c>
    </row>
    <row r="20" spans="2:2" x14ac:dyDescent="0.15">
      <c r="B20" s="45" t="s">
        <v>373</v>
      </c>
    </row>
    <row r="21" spans="2:2" x14ac:dyDescent="0.15">
      <c r="B21" s="45" t="s">
        <v>376</v>
      </c>
    </row>
    <row r="22" spans="2:2" x14ac:dyDescent="0.15">
      <c r="B22" s="45" t="s">
        <v>380</v>
      </c>
    </row>
    <row r="23" spans="2:2" x14ac:dyDescent="0.15">
      <c r="B23" s="45" t="s">
        <v>383</v>
      </c>
    </row>
    <row r="24" spans="2:2" x14ac:dyDescent="0.15">
      <c r="B24" s="45" t="s">
        <v>386</v>
      </c>
    </row>
    <row r="25" spans="2:2" x14ac:dyDescent="0.15">
      <c r="B25" s="45" t="s">
        <v>389</v>
      </c>
    </row>
    <row r="26" spans="2:2" x14ac:dyDescent="0.15">
      <c r="B26" s="45" t="s">
        <v>392</v>
      </c>
    </row>
    <row r="27" spans="2:2" x14ac:dyDescent="0.15">
      <c r="B27" s="45" t="s">
        <v>431</v>
      </c>
    </row>
    <row r="28" spans="2:2" x14ac:dyDescent="0.15">
      <c r="B28" s="45" t="s">
        <v>436</v>
      </c>
    </row>
    <row r="29" spans="2:2" x14ac:dyDescent="0.15">
      <c r="B29" s="45" t="s">
        <v>440</v>
      </c>
    </row>
    <row r="30" spans="2:2" x14ac:dyDescent="0.15">
      <c r="B30" s="45" t="s">
        <v>443</v>
      </c>
    </row>
    <row r="31" spans="2:2" x14ac:dyDescent="0.15">
      <c r="B31" s="45" t="s">
        <v>447</v>
      </c>
    </row>
    <row r="32" spans="2:2" x14ac:dyDescent="0.15">
      <c r="B32" s="45" t="s">
        <v>448</v>
      </c>
    </row>
    <row r="33" spans="2:4" x14ac:dyDescent="0.15">
      <c r="B33" s="45" t="s">
        <v>450</v>
      </c>
    </row>
    <row r="34" spans="2:4" x14ac:dyDescent="0.15">
      <c r="B34" s="45" t="s">
        <v>395</v>
      </c>
      <c r="D34" s="42"/>
    </row>
    <row r="35" spans="2:4" x14ac:dyDescent="0.15">
      <c r="B35" s="45" t="s">
        <v>397</v>
      </c>
      <c r="D35" s="42"/>
    </row>
    <row r="36" spans="2:4" x14ac:dyDescent="0.15">
      <c r="B36" s="45" t="s">
        <v>454</v>
      </c>
      <c r="D36" s="42"/>
    </row>
    <row r="37" spans="2:4" x14ac:dyDescent="0.15">
      <c r="B37" s="45" t="s">
        <v>400</v>
      </c>
      <c r="D37" s="42"/>
    </row>
    <row r="38" spans="2:4" x14ac:dyDescent="0.15">
      <c r="B38" s="45" t="s">
        <v>438</v>
      </c>
      <c r="D38" s="42"/>
    </row>
    <row r="39" spans="2:4" x14ac:dyDescent="0.15">
      <c r="B39" s="45" t="s">
        <v>433</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60" t="s">
        <v>493</v>
      </c>
    </row>
    <row r="4" spans="1:2" ht="16" x14ac:dyDescent="0.2">
      <c r="B4" s="60" t="s">
        <v>494</v>
      </c>
    </row>
    <row r="5" spans="1:2" ht="16" x14ac:dyDescent="0.2">
      <c r="B5" s="60" t="s">
        <v>495</v>
      </c>
    </row>
    <row r="6" spans="1:2" ht="16" x14ac:dyDescent="0.2">
      <c r="B6" s="60" t="s">
        <v>496</v>
      </c>
    </row>
    <row r="7" spans="1:2" ht="16" x14ac:dyDescent="0.2">
      <c r="B7" s="60" t="s">
        <v>497</v>
      </c>
    </row>
    <row r="8" spans="1:2" x14ac:dyDescent="0.15">
      <c r="A8" t="s">
        <v>498</v>
      </c>
      <c r="B8" t="s">
        <v>499</v>
      </c>
    </row>
    <row r="9" spans="1:2" x14ac:dyDescent="0.15">
      <c r="A9" t="s">
        <v>500</v>
      </c>
      <c r="B9" t="s">
        <v>501</v>
      </c>
    </row>
    <row r="10" spans="1:2" x14ac:dyDescent="0.15">
      <c r="B10" t="s">
        <v>502</v>
      </c>
    </row>
    <row r="11" spans="1:2" x14ac:dyDescent="0.15">
      <c r="B11" t="s">
        <v>503</v>
      </c>
    </row>
    <row r="14" spans="1: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386</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397</v>
      </c>
    </row>
    <row r="36" spans="2:2" x14ac:dyDescent="0.15">
      <c r="B36" t="s">
        <v>519</v>
      </c>
    </row>
    <row r="37" spans="2:2" x14ac:dyDescent="0.15">
      <c r="B37" t="s">
        <v>520</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383</v>
      </c>
    </row>
    <row r="3" spans="1:2" x14ac:dyDescent="0.15">
      <c r="B3" s="42" t="s">
        <v>523</v>
      </c>
    </row>
    <row r="4" spans="1:2" x14ac:dyDescent="0.15">
      <c r="B4" s="42" t="s">
        <v>524</v>
      </c>
    </row>
    <row r="5" spans="1:2" x14ac:dyDescent="0.15">
      <c r="B5" s="42" t="s">
        <v>525</v>
      </c>
    </row>
    <row r="6" spans="1:2" x14ac:dyDescent="0.15">
      <c r="B6" s="42" t="s">
        <v>526</v>
      </c>
    </row>
    <row r="7" spans="1:2" x14ac:dyDescent="0.15">
      <c r="B7" s="42" t="s">
        <v>527</v>
      </c>
    </row>
    <row r="8" spans="1:2" x14ac:dyDescent="0.15">
      <c r="A8" t="s">
        <v>498</v>
      </c>
      <c r="B8" s="42" t="s">
        <v>528</v>
      </c>
    </row>
    <row r="9" spans="1:2" x14ac:dyDescent="0.15">
      <c r="A9" t="s">
        <v>500</v>
      </c>
      <c r="B9" s="42" t="s">
        <v>529</v>
      </c>
    </row>
    <row r="10" spans="1:2" x14ac:dyDescent="0.15">
      <c r="B10" s="42" t="s">
        <v>530</v>
      </c>
    </row>
    <row r="11" spans="1:2" x14ac:dyDescent="0.15">
      <c r="B11" s="42" t="s">
        <v>531</v>
      </c>
    </row>
    <row r="12" spans="1:2" x14ac:dyDescent="0.15">
      <c r="B12" s="42"/>
    </row>
    <row r="13" spans="1:2" x14ac:dyDescent="0.15">
      <c r="B13" s="42"/>
    </row>
    <row r="14" spans="1:2" x14ac:dyDescent="0.15">
      <c r="B14" s="42" t="s">
        <v>532</v>
      </c>
    </row>
    <row r="15" spans="1:2" x14ac:dyDescent="0.15">
      <c r="B15" s="42"/>
    </row>
    <row r="20" spans="2:2" x14ac:dyDescent="0.15">
      <c r="B20" t="s">
        <v>533</v>
      </c>
    </row>
    <row r="21" spans="2:2" x14ac:dyDescent="0.15">
      <c r="B21" t="s">
        <v>534</v>
      </c>
    </row>
    <row r="22" spans="2:2" x14ac:dyDescent="0.15">
      <c r="B22" t="s">
        <v>535</v>
      </c>
    </row>
    <row r="23" spans="2:2" x14ac:dyDescent="0.15">
      <c r="B23" t="s">
        <v>536</v>
      </c>
    </row>
    <row r="24" spans="2:2" x14ac:dyDescent="0.15">
      <c r="B24" t="s">
        <v>537</v>
      </c>
    </row>
    <row r="25" spans="2:2" x14ac:dyDescent="0.15">
      <c r="B25" t="s">
        <v>538</v>
      </c>
    </row>
    <row r="26" spans="2:2" x14ac:dyDescent="0.15">
      <c r="B26" t="s">
        <v>539</v>
      </c>
    </row>
    <row r="27" spans="2:2" x14ac:dyDescent="0.15">
      <c r="B27" t="s">
        <v>540</v>
      </c>
    </row>
    <row r="28" spans="2:2" x14ac:dyDescent="0.15">
      <c r="B28" t="s">
        <v>541</v>
      </c>
    </row>
    <row r="29" spans="2:2" x14ac:dyDescent="0.15">
      <c r="B29" t="s">
        <v>542</v>
      </c>
    </row>
    <row r="30" spans="2:2" x14ac:dyDescent="0.15">
      <c r="B30" t="s">
        <v>543</v>
      </c>
    </row>
    <row r="31" spans="2:2" x14ac:dyDescent="0.15">
      <c r="B31" t="s">
        <v>544</v>
      </c>
    </row>
    <row r="32" spans="2:2" x14ac:dyDescent="0.15">
      <c r="B32" t="s">
        <v>545</v>
      </c>
    </row>
    <row r="33" spans="2:2" x14ac:dyDescent="0.15">
      <c r="B33" t="s">
        <v>546</v>
      </c>
    </row>
    <row r="34" spans="2:2" x14ac:dyDescent="0.15">
      <c r="B34" t="s">
        <v>547</v>
      </c>
    </row>
    <row r="35" spans="2:2" x14ac:dyDescent="0.15">
      <c r="B35" t="s">
        <v>548</v>
      </c>
    </row>
    <row r="36" spans="2:2" x14ac:dyDescent="0.15">
      <c r="B36" t="s">
        <v>549</v>
      </c>
    </row>
    <row r="37" spans="2:2" x14ac:dyDescent="0.15">
      <c r="B37" t="s">
        <v>400</v>
      </c>
    </row>
    <row r="38" spans="2:2" x14ac:dyDescent="0.15">
      <c r="B38" t="s">
        <v>550</v>
      </c>
    </row>
    <row r="39" spans="2:2" x14ac:dyDescent="0.15">
      <c r="B39" t="s">
        <v>551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552</v>
      </c>
    </row>
    <row r="4" spans="2:2" x14ac:dyDescent="0.15">
      <c r="B4" t="s">
        <v>553</v>
      </c>
    </row>
    <row r="5" spans="2:2" x14ac:dyDescent="0.15">
      <c r="B5" t="s">
        <v>554</v>
      </c>
    </row>
    <row r="6" spans="2:2" x14ac:dyDescent="0.15">
      <c r="B6" t="s">
        <v>555</v>
      </c>
    </row>
    <row r="7" spans="2:2" x14ac:dyDescent="0.15">
      <c r="B7" t="s">
        <v>556</v>
      </c>
    </row>
    <row r="8" spans="2:2" ht="16" x14ac:dyDescent="0.2">
      <c r="B8" s="60" t="s">
        <v>557</v>
      </c>
    </row>
    <row r="9" spans="2:2" x14ac:dyDescent="0.15">
      <c r="B9" t="s">
        <v>558</v>
      </c>
    </row>
    <row r="10" spans="2:2" x14ac:dyDescent="0.15">
      <c r="B10" s="42" t="s">
        <v>559</v>
      </c>
    </row>
    <row r="11" spans="2:2" x14ac:dyDescent="0.15">
      <c r="B11" s="42" t="s">
        <v>560</v>
      </c>
    </row>
    <row r="14" spans="2:2" x14ac:dyDescent="0.15">
      <c r="B14" t="s">
        <v>561</v>
      </c>
    </row>
    <row r="20" spans="2:2" x14ac:dyDescent="0.15">
      <c r="B20" t="s">
        <v>562</v>
      </c>
    </row>
    <row r="21" spans="2:2" x14ac:dyDescent="0.15">
      <c r="B21" t="s">
        <v>563</v>
      </c>
    </row>
    <row r="22" spans="2:2" x14ac:dyDescent="0.15">
      <c r="B22" t="s">
        <v>564</v>
      </c>
    </row>
    <row r="23" spans="2:2" x14ac:dyDescent="0.15">
      <c r="B23" t="s">
        <v>565</v>
      </c>
    </row>
    <row r="24" spans="2:2" x14ac:dyDescent="0.15">
      <c r="B24" t="s">
        <v>386</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577</v>
      </c>
    </row>
    <row r="37" spans="2:2" x14ac:dyDescent="0.15">
      <c r="B37" t="s">
        <v>400</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60" t="s">
        <v>580</v>
      </c>
    </row>
    <row r="4" spans="2:2" ht="16" x14ac:dyDescent="0.2">
      <c r="B4" s="60" t="s">
        <v>581</v>
      </c>
    </row>
    <row r="5" spans="2:2" x14ac:dyDescent="0.15">
      <c r="B5" t="s">
        <v>582</v>
      </c>
    </row>
    <row r="6" spans="2:2" ht="16" x14ac:dyDescent="0.2">
      <c r="B6" s="60" t="s">
        <v>583</v>
      </c>
    </row>
    <row r="7" spans="2:2" ht="16" x14ac:dyDescent="0.2">
      <c r="B7" s="60" t="s">
        <v>584</v>
      </c>
    </row>
    <row r="8" spans="2:2" x14ac:dyDescent="0.15">
      <c r="B8" t="s">
        <v>585</v>
      </c>
    </row>
    <row r="9" spans="2:2" x14ac:dyDescent="0.15">
      <c r="B9" t="s">
        <v>586</v>
      </c>
    </row>
    <row r="10" spans="2:2" x14ac:dyDescent="0.15">
      <c r="B10" t="s">
        <v>587</v>
      </c>
    </row>
    <row r="11" spans="2:2" x14ac:dyDescent="0.15">
      <c r="B11" t="s">
        <v>588</v>
      </c>
    </row>
    <row r="14" spans="2:2" ht="16" x14ac:dyDescent="0.2">
      <c r="B14" s="60" t="s">
        <v>589</v>
      </c>
    </row>
    <row r="20" spans="2:2" x14ac:dyDescent="0.15">
      <c r="B20" t="s">
        <v>590</v>
      </c>
    </row>
    <row r="21" spans="2:2" x14ac:dyDescent="0.15">
      <c r="B21" t="s">
        <v>591</v>
      </c>
    </row>
    <row r="22" spans="2:2" x14ac:dyDescent="0.15">
      <c r="B22" t="s">
        <v>535</v>
      </c>
    </row>
    <row r="23" spans="2:2" x14ac:dyDescent="0.15">
      <c r="B23" t="s">
        <v>592</v>
      </c>
    </row>
    <row r="24" spans="2:2" x14ac:dyDescent="0.15">
      <c r="B24" t="s">
        <v>386</v>
      </c>
    </row>
    <row r="25" spans="2:2" x14ac:dyDescent="0.15">
      <c r="B25" t="s">
        <v>593</v>
      </c>
    </row>
    <row r="26" spans="2:2" x14ac:dyDescent="0.15">
      <c r="B26" t="s">
        <v>539</v>
      </c>
    </row>
    <row r="27" spans="2:2" x14ac:dyDescent="0.15">
      <c r="B27" t="s">
        <v>594</v>
      </c>
    </row>
    <row r="28" spans="2:2" x14ac:dyDescent="0.15">
      <c r="B28" t="s">
        <v>595</v>
      </c>
    </row>
    <row r="29" spans="2:2" x14ac:dyDescent="0.15">
      <c r="B29" t="s">
        <v>596</v>
      </c>
    </row>
    <row r="30" spans="2:2" x14ac:dyDescent="0.15">
      <c r="B30" t="s">
        <v>597</v>
      </c>
    </row>
    <row r="31" spans="2:2" x14ac:dyDescent="0.15">
      <c r="B31" t="s">
        <v>598</v>
      </c>
    </row>
    <row r="32" spans="2:2" x14ac:dyDescent="0.15">
      <c r="B32" t="s">
        <v>599</v>
      </c>
    </row>
    <row r="33" spans="2:2" x14ac:dyDescent="0.15">
      <c r="B33" t="s">
        <v>600</v>
      </c>
    </row>
    <row r="34" spans="2:2" x14ac:dyDescent="0.15">
      <c r="B34" t="s">
        <v>601</v>
      </c>
    </row>
    <row r="35" spans="2:2" x14ac:dyDescent="0.15">
      <c r="B35" t="s">
        <v>576</v>
      </c>
    </row>
    <row r="36" spans="2:2" x14ac:dyDescent="0.15">
      <c r="B36" t="s">
        <v>602</v>
      </c>
    </row>
    <row r="37" spans="2:2" x14ac:dyDescent="0.15">
      <c r="B37" t="s">
        <v>520</v>
      </c>
    </row>
    <row r="38" spans="2:2" x14ac:dyDescent="0.15">
      <c r="B38" t="s">
        <v>603</v>
      </c>
    </row>
    <row r="39" spans="2:2" x14ac:dyDescent="0.15">
      <c r="B39" t="s">
        <v>604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440</v>
      </c>
    </row>
    <row r="3" spans="2:2" x14ac:dyDescent="0.15">
      <c r="B3" t="s">
        <v>605</v>
      </c>
    </row>
    <row r="4" spans="2:2" x14ac:dyDescent="0.15">
      <c r="B4" t="s">
        <v>606</v>
      </c>
    </row>
    <row r="5" spans="2:2" x14ac:dyDescent="0.15">
      <c r="B5" t="s">
        <v>607</v>
      </c>
    </row>
    <row r="6" spans="2:2" x14ac:dyDescent="0.15">
      <c r="B6" t="s">
        <v>608</v>
      </c>
    </row>
    <row r="7" spans="2:2" x14ac:dyDescent="0.15">
      <c r="B7" t="s">
        <v>609</v>
      </c>
    </row>
    <row r="8" spans="2:2" x14ac:dyDescent="0.15">
      <c r="B8" t="s">
        <v>610</v>
      </c>
    </row>
    <row r="9" spans="2:2" x14ac:dyDescent="0.15">
      <c r="B9" t="s">
        <v>611</v>
      </c>
    </row>
    <row r="10" spans="2:2" x14ac:dyDescent="0.15">
      <c r="B10" t="s">
        <v>612</v>
      </c>
    </row>
    <row r="11" spans="2:2" x14ac:dyDescent="0.15">
      <c r="B11" t="s">
        <v>613</v>
      </c>
    </row>
    <row r="14" spans="2:2" x14ac:dyDescent="0.15">
      <c r="B14" t="s">
        <v>614</v>
      </c>
    </row>
    <row r="20" spans="2:2" x14ac:dyDescent="0.15">
      <c r="B20" t="s">
        <v>615</v>
      </c>
    </row>
    <row r="21" spans="2:2" x14ac:dyDescent="0.15">
      <c r="B21" t="s">
        <v>616</v>
      </c>
    </row>
    <row r="22" spans="2:2" x14ac:dyDescent="0.15">
      <c r="B22" t="s">
        <v>617</v>
      </c>
    </row>
    <row r="23" spans="2:2" x14ac:dyDescent="0.15">
      <c r="B23" t="s">
        <v>618</v>
      </c>
    </row>
    <row r="24" spans="2:2" x14ac:dyDescent="0.15">
      <c r="B24" t="s">
        <v>386</v>
      </c>
    </row>
    <row r="25" spans="2:2" x14ac:dyDescent="0.15">
      <c r="B25" t="s">
        <v>619</v>
      </c>
    </row>
    <row r="26" spans="2:2" x14ac:dyDescent="0.15">
      <c r="B26" t="s">
        <v>620</v>
      </c>
    </row>
    <row r="27" spans="2:2" x14ac:dyDescent="0.15">
      <c r="B27" t="s">
        <v>621</v>
      </c>
    </row>
    <row r="28" spans="2:2" x14ac:dyDescent="0.15">
      <c r="B28" t="s">
        <v>622</v>
      </c>
    </row>
    <row r="29" spans="2:2" x14ac:dyDescent="0.15">
      <c r="B29" t="s">
        <v>623</v>
      </c>
    </row>
    <row r="30" spans="2:2" x14ac:dyDescent="0.15">
      <c r="B30" t="s">
        <v>624</v>
      </c>
    </row>
    <row r="31" spans="2:2" x14ac:dyDescent="0.15">
      <c r="B31" t="s">
        <v>625</v>
      </c>
    </row>
    <row r="32" spans="2:2" x14ac:dyDescent="0.15">
      <c r="B32" t="s">
        <v>626</v>
      </c>
    </row>
    <row r="33" spans="2:2" x14ac:dyDescent="0.15">
      <c r="B33" t="s">
        <v>627</v>
      </c>
    </row>
    <row r="34" spans="2:2" x14ac:dyDescent="0.15">
      <c r="B34" t="s">
        <v>628</v>
      </c>
    </row>
    <row r="35" spans="2:2" x14ac:dyDescent="0.15">
      <c r="B35" t="s">
        <v>629</v>
      </c>
    </row>
    <row r="36" spans="2:2" x14ac:dyDescent="0.15">
      <c r="B36" t="s">
        <v>519</v>
      </c>
    </row>
    <row r="37" spans="2:2" x14ac:dyDescent="0.15">
      <c r="B37" t="s">
        <v>400</v>
      </c>
    </row>
    <row r="38" spans="2:2" x14ac:dyDescent="0.15">
      <c r="B38" t="s">
        <v>630</v>
      </c>
    </row>
    <row r="39" spans="2:2" x14ac:dyDescent="0.15">
      <c r="B39" t="s">
        <v>631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158</cp:revision>
  <dcterms:created xsi:type="dcterms:W3CDTF">2020-07-27T15:42:24Z</dcterms:created>
  <dcterms:modified xsi:type="dcterms:W3CDTF">2024-01-29T03:15:49Z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