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RG/"/>
    </mc:Choice>
  </mc:AlternateContent>
  <xr:revisionPtr revIDLastSave="0" documentId="13_ncr:1_{4309C711-0174-1845-8A49-D580471CB8FF}" xr6:coauthVersionLast="47" xr6:coauthVersionMax="47" xr10:uidLastSave="{00000000-0000-0000-0000-000000000000}"/>
  <bookViews>
    <workbookView xWindow="0" yWindow="7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23" i="1"/>
  <c r="G24" i="1"/>
  <c r="C4" i="2"/>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C9" i="2"/>
  <c r="V8" i="2"/>
  <c r="H8" i="2" s="1"/>
  <c r="R8" i="2"/>
  <c r="R9" i="1" s="1"/>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<sst xmlns="http://schemas.openxmlformats.org/spreadsheetml/2006/main" count="771" uniqueCount="635">
  <si>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</si>
  <si>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</si>
  <si>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</si>
  <si>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</si>
  <si>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</si>
  <si>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</si>
  <si>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</si>
  <si>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</si>
  <si>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</si>
  <si>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</si>
  <si>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</si>
  <si>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</si>
  <si>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</si>
  <si>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</si>
  <si>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</si>
  <si>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</si>
  <si>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</si>
  <si>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</si>
  <si>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</si>
  <si>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</si>
  <si>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</si>
  <si>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</si>
  <si>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</si>
  <si>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</si>
  <si>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</si>
  <si>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</si>
  <si>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</si>
  <si>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</si>
  <si>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</si>
  <si>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</si>
  <si>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</si>
  <si>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</si>
  <si>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</si>
  <si>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</si>
  <si>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</si>
  <si>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</si>
  <si>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</si>
  <si>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</si>
  <si>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</si>
  <si>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</si>
  <si>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</si>
  <si>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</si>
  <si>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</si>
  <si>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</si>
  <si>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</si>
  <si>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</si>
  <si>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</si>
  <si>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</si>
  <si>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</si>
  <si>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</si>
  <si>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</si>
  <si>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</si>
  <si>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</si>
  <si>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</si>
  <si>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</si>
  <si>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</si>
  <si>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</si>
  <si>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</si>
  <si>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</si>
  <si>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</si>
  <si>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</si>
  <si>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</si>
  <si>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</si>
  <si>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</si>
  <si>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</si>
  <si>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</si>
  <si>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</si>
  <si>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</si>
  <si>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</si>
  <si>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</si>
  <si>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</si>
  <si>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</si>
  <si>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</si>
  <si>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</si>
  <si>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</si>
  <si>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</si>
  <si>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</si>
  <si>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</si>
  <si>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</si>
  <si>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</si>
  <si>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</si>
  <si>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</si>
  <si>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</si>
  <si>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</si>
  <si>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</si>
  <si>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</si>
  <si>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</si>
  <si>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</si>
  <si>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</si>
  <si>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</si>
  <si>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</si>
  <si>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</si>
  <si>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</si>
  <si>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</si>
  <si>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</si>
  <si>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</si>
  <si>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</si>
  <si>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</si>
  <si>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</si>
  <si>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</si>
  <si>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</si>
  <si>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</si>
  <si>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</si>
  <si>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</si>
  <si>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</si>
  <si>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</si>
  <si>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</si>
  <si>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</si>
  <si>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</si>
  <si>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</si>
  <si>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</si>
  <si>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</si>
  <si>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</si>
  <si>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</si>
  <si>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</si>
  <si>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</si>
  <si>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</si>
  <si>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</si>
  <si>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</si>
  <si>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</si>
  <si>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</si>
  <si>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</si>
  <si>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</si>
  <si>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</si>
  <si>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</si>
  <si>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</si>
  <si>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</si>
  <si>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</si>
  <si>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</si>
  <si>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</si>
  <si>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</si>
  <si>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</si>
  <si>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</si>
  <si>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</si>
  <si>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</si>
  <si>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</si>
  <si>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</si>
  <si>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</si>
  <si>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</si>
  <si>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</si>
  <si>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</si>
  <si>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</si>
  <si>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</si>
  <si>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</si>
  <si>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</si>
  <si>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</si>
  <si>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</si>
  <si>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</si>
  <si>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</si>
  <si>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</si>
  <si>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</si>
  <si>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</si>
  <si>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</si>
  <si>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</si>
  <si>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</si>
  <si>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</si>
  <si>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</si>
  <si>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</si>
  <si>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</si>
  <si>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</si>
  <si>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</si>
  <si>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</si>
  <si>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</si>
  <si>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</si>
  <si>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</si>
  <si>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</si>
  <si>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</si>
  <si>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</si>
  <si>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</si>
  <si>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</si>
  <si>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</si>
  <si>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</si>
  <si>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</si>
  <si>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</si>
  <si>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</si>
  <si>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</si>
  <si>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</si>
  <si>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</si>
  <si>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</si>
  <si>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</si>
  <si>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</si>
  <si>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</si>
  <si>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</si>
  <si>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</si>
  <si>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</si>
  <si>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</si>
  <si>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</si>
  <si>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</si>
  <si>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</si>
  <si>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</si>
  <si>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</si>
  <si>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</si>
  <si>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</si>
  <si>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</si>
  <si>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</si>
  <si>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</si>
  <si>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</si>
  <si>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</si>
  <si>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</si>
  <si>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</si>
  <si>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</si>
  <si>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</si>
  <si>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</si>
  <si>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</si>
  <si>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</si>
  <si>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</si>
  <si>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</si>
  <si>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</si>
  <si>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</si>
  <si>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</si>
  <si>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</si>
  <si>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</si>
  <si>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</si>
  <si>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</si>
  <si>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</si>
  <si>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</si>
  <si>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</si>
  <si>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</si>
  <si>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</si>
  <si>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</si>
  <si>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</si>
  <si>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</si>
  <si>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</si>
  <si>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</si>
  <si>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</si>
  <si>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</si>
  <si>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</si>
  <si>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</si>
  <si>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</si>
  <si>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</si>
  <si>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</si>
  <si>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</si>
  <si>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</si>
  <si>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</si>
  <si>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</si>
  <si>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</si>
  <si>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</si>
  <si>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</si>
  <si>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</si>
  <si>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</si>
  <si>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</si>
  <si>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</si>
  <si>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</si>
  <si>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</si>
  <si>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</si>
  <si>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</si>
  <si>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</si>
  <si>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</si>
  <si>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</si>
  <si>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</si>
  <si>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</si>
  <si>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</si>
  <si>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</si>
  <si>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</si>
  <si>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</si>
  <si>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</si>
  <si>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</si>
  <si>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</si>
  <si>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</si>
  <si>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</si>
  <si>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</si>
  <si>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</si>
  <si>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</si>
  <si>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</si>
  <si>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</si>
  <si>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</si>
  <si>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</si>
  <si>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</si>
  <si>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</si>
  <si>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</si>
  <si>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</si>
  <si>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</si>
  <si>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</si>
  <si>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</si>
  <si>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</si>
  <si>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</si>
  <si>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</si>
  <si>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</si>
  <si>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</si>
  <si>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</si>
  <si>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</si>
  <si>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</si>
  <si>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</si>
  <si>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</si>
  <si>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</si>
  <si>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</si>
  <si>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</si>
  <si>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</si>
  <si>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</si>
  <si>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</si>
  <si>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</si>
  <si>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</si>
  <si>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</si>
  <si>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</si>
  <si>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</si>
  <si>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</si>
  <si>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</si>
  <si>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</si>
  <si>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</si>
  <si>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</si>
  <si>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</si>
  <si>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</si>
  <si>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</si>
  <si>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</si>
  <si>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</si>
  <si>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</si>
  <si>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</si>
  <si>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</si>
  <si>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</si>
  <si>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</si>
  <si>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</si>
  <si>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</si>
  <si>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</si>
  <si>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</si>
  <si>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</si>
  <si>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</si>
  <si>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</si>
  <si>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</si>
  <si>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</si>
  <si>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</si>
  <si>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</si>
  <si>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</si>
  <si>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</si>
  <si>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</si>
  <si>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</si>
  <si>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</si>
  <si>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</si>
  <si>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</si>
  <si>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</si>
  <si>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</si>
  <si>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</si>
  <si>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</si>
  <si>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</si>
  <si>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</si>
  <si>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</si>
  <si>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</si>
  <si>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</si>
  <si>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</si>
  <si>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</si>
  <si>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</si>
  <si>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</si>
  <si>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</si>
  <si>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</si>
  <si>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</si>
  <si>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</si>
  <si>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</si>
  <si>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</si>
  <si>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</si>
  <si>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</si>
  <si>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</si>
  <si>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</si>
  <si>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</si>
  <si>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</si>
  <si>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</si>
  <si>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</si>
  <si>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</si>
  <si>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</si>
  <si>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</si>
  <si>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</si>
  <si>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</si>
  <si>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</si>
  <si>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</si>
  <si>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</si>
  <si>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</si>
  <si>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</si>
  <si>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</si>
  <si>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</si>
  <si>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</si>
  <si>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</si>
  <si>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</si>
  <si>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</si>
  <si>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</si>
  <si>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</si>
  <si>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</si>
  <si>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</si>
  <si>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</si>
  <si>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</si>
  <si>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</si>
  <si>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</si>
  <si>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</si>
  <si>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</si>
  <si>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</si>
  <si>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</si>
  <si>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</si>
  <si>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</si>
  <si>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</si>
  <si>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</si>
  <si>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</si>
  <si>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</si>
  <si>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</si>
  <si>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</si>
  <si>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</si>
  <si>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</si>
  <si>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</si>
  <si>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</si>
  <si>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</si>
  <si>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</si>
  <si>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</si>
  <si>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</si>
  <si>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</si>
  <si>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</si>
  <si>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</si>
  <si>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</si>
  <si>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</si>
  <si>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</si>
  <si>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</si>
  <si>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</si>
  <si>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</si>
  <si>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</si>
  <si>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</si>
  <si>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</si>
  <si>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</si>
  <si>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</si>
  <si>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</si>
  <si>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</si>
  <si>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</si>
  <si>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</si>
  <si>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</si>
  <si>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</si>
  <si>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</si>
  <si>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</si>
  <si>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</si>
  <si>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</si>
  <si>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</si>
  <si>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</si>
  <si>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</si>
  <si>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</si>
  <si>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</si>
  <si>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</si>
  <si>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</si>
  <si>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</si>
  <si>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</si>
  <si>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</si>
  <si>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</si>
  <si>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</si>
  <si>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</si>
  <si>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</si>
  <si>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</si>
  <si>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</si>
  <si>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</si>
  <si>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</si>
  <si>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</si>
  <si>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</si>
  <si>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</si>
  <si>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</si>
  <si>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</si>
  <si>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</si>
  <si>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</si>
  <si>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</si>
  <si>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</si>
  <si>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</si>
  <si>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</si>
  <si>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</si>
  <si>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</si>
  <si>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</si>
  <si>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</si>
  <si>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</si>
  <si>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</si>
  <si>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</si>
  <si>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</si>
  <si>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</si>
  <si>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</si>
  <si>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</si>
  <si>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</si>
  <si>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</si>
  <si>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</si>
  <si>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</si>
  <si>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</si>
  <si>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</si>
  <si>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</si>
  <si>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</si>
  <si>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</si>
  <si>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</si>
  <si>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</si>
  <si>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</si>
  <si>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</si>
  <si>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</si>
  <si>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</si>
  <si>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</si>
  <si>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</si>
  <si>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</si>
  <si>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</si>
  <si>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</si>
  <si>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</si>
  <si>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</si>
  <si>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</si>
  <si>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</si>
  <si>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</si>
  <si>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</si>
  <si>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</si>
  <si>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</si>
  <si>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</si>
  <si>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</si>
  <si>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</si>
  <si>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</si>
  <si>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</si>
  <si>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</si>
  <si>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</si>
  <si>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</si>
  <si>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</si>
  <si>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</si>
  <si>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</si>
  <si>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</si>
  <si>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</si>
  <si>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</si>
  <si>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</si>
  <si>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</si>
  <si>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</si>
  <si>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</si>
  <si>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</si>
  <si>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</si>
  <si>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</si>
  <si>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</si>
  <si>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</si>
  <si>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</si>
  <si>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</si>
  <si>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</si>
  <si>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</si>
  <si>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</si>
  <si>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</si>
  <si>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</si>
  <si>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</si>
  <si>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</si>
  <si>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</si>
  <si>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</si>
  <si>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</si>
  <si>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</si>
  <si>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</si>
  <si>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</si>
  <si>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</si>
  <si>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</si>
  <si>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</si>
  <si>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</si>
  <si>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</si>
  <si>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</si>
  <si>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</si>
  <si>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</si>
  <si>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</si>
  <si>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</si>
  <si>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</si>
  <si>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</si>
  <si>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</si>
  <si>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</si>
  <si>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</si>
  <si>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</si>
  <si>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</si>
  <si>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</si>
  <si>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</si>
  <si>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</si>
  <si>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</si>
  <si>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</si>
  <si>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</si>
  <si>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</si>
  <si>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</si>
  <si>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</si>
  <si>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</si>
  <si>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</si>
  <si>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</si>
  <si>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</si>
  <si>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</si>
  <si>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</si>
  <si>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</si>
  <si>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</si>
  <si>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</si>
  <si>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</si>
  <si>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</si>
  <si>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</si>
  <si>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</si>
  <si>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</si>
  <si>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</si>
  <si>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</si>
  <si>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</si>
  <si>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</si>
  <si>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</si>
  <si>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</si>
  <si>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</si>
  <si>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</si>
  <si>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</si>
  <si>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</si>
  <si>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</si>
  <si>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</si>
  <si>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</si>
  <si>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</si>
  <si>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</si>
  <si>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</si>
  <si>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</si>
  <si>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</si>
  <si>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</si>
  <si>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</si>
  <si>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</si>
  <si>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</si>
  <si>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</si>
  <si>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</si>
  <si>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</si>
  <si>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</si>
  <si>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</si>
  <si>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</si>
  <si>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</si>
  <si>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</si>
  <si>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</si>
  <si>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</si>
  <si>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</si>
  <si>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</si>
  <si>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</si>
  <si>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</si>
  <si>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</si>
  <si>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</si>
  <si>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</si>
  <si>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</si>
  <si>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00PA311</t>
  </si>
  <si>
    <t>P50 P70 P51 P71</t>
  </si>
  <si>
    <t>49.99</t>
  </si>
  <si>
    <t>Lenovo P50 regular parent</t>
  </si>
  <si>
    <t>Lenovo P50 regular - DE</t>
  </si>
  <si>
    <t>Lenovo P50 regular - FR</t>
  </si>
  <si>
    <t>Lenovo P50 regular - IT</t>
  </si>
  <si>
    <t>Lenovo P50 regular - ES</t>
  </si>
  <si>
    <t>Lenovo P50 regular - UK</t>
  </si>
  <si>
    <t>Lenovo P50 regular - NOR</t>
  </si>
  <si>
    <t>Lenovo P50 regulars - BE</t>
  </si>
  <si>
    <t>Lenovo P50 regular - BG</t>
  </si>
  <si>
    <t>Lenovo P50 regular - CZ</t>
  </si>
  <si>
    <t>Lenovo P50 regular - DK</t>
  </si>
  <si>
    <t>Lenovo P50 regular - HU</t>
  </si>
  <si>
    <t>Lenovo P50 regular - NL</t>
  </si>
  <si>
    <t>Lenovo P50 regular - NO</t>
  </si>
  <si>
    <t>Lenovo P50 regular - PL</t>
  </si>
  <si>
    <t>Lenovo P50 regular - PT</t>
  </si>
  <si>
    <t>Lenovo P50 regular - SE/FI</t>
  </si>
  <si>
    <t>Lenovo P50 regular - CH</t>
  </si>
  <si>
    <t>Lenovo P50 regular - US INT</t>
  </si>
  <si>
    <t>Lenovo P50 regular - RUS</t>
  </si>
  <si>
    <t>Lenovo P50 regular - US</t>
  </si>
  <si>
    <t>Lenovo/P50/RG/US</t>
  </si>
  <si>
    <t>35.99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</si>
</sst>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4"/>
      <color rgb="FF000000"/>
      <name val="Arial"/>
      <family val="2"/>
    </font>
    <font>
      <b/>
      <sz val="10"/>
      <name val="Arial"/>
      <family val="2"/>
    </font>
    <font>
      <sz val="8"/>
      <name val="Arial"/>
      <family val="2"/>
    </font>
    <font>
      <sz val="11"/>
      <color rgb="FF000000"/>
      <name val="Arial"/>
      <family val="2"/>
    </font>
    <font>
      <sz val="11"/>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1" fontId="7" fillId="0" borderId="0" xfId="0" applyNumberFormat="1" applyFont="1"/>
    <xf numFmtId="0" fontId="8" fillId="0" borderId="0" xfId="0" applyFont="1"/>
    <xf numFmtId="0" fontId="10" fillId="0" borderId="0" xfId="0" applyFont="1"/>
    <xf numFmtId="0" fontId="11" fillId="0" borderId="0" xfId="0" applyFont="1"/>
    <xf numFmtId="0" fontId="12"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2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4" zoomScaleNormal="100" workbookViewId="0">
      <selection activeCell="G6" sqref="G5: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P50 regular parent</v>
      </c>
      <c r="C4" s="27" t="s">
        <v>345</v>
      </c>
      <c r="D4" s="28">
        <f>Values!B14</f>
        <v>5714401502999</v>
      </c>
      <c r="E4" s="1" t="s">
        <v>346</v>
      </c>
      <c r="F4" s="27" t="str">
        <f>SUBSTITUTE(Values!B1, "{language}", "") &amp; " " &amp; Values!B3</f>
        <v>replacement  backlit keyboard for Lenovo Thinkpad  P50 P70 P51 P71</v>
      </c>
      <c r="G4" s="27" t="s">
        <v>345</v>
      </c>
      <c r="H4" s="1" t="str">
        <f>Values!B16</f>
        <v>laptop-computer-replacement-parts</v>
      </c>
      <c r="I4" s="1" t="str">
        <f>IF(ISBLANK(Values!E3),"","4730574031")</f>
        <v>4730574031</v>
      </c>
      <c r="J4" s="29" t="str">
        <f>Values!B13</f>
        <v>Lenovo P50 regular parent</v>
      </c>
      <c r="K4" s="30"/>
      <c r="L4" s="27"/>
      <c r="M4" s="27"/>
      <c r="W4" s="27" t="s">
        <v>347</v>
      </c>
      <c r="X4" s="27"/>
      <c r="Y4" s="31" t="s">
        <v>348</v>
      </c>
      <c r="Z4" s="27"/>
      <c r="AA4" s="1" t="str">
        <f>Values!B20</f>
        <v>PartialUpdate</v>
      </c>
      <c r="DY4" s="1" t="s">
        <v>579</v>
      </c>
      <c r="DZ4" s="1" t="s">
        <v>349</v>
      </c>
      <c r="EA4" s="1" t="s">
        <v>349</v>
      </c>
      <c r="EB4" s="1" t="s">
        <v>349</v>
      </c>
      <c r="EC4" s="1" t="s">
        <v>349</v>
      </c>
      <c r="EV4" s="1" t="s">
        <v>350</v>
      </c>
    </row>
    <row r="5" spans="1:192" ht="48" x14ac:dyDescent="0.2">
      <c r="A5" s="1" t="str">
        <f>IF(ISBLANK(Values!E4),"",IF(Values!$B$37="EU","computercomponent","computer"))</f>
        <v>computer</v>
      </c>
      <c r="B5" s="32" t="str">
        <f>IF(ISBLANK(Values!E4),"",Values!F4)</f>
        <v>Lenovo P50 regular - DE</v>
      </c>
      <c r="C5" s="29" t="str">
        <f>IF(ISBLANK(Values!E4),"","TellusRem")</f>
        <v>TellusRem</v>
      </c>
      <c r="D5" s="28">
        <f>IF(ISBLANK(Values!E4),"",Values!E4)</f>
        <v>5714401502005</v>
      </c>
      <c r="E5" s="1" t="str">
        <f>IF(ISBLANK(Values!E4),"","EAN")</f>
        <v>EAN</v>
      </c>
      <c r="F5" s="27" t="str">
        <f>IF(ISBLANK(Values!E4),"",IF(Values!J4, SUBSTITUTE(Values!$B$1, "{language}", Values!H4) &amp; " " &amp;Values!$B$3, SUBSTITUTE(Values!$B$2, "{language}", Values!$H4) &amp; " " &amp;Values!$B$3))</f>
        <v>replacement German non-backlit keyboard for Lenovo Thinkpad  P50 P70 P51 P71</v>
      </c>
      <c r="G5" s="29" t="str">
        <f>IF(ISBLANK(Values!E4),"","TellusRem")</f>
        <v>TellusRem</v>
      </c>
      <c r="H5" s="1" t="str">
        <f>IF(ISBLANK(Values!E4),"",Values!$B$16)</f>
        <v>laptop-computer-replacement-parts</v>
      </c>
      <c r="I5" s="1" t="str">
        <f>IF(ISBLANK(Values!E4),"","4730574031")</f>
        <v>4730574031</v>
      </c>
      <c r="J5" s="31" t="str">
        <f>IF(ISBLANK(Values!E4),"",Values!F4 )</f>
        <v>Lenovo P50 regular - DE</v>
      </c>
      <c r="K5" s="27" t="str">
        <f>IF(ISBLANK(Values!E4),"",IF(Values!J4, Values!$B$4, Values!$B$5))</f>
        <v>35.99</v>
      </c>
      <c r="L5" s="27">
        <f>IF(ISBLANK(Values!E4),"",Values!$B$18)</f>
        <v>5</v>
      </c>
      <c r="M5" s="27" t="str">
        <f>IF(ISBLANK(Values!E4),"",Values!$M4)</f>
        <v>https://raw.githubusercontent.com/PatrickVibild/TellusAmazonPictures/master/pictures/00PA300/1.jpg</v>
      </c>
      <c r="N5" s="27" t="str">
        <f>IF(ISBLANK(Values!$F4),"",Values!N4)</f>
        <v>https://raw.githubusercontent.com/PatrickVibild/TellusAmazonPictures/master/pictures/00PA300/2.jpg</v>
      </c>
      <c r="O5" s="27" t="str">
        <f>IF(ISBLANK(Values!$F4),"",Values!O4)</f>
        <v>https://raw.githubusercontent.com/PatrickVibild/TellusAmazonPictures/master/pictures/00PA300/3.jpg</v>
      </c>
      <c r="P5" s="27" t="str">
        <f>IF(ISBLANK(Values!$F4),"",Values!P4)</f>
        <v>https://raw.githubusercontent.com/PatrickVibild/TellusAmazonPictures/master/pictures/00PA300/4.jpg</v>
      </c>
      <c r="Q5" s="27" t="str">
        <f>IF(ISBLANK(Values!$F4),"",Values!Q4)</f>
        <v>https://raw.githubusercontent.com/PatrickVibild/TellusAmazonPictures/master/pictures/00PA300/5.jpg</v>
      </c>
      <c r="R5" s="27" t="str">
        <f>IF(ISBLANK(Values!$F4),"",Values!R4)</f>
        <v>https://raw.githubusercontent.com/PatrickVibild/TellusAmazonPictures/master/pictures/00PA300/6.jpg</v>
      </c>
      <c r="S5" s="27" t="str">
        <f>IF(ISBLANK(Values!$F4),"",Values!S4)</f>
        <v>https://raw.githubusercontent.com/PatrickVibild/TellusAmazonPictures/master/pictures/00PA300/7.jpg</v>
      </c>
      <c r="T5" s="27" t="str">
        <f>IF(ISBLANK(Values!$F4),"",Values!T4)</f>
        <v>https://raw.githubusercontent.com/PatrickVibild/TellusAmazonPictures/master/pictures/00PA300/8.jpg</v>
      </c>
      <c r="U5" s="27" t="str">
        <f>IF(ISBLANK(Values!$F4),"",Values!U4)</f>
        <v>https://raw.githubusercontent.com/PatrickVibild/TellusAmazonPictures/master/pictures/00PA300/9.jpg</v>
      </c>
      <c r="W5" s="29" t="str">
        <f>IF(ISBLANK(Values!E4),"","Child")</f>
        <v>Child</v>
      </c>
      <c r="X5" s="29" t="str">
        <f>IF(ISBLANK(Values!E4),"",Values!$B$13)</f>
        <v>Lenovo P50 regular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P50 P70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DEFAULT</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579</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35.99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2" t="str">
        <f>IF(ISBLANK(Values!E5),"",Values!F5)</f>
        <v>Lenovo P50 regular - FR</v>
      </c>
      <c r="C6" s="29" t="str">
        <f>IF(ISBLANK(Values!E5),"","TellusRem")</f>
        <v>TellusRem</v>
      </c>
      <c r="D6" s="28">
        <f>IF(ISBLANK(Values!E5),"",Values!E5)</f>
        <v>5714401502012</v>
      </c>
      <c r="E6" s="1" t="str">
        <f>IF(ISBLANK(Values!E5),"","EAN")</f>
        <v>EAN</v>
      </c>
      <c r="F6" s="27" t="str">
        <f>IF(ISBLANK(Values!E5),"",IF(Values!J5, SUBSTITUTE(Values!$B$1, "{language}", Values!H5) &amp; " " &amp;Values!$B$3, SUBSTITUTE(Values!$B$2, "{language}", Values!$H5) &amp; " " &amp;Values!$B$3))</f>
        <v>replacement French non-backlit keyboard for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regular - FR</v>
      </c>
      <c r="K6" s="27" t="str">
        <f>IF(ISBLANK(Values!E5),"",IF(Values!J5, Values!$B$4, Values!$B$5))</f>
        <v>35.99</v>
      </c>
      <c r="L6" s="27">
        <f>IF(ISBLANK(Values!E5),"",Values!$B$18)</f>
        <v>5</v>
      </c>
      <c r="M6" s="27" t="str">
        <f>IF(ISBLANK(Values!E5),"",Values!$M5)</f>
        <v>https://raw.githubusercontent.com/PatrickVibild/TellusAmazonPictures/master/pictures/00PA299/1.jpg</v>
      </c>
      <c r="N6" s="27" t="str">
        <f>IF(ISBLANK(Values!$F5),"",Values!N5)</f>
        <v>https://raw.githubusercontent.com/PatrickVibild/TellusAmazonPictures/master/pictures/00PA299/2.jpg</v>
      </c>
      <c r="O6" s="27" t="str">
        <f>IF(ISBLANK(Values!$F5),"",Values!O5)</f>
        <v>https://raw.githubusercontent.com/PatrickVibild/TellusAmazonPictures/master/pictures/00PA299/3.jpg</v>
      </c>
      <c r="P6" s="27" t="str">
        <f>IF(ISBLANK(Values!$F5),"",Values!P5)</f>
        <v>https://raw.githubusercontent.com/PatrickVibild/TellusAmazonPictures/master/pictures/00PA299/4.jpg</v>
      </c>
      <c r="Q6" s="27" t="str">
        <f>IF(ISBLANK(Values!$F5),"",Values!Q5)</f>
        <v>https://raw.githubusercontent.com/PatrickVibild/TellusAmazonPictures/master/pictures/00PA299/5.jpg</v>
      </c>
      <c r="R6" s="27" t="str">
        <f>IF(ISBLANK(Values!$F5),"",Values!R5)</f>
        <v>https://raw.githubusercontent.com/PatrickVibild/TellusAmazonPictures/master/pictures/00PA299/6.jpg</v>
      </c>
      <c r="S6" s="27" t="str">
        <f>IF(ISBLANK(Values!$F5),"",Values!S5)</f>
        <v>https://raw.githubusercontent.com/PatrickVibild/TellusAmazonPictures/master/pictures/00PA299/7.jpg</v>
      </c>
      <c r="T6" s="27" t="str">
        <f>IF(ISBLANK(Values!$F5),"",Values!T5)</f>
        <v>https://raw.githubusercontent.com/PatrickVibild/TellusAmazonPictures/master/pictures/00PA299/8.jpg</v>
      </c>
      <c r="U6" s="27" t="str">
        <f>IF(ISBLANK(Values!$F5),"",Values!U5)</f>
        <v>https://raw.githubusercontent.com/PatrickVibild/TellusAmazonPictures/master/pictures/00PA299/9.jpg</v>
      </c>
      <c r="W6" s="29" t="str">
        <f>IF(ISBLANK(Values!E5),"","Child")</f>
        <v>Child</v>
      </c>
      <c r="X6" s="29" t="str">
        <f>IF(ISBLANK(Values!E5),"",Values!$B$13)</f>
        <v>Lenovo P50 regular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P50 P70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DEFAULT</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579</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35.99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2" t="str">
        <f>IF(ISBLANK(Values!E6),"",Values!F6)</f>
        <v>Lenovo P50 regular - IT</v>
      </c>
      <c r="C7" s="29" t="str">
        <f>IF(ISBLANK(Values!E6),"","TellusRem")</f>
        <v>TellusRem</v>
      </c>
      <c r="D7" s="28">
        <f>IF(ISBLANK(Values!E6),"",Values!E6)</f>
        <v>5714401502029</v>
      </c>
      <c r="E7" s="1" t="str">
        <f>IF(ISBLANK(Values!E6),"","EAN")</f>
        <v>EAN</v>
      </c>
      <c r="F7" s="27" t="str">
        <f>IF(ISBLANK(Values!E6),"",IF(Values!J6, SUBSTITUTE(Values!$B$1, "{language}", Values!H6) &amp; " " &amp;Values!$B$3, SUBSTITUTE(Values!$B$2, "{language}", Values!$H6) &amp; " " &amp;Values!$B$3))</f>
        <v>replacement Italian non-backlit keyboard for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regular - IT</v>
      </c>
      <c r="K7" s="27" t="str">
        <f>IF(ISBLANK(Values!E6),"",IF(Values!J6, Values!$B$4, Values!$B$5))</f>
        <v>35.99</v>
      </c>
      <c r="L7" s="27">
        <f>IF(ISBLANK(Values!E6),"",Values!$B$18)</f>
        <v>5</v>
      </c>
      <c r="M7" s="27" t="str">
        <f>IF(ISBLANK(Values!E6),"",Values!$M6)</f>
        <v>https://raw.githubusercontent.com/PatrickVibild/TellusAmazonPictures/master/pictures/00PA305/1.jpg</v>
      </c>
      <c r="N7" s="27" t="str">
        <f>IF(ISBLANK(Values!$F6),"",Values!N6)</f>
        <v>https://raw.githubusercontent.com/PatrickVibild/TellusAmazonPictures/master/pictures/00PA305/2.jpg</v>
      </c>
      <c r="O7" s="27" t="str">
        <f>IF(ISBLANK(Values!$F6),"",Values!O6)</f>
        <v>https://raw.githubusercontent.com/PatrickVibild/TellusAmazonPictures/master/pictures/00PA305/3.jpg</v>
      </c>
      <c r="P7" s="27" t="str">
        <f>IF(ISBLANK(Values!$F6),"",Values!P6)</f>
        <v>https://raw.githubusercontent.com/PatrickVibild/TellusAmazonPictures/master/pictures/00PA305/4.jpg</v>
      </c>
      <c r="Q7" s="27" t="str">
        <f>IF(ISBLANK(Values!$F6),"",Values!Q6)</f>
        <v>https://raw.githubusercontent.com/PatrickVibild/TellusAmazonPictures/master/pictures/00PA305/5.jpg</v>
      </c>
      <c r="R7" s="27" t="str">
        <f>IF(ISBLANK(Values!$F6),"",Values!R6)</f>
        <v>https://raw.githubusercontent.com/PatrickVibild/TellusAmazonPictures/master/pictures/00PA305/6.jpg</v>
      </c>
      <c r="S7" s="27" t="str">
        <f>IF(ISBLANK(Values!$F6),"",Values!S6)</f>
        <v>https://raw.githubusercontent.com/PatrickVibild/TellusAmazonPictures/master/pictures/00PA305/7.jpg</v>
      </c>
      <c r="T7" s="27" t="str">
        <f>IF(ISBLANK(Values!$F6),"",Values!T6)</f>
        <v>https://raw.githubusercontent.com/PatrickVibild/TellusAmazonPictures/master/pictures/00PA305/8.jpg</v>
      </c>
      <c r="U7" s="27" t="str">
        <f>IF(ISBLANK(Values!$F6),"",Values!U6)</f>
        <v>https://raw.githubusercontent.com/PatrickVibild/TellusAmazonPictures/master/pictures/00PA305/9.jpg</v>
      </c>
      <c r="W7" s="29" t="str">
        <f>IF(ISBLANK(Values!E6),"","Child")</f>
        <v>Child</v>
      </c>
      <c r="X7" s="29" t="str">
        <f>IF(ISBLANK(Values!E6),"",Values!$B$13)</f>
        <v>Lenovo P50 regular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P50 P70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DEFAULT</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579</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35.99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2" t="str">
        <f>IF(ISBLANK(Values!E7),"",Values!F7)</f>
        <v>Lenovo P50 regular - ES</v>
      </c>
      <c r="C8" s="29" t="str">
        <f>IF(ISBLANK(Values!E7),"","TellusRem")</f>
        <v>TellusRem</v>
      </c>
      <c r="D8" s="28">
        <f>IF(ISBLANK(Values!E7),"",Values!E7)</f>
        <v>5714401502036</v>
      </c>
      <c r="E8" s="1" t="str">
        <f>IF(ISBLANK(Values!E7),"","EAN")</f>
        <v>EAN</v>
      </c>
      <c r="F8" s="27" t="str">
        <f>IF(ISBLANK(Values!E7),"",IF(Values!J7, SUBSTITUTE(Values!$B$1, "{language}", Values!H7) &amp; " " &amp;Values!$B$3, SUBSTITUTE(Values!$B$2, "{language}", Values!$H7) &amp; " " &amp;Values!$B$3))</f>
        <v>replacement Spanish non-backlit keyboard for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regular - ES</v>
      </c>
      <c r="K8" s="27" t="str">
        <f>IF(ISBLANK(Values!E7),"",IF(Values!J7, Values!$B$4, Values!$B$5))</f>
        <v>35.99</v>
      </c>
      <c r="L8" s="27">
        <f>IF(ISBLANK(Values!E7),"",Values!$B$18)</f>
        <v>5</v>
      </c>
      <c r="M8" s="27" t="str">
        <f>IF(ISBLANK(Values!E7),"",Values!$M7)</f>
        <v>https://raw.githubusercontent.com/PatrickVibild/TellusAmazonPictures/master/pictures/00PA298/1.jpg</v>
      </c>
      <c r="N8" s="27" t="str">
        <f>IF(ISBLANK(Values!$F7),"",Values!N7)</f>
        <v>https://raw.githubusercontent.com/PatrickVibild/TellusAmazonPictures/master/pictures/00PA298/2.jpg</v>
      </c>
      <c r="O8" s="27" t="str">
        <f>IF(ISBLANK(Values!$F7),"",Values!O7)</f>
        <v>https://raw.githubusercontent.com/PatrickVibild/TellusAmazonPictures/master/pictures/00PA298/3.jpg</v>
      </c>
      <c r="P8" s="27" t="str">
        <f>IF(ISBLANK(Values!$F7),"",Values!P7)</f>
        <v>https://raw.githubusercontent.com/PatrickVibild/TellusAmazonPictures/master/pictures/00PA298/4.jpg</v>
      </c>
      <c r="Q8" s="27" t="str">
        <f>IF(ISBLANK(Values!$F7),"",Values!Q7)</f>
        <v>https://raw.githubusercontent.com/PatrickVibild/TellusAmazonPictures/master/pictures/00PA298/5.jpg</v>
      </c>
      <c r="R8" s="27" t="str">
        <f>IF(ISBLANK(Values!$F7),"",Values!R7)</f>
        <v>https://raw.githubusercontent.com/PatrickVibild/TellusAmazonPictures/master/pictures/00PA298/6.jpg</v>
      </c>
      <c r="S8" s="27" t="str">
        <f>IF(ISBLANK(Values!$F7),"",Values!S7)</f>
        <v>https://raw.githubusercontent.com/PatrickVibild/TellusAmazonPictures/master/pictures/00PA298/7.jpg</v>
      </c>
      <c r="T8" s="27" t="str">
        <f>IF(ISBLANK(Values!$F7),"",Values!T7)</f>
        <v>https://raw.githubusercontent.com/PatrickVibild/TellusAmazonPictures/master/pictures/00PA298/8.jpg</v>
      </c>
      <c r="U8" s="27" t="str">
        <f>IF(ISBLANK(Values!$F7),"",Values!U7)</f>
        <v>https://raw.githubusercontent.com/PatrickVibild/TellusAmazonPictures/master/pictures/00PA298/9.jpg</v>
      </c>
      <c r="W8" s="29" t="str">
        <f>IF(ISBLANK(Values!E7),"","Child")</f>
        <v>Child</v>
      </c>
      <c r="X8" s="29" t="str">
        <f>IF(ISBLANK(Values!E7),"",Values!$B$13)</f>
        <v>Lenovo P50 regular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P50 P70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DEFAULT</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579</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35.99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2" t="str">
        <f>IF(ISBLANK(Values!E8),"",Values!F8)</f>
        <v>Lenovo P50 regular - UK</v>
      </c>
      <c r="C9" s="29" t="str">
        <f>IF(ISBLANK(Values!E8),"","TellusRem")</f>
        <v>TellusRem</v>
      </c>
      <c r="D9" s="28">
        <f>IF(ISBLANK(Values!E8),"",Values!E8)</f>
        <v>5714401502043</v>
      </c>
      <c r="E9" s="1" t="str">
        <f>IF(ISBLANK(Values!E8),"","EAN")</f>
        <v>EAN</v>
      </c>
      <c r="F9" s="27" t="str">
        <f>IF(ISBLANK(Values!E8),"",IF(Values!J8, SUBSTITUTE(Values!$B$1, "{language}", Values!H8) &amp; " " &amp;Values!$B$3, SUBSTITUTE(Values!$B$2, "{language}", Values!$H8) &amp; " " &amp;Values!$B$3))</f>
        <v>replacement UK non-backlit keyboard for Lenovo Thinkpad  P50 P70 P51 P71</v>
      </c>
      <c r="G9" s="29" t="str">
        <f>IF(ISBLANK(Values!E8),"","TellusRem")</f>
        <v>TellusRem</v>
      </c>
      <c r="H9" s="1" t="str">
        <f>IF(ISBLANK(Values!E8),"",Values!$B$16)</f>
        <v>laptop-computer-replacement-parts</v>
      </c>
      <c r="I9" s="1" t="str">
        <f>IF(ISBLANK(Values!E8),"","4730574031")</f>
        <v>4730574031</v>
      </c>
      <c r="J9" s="31" t="str">
        <f>IF(ISBLANK(Values!E8),"",Values!F8 )</f>
        <v>Lenovo P50 regular - UK</v>
      </c>
      <c r="K9" s="27" t="str">
        <f>IF(ISBLANK(Values!E8),"",IF(Values!J8, Values!$B$4, Values!$B$5))</f>
        <v>35.99</v>
      </c>
      <c r="L9" s="27">
        <f>IF(ISBLANK(Values!E8),"",Values!$B$18)</f>
        <v>5</v>
      </c>
      <c r="M9" s="27" t="str">
        <f>IF(ISBLANK(Values!E8),"",Values!$M8)</f>
        <v>https://raw.githubusercontent.com/PatrickVibild/TellusAmazonPictures/master/pictures/00PA317/1.jpg</v>
      </c>
      <c r="N9" s="27" t="str">
        <f>IF(ISBLANK(Values!$F8),"",Values!N8)</f>
        <v>https://raw.githubusercontent.com/PatrickVibild/TellusAmazonPictures/master/pictures/00PA317/2.jpg</v>
      </c>
      <c r="O9" s="27" t="str">
        <f>IF(ISBLANK(Values!$F8),"",Values!O8)</f>
        <v>https://raw.githubusercontent.com/PatrickVibild/TellusAmazonPictures/master/pictures/00PA317/3.jpg</v>
      </c>
      <c r="P9" s="27" t="str">
        <f>IF(ISBLANK(Values!$F8),"",Values!P8)</f>
        <v>https://raw.githubusercontent.com/PatrickVibild/TellusAmazonPictures/master/pictures/00PA317/4.jpg</v>
      </c>
      <c r="Q9" s="27" t="str">
        <f>IF(ISBLANK(Values!$F8),"",Values!Q8)</f>
        <v>https://raw.githubusercontent.com/PatrickVibild/TellusAmazonPictures/master/pictures/00PA317/5.jpg</v>
      </c>
      <c r="R9" s="27" t="str">
        <f>IF(ISBLANK(Values!$F8),"",Values!R8)</f>
        <v>https://raw.githubusercontent.com/PatrickVibild/TellusAmazonPictures/master/pictures/00PA317/6.jpg</v>
      </c>
      <c r="S9" s="27" t="str">
        <f>IF(ISBLANK(Values!$F8),"",Values!S8)</f>
        <v>https://raw.githubusercontent.com/PatrickVibild/TellusAmazonPictures/master/pictures/00PA317/7.jpg</v>
      </c>
      <c r="T9" s="27" t="str">
        <f>IF(ISBLANK(Values!$F8),"",Values!T8)</f>
        <v>https://raw.githubusercontent.com/PatrickVibild/TellusAmazonPictures/master/pictures/00PA317/8.jpg</v>
      </c>
      <c r="U9" s="27" t="str">
        <f>IF(ISBLANK(Values!$F8),"",Values!U8)</f>
        <v>https://raw.githubusercontent.com/PatrickVibild/TellusAmazonPictures/master/pictures/00PA317/9.jpg</v>
      </c>
      <c r="W9" s="29" t="str">
        <f>IF(ISBLANK(Values!E8),"","Child")</f>
        <v>Child</v>
      </c>
      <c r="X9" s="29" t="str">
        <f>IF(ISBLANK(Values!E8),"",Values!$B$13)</f>
        <v>Lenovo P50 regular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P50 P70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DEFAULT</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579</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35.99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2" t="str">
        <f>IF(ISBLANK(Values!E9),"",Values!F9)</f>
        <v>Lenovo P50 regular - NOR</v>
      </c>
      <c r="C10" s="29" t="str">
        <f>IF(ISBLANK(Values!E9),"","TellusRem")</f>
        <v>TellusRem</v>
      </c>
      <c r="D10" s="28">
        <f>IF(ISBLANK(Values!E9),"",Values!E9)</f>
        <v>5714401502050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regular - NOR</v>
      </c>
      <c r="K10" s="27" t="str">
        <f>IF(ISBLANK(Values!E9),"",IF(Values!J9, Values!$B$4, Values!$B$5))</f>
        <v>35.99</v>
      </c>
      <c r="L10" s="27">
        <f>IF(ISBLANK(Values!E9),"",Values!$B$18)</f>
        <v>5</v>
      </c>
      <c r="M10" s="27" t="str">
        <f>IF(ISBLANK(Values!E9),"",Values!$M9)</f>
        <v>https://raw.githubusercontent.com/PatrickVibild/TellusAmazonPictures/master/pictures/01AV290/1.jpg</v>
      </c>
      <c r="N10" s="27" t="str">
        <f>IF(ISBLANK(Values!$F9),"",Values!N9)</f>
        <v>https://raw.githubusercontent.com/PatrickVibild/TellusAmazonPictures/master/pictures/01AV290/2.jpg</v>
      </c>
      <c r="O10" s="27"/>
      <c r="P10" s="27" t="str">
        <f>IF(ISBLANK(Values!$F9),"",Values!P9)</f>
        <v>https://raw.githubusercontent.com/PatrickVibild/TellusAmazonPictures/master/pictures/01AV290/4.jpg</v>
      </c>
      <c r="Q10" s="27" t="str">
        <f>IF(ISBLANK(Values!$F9),"",Values!Q9)</f>
        <v>https://raw.githubusercontent.com/PatrickVibild/TellusAmazonPictures/master/pictures/01AV290/5.jpg</v>
      </c>
      <c r="R10" s="27" t="str">
        <f>IF(ISBLANK(Values!$F9),"",Values!R9)</f>
        <v>https://raw.githubusercontent.com/PatrickVibild/TellusAmazonPictures/master/pictures/01AV290/6.jpg</v>
      </c>
      <c r="S10" s="27" t="str">
        <f>IF(ISBLANK(Values!$F9),"",Values!S9)</f>
        <v>https://raw.githubusercontent.com/PatrickVibild/TellusAmazonPictures/master/pictures/01AV290/7.jpg</v>
      </c>
      <c r="T10" s="27" t="str">
        <f>IF(ISBLANK(Values!$F9),"",Values!T9)</f>
        <v>https://raw.githubusercontent.com/PatrickVibild/TellusAmazonPictures/master/pictures/01AV290/8.jpg</v>
      </c>
      <c r="U10" s="27" t="str">
        <f>IF(ISBLANK(Values!$F9),"",Values!U9)</f>
        <v>https://raw.githubusercontent.com/PatrickVibild/TellusAmazonPictures/master/pictures/01AV290/9.jpg</v>
      </c>
      <c r="W10" s="29" t="str">
        <f>IF(ISBLANK(Values!E9),"","Child")</f>
        <v>Child</v>
      </c>
      <c r="X10" s="29" t="str">
        <f>IF(ISBLANK(Values!E9),"",Values!$B$13)</f>
        <v>Lenovo P50 regular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P50 P70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35.99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2"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IF(ISBLANK(Values!E10),"",Values!$B$18)</f>
        <v/>
      </c>
      <c r="M11" s="27" t="str">
        <f>IF(ISBLANK(Values!E10),"",Values!$M10)</f>
        <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3" t="str">
        <f>IF(ISBLANK(Values!E10),"",IF(Values!I10,Values!$B$23,Values!$B$33))</f>
        <v/>
      </c>
      <c r="AJ11" s="34"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IF(AND(Values!$B$37=options!$G$2, Values!$C10), "AMAZON_NA", IF(AND(Values!$B$37=options!$G$1, Values!$D10), "AMAZON_EU", "DEFAULT"))</f>
        <v>DEFAULT</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EI11" s="1" t="str">
        <f>IF(ISBLANK(Values!E10),"",Values!$B$31)</f>
        <v/>
      </c>
      <c r="ES11" s="1" t="str">
        <f>IF(ISBLANK(Values!E10),"","Amazon Tellus UPS")</f>
        <v/>
      </c>
      <c r="EV11" s="1" t="str">
        <f>IF(ISBLANK(Values!E10),"","New")</f>
        <v/>
      </c>
      <c r="FE11" s="1" t="str">
        <f>IF(ISBLANK(Values!E10),"","3")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2"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IF(ISBLANK(Values!E11),"",Values!$B$18)</f>
        <v/>
      </c>
      <c r="M12" s="27" t="str">
        <f>IF(ISBLANK(Values!E11),"",Values!$M11)</f>
        <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3" t="str">
        <f>IF(ISBLANK(Values!E11),"",IF(Values!I11,Values!$B$23,Values!$B$33))</f>
        <v/>
      </c>
      <c r="AJ12" s="34"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IF(AND(Values!$B$37=options!$G$2, Values!$C11), "AMAZON_NA", IF(AND(Values!$B$37=options!$G$1, Values!$D11), "AMAZON_EU", "DEFAULT"))</f>
        <v>DEFAULT</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EI12" s="1" t="str">
        <f>IF(ISBLANK(Values!E11),"",Values!$B$31)</f>
        <v/>
      </c>
      <c r="ES12" s="1" t="str">
        <f>IF(ISBLANK(Values!E11),"","Amazon Tellus UPS")</f>
        <v/>
      </c>
      <c r="EV12" s="1" t="str">
        <f>IF(ISBLANK(Values!E11),"","New")</f>
        <v/>
      </c>
      <c r="FE12" s="1" t="str">
        <f>IF(ISBLANK(Values!E11),"","3")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2"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IF(ISBLANK(Values!E12),"",Values!$B$18)</f>
        <v/>
      </c>
      <c r="M13" s="27" t="str">
        <f>IF(ISBLANK(Values!E12),"",Values!$M12)</f>
        <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3" t="str">
        <f>IF(ISBLANK(Values!E12),"",IF(Values!I12,Values!$B$23,Values!$B$33))</f>
        <v/>
      </c>
      <c r="AJ13" s="34"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IF(AND(Values!$B$37=options!$G$2, Values!$C12), "AMAZON_NA", IF(AND(Values!$B$37=options!$G$1, Values!$D12), "AMAZON_EU", "DEFAULT"))</f>
        <v>DEFAULT</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EI13" s="1" t="str">
        <f>IF(ISBLANK(Values!E12),"",Values!$B$31)</f>
        <v/>
      </c>
      <c r="ES13" s="1" t="str">
        <f>IF(ISBLANK(Values!E12),"","Amazon Tellus UPS")</f>
        <v/>
      </c>
      <c r="EV13" s="1" t="str">
        <f>IF(ISBLANK(Values!E12),"","New")</f>
        <v/>
      </c>
      <c r="FE13" s="1" t="str">
        <f>IF(ISBLANK(Values!E12),"","3")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2"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IF(ISBLANK(Values!E13),"",Values!$B$18)</f>
        <v/>
      </c>
      <c r="M14" s="27" t="str">
        <f>IF(ISBLANK(Values!E13),"",Values!$M13)</f>
        <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3" t="str">
        <f>IF(ISBLANK(Values!E13),"",IF(Values!I13,Values!$B$23,Values!$B$33))</f>
        <v/>
      </c>
      <c r="AJ14" s="34"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IF(AND(Values!$B$37=options!$G$2, Values!$C13), "AMAZON_NA", IF(AND(Values!$B$37=options!$G$1, Values!$D13), "AMAZON_EU", "DEFAULT"))</f>
        <v>DEFAULT</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EI14" s="1" t="str">
        <f>IF(ISBLANK(Values!E13),"",Values!$B$31)</f>
        <v/>
      </c>
      <c r="ES14" s="1" t="str">
        <f>IF(ISBLANK(Values!E13),"","Amazon Tellus UPS")</f>
        <v/>
      </c>
      <c r="EV14" s="1" t="str">
        <f>IF(ISBLANK(Values!E13),"","New")</f>
        <v/>
      </c>
      <c r="FE14" s="1" t="str">
        <f>IF(ISBLANK(Values!E13),"","3")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2"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IF(ISBLANK(Values!E14),"",Values!$B$18)</f>
        <v/>
      </c>
      <c r="M15" s="27" t="str">
        <f>IF(ISBLANK(Values!E14),"",Values!$M14)</f>
        <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3" t="str">
        <f>IF(ISBLANK(Values!E14),"",IF(Values!I14,Values!$B$23,Values!$B$33))</f>
        <v/>
      </c>
      <c r="AJ15" s="34"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IF(AND(Values!$B$37=options!$G$2, Values!$C14), "AMAZON_NA", IF(AND(Values!$B$37=options!$G$1, Values!$D14), "AMAZON_EU", "DEFAULT"))</f>
        <v>DEFAULT</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EI15" s="1" t="str">
        <f>IF(ISBLANK(Values!E14),"",Values!$B$31)</f>
        <v/>
      </c>
      <c r="ES15" s="1" t="str">
        <f>IF(ISBLANK(Values!E14),"","Amazon Tellus UPS")</f>
        <v/>
      </c>
      <c r="EV15" s="1" t="str">
        <f>IF(ISBLANK(Values!E14),"","New")</f>
        <v/>
      </c>
      <c r="FE15" s="1" t="str">
        <f>IF(ISBLANK(Values!E14),"","3")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2"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IF(ISBLANK(Values!E15),"",Values!$B$18)</f>
        <v/>
      </c>
      <c r="M16" s="27" t="str">
        <f>IF(ISBLANK(Values!E15),"",Values!$M15)</f>
        <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3" t="str">
        <f>IF(ISBLANK(Values!E15),"",IF(Values!I15,Values!$B$23,Values!$B$33))</f>
        <v/>
      </c>
      <c r="AJ16" s="34"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IF(AND(Values!$B$37=options!$G$2, Values!$C15), "AMAZON_NA", IF(AND(Values!$B$37=options!$G$1, Values!$D15), "AMAZON_EU", "DEFAULT"))</f>
        <v>DEFAULT</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EI16" s="1" t="str">
        <f>IF(ISBLANK(Values!E15),"",Values!$B$31)</f>
        <v/>
      </c>
      <c r="ES16" s="1" t="str">
        <f>IF(ISBLANK(Values!E15),"","Amazon Tellus UPS")</f>
        <v/>
      </c>
      <c r="EV16" s="1" t="str">
        <f>IF(ISBLANK(Values!E15),"","New")</f>
        <v/>
      </c>
      <c r="FE16" s="1" t="str">
        <f>IF(ISBLANK(Values!E15),"","3")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2"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IF(ISBLANK(Values!E16),"",Values!$B$18)</f>
        <v/>
      </c>
      <c r="M17" s="27" t="str">
        <f>IF(ISBLANK(Values!E16),"",Values!$M16)</f>
        <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3" t="str">
        <f>IF(ISBLANK(Values!E16),"",IF(Values!I16,Values!$B$23,Values!$B$33))</f>
        <v/>
      </c>
      <c r="AJ17" s="34"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IF(AND(Values!$B$37=options!$G$2, Values!$C16), "AMAZON_NA", IF(AND(Values!$B$37=options!$G$1, Values!$D16), "AMAZON_EU", "DEFAULT"))</f>
        <v>DEFAULT</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EI17" s="1" t="str">
        <f>IF(ISBLANK(Values!E16),"",Values!$B$31)</f>
        <v/>
      </c>
      <c r="ES17" s="1" t="str">
        <f>IF(ISBLANK(Values!E16),"","Amazon Tellus UPS")</f>
        <v/>
      </c>
      <c r="EV17" s="1" t="str">
        <f>IF(ISBLANK(Values!E16),"","New")</f>
        <v/>
      </c>
      <c r="FE17" s="1" t="str">
        <f>IF(ISBLANK(Values!E16),"","3")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2"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IF(ISBLANK(Values!E17),"",Values!$B$18)</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3" t="str">
        <f>IF(ISBLANK(Values!E17),"",IF(Values!I17,Values!$B$23,Values!$B$33))</f>
        <v/>
      </c>
      <c r="AJ18" s="34"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IF(AND(Values!$B$37=options!$G$2, Values!$C17), "AMAZON_NA", IF(AND(Values!$B$37=options!$G$1, Values!$D17), "AMAZON_EU", "DEFAULT"))</f>
        <v>DEFAULT</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EI18" s="1" t="str">
        <f>IF(ISBLANK(Values!E17),"",Values!$B$31)</f>
        <v/>
      </c>
      <c r="ES18" s="1" t="str">
        <f>IF(ISBLANK(Values!E17),"","Amazon Tellus UPS")</f>
        <v/>
      </c>
      <c r="EV18" s="1" t="str">
        <f>IF(ISBLANK(Values!E17),"","New")</f>
        <v/>
      </c>
      <c r="FE18" s="1" t="str">
        <f>IF(ISBLANK(Values!E17),"","3")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2"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IF(ISBLANK(Values!E18),"",Values!$B$18)</f>
        <v/>
      </c>
      <c r="M19" s="27" t="str">
        <f>IF(ISBLANK(Values!E18),"",Values!$M18)</f>
        <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3" t="str">
        <f>IF(ISBLANK(Values!E18),"",IF(Values!I18,Values!$B$23,Values!$B$33))</f>
        <v/>
      </c>
      <c r="AJ19" s="34"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IF(AND(Values!$B$37=options!$G$2, Values!$C18), "AMAZON_NA", IF(AND(Values!$B$37=options!$G$1, Values!$D18), "AMAZON_EU", "DEFAULT"))</f>
        <v>DEFAULT</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EI19" s="1" t="str">
        <f>IF(ISBLANK(Values!E18),"",Values!$B$31)</f>
        <v/>
      </c>
      <c r="ES19" s="1" t="str">
        <f>IF(ISBLANK(Values!E18),"","Amazon Tellus UPS")</f>
        <v/>
      </c>
      <c r="EV19" s="1" t="str">
        <f>IF(ISBLANK(Values!E18),"","New")</f>
        <v/>
      </c>
      <c r="FE19" s="1" t="str">
        <f>IF(ISBLANK(Values!E18),"","3")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2"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IF(ISBLANK(Values!E19),"",Values!$B$18)</f>
        <v/>
      </c>
      <c r="M20" s="27" t="str">
        <f>IF(ISBLANK(Values!E19),"",Values!$M19)</f>
        <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3" t="str">
        <f>IF(ISBLANK(Values!E19),"",IF(Values!I19,Values!$B$23,Values!$B$33))</f>
        <v/>
      </c>
      <c r="AJ20" s="34"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IF(AND(Values!$B$37=options!$G$2, Values!$C19), "AMAZON_NA", IF(AND(Values!$B$37=options!$G$1, Values!$D19), "AMAZON_EU", "DEFAULT"))</f>
        <v>DEFAULT</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EI20" s="1" t="str">
        <f>IF(ISBLANK(Values!E19),"",Values!$B$31)</f>
        <v/>
      </c>
      <c r="ES20" s="1" t="str">
        <f>IF(ISBLANK(Values!E19),"","Amazon Tellus UPS")</f>
        <v/>
      </c>
      <c r="EV20" s="1" t="str">
        <f>IF(ISBLANK(Values!E19),"","New")</f>
        <v/>
      </c>
      <c r="FE20" s="1" t="str">
        <f>IF(ISBLANK(Values!E19),"","3")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2"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IF(ISBLANK(Values!E20),"",Values!$B$18)</f>
        <v/>
      </c>
      <c r="M21" s="27" t="str">
        <f>IF(ISBLANK(Values!E20),"",Values!$M20)</f>
        <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3" t="str">
        <f>IF(ISBLANK(Values!E20),"",IF(Values!I20,Values!$B$23,Values!$B$33))</f>
        <v/>
      </c>
      <c r="AJ21" s="34"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IF(AND(Values!$B$37=options!$G$2, Values!$C20), "AMAZON_NA", IF(AND(Values!$B$37=options!$G$1, Values!$D20), "AMAZON_EU", "DEFAULT"))</f>
        <v>DEFAULT</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EI21" s="1" t="str">
        <f>IF(ISBLANK(Values!E20),"",Values!$B$31)</f>
        <v/>
      </c>
      <c r="ES21" s="1" t="str">
        <f>IF(ISBLANK(Values!E20),"","Amazon Tellus UPS")</f>
        <v/>
      </c>
      <c r="EV21" s="1" t="str">
        <f>IF(ISBLANK(Values!E20),"","New")</f>
        <v/>
      </c>
      <c r="FE21" s="1" t="str">
        <f>IF(ISBLANK(Values!E20),"","3")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48" x14ac:dyDescent="0.2">
      <c r="A22" s="1" t="str">
        <f>IF(ISBLANK(Values!E21),"",IF(Values!$B$37="EU","computercomponent","computer"))</f>
        <v>computer</v>
      </c>
      <c r="B22" s="32" t="str">
        <f>IF(ISBLANK(Values!E21),"",Values!F21)</f>
        <v>Lenovo P50 regular - US INT</v>
      </c>
      <c r="C22" s="29" t="str">
        <f>IF(ISBLANK(Values!E21),"","TellusRem")</f>
        <v>TellusRem</v>
      </c>
      <c r="D22" s="28">
        <f>IF(ISBLANK(Values!E21),"",Values!E21)</f>
        <v>5714401502173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35.99</v>
      </c>
      <c r="L22" s="27">
        <f>IF(ISBLANK(Values!E21),"",Values!$B$18)</f>
        <v>5</v>
      </c>
      <c r="M22" s="27" t="str">
        <f>IF(ISBLANK(Values!E21),"",Values!$M21)</f>
        <v>https://raw.githubusercontent.com/PatrickVibild/TellusAmazonPictures/master/pictures/00PA277/1.jpg</v>
      </c>
      <c r="N22" s="27" t="str">
        <f>IF(ISBLANK(Values!$F21),"",Values!N21)</f>
        <v>https://raw.githubusercontent.com/PatrickVibild/TellusAmazonPictures/master/pictures/00PA277/2.jpg</v>
      </c>
      <c r="O22" s="27" t="str">
        <f>IF(ISBLANK(Values!$F21),"",Values!O21)</f>
        <v>https://raw.githubusercontent.com/PatrickVibild/TellusAmazonPictures/master/pictures/00PA277/3.jpg</v>
      </c>
      <c r="P22" s="27" t="str">
        <f>IF(ISBLANK(Values!$F21),"",Values!P21)</f>
        <v>https://raw.githubusercontent.com/PatrickVibild/TellusAmazonPictures/master/pictures/00PA277/4.jpg</v>
      </c>
      <c r="Q22" s="27" t="str">
        <f>IF(ISBLANK(Values!$F21),"",Values!Q21)</f>
        <v>https://raw.githubusercontent.com/PatrickVibild/TellusAmazonPictures/master/pictures/00PA277/5.jpg</v>
      </c>
      <c r="R22" s="27" t="str">
        <f>IF(ISBLANK(Values!$F21),"",Values!R21)</f>
        <v>https://raw.githubusercontent.com/PatrickVibild/TellusAmazonPictures/master/pictures/00PA277/6.jpg</v>
      </c>
      <c r="S22" s="27" t="str">
        <f>IF(ISBLANK(Values!$F21),"",Values!S21)</f>
        <v>https://raw.githubusercontent.com/PatrickVibild/TellusAmazonPictures/master/pictures/00PA277/7.jpg</v>
      </c>
      <c r="T22" s="27" t="str">
        <f>IF(ISBLANK(Values!$F21),"",Values!T21)</f>
        <v>https://raw.githubusercontent.com/PatrickVibild/TellusAmazonPictures/master/pictures/00PA277/8.jpg</v>
      </c>
      <c r="U22" s="27" t="str">
        <f>IF(ISBLANK(Values!$F21),"",Values!U21)</f>
        <v>https://raw.githubusercontent.com/PatrickVibild/TellusAmazonPictures/master/pictures/00PA277/9.jpg</v>
      </c>
      <c r="W22" s="29" t="str">
        <f>IF(ISBLANK(Values!E21),"","Child")</f>
        <v>Child</v>
      </c>
      <c r="X22" s="29" t="str">
        <f>IF(ISBLANK(Values!E21),"",Values!$B$13)</f>
        <v>Lenovo P50 regular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P50 P70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DEFAULT</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579</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35.99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17" x14ac:dyDescent="0.2">
      <c r="A23" s="1" t="str">
        <f>IF(ISBLANK(Values!E22),"",IF(Values!$B$37="EU","computercomponent","computer"))</f>
        <v/>
      </c>
      <c r="B23" s="32"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IF(ISBLANK(Values!E22),"",Values!$B$18)</f>
        <v/>
      </c>
      <c r="M23" s="27" t="str">
        <f>IF(ISBLANK(Values!E22),"",Values!$M22)</f>
        <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3" t="str">
        <f>IF(ISBLANK(Values!E22),"",IF(Values!I22,Values!$B$23,Values!$B$33))</f>
        <v/>
      </c>
      <c r="AJ23" s="34"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s="1"/>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IF(AND(Values!$B$37=options!$G$2, Values!$C22), "AMAZON_NA", IF(AND(Values!$B$37=options!$G$1, Values!$D22), "AMAZON_EU", "DEFAULT"))</f>
        <v>DEFAULT</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s="1"/>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2" t="str">
        <f>IF(ISBLANK(Values!E23),"",Values!F23)</f>
        <v>Lenovo P50 regular - US</v>
      </c>
      <c r="C24" s="29" t="str">
        <f>IF(ISBLANK(Values!E23),"","TellusRem")</f>
        <v>TellusRem</v>
      </c>
      <c r="D24" s="28">
        <f>IF(ISBLANK(Values!E23),"",Values!E23)</f>
        <v>5714401502197</v>
      </c>
      <c r="E24" s="1" t="str">
        <f>IF(ISBLANK(Values!E23),"","EAN")</f>
        <v>EAN</v>
      </c>
      <c r="F24" s="27" t="str">
        <f>IF(ISBLANK(Values!E23),"",IF(Values!J23, SUBSTITUTE(Values!$B$1, "{language}", Values!H23) &amp; " " &amp;Values!$B$3, SUBSTITUTE(Values!$B$2, "{language}", Values!$H23) &amp; " " &amp;Values!$B$3))</f>
        <v>replacement US non-backlit keyboard for Lenovo Thinkpad  P50 P70 P51 P71</v>
      </c>
      <c r="G24" s="29" t="str">
        <f>IF(ISBLANK(Values!E23),"","TellusRem")</f>
        <v>TellusRem</v>
      </c>
      <c r="H24" s="1" t="str">
        <f>IF(ISBLANK(Values!E23),"",Values!$B$16)</f>
        <v>laptop-computer-replacement-parts</v>
      </c>
      <c r="I24" s="1" t="str">
        <f>IF(ISBLANK(Values!E23),"","4730574031")</f>
        <v>4730574031</v>
      </c>
      <c r="J24" s="31" t="str">
        <f>IF(ISBLANK(Values!E23),"",Values!F23 )</f>
        <v>Lenovo P50 regular - US</v>
      </c>
      <c r="K24" s="27" t="str">
        <f>IF(ISBLANK(Values!E23),"",IF(Values!J23, Values!$B$4, Values!$B$5))</f>
        <v>35.99</v>
      </c>
      <c r="L24" s="27">
        <f>IF(ISBLANK(Values!E23),"",Values!$B$18)</f>
        <v>5</v>
      </c>
      <c r="M24" s="27" t="str">
        <f>IF(ISBLANK(Values!E23),"",Values!$M23)</f>
        <v>https://raw.githubusercontent.com/PatrickVibild/TellusAmazonPictures/master/pictures/Lenovo/P50/RG/US/1.jpg</v>
      </c>
      <c r="N24" s="27" t="str">
        <f>IF(ISBLANK(Values!$F23),"",Values!N23)</f>
        <v>https://raw.githubusercontent.com/PatrickVibild/TellusAmazonPictures/master/pictures/Lenovo/P50/RG/US/2.jpg</v>
      </c>
      <c r="O24" s="27" t="str">
        <f>IF(ISBLANK(Values!$F23),"",Values!O23)</f>
        <v>https://raw.githubusercontent.com/PatrickVibild/TellusAmazonPictures/master/pictures/Lenovo/P50/RG/US/3.jpg</v>
      </c>
      <c r="P24" s="27" t="str">
        <f>IF(ISBLANK(Values!$F23),"",Values!P23)</f>
        <v>https://raw.githubusercontent.com/PatrickVibild/TellusAmazonPictures/master/pictures/Lenovo/P50/RG/US/4.jpg</v>
      </c>
      <c r="Q24" s="27" t="str">
        <f>IF(ISBLANK(Values!$F23),"",Values!Q23)</f>
        <v>https://raw.githubusercontent.com/PatrickVibild/TellusAmazonPictures/master/pictures/Lenovo/P50/RG/US/5.jpg</v>
      </c>
      <c r="R24" s="27" t="str">
        <f>IF(ISBLANK(Values!$F23),"",Values!R23)</f>
        <v>https://raw.githubusercontent.com/PatrickVibild/TellusAmazonPictures/master/pictures/Lenovo/P50/RG/US/6.jpg</v>
      </c>
      <c r="S24" s="27" t="str">
        <f>IF(ISBLANK(Values!$F23),"",Values!S23)</f>
        <v>https://raw.githubusercontent.com/PatrickVibild/TellusAmazonPictures/master/pictures/Lenovo/P50/RG/US/7.jpg</v>
      </c>
      <c r="T24" s="27" t="str">
        <f>IF(ISBLANK(Values!$F23),"",Values!T23)</f>
        <v>https://raw.githubusercontent.com/PatrickVibild/TellusAmazonPictures/master/pictures/Lenovo/P50/RG/US/8.jpg</v>
      </c>
      <c r="U24" s="27" t="str">
        <f>IF(ISBLANK(Values!$F23),"",Values!U23)</f>
        <v>https://raw.githubusercontent.com/PatrickVibild/TellusAmazonPictures/master/pictures/Lenovo/P50/RG/US/9.jpg</v>
      </c>
      <c r="V24" s="1"/>
      <c r="W24" s="29" t="str">
        <f>IF(ISBLANK(Values!E23),"","Child")</f>
        <v>Child</v>
      </c>
      <c r="X24" s="29" t="str">
        <f>IF(ISBLANK(Values!E23),"",Values!$B$13)</f>
        <v>Lenovo P50 regular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P50 P70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AMAZON_NA</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t="s">
        <v>579</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35.99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5" priority="8">
      <formula>IF(LEN(A4)&gt;0,1,0)</formula>
    </cfRule>
    <cfRule type="expression" dxfId="524" priority="12">
      <formula>AND(IF(IFERROR(VLOOKUP($A$3,#NAME?,MATCH($A4,#NAME?,0)+1,0),0)&gt;0,0,1),IF(IFERROR(VLOOKUP($A$3,#NAME?,MATCH($A4,#NAME?,0)+1,0),0)&gt;0,0,1),IF(IFERROR(VLOOKUP($A$3,#NAME?,MATCH($A4,#NAME?,0)+1,0),0)&gt;0,0,1),IF(IFERROR(MATCH($A4,#NAME?,0),0)&gt;0,1,0))</formula>
    </cfRule>
    <cfRule type="expression" dxfId="523" priority="9">
      <formula>IF(VLOOKUP($A$3,#NAME?,MATCH($A4,#NAME?,0)+1,0)&gt;0,1,0)</formula>
    </cfRule>
  </conditionalFormatting>
  <conditionalFormatting sqref="B4">
    <cfRule type="expression" dxfId="522" priority="990">
      <formula>IF(LEN(B4)&gt;0,1,0)</formula>
    </cfRule>
    <cfRule type="expression" dxfId="521" priority="994">
      <formula>AND(IF(IFERROR(VLOOKUP($B$3,#NAME?,MATCH($A4,#NAME?,0)+1,0),0)&gt;0,0,1),IF(IFERROR(VLOOKUP($B$3,#NAME?,MATCH($A4,#NAME?,0)+1,0),0)&gt;0,0,1),IF(IFERROR(VLOOKUP($B$3,#NAME?,MATCH($A4,#NAME?,0)+1,0),0)&gt;0,0,1),IF(IFERROR(MATCH($A4,#NAME?,0),0)&gt;0,1,0))</formula>
    </cfRule>
    <cfRule type="expression" dxfId="520" priority="991">
      <formula>IF(VLOOKUP($B$3,#NAME?,MATCH($A4,#NAME?,0)+1,0)&gt;0,1,0)</formula>
    </cfRule>
  </conditionalFormatting>
  <conditionalFormatting sqref="B5:B1048576">
    <cfRule type="expression" dxfId="519" priority="17">
      <formula>AND(IF(IFERROR(VLOOKUP($B$3,#NAME?,MATCH($A4,#NAME?,0)+1,0),0)&gt;0,0,1),IF(IFERROR(VLOOKUP($B$3,#NAME?,MATCH($A4,#NAME?,0)+1,0),0)&gt;0,0,1),IF(IFERROR(VLOOKUP($B$3,#NAME?,MATCH($A4,#NAME?,0)+1,0),0)&gt;0,0,1),IF(IFERROR(MATCH($A4,#NAME?,0),0)&gt;0,1,0))</formula>
    </cfRule>
    <cfRule type="expression" dxfId="518" priority="13">
      <formula>IF(LEN(B4)&gt;0,1,0)</formula>
    </cfRule>
    <cfRule type="expression" dxfId="517" priority="14">
      <formula>IF(VLOOKUP($B$3,#NAME?,MATCH($A4,#NAME?,0)+1,0)&gt;0,1,0)</formula>
    </cfRule>
  </conditionalFormatting>
  <conditionalFormatting sqref="C4:C204">
    <cfRule type="expression" dxfId="516" priority="995">
      <formula>IF(LEN(C4)&gt;0,1,0)</formula>
    </cfRule>
    <cfRule type="expression" dxfId="515" priority="996">
      <formula>IF(VLOOKUP($C$3,#NAME?,MATCH($A4,#NAME?,0)+1,0)&gt;0,1,0)</formula>
    </cfRule>
    <cfRule type="expression" dxfId="51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3" priority="22">
      <formula>AND(IF(IFERROR(VLOOKUP($C$3,#NAME?,MATCH($A5,#NAME?,0)+1,0),0)&gt;0,0,1),IF(IFERROR(VLOOKUP($C$3,#NAME?,MATCH($A5,#NAME?,0)+1,0),0)&gt;0,0,1),IF(IFERROR(VLOOKUP($C$3,#NAME?,MATCH($A5,#NAME?,0)+1,0),0)&gt;0,0,1),IF(IFERROR(MATCH($A5,#NAME?,0),0)&gt;0,1,0))</formula>
    </cfRule>
    <cfRule type="expression" dxfId="512" priority="18">
      <formula>IF(LEN(C5)&gt;0,1,0)</formula>
    </cfRule>
    <cfRule type="expression" dxfId="511" priority="19">
      <formula>IF(VLOOKUP($C$3,#NAME?,MATCH($A5,#NAME?,0)+1,0)&gt;0,1,0)</formula>
    </cfRule>
  </conditionalFormatting>
  <conditionalFormatting sqref="D4:D1048576">
    <cfRule type="expression" dxfId="510" priority="27">
      <formula>AND(IF(IFERROR(VLOOKUP($D$3,#NAME?,MATCH($A4,#NAME?,0)+1,0),0)&gt;0,0,1),IF(IFERROR(VLOOKUP($D$3,#NAME?,MATCH($A4,#NAME?,0)+1,0),0)&gt;0,0,1),IF(IFERROR(VLOOKUP($D$3,#NAME?,MATCH($A4,#NAME?,0)+1,0),0)&gt;0,0,1),IF(IFERROR(MATCH($A4,#NAME?,0),0)&gt;0,1,0))</formula>
    </cfRule>
    <cfRule type="expression" dxfId="509" priority="24">
      <formula>IF(VLOOKUP($D$3,#NAME?,MATCH($A4,#NAME?,0)+1,0)&gt;0,1,0)</formula>
    </cfRule>
  </conditionalFormatting>
  <conditionalFormatting sqref="D4:E1048576">
    <cfRule type="expression" dxfId="508" priority="23">
      <formula>IF(LEN(D4)&gt;0,1,0)</formula>
    </cfRule>
  </conditionalFormatting>
  <conditionalFormatting sqref="E4:E1048576">
    <cfRule type="expression" dxfId="507" priority="32">
      <formula>AND(IF(IFERROR(VLOOKUP($E$3,#NAME?,MATCH($A4,#NAME?,0)+1,0),0)&gt;0,0,1),IF(IFERROR(VLOOKUP($E$3,#NAME?,MATCH($A4,#NAME?,0)+1,0),0)&gt;0,0,1),IF(IFERROR(VLOOKUP($E$3,#NAME?,MATCH($A4,#NAME?,0)+1,0),0)&gt;0,0,1),IF(IFERROR(MATCH($A4,#NAME?,0),0)&gt;0,1,0))</formula>
    </cfRule>
    <cfRule type="expression" dxfId="506" priority="29">
      <formula>IF(VLOOKUP($E$3,#NAME?,MATCH($A4,#NAME?,0)+1,0)&gt;0,1,0)</formula>
    </cfRule>
  </conditionalFormatting>
  <conditionalFormatting sqref="F4:F243">
    <cfRule type="expression" dxfId="505" priority="1010">
      <formula>IF(LEN(F4)&gt;0,1,0)</formula>
    </cfRule>
    <cfRule type="expression" dxfId="504" priority="1011">
      <formula>IF(VLOOKUP($F$3,#NAME?,MATCH($A4,#NAME?,0)+1,0)&gt;0,1,0)</formula>
    </cfRule>
    <cfRule type="expression" dxfId="50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F5:G1048576">
    <cfRule type="expression" dxfId="500" priority="33">
      <formula>IF(LEN(F5)&gt;0,1,0)</formula>
    </cfRule>
  </conditionalFormatting>
  <conditionalFormatting sqref="G4:G204">
    <cfRule type="expression" dxfId="499" priority="1019">
      <formula>AND(IF(IFERROR(VLOOKUP($G$3,#NAME?,MATCH($A4,#NAME?,0)+1,0),0)&gt;0,0,1),IF(IFERROR(VLOOKUP($G$3,#NAME?,MATCH($A4,#NAME?,0)+1,0),0)&gt;0,0,1),IF(IFERROR(VLOOKUP($G$3,#NAME?,MATCH($A4,#NAME?,0)+1,0),0)&gt;0,0,1),IF(IFERROR(MATCH($A4,#NAME?,0),0)&gt;0,1,0))</formula>
    </cfRule>
    <cfRule type="expression" dxfId="498" priority="1015">
      <formula>IF(LEN(G4)&gt;0,1,0)</formula>
    </cfRule>
    <cfRule type="expression" dxfId="497" priority="1016">
      <formula>IF(VLOOKUP($G$3,#NAME?,MATCH($A4,#NAME?,0)+1,0)&gt;0,1,0)</formula>
    </cfRule>
  </conditionalFormatting>
  <conditionalFormatting sqref="G5:G1048576">
    <cfRule type="expression" dxfId="496" priority="42">
      <formula>AND(IF(IFERROR(VLOOKUP($G$3,#NAME?,MATCH($A5,#NAME?,0)+1,0),0)&gt;0,0,1),IF(IFERROR(VLOOKUP($G$3,#NAME?,MATCH($A5,#NAME?,0)+1,0),0)&gt;0,0,1),IF(IFERROR(VLOOKUP($G$3,#NAME?,MATCH($A5,#NAME?,0)+1,0),0)&gt;0,0,1),IF(IFERROR(MATCH($A5,#NAME?,0),0)&gt;0,1,0))</formula>
    </cfRule>
    <cfRule type="expression" dxfId="495" priority="39">
      <formula>IF(VLOOKUP($G$3,#NAME?,MATCH($A5,#NAME?,0)+1,0)&gt;0,1,0)</formula>
    </cfRule>
  </conditionalFormatting>
  <conditionalFormatting sqref="H4:I1048576">
    <cfRule type="expression" dxfId="494" priority="47">
      <formula>AND(IF(IFERROR(VLOOKUP($H$3,#NAME?,MATCH($A4,#NAME?,0)+1,0),0)&gt;0,0,1),IF(IFERROR(VLOOKUP($H$3,#NAME?,MATCH($A4,#NAME?,0)+1,0),0)&gt;0,0,1),IF(IFERROR(VLOOKUP($H$3,#NAME?,MATCH($A4,#NAME?,0)+1,0),0)&gt;0,0,1),IF(IFERROR(MATCH($A4,#NAME?,0),0)&gt;0,1,0))</formula>
    </cfRule>
    <cfRule type="expression" dxfId="493" priority="44">
      <formula>IF(VLOOKUP($H$3,#NAME?,MATCH($A4,#NAME?,0)+1,0)&gt;0,1,0)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52">
      <formula>AND(IF(IFERROR(VLOOKUP($J$3,#NAME?,MATCH($A5,#NAME?,0)+1,0),0)&gt;0,0,1),IF(IFERROR(VLOOKUP($J$3,#NAME?,MATCH($A5,#NAME?,0)+1,0),0)&gt;0,0,1),IF(IFERROR(VLOOKUP($J$3,#NAME?,MATCH($A5,#NAME?,0)+1,0),0)&gt;0,0,1),IF(IFERROR(MATCH($A5,#NAME?,0),0)&gt;0,1,0))</formula>
    </cfRule>
    <cfRule type="expression" dxfId="488" priority="49">
      <formula>IF(VLOOKUP($J$3,#NAME?,MATCH($A5,#NAME?,0)+1,0)&gt;0,1,0)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62">
      <formula>AND(IF(IFERROR(VLOOKUP($L$3,#NAME?,MATCH($A5,#NAME?,0)+1,0),0)&gt;0,0,1),IF(IFERROR(VLOOKUP($L$3,#NAME?,MATCH($A5,#NAME?,0)+1,0),0)&gt;0,0,1),IF(IFERROR(VLOOKUP($L$3,#NAME?,MATCH($A5,#NAME?,0)+1,0),0)&gt;0,0,1),IF(IFERROR(MATCH($A5,#NAME?,0),0)&gt;0,1,0))</formula>
    </cfRule>
    <cfRule type="expression" dxfId="483" priority="58">
      <formula>IF(LEN(L6)&gt;0,1,0)</formula>
    </cfRule>
    <cfRule type="expression" dxfId="482" priority="59">
      <formula>IF(VLOOKUP($L$3,#NAME?,MATCH($A5,#NAME?,0)+1,0)&gt;0,1,0)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3">
      <formula>IF(LEN(M5)&gt;0,1,0)</formula>
    </cfRule>
    <cfRule type="expression" dxfId="479" priority="64">
      <formula>IF(VLOOKUP($M$3,#NAME?,MATCH($A5,#NAME?,0)+1,0)&gt;0,1,0)</formula>
    </cfRule>
    <cfRule type="expression" dxfId="478"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9">
      <formula>AND(IF(IFERROR(VLOOKUP($B$3,#NAME?,MATCH($A5,#NAME?,0)+1,0),0)&gt;0,0,1),IF(IFERROR(VLOOKUP($B$3,#NAME?,MATCH($A5,#NAME?,0)+1,0),0)&gt;0,0,1),IF(IFERROR(VLOOKUP($B$3,#NAME?,MATCH($A5,#NAME?,0)+1,0),0)&gt;0,0,1),IF(IFERROR(MATCH($A5,#NAME?,0),0)&gt;0,1,0))</formula>
    </cfRule>
    <cfRule type="expression" dxfId="445" priority="1076">
      <formula>IF(VLOOKUP($B$3,#NAME?,MATCH($A5,#NAME?,0)+1,0)&gt;0,1,0)</formula>
    </cfRule>
  </conditionalFormatting>
  <conditionalFormatting sqref="X5:X1048576">
    <cfRule type="expression" dxfId="444" priority="119">
      <formula>IF(VLOOKUP($X$3,#NAME?,MATCH($A5,#NAME?,0)+1,0)&gt;0,1,0)</formula>
    </cfRule>
    <cfRule type="expression" dxfId="443"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2" priority="124">
      <formula>IF(VLOOKUP($Y$3,#NAME?,MATCH($A5,#NAME?,0)+1,0)&gt;0,1,0)</formula>
    </cfRule>
    <cfRule type="expression" dxfId="441" priority="127">
      <formula>AND(IF(IFERROR(VLOOKUP($Y$3,#NAME?,MATCH($A5,#NAME?,0)+1,0),0)&gt;0,0,1),IF(IFERROR(VLOOKUP($Y$3,#NAME?,MATCH($A5,#NAME?,0)+1,0),0)&gt;0,0,1),IF(IFERROR(VLOOKUP($Y$3,#NAME?,MATCH($A5,#NAME?,0)+1,0),0)&gt;0,0,1),IF(IFERROR(MATCH($A5,#NAME?,0),0)&gt;0,1,0))</formula>
    </cfRule>
  </conditionalFormatting>
  <conditionalFormatting sqref="Z4:Z204">
    <cfRule type="expression" dxfId="440" priority="1061">
      <formula>IF(VLOOKUP($Q$3,#NAME?,MATCH($A4,#NAME?,0)+1,0)&gt;0,1,0)</formula>
    </cfRule>
    <cfRule type="expression" dxfId="439" priority="1060">
      <formula>IF(LEN(Z4)&gt;0,1,0)</formula>
    </cfRule>
    <cfRule type="expression" dxfId="438"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3">
      <formula>IF(LEN(AA4)&gt;0,1,0)</formula>
    </cfRule>
    <cfRule type="expression" dxfId="434" priority="134">
      <formula>IF(VLOOKUP($AA$3,#NAME?,MATCH($A4,#NAME?,0)+1,0)&gt;0,1,0)</formula>
    </cfRule>
    <cfRule type="expression" dxfId="433"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2" priority="138">
      <formula>IF(LEN(AB4)&gt;0,1,0)</formula>
    </cfRule>
    <cfRule type="expression" dxfId="431" priority="139">
      <formula>IF(VLOOKUP($AB$3,#NAME?,MATCH($A4,#NAME?,0)+1,0)&gt;0,1,0)</formula>
    </cfRule>
    <cfRule type="expression" dxfId="430"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9" priority="143">
      <formula>IF(LEN(#REF!)&gt;0,1,0)</formula>
    </cfRule>
    <cfRule type="expression" dxfId="428" priority="144">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7">
      <formula>AND(IF(IFERROR(VLOOKUP($BS$3,#NAME?,MATCH($A4,#NAME?,0)+1,0),0)&gt;0,0,1),IF(IFERROR(VLOOKUP($BS$3,#NAME?,MATCH($A4,#NAME?,0)+1,0),0)&gt;0,0,1),IF(IFERROR(VLOOKUP($BS$3,#NAME?,MATCH($A4,#NAME?,0)+1,0),0)&gt;0,0,1),IF(IFERROR(MATCH($A4,#NAME?,0),0)&gt;0,1,0))</formula>
    </cfRule>
    <cfRule type="expression" dxfId="332" priority="354">
      <formula>IF(VLOOKUP($BS$3,#NAME?,MATCH($A4,#NAME?,0)+1,0)&gt;0,1,0)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399">
      <formula>IF(VLOOKUP($CB$3,#NAME?,MATCH($A4,#NAME?,0)+1,0)&gt;0,1,0)</formula>
    </cfRule>
    <cfRule type="expression" dxfId="314"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10">
      <formula>IF(VLOOKUP($CY$3,#NAME?,MATCH($A4,#NAME?,0)+1,0)&gt;0,1,0)</formula>
    </cfRule>
    <cfRule type="expression" dxfId="264" priority="509">
      <formula>IF(LEN(CY4)&gt;0,1,0)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4">
      <formula>AND(AND(OR(AND(AND(OR(NOT(DA4="Yes"),DA4="")))),A4&lt;&gt;""))</formula>
    </cfRule>
    <cfRule type="expression" dxfId="259" priority="515">
      <formula>IF(LEN(CZ4)&gt;0,1,0)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0">
      <formula>AND(AND(OR(AND(OR(OR(NOT(CO4&lt;&gt;"DEFAULT"),CO4="")))),A4&lt;&gt;""))</formula>
    </cfRule>
    <cfRule type="expression" dxfId="255" priority="521">
      <formula>IF(LEN(DA4)&gt;0,1,0)</formula>
    </cfRule>
    <cfRule type="expression" dxfId="254" priority="522">
      <formula>IF(VLOOKUP($DA$3,#NAME?,MATCH($A4,#NAME?,0)+1,0)&gt;0,1,0)</formula>
    </cfRule>
  </conditionalFormatting>
  <conditionalFormatting sqref="DB4:DB1048576">
    <cfRule type="expression" dxfId="253" priority="527">
      <formula>IF(LEN(DB4)&gt;0,1,0)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1">
      <formula>AND(IF(IFERROR(VLOOKUP($DB$3,#NAME?,MATCH($A4,#NAME?,0)+1,0),0)&gt;0,0,1),IF(IFERROR(VLOOKUP($DB$3,#NAME?,MATCH($A4,#NAME?,0)+1,0),0)&gt;0,0,1),IF(IFERROR(VLOOKUP($DB$3,#NAME?,MATCH($A4,#NAME?,0)+1,0),0)&gt;0,0,1),IF(IFERROR(MATCH($A4,#NAME?,0),0)&gt;0,1,0))</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5">
      <formula>IF(LEN(DE4)&gt;0,1,0)</formula>
    </cfRule>
    <cfRule type="expression" dxfId="238"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2">
      <formula>IF(VLOOKUP($DK$3,#NAME?,MATCH($A4,#NAME?,0)+1,0)&gt;0,1,0)</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1">
      <formula>IF(LEN(DK4)&gt;0,1,0)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5">
      <formula>IF(VLOOKUP($DS$3,#NAME?,MATCH($A5,#NAME?,0)+1,0)&gt;0,1,0)</formula>
    </cfRule>
    <cfRule type="expression" dxfId="191" priority="624">
      <formula>IF(LEN(DS5)&gt;0,1,0)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6">
      <formula>IF(VLOOKUP($DU$3,#NAME?,MATCH($A4,#NAME?,0)+1,0)&gt;0,1,0)</formula>
    </cfRule>
    <cfRule type="expression" dxfId="184" priority="635">
      <formula>IF(LEN(DU4)&gt;0,1,0)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5">
      <formula>AND(IF(IFERROR(VLOOKUP($DV$3,#NAME?,MATCH($A4,#NAME?,0)+1,0),0)&gt;0,0,1),IF(IFERROR(VLOOKUP($DV$3,#NAME?,MATCH($A4,#NAME?,0)+1,0),0)&gt;0,0,1),IF(IFERROR(VLOOKUP($DV$3,#NAME?,MATCH($A4,#NAME?,0)+1,0),0)&gt;0,0,1),IF(IFERROR(MATCH($A4,#NAME?,0),0)&gt;0,1,0))</formula>
    </cfRule>
    <cfRule type="expression" dxfId="179" priority="642">
      <formula>IF(VLOOKUP($DV$3,#NAME?,MATCH($A4,#NAME?,0)+1,0)&gt;0,1,0)</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6" priority="647">
      <formula>IF(LEN(DW4)&gt;0,1,0)</formula>
    </cfRule>
    <cfRule type="expression" dxfId="175" priority="648">
      <formula>IF(VLOOKUP($DW$3,#NAME?,MATCH($A4,#NAME?,0)+1,0)&gt;0,1,0)</formula>
    </cfRule>
  </conditionalFormatting>
  <conditionalFormatting sqref="DX4:DX1048576">
    <cfRule type="expression" dxfId="174" priority="654">
      <formula>IF(VLOOKUP($DX$3,#NAME?,MATCH($A4,#NAME?,0)+1,0)&gt;0,1,0)</formula>
    </cfRule>
    <cfRule type="expression" dxfId="17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2" priority="653">
      <formula>IF(LEN(DX4)&gt;0,1,0)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70" priority="658">
      <formula>AND(AND(OR(AND(OR(OR(NOT(CO4&lt;&gt;"DEFAULT"),CO4="")))),A4&lt;&gt;""))</formula>
    </cfRule>
    <cfRule type="expression" dxfId="169" priority="660">
      <formula>IF(VLOOKUP($DY$3,#NAME?,MATCH($A4,#NAME?,0)+1,0)&gt;0,1,0)</formula>
    </cfRule>
    <cfRule type="expression" dxfId="168" priority="663">
      <formula>AND(IF(IFERROR(VLOOKUP($DY$3,#NAME?,MATCH($A4,#NAME?,0)+1,0),0)&gt;0,0,1),IF(IFERROR(VLOOKUP($DY$3,#NAME?,MATCH($A4,#NAME?,0)+1,0),0)&gt;0,0,1),IF(IFERROR(VLOOKUP($DY$3,#NAME?,MATCH($A4,#NAME?,0)+1,0),0)&gt;0,0,1),IF(IFERROR(MATCH($A4,#NAME?,0),0)&gt;0,1,0))</formula>
    </cfRule>
    <cfRule type="expression" dxfId="167" priority="659">
      <formula>IF(LEN(DY4)&gt;0,1,0)</formula>
    </cfRule>
  </conditionalFormatting>
  <conditionalFormatting sqref="DZ4: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5">
      <formula>IF(LEN(DZ4)&gt;0,1,0)</formula>
    </cfRule>
    <cfRule type="expression" dxfId="163" priority="666">
      <formula>IF(VLOOKUP($DZ$3,#NAME?,MATCH($A4,#NAME?,0)+1,0)&gt;0,1,0)</formula>
    </cfRule>
  </conditionalFormatting>
  <conditionalFormatting sqref="EA4:EA1048576">
    <cfRule type="expression" dxfId="162" priority="675">
      <formula>AND(IF(IFERROR(VLOOKUP($EA$3,#NAME?,MATCH($A4,#NAME?,0)+1,0),0)&gt;0,0,1),IF(IFERROR(VLOOKUP($EA$3,#NAME?,MATCH($A4,#NAME?,0)+1,0),0)&gt;0,0,1),IF(IFERROR(VLOOKUP($EA$3,#NAME?,MATCH($A4,#NAME?,0)+1,0),0)&gt;0,0,1),IF(IFERROR(MATCH($A4,#NAME?,0),0)&gt;0,1,0))</formula>
    </cfRule>
    <cfRule type="expression" dxfId="161" priority="671">
      <formula>IF(LEN(EA4)&gt;0,1,0)</formula>
    </cfRule>
    <cfRule type="expression" dxfId="160" priority="672">
      <formula>IF(VLOOKUP($EA$3,#NAME?,MATCH($A4,#NAME?,0)+1,0)&gt;0,1,0)</formula>
    </cfRule>
    <cfRule type="expression" dxfId="159" priority="670">
      <formula>AND(AND(OR(AND(OR(OR(NOT(CO4&lt;&gt;"DEFAULT"),CO4="")))),A4&lt;&gt;""))</formula>
    </cfRule>
  </conditionalFormatting>
  <conditionalFormatting sqref="EB4: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2">
      <formula>AND(AND(OR(AND(OR(OR(NOT(CO4&lt;&gt;"DEFAULT"),CO4="")))),A4&lt;&gt;""))</formula>
    </cfRule>
    <cfRule type="expression" dxfId="152" priority="683">
      <formula>IF(LEN(EC4)&gt;0,1,0)</formula>
    </cfRule>
    <cfRule type="expression" dxfId="151" priority="684">
      <formula>IF(VLOOKUP($EC$3,#NAME?,MATCH($A4,#NAME?,0)+1,0)&gt;0,1,0)</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89">
      <formula>IF(LEN(ED4)&gt;0,1,0)</formula>
    </cfRule>
    <cfRule type="expression" dxfId="147" priority="690">
      <formula>IF(VLOOKUP($ED$3,#NAME?,MATCH($A4,#NAME?,0)+1,0)&gt;0,1,0)</formula>
    </cfRule>
  </conditionalFormatting>
  <conditionalFormatting sqref="EE4:EE1048576">
    <cfRule type="expression" dxfId="146" priority="696">
      <formula>IF(VLOOKUP($EE$3,#NAME?,MATCH($A4,#NAME?,0)+1,0)&gt;0,1,0)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1">
      <formula>IF(LEN(EF4)&gt;0,1,0)</formula>
    </cfRule>
    <cfRule type="expression" dxfId="139" priority="700">
      <formula>AND(AND(OR(AND(OR(OR(NOT(DY4&lt;&gt;"Not Applicable"),DY4=""))),AND(OR(OR(NOT(DZ4&lt;&gt;"Not Applicable"),DZ4=""))),AND(OR(OR(NOT(EA4&lt;&gt;"Not Applicable"),EA4=""))),AND(OR(OR(NOT(EB4&lt;&gt;"Not Applicable"),EB4=""))),AND(OR(OR(NOT(EC4&lt;&gt;"Not Applicable"),EC4="")))),A4&lt;&gt;""))</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8">
      <formula>IF(VLOOKUP($EG$3,#NAME?,MATCH($A4,#NAME?,0)+1,0)&gt;0,1,0)</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4">
      <formula>IF(VLOOKUP($EJ$3,#NAME?,MATCH($A4,#NAME?,0)+1,0)&gt;0,1,0)</formula>
    </cfRule>
    <cfRule type="expression" dxfId="129" priority="722">
      <formula>AND(AND(OR(AND(AND(OR(NOT(DY4="GHS"),DY4=""))),AND(AND(OR(NOT(DZ4="GHS"),DZ4=""))),AND(AND(OR(NOT(EA4="GHS"),EA4=""))),AND(AND(OR(NOT(EB4="GHS"),EB4=""))),AND(AND(OR(NOT(EC4="GHS"),EC4="")))),A4&lt;&gt;""))</formula>
    </cfRule>
    <cfRule type="expression" dxfId="128" priority="727">
      <formula>AND(IF(IFERROR(VLOOKUP($EJ$3,#NAME?,MATCH($A4,#NAME?,0)+1,0),0)&gt;0,0,1),IF(IFERROR(VLOOKUP($EJ$3,#NAME?,MATCH($A4,#NAME?,0)+1,0),0)&gt;0,0,1),IF(IFERROR(VLOOKUP($EJ$3,#NAME?,MATCH($A4,#NAME?,0)+1,0),0)&gt;0,0,1),IF(IFERROR(MATCH($A4,#NAME?,0),0)&gt;0,1,0))</formula>
    </cfRule>
    <cfRule type="expression" dxfId="127" priority="723">
      <formula>IF(LEN(EJ4)&gt;0,1,0)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6">
      <formula>IF(VLOOKUP($EL$3,#NAME?,MATCH($A4,#NAME?,0)+1,0)&gt;0,1,0)</formula>
    </cfRule>
    <cfRule type="expression" dxfId="121" priority="739">
      <formula>AND(IF(IFERROR(VLOOKUP($EL$3,#NAME?,MATCH($A4,#NAME?,0)+1,0),0)&gt;0,0,1),IF(IFERROR(VLOOKUP($EL$3,#NAME?,MATCH($A4,#NAME?,0)+1,0),0)&gt;0,0,1),IF(IFERROR(VLOOKUP($EL$3,#NAME?,MATCH($A4,#NAME?,0)+1,0),0)&gt;0,0,1),IF(IFERROR(MATCH($A4,#NAME?,0),0)&gt;0,1,0))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9">
      <formula>AND(IF(IFERROR(VLOOKUP($EP$3,#NAME?,MATCH($A4,#NAME?,0)+1,0),0)&gt;0,0,1),IF(IFERROR(VLOOKUP($EP$3,#NAME?,MATCH($A4,#NAME?,0)+1,0),0)&gt;0,0,1),IF(IFERROR(VLOOKUP($EP$3,#NAME?,MATCH($A4,#NAME?,0)+1,0),0)&gt;0,0,1),IF(IFERROR(MATCH($A4,#NAME?,0),0)&gt;0,1,0))</formula>
    </cfRule>
    <cfRule type="expression" dxfId="111" priority="756">
      <formula>IF(VLOOKUP($EP$3,#NAME?,MATCH($A4,#NAME?,0)+1,0)&gt;0,1,0)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4">
      <formula>AND(IF(IFERROR(VLOOKUP($ES$3,#NAME?,MATCH($A4,#NAME?,0)+1,0),0)&gt;0,0,1),IF(IFERROR(VLOOKUP($ES$3,#NAME?,MATCH($A4,#NAME?,0)+1,0),0)&gt;0,0,1),IF(IFERROR(VLOOKUP($ES$3,#NAME?,MATCH($A4,#NAME?,0)+1,0),0)&gt;0,0,1),IF(IFERROR(MATCH($A4,#NAME?,0),0)&gt;0,1,0))</formula>
    </cfRule>
    <cfRule type="expression" dxfId="105" priority="771">
      <formula>IF(VLOOKUP($ES$3,#NAME?,MATCH($A4,#NAME?,0)+1,0)&gt;0,1,0)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9">
      <formula>AND(IF(IFERROR(VLOOKUP($FR$3,#NAME?,MATCH($A4,#NAME?,0)+1,0),0)&gt;0,0,1),IF(IFERROR(VLOOKUP($FR$3,#NAME?,MATCH($A4,#NAME?,0)+1,0),0)&gt;0,0,1),IF(IFERROR(VLOOKUP($FR$3,#NAME?,MATCH($A4,#NAME?,0)+1,0),0)&gt;0,0,1),IF(IFERROR(MATCH($A4,#NAME?,0),0)&gt;0,1,0))</formula>
    </cfRule>
    <cfRule type="expression" dxfId="44" priority="896">
      <formula>IF(VLOOKUP($FR$3,#NAME?,MATCH($A4,#NAME?,0)+1,0)&gt;0,1,0)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K5:V204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J222:AS1041 AT167:AT1041 B205:B1041 D205:D1041 J205:V1041 AC205:AC1041 AV205:AV1041 FK205:FO1041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96" zoomScaleNormal="100" workbookViewId="0">
      <selection activeCell="F29" sqref="F29"/>
    </sheetView>
  </sheetViews>
  <sheetFormatPr baseColWidth="10" defaultColWidth="12" defaultRowHeight="13" x14ac:dyDescent="0.15"/>
  <cols>
    <col min="1" max="1" width="18.83203125" customWidth="1"/>
    <col min="2" max="2" width="63.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352</v>
      </c>
      <c r="B1" s="3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3" t="s">
        <v>353</v>
      </c>
      <c r="F1" s="63"/>
      <c r="G1" s="63"/>
      <c r="H1" s="39"/>
      <c r="I1" s="39"/>
    </row>
    <row r="2" spans="1:22" ht="14" x14ac:dyDescent="0.15">
      <c r="A2" s="37" t="s">
        <v>354</v>
      </c>
      <c r="B2" s="3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7" t="s">
        <v>355</v>
      </c>
      <c r="B3" s="38" t="s">
        <v>610</v>
      </c>
      <c r="C3" s="37" t="s">
        <v>356</v>
      </c>
      <c r="D3" s="37" t="s">
        <v>357</v>
      </c>
      <c r="E3" s="37" t="s">
        <v>358</v>
      </c>
      <c r="F3" s="37" t="s">
        <v>359</v>
      </c>
      <c r="G3" s="37" t="s">
        <v>360</v>
      </c>
      <c r="H3" s="37" t="s">
        <v>361</v>
      </c>
      <c r="I3" s="37" t="s">
        <v>362</v>
      </c>
      <c r="J3" s="37" t="s">
        <v>363</v>
      </c>
      <c r="K3" s="37" t="s">
        <v>364</v>
      </c>
      <c r="L3" s="37" t="s">
        <v>365</v>
      </c>
      <c r="M3" s="37" t="s">
        <v>366</v>
      </c>
      <c r="N3" s="37" t="s">
        <v>367</v>
      </c>
      <c r="O3" s="37" t="s">
        <v>368</v>
      </c>
      <c r="V3" t="s">
        <v>369</v>
      </c>
    </row>
    <row r="4" spans="1:22" ht="18" x14ac:dyDescent="0.2">
      <c r="A4" s="37" t="s">
        <v>370</v>
      </c>
      <c r="B4" s="40" t="s">
        <v>611</v>
      </c>
      <c r="C4" s="41" t="b">
        <f>FALSE()</f>
        <v>0</v>
      </c>
      <c r="D4" t="b">
        <f>TRUE()</f>
        <v>1</v>
      </c>
      <c r="E4" s="61">
        <v>5714401502005</v>
      </c>
      <c r="F4" s="60" t="s">
        <v>613</v>
      </c>
      <c r="G4" s="42"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3" t="b">
        <f>TRUE()</f>
        <v>1</v>
      </c>
      <c r="J4" s="44" t="b">
        <v>0</v>
      </c>
      <c r="K4" s="59" t="s">
        <v>593</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https://raw.githubusercontent.com/PatrickVibild/TellusAmazonPictures/master/pictures/00PA300/1.jpg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https://raw.githubusercontent.com/PatrickVibild/TellusAmazonPictures/master/pictures/00PA300/2.jpg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https://raw.githubusercontent.com/PatrickVibild/TellusAmazonPictures/master/pictures/00PA300/3.jpg</v>
      </c>
      <c r="P4" t="str">
        <f t="shared" ref="P4:P35" si="3">IF(ISBLANK(K4),"",IF(L4, "https://raw.githubusercontent.com/PatrickVibild/TellusAmazonPictures/master/pictures/"&amp;K4&amp;"/4.jpg", ""))</f>
        <v>https://raw.githubusercontent.com/PatrickVibild/TellusAmazonPictures/master/pictures/00PA300/4.jpg</v>
      </c>
      <c r="Q4" t="str">
        <f t="shared" ref="Q4:Q35" si="4">IF(ISBLANK(K4),"",IF(L4, "https://raw.githubusercontent.com/PatrickVibild/TellusAmazonPictures/master/pictures/"&amp;K4&amp;"/5.jpg", ""))</f>
        <v>https://raw.githubusercontent.com/PatrickVibild/TellusAmazonPictures/master/pictures/00PA300/5.jpg</v>
      </c>
      <c r="R4" t="str">
        <f t="shared" ref="R4:R35" si="5">IF(ISBLANK(K4),"",IF(L4, "https://raw.githubusercontent.com/PatrickVibild/TellusAmazonPictures/master/pictures/"&amp;K4&amp;"/6.jpg", ""))</f>
        <v>https://raw.githubusercontent.com/PatrickVibild/TellusAmazonPictures/master/pictures/00PA300/6.jpg</v>
      </c>
      <c r="S4" t="str">
        <f t="shared" ref="S4:S35" si="6">IF(ISBLANK(K4),"",IF(L4, "https://raw.githubusercontent.com/PatrickVibild/TellusAmazonPictures/master/pictures/"&amp;K4&amp;"/7.jpg", ""))</f>
        <v>https://raw.githubusercontent.com/PatrickVibild/TellusAmazonPictures/master/pictures/00PA300/7.jpg</v>
      </c>
      <c r="T4" t="str">
        <f t="shared" ref="T4:T35" si="7">IF(ISBLANK(K4),"",IF(L4, "https://raw.githubusercontent.com/PatrickVibild/TellusAmazonPictures/master/pictures/"&amp;K4&amp;"/8.jpg",""))</f>
        <v>https://raw.githubusercontent.com/PatrickVibild/TellusAmazonPictures/master/pictures/00PA300/8.jpg</v>
      </c>
      <c r="U4" t="str">
        <f t="shared" ref="U4:U35" si="8">IF(ISBLANK(K4),"",IF(L4, "https://raw.githubusercontent.com/PatrickVibild/TellusAmazonPictures/master/pictures/"&amp;K4&amp;"/9.jpg", ""))</f>
        <v>https://raw.githubusercontent.com/PatrickVibild/TellusAmazonPictures/master/pictures/00PA300/9.jpg</v>
      </c>
      <c r="V4" s="42">
        <f>MATCH(G4,options!$D$1:$D$20,0)</f>
        <v>1</v>
      </c>
    </row>
    <row r="5" spans="1:22" ht="18" x14ac:dyDescent="0.2">
      <c r="A5" s="37" t="s">
        <v>372</v>
      </c>
      <c r="B5" s="40" t="s">
        <v>634</v>
      </c>
      <c r="C5" s="41" t="b">
        <f>FALSE()</f>
        <v>0</v>
      </c>
      <c r="D5" s="41" t="b">
        <f>TRUE()</f>
        <v>1</v>
      </c>
      <c r="E5" s="61">
        <v>5714401502012</v>
      </c>
      <c r="F5" s="60" t="s">
        <v>614</v>
      </c>
      <c r="G5" s="42"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3" t="b">
        <f>TRUE()</f>
        <v>1</v>
      </c>
      <c r="J5" s="44" t="b">
        <v>0</v>
      </c>
      <c r="K5" s="59" t="s">
        <v>594</v>
      </c>
      <c r="L5" s="45" t="b">
        <v>1</v>
      </c>
      <c r="M5" s="46" t="str">
        <f t="shared" si="0"/>
        <v>https://raw.githubusercontent.com/PatrickVibild/TellusAmazonPictures/master/pictures/00PA299/1.jpg</v>
      </c>
      <c r="N5" s="46" t="str">
        <f t="shared" si="1"/>
        <v>https://raw.githubusercontent.com/PatrickVibild/TellusAmazonPictures/master/pictures/00PA299/2.jpg</v>
      </c>
      <c r="O5" s="47" t="str">
        <f t="shared" si="2"/>
        <v>https://raw.githubusercontent.com/PatrickVibild/TellusAmazonPictures/master/pictures/00PA299/3.jpg</v>
      </c>
      <c r="P5" t="str">
        <f t="shared" si="3"/>
        <v>https://raw.githubusercontent.com/PatrickVibild/TellusAmazonPictures/master/pictures/00PA299/4.jpg</v>
      </c>
      <c r="Q5" t="str">
        <f t="shared" si="4"/>
        <v>https://raw.githubusercontent.com/PatrickVibild/TellusAmazonPictures/master/pictures/00PA299/5.jpg</v>
      </c>
      <c r="R5" t="str">
        <f t="shared" si="5"/>
        <v>https://raw.githubusercontent.com/PatrickVibild/TellusAmazonPictures/master/pictures/00PA299/6.jpg</v>
      </c>
      <c r="S5" t="str">
        <f t="shared" si="6"/>
        <v>https://raw.githubusercontent.com/PatrickVibild/TellusAmazonPictures/master/pictures/00PA299/7.jpg</v>
      </c>
      <c r="T5" t="str">
        <f t="shared" si="7"/>
        <v>https://raw.githubusercontent.com/PatrickVibild/TellusAmazonPictures/master/pictures/00PA299/8.jpg</v>
      </c>
      <c r="U5" t="str">
        <f t="shared" si="8"/>
        <v>https://raw.githubusercontent.com/PatrickVibild/TellusAmazonPictures/master/pictures/00PA299/9.jpg</v>
      </c>
      <c r="V5" s="42">
        <f>MATCH(G5,options!$D$1:$D$20,0)</f>
        <v>2</v>
      </c>
    </row>
    <row r="6" spans="1:22" ht="18" x14ac:dyDescent="0.2">
      <c r="A6" s="37" t="s">
        <v>374</v>
      </c>
      <c r="B6" s="48" t="s">
        <v>375</v>
      </c>
      <c r="C6" s="41" t="b">
        <f>FALSE()</f>
        <v>0</v>
      </c>
      <c r="D6" s="41" t="b">
        <f>TRUE()</f>
        <v>1</v>
      </c>
      <c r="E6" s="61">
        <v>5714401502029</v>
      </c>
      <c r="F6" s="60" t="s">
        <v>615</v>
      </c>
      <c r="G6" s="42"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3" t="b">
        <f>TRUE()</f>
        <v>1</v>
      </c>
      <c r="J6" s="44" t="b">
        <v>0</v>
      </c>
      <c r="K6" s="59" t="s">
        <v>595</v>
      </c>
      <c r="L6" s="45" t="b">
        <v>1</v>
      </c>
      <c r="M6" s="46" t="str">
        <f t="shared" si="0"/>
        <v>https://raw.githubusercontent.com/PatrickVibild/TellusAmazonPictures/master/pictures/00PA305/1.jpg</v>
      </c>
      <c r="N6" s="46" t="str">
        <f t="shared" si="1"/>
        <v>https://raw.githubusercontent.com/PatrickVibild/TellusAmazonPictures/master/pictures/00PA305/2.jpg</v>
      </c>
      <c r="O6" s="47" t="str">
        <f t="shared" si="2"/>
        <v>https://raw.githubusercontent.com/PatrickVibild/TellusAmazonPictures/master/pictures/00PA305/3.jpg</v>
      </c>
      <c r="P6" t="str">
        <f t="shared" si="3"/>
        <v>https://raw.githubusercontent.com/PatrickVibild/TellusAmazonPictures/master/pictures/00PA305/4.jpg</v>
      </c>
      <c r="Q6" t="str">
        <f t="shared" si="4"/>
        <v>https://raw.githubusercontent.com/PatrickVibild/TellusAmazonPictures/master/pictures/00PA305/5.jpg</v>
      </c>
      <c r="R6" t="str">
        <f t="shared" si="5"/>
        <v>https://raw.githubusercontent.com/PatrickVibild/TellusAmazonPictures/master/pictures/00PA305/6.jpg</v>
      </c>
      <c r="S6" t="str">
        <f t="shared" si="6"/>
        <v>https://raw.githubusercontent.com/PatrickVibild/TellusAmazonPictures/master/pictures/00PA305/7.jpg</v>
      </c>
      <c r="T6" t="str">
        <f t="shared" si="7"/>
        <v>https://raw.githubusercontent.com/PatrickVibild/TellusAmazonPictures/master/pictures/00PA305/8.jpg</v>
      </c>
      <c r="U6" t="str">
        <f t="shared" si="8"/>
        <v>https://raw.githubusercontent.com/PatrickVibild/TellusAmazonPictures/master/pictures/00PA305/9.jpg</v>
      </c>
      <c r="V6" s="42">
        <f>MATCH(G6,options!$D$1:$D$20,0)</f>
        <v>3</v>
      </c>
    </row>
    <row r="7" spans="1:22" ht="18" x14ac:dyDescent="0.2">
      <c r="A7" s="37" t="s">
        <v>377</v>
      </c>
      <c r="B7" s="49">
        <v>32</v>
      </c>
      <c r="C7" s="41" t="b">
        <f>FALSE()</f>
        <v>0</v>
      </c>
      <c r="D7" s="41" t="b">
        <f>TRUE()</f>
        <v>1</v>
      </c>
      <c r="E7" s="61">
        <v>5714401502036</v>
      </c>
      <c r="F7" s="60" t="s">
        <v>616</v>
      </c>
      <c r="G7" s="42"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3" t="b">
        <f>TRUE()</f>
        <v>1</v>
      </c>
      <c r="J7" s="44" t="b">
        <v>0</v>
      </c>
      <c r="K7" s="59" t="s">
        <v>596</v>
      </c>
      <c r="L7" s="45" t="b">
        <v>1</v>
      </c>
      <c r="M7" s="46" t="str">
        <f t="shared" si="0"/>
        <v>https://raw.githubusercontent.com/PatrickVibild/TellusAmazonPictures/master/pictures/00PA298/1.jpg</v>
      </c>
      <c r="N7" s="46" t="str">
        <f t="shared" si="1"/>
        <v>https://raw.githubusercontent.com/PatrickVibild/TellusAmazonPictures/master/pictures/00PA298/2.jpg</v>
      </c>
      <c r="O7" s="47" t="str">
        <f t="shared" si="2"/>
        <v>https://raw.githubusercontent.com/PatrickVibild/TellusAmazonPictures/master/pictures/00PA298/3.jpg</v>
      </c>
      <c r="P7" t="str">
        <f t="shared" si="3"/>
        <v>https://raw.githubusercontent.com/PatrickVibild/TellusAmazonPictures/master/pictures/00PA298/4.jpg</v>
      </c>
      <c r="Q7" t="str">
        <f t="shared" si="4"/>
        <v>https://raw.githubusercontent.com/PatrickVibild/TellusAmazonPictures/master/pictures/00PA298/5.jpg</v>
      </c>
      <c r="R7" t="str">
        <f t="shared" si="5"/>
        <v>https://raw.githubusercontent.com/PatrickVibild/TellusAmazonPictures/master/pictures/00PA298/6.jpg</v>
      </c>
      <c r="S7" t="str">
        <f t="shared" si="6"/>
        <v>https://raw.githubusercontent.com/PatrickVibild/TellusAmazonPictures/master/pictures/00PA298/7.jpg</v>
      </c>
      <c r="T7" t="str">
        <f t="shared" si="7"/>
        <v>https://raw.githubusercontent.com/PatrickVibild/TellusAmazonPictures/master/pictures/00PA298/8.jpg</v>
      </c>
      <c r="U7" t="str">
        <f t="shared" si="8"/>
        <v>https://raw.githubusercontent.com/PatrickVibild/TellusAmazonPictures/master/pictures/00PA298/9.jpg</v>
      </c>
      <c r="V7" s="42">
        <f>MATCH(G7,options!$D$1:$D$20,0)</f>
        <v>4</v>
      </c>
    </row>
    <row r="8" spans="1:22" ht="18" x14ac:dyDescent="0.2">
      <c r="A8" s="37" t="s">
        <v>379</v>
      </c>
      <c r="B8" s="49" t="str">
        <f>IF(B6=options!C1,"17","17")</f>
        <v>17</v>
      </c>
      <c r="C8" s="41" t="b">
        <f>FALSE()</f>
        <v>0</v>
      </c>
      <c r="D8" s="41" t="b">
        <f>TRUE()</f>
        <v>1</v>
      </c>
      <c r="E8" s="61">
        <v>5714401502043</v>
      </c>
      <c r="F8" s="60" t="s">
        <v>617</v>
      </c>
      <c r="G8" s="42"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59" t="s">
        <v>592</v>
      </c>
      <c r="L8" s="45" t="b">
        <v>1</v>
      </c>
      <c r="M8" s="46" t="str">
        <f t="shared" si="0"/>
        <v>https://raw.githubusercontent.com/PatrickVibild/TellusAmazonPictures/master/pictures/00PA317/1.jpg</v>
      </c>
      <c r="N8" s="46" t="str">
        <f t="shared" si="1"/>
        <v>https://raw.githubusercontent.com/PatrickVibild/TellusAmazonPictures/master/pictures/00PA317/2.jpg</v>
      </c>
      <c r="O8" s="47" t="str">
        <f t="shared" si="2"/>
        <v>https://raw.githubusercontent.com/PatrickVibild/TellusAmazonPictures/master/pictures/00PA317/3.jpg</v>
      </c>
      <c r="P8" t="str">
        <f t="shared" si="3"/>
        <v>https://raw.githubusercontent.com/PatrickVibild/TellusAmazonPictures/master/pictures/00PA317/4.jpg</v>
      </c>
      <c r="Q8" t="str">
        <f t="shared" si="4"/>
        <v>https://raw.githubusercontent.com/PatrickVibild/TellusAmazonPictures/master/pictures/00PA317/5.jpg</v>
      </c>
      <c r="R8" t="str">
        <f t="shared" si="5"/>
        <v>https://raw.githubusercontent.com/PatrickVibild/TellusAmazonPictures/master/pictures/00PA317/6.jpg</v>
      </c>
      <c r="S8" t="str">
        <f t="shared" si="6"/>
        <v>https://raw.githubusercontent.com/PatrickVibild/TellusAmazonPictures/master/pictures/00PA317/7.jpg</v>
      </c>
      <c r="T8" t="str">
        <f t="shared" si="7"/>
        <v>https://raw.githubusercontent.com/PatrickVibild/TellusAmazonPictures/master/pictures/00PA317/8.jpg</v>
      </c>
      <c r="U8" t="str">
        <f t="shared" si="8"/>
        <v>https://raw.githubusercontent.com/PatrickVibild/TellusAmazonPictures/master/pictures/00PA317/9.jpg</v>
      </c>
      <c r="V8" s="42">
        <f>MATCH(G8,options!$D$1:$D$20,0)</f>
        <v>5</v>
      </c>
    </row>
    <row r="9" spans="1:22" ht="18" x14ac:dyDescent="0.2">
      <c r="A9" s="37" t="s">
        <v>381</v>
      </c>
      <c r="B9" s="49">
        <v>2</v>
      </c>
      <c r="C9" t="b">
        <f>FALSE()</f>
        <v>0</v>
      </c>
      <c r="D9" t="b">
        <v>1</v>
      </c>
      <c r="E9" s="61">
        <v>5714401502050</v>
      </c>
      <c r="F9" s="60" t="s">
        <v>618</v>
      </c>
      <c r="G9" s="42"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3" t="b">
        <f>TRUE()</f>
        <v>1</v>
      </c>
      <c r="J9" s="44" t="b">
        <v>0</v>
      </c>
      <c r="K9" s="59" t="s">
        <v>597</v>
      </c>
      <c r="L9" s="45" t="b">
        <v>1</v>
      </c>
      <c r="M9" s="46" t="str">
        <f t="shared" si="0"/>
        <v>https://raw.githubusercontent.com/PatrickVibild/TellusAmazonPictures/master/pictures/01AV290/1.jpg</v>
      </c>
      <c r="N9" s="46" t="str">
        <f t="shared" si="1"/>
        <v>https://raw.githubusercontent.com/PatrickVibild/TellusAmazonPictures/master/pictures/01AV290/2.jpg</v>
      </c>
      <c r="O9" s="47" t="str">
        <f t="shared" si="2"/>
        <v>https://raw.githubusercontent.com/PatrickVibild/TellusAmazonPictures/master/pictures/01AV290/3.jpg</v>
      </c>
      <c r="P9" t="str">
        <f t="shared" si="3"/>
        <v>https://raw.githubusercontent.com/PatrickVibild/TellusAmazonPictures/master/pictures/01AV290/4.jpg</v>
      </c>
      <c r="Q9" t="str">
        <f t="shared" si="4"/>
        <v>https://raw.githubusercontent.com/PatrickVibild/TellusAmazonPictures/master/pictures/01AV290/5.jpg</v>
      </c>
      <c r="R9" t="str">
        <f t="shared" si="5"/>
        <v>https://raw.githubusercontent.com/PatrickVibild/TellusAmazonPictures/master/pictures/01AV290/6.jpg</v>
      </c>
      <c r="S9" t="str">
        <f t="shared" si="6"/>
        <v>https://raw.githubusercontent.com/PatrickVibild/TellusAmazonPictures/master/pictures/01AV290/7.jpg</v>
      </c>
      <c r="T9" t="str">
        <f t="shared" si="7"/>
        <v>https://raw.githubusercontent.com/PatrickVibild/TellusAmazonPictures/master/pictures/01AV290/8.jpg</v>
      </c>
      <c r="U9" t="str">
        <f t="shared" si="8"/>
        <v>https://raw.githubusercontent.com/PatrickVibild/TellusAmazonPictures/master/pictures/01AV290/9.jpg</v>
      </c>
      <c r="V9" s="42">
        <f>MATCH(G9,options!$D$1:$D$20,0)</f>
        <v>6</v>
      </c>
    </row>
    <row r="10" spans="1:22" ht="18" x14ac:dyDescent="0.2">
      <c r="A10" t="s">
        <v>383</v>
      </c>
      <c r="B10" s="50"/>
      <c r="C10" s="41" t="b">
        <f>FALSE()</f>
        <v>0</v>
      </c>
      <c r="D10" s="41" t="b">
        <f>FALSE()</f>
        <v>0</v>
      </c>
      <c r="E10" s="62"/>
      <c r="F10" s="60" t="s">
        <v>619</v>
      </c>
      <c r="G10" s="42"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3" t="b">
        <f>TRUE()</f>
        <v>1</v>
      </c>
      <c r="J10" s="44" t="b">
        <v>0</v>
      </c>
      <c r="K10" s="59" t="s">
        <v>598</v>
      </c>
      <c r="L10" s="45" t="b">
        <v>0</v>
      </c>
      <c r="M10" s="46" t="str">
        <f>IF(ISBLANK(K10),"",IF(L10, "https://raw.githubusercontent.com/PatrickVibild/TellusAmazonPictures/master/pictures/"&amp;K10&amp;"/1.jpg","https://download.lenovo.com/Images/Parts/"&amp;K10&amp;"/"&amp;K10&amp;"_A.jpg"))</f>
        <v>https://download.lenovo.com/Images/Parts/00PA294/00PA294_A.jpg</v>
      </c>
      <c r="N10" s="46" t="str">
        <f>IF(ISBLANK(K10),"",IF(L10, "https://raw.githubusercontent.com/PatrickVibild/TellusAmazonPictures/master/pictures/"&amp;K10&amp;"/2.jpg","https://download.lenovo.com/Images/Parts/"&amp;K10&amp;"/"&amp;K10&amp;"_B.jpg"))</f>
        <v>https://download.lenovo.com/Images/Parts/00PA294/00PA294_B.jpg</v>
      </c>
      <c r="O10" s="47"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2">
        <f>MATCH(G10,options!$D$1:$D$20,0)</f>
        <v>7</v>
      </c>
    </row>
    <row r="11" spans="1:22" ht="18" x14ac:dyDescent="0.2">
      <c r="A11" s="37" t="s">
        <v>385</v>
      </c>
      <c r="B11" s="40">
        <v>150</v>
      </c>
      <c r="C11" s="41" t="b">
        <f>FALSE()</f>
        <v>0</v>
      </c>
      <c r="D11" s="41" t="b">
        <f>FALSE()</f>
        <v>0</v>
      </c>
      <c r="E11" s="62"/>
      <c r="F11" s="60" t="s">
        <v>620</v>
      </c>
      <c r="G11" s="42"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3" t="b">
        <f>TRUE()</f>
        <v>1</v>
      </c>
      <c r="J11" s="44" t="b">
        <v>0</v>
      </c>
      <c r="K11" s="59" t="s">
        <v>599</v>
      </c>
      <c r="L11" s="45" t="b">
        <v>0</v>
      </c>
      <c r="M11" s="46" t="str">
        <f>IF(ISBLANK(K11),"",IF(L11, "https://raw.githubusercontent.com/PatrickVibild/TellusAmazonPictures/master/pictures/"&amp;K11&amp;"/1.jpg","https://download.lenovo.com/Images/Parts/"&amp;K11&amp;"/"&amp;K11&amp;"_A.jpg"))</f>
        <v>https://download.lenovo.com/Images/Parts/00PA295/00PA295_A.jpg</v>
      </c>
      <c r="N11" s="46" t="str">
        <f>IF(ISBLANK(K11),"",IF(L11, "https://raw.githubusercontent.com/PatrickVibild/TellusAmazonPictures/master/pictures/"&amp;K11&amp;"/2.jpg","https://download.lenovo.com/Images/Parts/"&amp;K11&amp;"/"&amp;K11&amp;"_B.jpg"))</f>
        <v>https://download.lenovo.com/Images/Parts/00PA295/00PA295_B.jpg</v>
      </c>
      <c r="O11" s="47"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2">
        <f>MATCH(G11,options!$D$1:$D$20,0)</f>
        <v>8</v>
      </c>
    </row>
    <row r="12" spans="1:22" ht="18" x14ac:dyDescent="0.2">
      <c r="B12" s="50"/>
      <c r="C12" s="41" t="b">
        <f>FALSE()</f>
        <v>0</v>
      </c>
      <c r="D12" s="41" t="b">
        <f>FALSE()</f>
        <v>0</v>
      </c>
      <c r="E12" s="62"/>
      <c r="F12" s="60" t="s">
        <v>621</v>
      </c>
      <c r="G12" s="42"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3" t="b">
        <f>TRUE()</f>
        <v>1</v>
      </c>
      <c r="J12" s="44" t="b">
        <v>0</v>
      </c>
      <c r="K12" s="59" t="s">
        <v>600</v>
      </c>
      <c r="L12" s="45" t="b">
        <v>0</v>
      </c>
      <c r="M12" s="46" t="str">
        <f>IF(ISBLANK(K12),"",IF(L12, "https://raw.githubusercontent.com/PatrickVibild/TellusAmazonPictures/master/pictures/"&amp;K12&amp;"/1.jpg","https://download.lenovo.com/Images/Parts/"&amp;K12&amp;"/"&amp;K12&amp;"_A.jpg"))</f>
        <v>https://download.lenovo.com/Images/Parts/00PA296/00PA296_A.jpg</v>
      </c>
      <c r="N12" s="46" t="str">
        <f>IF(ISBLANK(K12),"",IF(L12, "https://raw.githubusercontent.com/PatrickVibild/TellusAmazonPictures/master/pictures/"&amp;K12&amp;"/2.jpg","https://download.lenovo.com/Images/Parts/"&amp;K12&amp;"/"&amp;K12&amp;"_B.jpg"))</f>
        <v>https://download.lenovo.com/Images/Parts/00PA296/00PA296_B.jpg</v>
      </c>
      <c r="O12" s="47"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2">
        <f>MATCH(G12,options!$D$1:$D$20,0)</f>
        <v>20</v>
      </c>
    </row>
    <row r="13" spans="1:22" ht="18" x14ac:dyDescent="0.2">
      <c r="A13" s="37" t="s">
        <v>388</v>
      </c>
      <c r="B13" s="60" t="s">
        <v>612</v>
      </c>
      <c r="C13" s="41" t="b">
        <f>FALSE()</f>
        <v>0</v>
      </c>
      <c r="D13" s="41" t="b">
        <f>FALSE()</f>
        <v>0</v>
      </c>
      <c r="E13" s="62"/>
      <c r="F13" s="60" t="s">
        <v>622</v>
      </c>
      <c r="G13" s="42"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3" t="b">
        <f>TRUE()</f>
        <v>1</v>
      </c>
      <c r="J13" s="44" t="b">
        <v>0</v>
      </c>
      <c r="K13" s="59" t="s">
        <v>601</v>
      </c>
      <c r="L13" s="45" t="b">
        <v>0</v>
      </c>
      <c r="M13" s="46" t="str">
        <f>IF(ISBLANK(K13),"",IF(L13, "https://raw.githubusercontent.com/PatrickVibild/TellusAmazonPictures/master/pictures/"&amp;K13&amp;"/1.jpg","https://download.lenovo.com/Images/Parts/"&amp;K13&amp;"/"&amp;K13&amp;"_A.jpg"))</f>
        <v>https://download.lenovo.com/Images/Parts/00PA297/00PA297_A.jpg</v>
      </c>
      <c r="N13" s="46" t="str">
        <f>IF(ISBLANK(K13),"",IF(L13, "https://raw.githubusercontent.com/PatrickVibild/TellusAmazonPictures/master/pictures/"&amp;K13&amp;"/2.jpg","https://download.lenovo.com/Images/Parts/"&amp;K13&amp;"/"&amp;K13&amp;"_B.jpg"))</f>
        <v>https://download.lenovo.com/Images/Parts/00PA297/00PA297_B.jpg</v>
      </c>
      <c r="O13" s="47"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2">
        <f>MATCH(G13,options!$D$1:$D$20,0)</f>
        <v>9</v>
      </c>
    </row>
    <row r="14" spans="1:22" ht="18" x14ac:dyDescent="0.2">
      <c r="A14" s="37" t="s">
        <v>390</v>
      </c>
      <c r="B14" s="60">
        <v>5714401502999</v>
      </c>
      <c r="C14" s="41" t="b">
        <f>FALSE()</f>
        <v>0</v>
      </c>
      <c r="D14" s="41" t="b">
        <f>FALSE()</f>
        <v>0</v>
      </c>
      <c r="E14" s="62"/>
      <c r="F14" s="60" t="s">
        <v>623</v>
      </c>
      <c r="G14" s="42"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3" t="b">
        <f>TRUE()</f>
        <v>1</v>
      </c>
      <c r="J14" s="44" t="b">
        <v>0</v>
      </c>
      <c r="K14" s="59" t="s">
        <v>602</v>
      </c>
      <c r="L14" s="45" t="b">
        <v>0</v>
      </c>
      <c r="M14" s="46" t="str">
        <f t="shared" si="0"/>
        <v>https://download.lenovo.com/Images/Parts/00PA303/00PA303_A.jpg</v>
      </c>
      <c r="N14" s="46" t="str">
        <f t="shared" si="1"/>
        <v>https://download.lenovo.com/Images/Parts/00PA303/00PA303_B.jpg</v>
      </c>
      <c r="O14" s="47" t="str">
        <f t="shared" si="2"/>
        <v>https://download.lenovo.com/Images/Parts/00PA303/00PA303_details.jpg</v>
      </c>
      <c r="P14" t="str">
        <f t="shared" si="3"/>
        <v/>
      </c>
      <c r="Q14" t="str">
        <f t="shared" si="4"/>
        <v/>
      </c>
      <c r="R14" t="str">
        <f t="shared" si="5"/>
        <v/>
      </c>
      <c r="S14" t="str">
        <f t="shared" si="6"/>
        <v/>
      </c>
      <c r="T14" t="str">
        <f t="shared" si="7"/>
        <v/>
      </c>
      <c r="U14" t="str">
        <f t="shared" si="8"/>
        <v/>
      </c>
      <c r="V14" s="42">
        <f>MATCH(G14,options!$D$1:$D$20,0)</f>
        <v>19</v>
      </c>
    </row>
    <row r="15" spans="1:22" ht="18" x14ac:dyDescent="0.2">
      <c r="B15" s="50"/>
      <c r="C15" s="41" t="b">
        <f>FALSE()</f>
        <v>0</v>
      </c>
      <c r="D15" s="41" t="b">
        <f>FALSE()</f>
        <v>0</v>
      </c>
      <c r="E15" s="62"/>
      <c r="F15" s="60" t="s">
        <v>624</v>
      </c>
      <c r="G15" s="42"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3" t="b">
        <f>TRUE()</f>
        <v>1</v>
      </c>
      <c r="J15" s="44" t="b">
        <v>0</v>
      </c>
      <c r="K15" s="59" t="s">
        <v>603</v>
      </c>
      <c r="L15" s="45" t="b">
        <v>0</v>
      </c>
      <c r="M15" s="46" t="str">
        <f t="shared" si="0"/>
        <v>https://download.lenovo.com/Images/Parts/00PA307/00PA307_A.jpg</v>
      </c>
      <c r="N15" s="46" t="str">
        <f t="shared" si="1"/>
        <v>https://download.lenovo.com/Images/Parts/00PA307/00PA307_B.jpg</v>
      </c>
      <c r="O15" s="47" t="str">
        <f t="shared" si="2"/>
        <v>https://download.lenovo.com/Images/Parts/00PA307/00PA307_details.jpg</v>
      </c>
      <c r="P15" t="str">
        <f t="shared" si="3"/>
        <v/>
      </c>
      <c r="Q15" t="str">
        <f t="shared" si="4"/>
        <v/>
      </c>
      <c r="R15" t="str">
        <f t="shared" si="5"/>
        <v/>
      </c>
      <c r="S15" t="str">
        <f t="shared" si="6"/>
        <v/>
      </c>
      <c r="T15" t="str">
        <f t="shared" si="7"/>
        <v/>
      </c>
      <c r="U15" t="str">
        <f t="shared" si="8"/>
        <v/>
      </c>
      <c r="V15" s="42">
        <f>MATCH(G15,options!$D$1:$D$20,0)</f>
        <v>10</v>
      </c>
    </row>
    <row r="16" spans="1:22" ht="18" x14ac:dyDescent="0.2">
      <c r="A16" s="37" t="s">
        <v>393</v>
      </c>
      <c r="B16" s="38" t="s">
        <v>394</v>
      </c>
      <c r="C16" s="41" t="b">
        <f>FALSE()</f>
        <v>0</v>
      </c>
      <c r="D16" s="41" t="b">
        <f>FALSE()</f>
        <v>0</v>
      </c>
      <c r="E16" s="62"/>
      <c r="F16" s="60" t="s">
        <v>625</v>
      </c>
      <c r="G16" s="42" t="s">
        <v>395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3" t="b">
        <f>TRUE()</f>
        <v>1</v>
      </c>
      <c r="J16" s="44" t="b">
        <v>0</v>
      </c>
      <c r="K16" s="59" t="s">
        <v>604</v>
      </c>
      <c r="L16" s="45" t="b">
        <v>0</v>
      </c>
      <c r="M16" s="46" t="str">
        <f t="shared" ref="M16" si="9">IF(ISBLANK(K16),"",IF(L16, "https://raw.githubusercontent.com/PatrickVibild/TellusAmazonPictures/master/pictures/"&amp;K16&amp;"/1.jpg","https://download.lenovo.com/Images/Parts/"&amp;K16&amp;"/"&amp;K16&amp;"_A.jpg"))</f>
        <v>https://download.lenovo.com/Images/Parts/00PA308/00PA308_A.jpg</v>
      </c>
      <c r="N16" s="46" t="str">
        <f t="shared" ref="N16" si="10">IF(ISBLANK(K16),"",IF(L16, "https://raw.githubusercontent.com/PatrickVibild/TellusAmazonPictures/master/pictures/"&amp;K16&amp;"/2.jpg","https://download.lenovo.com/Images/Parts/"&amp;K16&amp;"/"&amp;K16&amp;"_B.jpg"))</f>
        <v>https://download.lenovo.com/Images/Parts/00PA308/00PA308_B.jpg</v>
      </c>
      <c r="O16" s="47" t="str">
        <f t="shared" si="2"/>
        <v>https://download.lenovo.com/Images/Parts/00PA308/00PA308_details.jpg</v>
      </c>
      <c r="P16" t="str">
        <f t="shared" si="3"/>
        <v/>
      </c>
      <c r="Q16" t="str">
        <f t="shared" si="4"/>
        <v/>
      </c>
      <c r="R16" t="str">
        <f t="shared" si="5"/>
        <v/>
      </c>
      <c r="S16" t="str">
        <f t="shared" si="6"/>
        <v/>
      </c>
      <c r="T16" t="str">
        <f t="shared" si="7"/>
        <v/>
      </c>
      <c r="U16" t="str">
        <f t="shared" si="8"/>
        <v/>
      </c>
      <c r="V16" s="42">
        <f>MATCH(G16,options!$D$1:$D$20,0)</f>
        <v>11</v>
      </c>
    </row>
    <row r="17" spans="1:22" ht="18" x14ac:dyDescent="0.2">
      <c r="B17" s="50"/>
      <c r="C17" s="41" t="b">
        <f>FALSE()</f>
        <v>0</v>
      </c>
      <c r="D17" s="41" t="b">
        <f>FALSE()</f>
        <v>0</v>
      </c>
      <c r="E17" s="62"/>
      <c r="F17" s="60" t="s">
        <v>626</v>
      </c>
      <c r="G17" s="42" t="s">
        <v>396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3" t="b">
        <f>TRUE()</f>
        <v>1</v>
      </c>
      <c r="J17" s="44" t="b">
        <v>0</v>
      </c>
      <c r="K17" s="59"/>
      <c r="L17" s="45" t="b">
        <v>0</v>
      </c>
      <c r="M17" s="46" t="str">
        <f>IF(ISBLANK(K17),"",IF(L17, "https://raw.githubusercontent.com/PatrickVibild/TellusAmazonPictures/master/pictures/"&amp;K17&amp;"/1.jpg","https://download.lenovo.com/Images/Parts/"&amp;K17&amp;"/"&amp;K17&amp;"_A.jpg"))</f>
        <v/>
      </c>
      <c r="N17" s="46" t="str">
        <f>IF(ISBLANK(K17),"",IF(L17, "https://raw.githubusercontent.com/PatrickVibild/TellusAmazonPictures/master/pictures/"&amp;K17&amp;"/2.jpg","https://download.lenovo.com/Images/Parts/"&amp;K17&amp;"/"&amp;K17&amp;"_B.jpg"))</f>
        <v/>
      </c>
      <c r="O17" s="47"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2">
        <f>MATCH(G17,options!$D$1:$D$20,0)</f>
        <v>12</v>
      </c>
    </row>
    <row r="18" spans="1:22" ht="18" x14ac:dyDescent="0.2">
      <c r="A18" s="37" t="s">
        <v>397</v>
      </c>
      <c r="B18" s="40">
        <v>5</v>
      </c>
      <c r="C18" s="41" t="b">
        <f>FALSE()</f>
        <v>0</v>
      </c>
      <c r="D18" s="41" t="b">
        <f>FALSE()</f>
        <v>0</v>
      </c>
      <c r="E18" s="62"/>
      <c r="F18" s="60" t="s">
        <v>627</v>
      </c>
      <c r="G18" s="42" t="s">
        <v>398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3" t="b">
        <f>TRUE()</f>
        <v>1</v>
      </c>
      <c r="J18" s="44" t="b">
        <v>0</v>
      </c>
      <c r="K18" s="59" t="s">
        <v>605</v>
      </c>
      <c r="L18" s="45" t="b">
        <v>0</v>
      </c>
      <c r="M18" s="46" t="str">
        <f>IF(ISBLANK(K18),"",IF(L18, "https://raw.githubusercontent.com/PatrickVibild/TellusAmazonPictures/master/pictures/"&amp;K18&amp;"/1.jpg","https://download.lenovo.com/Images/Parts/"&amp;K18&amp;"/"&amp;K18&amp;"_A.jpg"))</f>
        <v>https://download.lenovo.com/Images/Parts/00PA310/00PA310_A.jpg</v>
      </c>
      <c r="N18" s="46" t="str">
        <f>IF(ISBLANK(K18),"",IF(L18, "https://raw.githubusercontent.com/PatrickVibild/TellusAmazonPictures/master/pictures/"&amp;K18&amp;"/2.jpg","https://download.lenovo.com/Images/Parts/"&amp;K18&amp;"/"&amp;K18&amp;"_B.jpg"))</f>
        <v>https://download.lenovo.com/Images/Parts/00PA310/00PA310_B.jpg</v>
      </c>
      <c r="O18" s="47"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2">
        <f>MATCH(G18,options!$D$1:$D$20,0)</f>
        <v>13</v>
      </c>
    </row>
    <row r="19" spans="1:22" ht="18" x14ac:dyDescent="0.2">
      <c r="B19" s="50"/>
      <c r="C19" s="41" t="b">
        <f>FALSE()</f>
        <v>0</v>
      </c>
      <c r="D19" s="41" t="b">
        <f>FALSE()</f>
        <v>0</v>
      </c>
      <c r="E19" s="62"/>
      <c r="F19" s="60" t="s">
        <v>628</v>
      </c>
      <c r="G19" s="42" t="s">
        <v>399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3" t="b">
        <f>TRUE()</f>
        <v>1</v>
      </c>
      <c r="J19" s="44" t="b">
        <v>0</v>
      </c>
      <c r="K19" s="59" t="s">
        <v>606</v>
      </c>
      <c r="L19" s="45" t="b">
        <v>0</v>
      </c>
      <c r="M19" s="46" t="str">
        <f t="shared" si="0"/>
        <v>https://download.lenovo.com/Images/Parts/00PA355/00PA355_A.jpg</v>
      </c>
      <c r="N19" s="46" t="str">
        <f t="shared" si="1"/>
        <v>https://download.lenovo.com/Images/Parts/00PA355/00PA355_B.jpg</v>
      </c>
      <c r="O19" s="47" t="str">
        <f t="shared" si="2"/>
        <v>https://download.lenovo.com/Images/Parts/00PA355/00PA355_details.jpg</v>
      </c>
      <c r="P19" t="str">
        <f t="shared" si="3"/>
        <v/>
      </c>
      <c r="Q19" t="str">
        <f t="shared" si="4"/>
        <v/>
      </c>
      <c r="R19" t="str">
        <f t="shared" si="5"/>
        <v/>
      </c>
      <c r="S19" t="str">
        <f t="shared" si="6"/>
        <v/>
      </c>
      <c r="T19" t="str">
        <f t="shared" si="7"/>
        <v/>
      </c>
      <c r="U19" t="str">
        <f t="shared" si="8"/>
        <v/>
      </c>
      <c r="V19" s="42">
        <f>MATCH(G19,options!$D$1:$D$20,0)</f>
        <v>14</v>
      </c>
    </row>
    <row r="20" spans="1:22" ht="18" x14ac:dyDescent="0.2">
      <c r="A20" s="37" t="s">
        <v>400</v>
      </c>
      <c r="B20" s="51" t="s">
        <v>401</v>
      </c>
      <c r="C20" s="41" t="b">
        <f>FALSE()</f>
        <v>0</v>
      </c>
      <c r="D20" s="41" t="b">
        <f>FALSE()</f>
        <v>0</v>
      </c>
      <c r="E20" s="62"/>
      <c r="F20" s="60" t="s">
        <v>629</v>
      </c>
      <c r="G20" s="42"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3" t="b">
        <f>TRUE()</f>
        <v>1</v>
      </c>
      <c r="J20" s="44" t="b">
        <v>0</v>
      </c>
      <c r="K20" s="59" t="s">
        <v>607</v>
      </c>
      <c r="L20" s="45" t="b">
        <v>0</v>
      </c>
      <c r="M20" s="46" t="str">
        <f t="shared" si="0"/>
        <v>https://download.lenovo.com/Images/Parts/00PA315/00PA315_A.jpg</v>
      </c>
      <c r="N20" s="46" t="str">
        <f t="shared" si="1"/>
        <v>https://download.lenovo.com/Images/Parts/00PA315/00PA315_B.jpg</v>
      </c>
      <c r="O20" s="47" t="str">
        <f t="shared" si="2"/>
        <v>https://download.lenovo.com/Images/Parts/00PA315/00PA315_details.jpg</v>
      </c>
      <c r="P20" t="str">
        <f t="shared" si="3"/>
        <v/>
      </c>
      <c r="Q20" t="str">
        <f t="shared" si="4"/>
        <v/>
      </c>
      <c r="R20" t="str">
        <f t="shared" si="5"/>
        <v/>
      </c>
      <c r="S20" t="str">
        <f t="shared" si="6"/>
        <v/>
      </c>
      <c r="T20" t="str">
        <f t="shared" si="7"/>
        <v/>
      </c>
      <c r="U20" t="str">
        <f t="shared" si="8"/>
        <v/>
      </c>
      <c r="V20" s="42">
        <f>MATCH(G20,options!$D$1:$D$20,0)</f>
        <v>15</v>
      </c>
    </row>
    <row r="21" spans="1:22" ht="18" x14ac:dyDescent="0.2">
      <c r="B21" s="50"/>
      <c r="C21" s="41" t="b">
        <f>FALSE()</f>
        <v>0</v>
      </c>
      <c r="D21" s="41" t="b">
        <f>TRUE()</f>
        <v>1</v>
      </c>
      <c r="E21" s="62">
        <v>5714401502173</v>
      </c>
      <c r="F21" s="60" t="s">
        <v>630</v>
      </c>
      <c r="G21" s="42" t="s">
        <v>403</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3" t="b">
        <f>TRUE()</f>
        <v>1</v>
      </c>
      <c r="J21" s="44" t="b">
        <v>0</v>
      </c>
      <c r="K21" s="59" t="s">
        <v>608</v>
      </c>
      <c r="L21" s="45" t="b">
        <v>1</v>
      </c>
      <c r="M21" s="46" t="str">
        <f t="shared" si="0"/>
        <v>https://raw.githubusercontent.com/PatrickVibild/TellusAmazonPictures/master/pictures/00PA277/1.jpg</v>
      </c>
      <c r="N21" s="46" t="str">
        <f t="shared" si="1"/>
        <v>https://raw.githubusercontent.com/PatrickVibild/TellusAmazonPictures/master/pictures/00PA277/2.jpg</v>
      </c>
      <c r="O21" s="47" t="str">
        <f t="shared" si="2"/>
        <v>https://raw.githubusercontent.com/PatrickVibild/TellusAmazonPictures/master/pictures/00PA277/3.jpg</v>
      </c>
      <c r="P21" t="str">
        <f t="shared" si="3"/>
        <v>https://raw.githubusercontent.com/PatrickVibild/TellusAmazonPictures/master/pictures/00PA277/4.jpg</v>
      </c>
      <c r="Q21" t="str">
        <f t="shared" si="4"/>
        <v>https://raw.githubusercontent.com/PatrickVibild/TellusAmazonPictures/master/pictures/00PA277/5.jpg</v>
      </c>
      <c r="R21" t="str">
        <f t="shared" si="5"/>
        <v>https://raw.githubusercontent.com/PatrickVibild/TellusAmazonPictures/master/pictures/00PA277/6.jpg</v>
      </c>
      <c r="S21" t="str">
        <f t="shared" si="6"/>
        <v>https://raw.githubusercontent.com/PatrickVibild/TellusAmazonPictures/master/pictures/00PA277/7.jpg</v>
      </c>
      <c r="T21" t="str">
        <f t="shared" si="7"/>
        <v>https://raw.githubusercontent.com/PatrickVibild/TellusAmazonPictures/master/pictures/00PA277/8.jpg</v>
      </c>
      <c r="U21" t="str">
        <f t="shared" si="8"/>
        <v>https://raw.githubusercontent.com/PatrickVibild/TellusAmazonPictures/master/pictures/00PA277/9.jpg</v>
      </c>
      <c r="V21" s="42">
        <f>MATCH(G21,options!$D$1:$D$20,0)</f>
        <v>16</v>
      </c>
    </row>
    <row r="22" spans="1:22" ht="18" x14ac:dyDescent="0.2">
      <c r="B22" s="50"/>
      <c r="C22" s="41" t="b">
        <f>FALSE()</f>
        <v>0</v>
      </c>
      <c r="D22" s="41" t="b">
        <f>FALSE()</f>
        <v>0</v>
      </c>
      <c r="E22" s="62"/>
      <c r="F22" s="60" t="s">
        <v>631</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3" t="b">
        <f>TRUE()</f>
        <v>1</v>
      </c>
      <c r="J22" s="44" t="b">
        <v>0</v>
      </c>
      <c r="K22" s="59" t="s">
        <v>609</v>
      </c>
      <c r="L22" s="45" t="b">
        <v>0</v>
      </c>
      <c r="M22" s="46" t="str">
        <f t="shared" si="0"/>
        <v>https://download.lenovo.com/Images/Parts/00PA311/00PA311_A.jpg</v>
      </c>
      <c r="N22" s="46" t="str">
        <f t="shared" si="1"/>
        <v>https://download.lenovo.com/Images/Parts/00PA311/00PA311_B.jpg</v>
      </c>
      <c r="O22" s="47" t="str">
        <f t="shared" si="2"/>
        <v>https://download.lenovo.com/Images/Parts/00PA311/00PA311_details.jpg</v>
      </c>
      <c r="P22" t="str">
        <f t="shared" si="3"/>
        <v/>
      </c>
      <c r="Q22" t="str">
        <f t="shared" si="4"/>
        <v/>
      </c>
      <c r="R22" t="str">
        <f t="shared" si="5"/>
        <v/>
      </c>
      <c r="S22" t="str">
        <f t="shared" si="6"/>
        <v/>
      </c>
      <c r="T22" t="str">
        <f t="shared" si="7"/>
        <v/>
      </c>
      <c r="U22" t="str">
        <f t="shared" si="8"/>
        <v/>
      </c>
      <c r="V22" s="42">
        <f>MATCH(G22,options!$D$1:$D$20,0)</f>
        <v>17</v>
      </c>
    </row>
    <row r="23" spans="1:22" ht="57" x14ac:dyDescent="0.2">
      <c r="A23" s="37" t="s">
        <v>405</v>
      </c>
      <c r="B23" s="3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62">
        <v>5714401502197</v>
      </c>
      <c r="F23" s="60" t="s">
        <v>632</v>
      </c>
      <c r="G23" s="42" t="s">
        <v>406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3" t="b">
        <f>TRUE()</f>
        <v>1</v>
      </c>
      <c r="J23" s="44" t="b">
        <v>0</v>
      </c>
      <c r="K23" s="59" t="s">
        <v>633</v>
      </c>
      <c r="L23" s="45" t="b">
        <v>1</v>
      </c>
      <c r="M23" s="46" t="str">
        <f t="shared" si="0"/>
        <v>https://raw.githubusercontent.com/PatrickVibild/TellusAmazonPictures/master/pictures/Lenovo/P50/RG/US/1.jpg</v>
      </c>
      <c r="N23" s="46" t="str">
        <f t="shared" si="1"/>
        <v>https://raw.githubusercontent.com/PatrickVibild/TellusAmazonPictures/master/pictures/Lenovo/P50/RG/US/2.jpg</v>
      </c>
      <c r="O23" s="47" t="str">
        <f t="shared" si="2"/>
        <v>https://raw.githubusercontent.com/PatrickVibild/TellusAmazonPictures/master/pictures/Lenovo/P50/RG/US/3.jpg</v>
      </c>
      <c r="P23" t="str">
        <f t="shared" si="3"/>
        <v>https://raw.githubusercontent.com/PatrickVibild/TellusAmazonPictures/master/pictures/Lenovo/P50/RG/US/4.jpg</v>
      </c>
      <c r="Q23" t="str">
        <f t="shared" si="4"/>
        <v>https://raw.githubusercontent.com/PatrickVibild/TellusAmazonPictures/master/pictures/Lenovo/P50/RG/US/5.jpg</v>
      </c>
      <c r="R23" t="str">
        <f t="shared" si="5"/>
        <v>https://raw.githubusercontent.com/PatrickVibild/TellusAmazonPictures/master/pictures/Lenovo/P50/RG/US/6.jpg</v>
      </c>
      <c r="S23" t="str">
        <f t="shared" si="6"/>
        <v>https://raw.githubusercontent.com/PatrickVibild/TellusAmazonPictures/master/pictures/Lenovo/P50/RG/US/7.jpg</v>
      </c>
      <c r="T23" t="str">
        <f t="shared" si="7"/>
        <v>https://raw.githubusercontent.com/PatrickVibild/TellusAmazonPictures/master/pictures/Lenovo/P50/RG/US/8.jpg</v>
      </c>
      <c r="U23" t="str">
        <f t="shared" si="8"/>
        <v>https://raw.githubusercontent.com/PatrickVibild/TellusAmazonPictures/master/pictures/Lenovo/P50/RG/US/9.jpg</v>
      </c>
      <c r="V23" s="42">
        <f>MATCH(G23,options!$D$1:$D$20,0)</f>
        <v>18</v>
      </c>
    </row>
    <row r="24" spans="1:22" ht="57" x14ac:dyDescent="0.2">
      <c r="A24" s="37" t="s">
        <v>407</v>
      </c>
      <c r="B24" s="3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58"/>
      <c r="F24" s="36"/>
      <c r="G24" s="42"/>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3"/>
      <c r="J24" s="44"/>
      <c r="K24" s="36"/>
      <c r="L24" s="45" t="b">
        <f>FALSE()</f>
        <v>0</v>
      </c>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t="e">
        <f>MATCH(G24,options!$D$1:$D$20,0)</f>
        <v>#N/A</v>
      </c>
    </row>
    <row r="25" spans="1:22" ht="43" x14ac:dyDescent="0.2">
      <c r="A25" s="37" t="s">
        <v>408</v>
      </c>
      <c r="B25" s="3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58"/>
      <c r="F25" s="36"/>
      <c r="G25" s="42"/>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3"/>
      <c r="J25" s="44"/>
      <c r="K25" s="36"/>
      <c r="L25" s="45" t="b">
        <f>FALSE()</f>
        <v>0</v>
      </c>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t="e">
        <f>MATCH(G25,options!$D$1:$D$20,0)</f>
        <v>#N/A</v>
      </c>
    </row>
    <row r="26" spans="1:22" ht="15" x14ac:dyDescent="0.2">
      <c r="A26" s="37" t="s">
        <v>409</v>
      </c>
      <c r="B26" s="38" t="str">
        <f>IF(Values!$B$36=English!$B$2,English!B6, IF(Values!$B$36=German!$B$2,German!B6, IF(Values!$B$36=Italian!$B$2,Italian!B6, IF(Values!$B$36=Spanish!$B$2, Spanish!B6, IF(Values!$B$36=French!$B$2, French!B6, IF(Values!$B$36=Dutch!$B$2,Dutch!B6, IF(Values!$B$36=English!$D$32, English!D36, 0)))))))</f>
        <v>👉 LAYOUT – {flag} {language} backlit.</v>
      </c>
      <c r="E26" s="58"/>
      <c r="F26" s="36"/>
      <c r="G26" s="42"/>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3"/>
      <c r="J26" s="44"/>
      <c r="K26" s="36"/>
      <c r="L26" s="45" t="b">
        <f>FALSE()</f>
        <v>0</v>
      </c>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t="e">
        <f>MATCH(G26,options!$D$1:$D$20,0)</f>
        <v>#N/A</v>
      </c>
    </row>
    <row r="27" spans="1:22" ht="43" x14ac:dyDescent="0.2">
      <c r="A27" s="37" t="s">
        <v>408</v>
      </c>
      <c r="B27" s="3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58"/>
      <c r="F27" s="36"/>
      <c r="G27" s="42"/>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3"/>
      <c r="J27" s="44"/>
      <c r="K27" s="36"/>
      <c r="L27" s="45" t="b">
        <f>FALSE()</f>
        <v>0</v>
      </c>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t="e">
        <f>MATCH(G27,options!$D$1:$D$20,0)</f>
        <v>#N/A</v>
      </c>
    </row>
    <row r="28" spans="1:22" ht="15" x14ac:dyDescent="0.2">
      <c r="B28" s="52"/>
      <c r="E28" s="58"/>
      <c r="F28" s="36"/>
      <c r="G28" s="42"/>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3"/>
      <c r="J28" s="44"/>
      <c r="K28" s="36"/>
      <c r="L28" s="45" t="b">
        <f>FALSE()</f>
        <v>0</v>
      </c>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t="e">
        <f>MATCH(G28,options!$D$1:$D$20,0)</f>
        <v>#N/A</v>
      </c>
    </row>
    <row r="29" spans="1:22" ht="57" x14ac:dyDescent="0.2">
      <c r="A29" s="37" t="s">
        <v>410</v>
      </c>
      <c r="B29" s="3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58"/>
      <c r="F29" s="36"/>
      <c r="G29" s="42"/>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3"/>
      <c r="J29" s="44"/>
      <c r="K29" s="46"/>
      <c r="L29" s="45" t="b">
        <f>FALSE()</f>
        <v>0</v>
      </c>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t="e">
        <f>MATCH(G29,options!$D$1:$D$20,0)</f>
        <v>#N/A</v>
      </c>
    </row>
    <row r="30" spans="1:22" ht="15" x14ac:dyDescent="0.2">
      <c r="B30" s="52"/>
      <c r="E30" s="58"/>
      <c r="F30" s="36"/>
      <c r="G30" s="42"/>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3"/>
      <c r="J30" s="44"/>
      <c r="K30" s="36"/>
      <c r="L30" s="45" t="b">
        <f>FALSE()</f>
        <v>0</v>
      </c>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t="e">
        <f>MATCH(G30,options!$D$1:$D$20,0)</f>
        <v>#N/A</v>
      </c>
    </row>
    <row r="31" spans="1:22" ht="43" x14ac:dyDescent="0.2">
      <c r="A31" s="37" t="s">
        <v>411</v>
      </c>
      <c r="B31" s="3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58"/>
      <c r="F31" s="36"/>
      <c r="G31" s="42"/>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3"/>
      <c r="J31" s="44"/>
      <c r="K31" s="36"/>
      <c r="L31" s="45" t="b">
        <f>FALSE()</f>
        <v>0</v>
      </c>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t="e">
        <f>MATCH(G31,options!$D$1:$D$20,0)</f>
        <v>#N/A</v>
      </c>
    </row>
    <row r="32" spans="1:22" ht="15" x14ac:dyDescent="0.2">
      <c r="E32" s="58"/>
      <c r="F32" s="36"/>
      <c r="G32" s="42"/>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3"/>
      <c r="J32" s="44"/>
      <c r="K32" s="36"/>
      <c r="L32" s="45" t="b">
        <f>FALSE()</f>
        <v>0</v>
      </c>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t="e">
        <f>MATCH(G32,options!$D$1:$D$20,0)</f>
        <v>#N/A</v>
      </c>
    </row>
    <row r="33" spans="1:22" ht="15" x14ac:dyDescent="0.2">
      <c r="A33" s="37" t="s">
        <v>412</v>
      </c>
      <c r="B33" s="38" t="str">
        <f>IF(Values!$B$36=English!$B$2,English!B14, IF(Values!$B$36=German!$B$2,German!B14, IF(Values!$B$36=Italian!$B$2,Italian!B14, IF(Values!$B$36=Spanish!$B$2, Spanish!B14, IF(Values!$B$36=French!$B$2, French!B14, IF(Values!$B$36=Dutch!$B$2,Dutch!B14, IF(Values!$B$36=English!$D$32, English!B14, 0)))))))</f>
        <v>👉 LAYOUT -  {flag} {language} NO backlit.</v>
      </c>
      <c r="E33" s="58"/>
      <c r="F33" s="36"/>
      <c r="G33" s="42"/>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3"/>
      <c r="J33" s="44"/>
      <c r="K33" s="36"/>
      <c r="L33" s="45" t="b">
        <f>FALSE()</f>
        <v>0</v>
      </c>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t="e">
        <f>MATCH(G33,options!$D$1:$D$20,0)</f>
        <v>#N/A</v>
      </c>
    </row>
    <row r="34" spans="1:22" ht="15" x14ac:dyDescent="0.2">
      <c r="E34" s="58"/>
      <c r="F34" s="36"/>
      <c r="G34" s="42"/>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3"/>
      <c r="J34" s="44"/>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t="e">
        <f>MATCH(G34,options!$D$1:$D$20,0)</f>
        <v>#N/A</v>
      </c>
    </row>
    <row r="35" spans="1:22" ht="15" x14ac:dyDescent="0.2">
      <c r="E35" s="58"/>
      <c r="F35" s="36"/>
      <c r="G35" s="42"/>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3"/>
      <c r="J35" s="44"/>
      <c r="K35" s="36"/>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t="e">
        <f>MATCH(G35,options!$D$1:$D$20,0)</f>
        <v>#N/A</v>
      </c>
    </row>
    <row r="36" spans="1:22" ht="14" x14ac:dyDescent="0.15">
      <c r="A36" s="37" t="s">
        <v>413</v>
      </c>
      <c r="B36" s="51" t="s">
        <v>414</v>
      </c>
      <c r="E36" s="36"/>
      <c r="F36" s="36"/>
      <c r="G36" s="42"/>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3"/>
      <c r="J36" s="44"/>
      <c r="K36" s="36"/>
      <c r="L36" s="45" t="b">
        <f>FALSE()</f>
        <v>0</v>
      </c>
      <c r="M36" s="46" t="str">
        <f t="shared" ref="M36:M67" si="11">IF(ISBLANK(K36),"",IF(L36, "https://raw.githubusercontent.com/PatrickVibild/TellusAmazonPictures/master/pictures/"&amp;K36&amp;"/1.jpg","https://download.lenovo.com/Images/Parts/"&amp;K36&amp;"/"&amp;K36&amp;"_A.jpg"))</f>
        <v/>
      </c>
      <c r="N36" s="46" t="str">
        <f t="shared" ref="N36:N67" si="12">IF(ISBLANK(K36),"",IF(L36, "https://raw.githubusercontent.com/PatrickVibild/TellusAmazonPictures/master/pictures/"&amp;K36&amp;"/2.jpg","https://download.lenovo.com/Images/Parts/"&amp;K36&amp;"/"&amp;K36&amp;"_B.jpg"))</f>
        <v/>
      </c>
      <c r="O36" s="47"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2" t="e">
        <f>MATCH(G36,options!$D$1:$D$20,0)</f>
        <v>#N/A</v>
      </c>
    </row>
    <row r="37" spans="1:22" ht="14" x14ac:dyDescent="0.15">
      <c r="A37" t="s">
        <v>415</v>
      </c>
      <c r="B37" s="51" t="s">
        <v>406</v>
      </c>
      <c r="E37" s="36"/>
      <c r="F37" s="36"/>
      <c r="G37" s="42"/>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3"/>
      <c r="J37" s="44"/>
      <c r="K37" s="36"/>
      <c r="L37" s="45" t="b">
        <f>FALSE()</f>
        <v>0</v>
      </c>
      <c r="M37" s="46" t="str">
        <f t="shared" si="11"/>
        <v/>
      </c>
      <c r="N37" s="46" t="str">
        <f t="shared" si="12"/>
        <v/>
      </c>
      <c r="O37" s="47" t="str">
        <f t="shared" si="13"/>
        <v/>
      </c>
      <c r="P37" t="str">
        <f t="shared" si="14"/>
        <v/>
      </c>
      <c r="Q37" t="str">
        <f t="shared" si="15"/>
        <v/>
      </c>
      <c r="R37" t="str">
        <f t="shared" si="16"/>
        <v/>
      </c>
      <c r="S37" t="str">
        <f t="shared" si="17"/>
        <v/>
      </c>
      <c r="T37" t="str">
        <f t="shared" si="18"/>
        <v/>
      </c>
      <c r="U37" t="str">
        <f t="shared" si="19"/>
        <v/>
      </c>
      <c r="V37" s="42" t="e">
        <f>MATCH(G37,options!$D$1:$D$20,0)</f>
        <v>#N/A</v>
      </c>
    </row>
    <row r="38" spans="1:22" x14ac:dyDescent="0.15">
      <c r="E38" s="36"/>
      <c r="F38" s="36"/>
      <c r="G38" s="42"/>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3"/>
      <c r="J38" s="44"/>
      <c r="K38" s="36"/>
      <c r="L38" s="45" t="b">
        <f>FALSE()</f>
        <v>0</v>
      </c>
      <c r="M38" s="46" t="str">
        <f t="shared" si="11"/>
        <v/>
      </c>
      <c r="N38" s="46" t="str">
        <f t="shared" si="12"/>
        <v/>
      </c>
      <c r="O38" s="47" t="str">
        <f t="shared" si="13"/>
        <v/>
      </c>
      <c r="P38" t="str">
        <f t="shared" si="14"/>
        <v/>
      </c>
      <c r="Q38" t="str">
        <f t="shared" si="15"/>
        <v/>
      </c>
      <c r="R38" t="str">
        <f t="shared" si="16"/>
        <v/>
      </c>
      <c r="S38" t="str">
        <f t="shared" si="17"/>
        <v/>
      </c>
      <c r="T38" t="str">
        <f t="shared" si="18"/>
        <v/>
      </c>
      <c r="U38" t="str">
        <f t="shared" si="19"/>
        <v/>
      </c>
      <c r="V38" s="42" t="e">
        <f>MATCH(G38,options!$D$1:$D$20,0)</f>
        <v>#N/A</v>
      </c>
    </row>
    <row r="39" spans="1:22" x14ac:dyDescent="0.15">
      <c r="E39" s="36"/>
      <c r="F39" s="36"/>
      <c r="G39" s="42"/>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3"/>
      <c r="J39" s="44"/>
      <c r="K39" s="36"/>
      <c r="L39" s="45" t="b">
        <f>FALSE()</f>
        <v>0</v>
      </c>
      <c r="M39" s="46" t="str">
        <f t="shared" si="11"/>
        <v/>
      </c>
      <c r="N39" s="46" t="str">
        <f t="shared" si="12"/>
        <v/>
      </c>
      <c r="O39" s="47" t="str">
        <f t="shared" si="13"/>
        <v/>
      </c>
      <c r="P39" t="str">
        <f t="shared" si="14"/>
        <v/>
      </c>
      <c r="Q39" t="str">
        <f t="shared" si="15"/>
        <v/>
      </c>
      <c r="R39" t="str">
        <f t="shared" si="16"/>
        <v/>
      </c>
      <c r="S39" t="str">
        <f t="shared" si="17"/>
        <v/>
      </c>
      <c r="T39" t="str">
        <f t="shared" si="18"/>
        <v/>
      </c>
      <c r="U39" t="str">
        <f t="shared" si="19"/>
        <v/>
      </c>
      <c r="V39" s="42" t="e">
        <f>MATCH(G39,options!$D$1:$D$20,0)</f>
        <v>#N/A</v>
      </c>
    </row>
    <row r="40" spans="1:22" x14ac:dyDescent="0.15">
      <c r="E40" s="36"/>
      <c r="F40" s="36"/>
      <c r="G40" s="42"/>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3"/>
      <c r="J40" s="44"/>
      <c r="K40" s="36"/>
      <c r="L40" s="45" t="b">
        <f>FALSE()</f>
        <v>0</v>
      </c>
      <c r="M40" s="46" t="str">
        <f t="shared" si="11"/>
        <v/>
      </c>
      <c r="N40" s="46" t="str">
        <f t="shared" si="12"/>
        <v/>
      </c>
      <c r="O40" s="47" t="str">
        <f t="shared" si="13"/>
        <v/>
      </c>
      <c r="P40" t="str">
        <f t="shared" si="14"/>
        <v/>
      </c>
      <c r="Q40" t="str">
        <f t="shared" si="15"/>
        <v/>
      </c>
      <c r="R40" t="str">
        <f t="shared" si="16"/>
        <v/>
      </c>
      <c r="S40" t="str">
        <f t="shared" si="17"/>
        <v/>
      </c>
      <c r="T40" t="str">
        <f t="shared" si="18"/>
        <v/>
      </c>
      <c r="U40" t="str">
        <f t="shared" si="19"/>
        <v/>
      </c>
      <c r="V40" s="42" t="e">
        <f>MATCH(G40,options!$D$1:$D$20,0)</f>
        <v>#N/A</v>
      </c>
    </row>
    <row r="41" spans="1:22" x14ac:dyDescent="0.15">
      <c r="E41" s="36"/>
      <c r="F41" s="36"/>
      <c r="G41" s="42"/>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3"/>
      <c r="J41" s="44"/>
      <c r="K41" s="36"/>
      <c r="L41" s="45" t="b">
        <f>FALSE()</f>
        <v>0</v>
      </c>
      <c r="M41" s="46" t="str">
        <f t="shared" si="11"/>
        <v/>
      </c>
      <c r="N41" s="46" t="str">
        <f t="shared" si="12"/>
        <v/>
      </c>
      <c r="O41" s="47" t="str">
        <f t="shared" si="13"/>
        <v/>
      </c>
      <c r="P41" t="str">
        <f t="shared" si="14"/>
        <v/>
      </c>
      <c r="Q41" t="str">
        <f t="shared" si="15"/>
        <v/>
      </c>
      <c r="R41" t="str">
        <f t="shared" si="16"/>
        <v/>
      </c>
      <c r="S41" t="str">
        <f t="shared" si="17"/>
        <v/>
      </c>
      <c r="T41" t="str">
        <f t="shared" si="18"/>
        <v/>
      </c>
      <c r="U41" t="str">
        <f t="shared" si="19"/>
        <v/>
      </c>
      <c r="V41" s="42" t="e">
        <f>MATCH(G41,options!$D$1:$D$20,0)</f>
        <v>#N/A</v>
      </c>
    </row>
    <row r="42" spans="1:22" x14ac:dyDescent="0.15">
      <c r="E42" s="36"/>
      <c r="F42" s="36"/>
      <c r="G42" s="42"/>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3"/>
      <c r="J42" s="44"/>
      <c r="K42" s="36"/>
      <c r="L42" s="45" t="b">
        <f>FALSE()</f>
        <v>0</v>
      </c>
      <c r="M42" s="46" t="str">
        <f t="shared" si="11"/>
        <v/>
      </c>
      <c r="N42" s="46" t="str">
        <f t="shared" si="12"/>
        <v/>
      </c>
      <c r="O42" s="47" t="str">
        <f t="shared" si="13"/>
        <v/>
      </c>
      <c r="P42" t="str">
        <f t="shared" si="14"/>
        <v/>
      </c>
      <c r="Q42" t="str">
        <f t="shared" si="15"/>
        <v/>
      </c>
      <c r="R42" t="str">
        <f t="shared" si="16"/>
        <v/>
      </c>
      <c r="S42" t="str">
        <f t="shared" si="17"/>
        <v/>
      </c>
      <c r="T42" t="str">
        <f t="shared" si="18"/>
        <v/>
      </c>
      <c r="U42" t="str">
        <f t="shared" si="19"/>
        <v/>
      </c>
      <c r="V42" s="42" t="e">
        <f>MATCH(G42,options!$D$1:$D$20,0)</f>
        <v>#N/A</v>
      </c>
    </row>
    <row r="43" spans="1:22" x14ac:dyDescent="0.15">
      <c r="E43" s="36"/>
      <c r="F43" s="36"/>
      <c r="G43" s="42"/>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3"/>
      <c r="J43" s="44"/>
      <c r="K43" s="36"/>
      <c r="L43" s="45" t="b">
        <f>FALSE()</f>
        <v>0</v>
      </c>
      <c r="M43" s="46" t="str">
        <f t="shared" si="11"/>
        <v/>
      </c>
      <c r="N43" s="46" t="str">
        <f t="shared" si="12"/>
        <v/>
      </c>
      <c r="O43" s="47" t="str">
        <f t="shared" si="13"/>
        <v/>
      </c>
      <c r="P43" t="str">
        <f t="shared" si="14"/>
        <v/>
      </c>
      <c r="Q43" t="str">
        <f t="shared" si="15"/>
        <v/>
      </c>
      <c r="R43" t="str">
        <f t="shared" si="16"/>
        <v/>
      </c>
      <c r="S43" t="str">
        <f t="shared" si="17"/>
        <v/>
      </c>
      <c r="T43" t="str">
        <f t="shared" si="18"/>
        <v/>
      </c>
      <c r="U43" t="str">
        <f t="shared" si="19"/>
        <v/>
      </c>
      <c r="V43" s="42" t="e">
        <f>MATCH(G43,options!$D$1:$D$20,0)</f>
        <v>#N/A</v>
      </c>
    </row>
    <row r="44" spans="1:22" x14ac:dyDescent="0.15">
      <c r="E44" s="53"/>
      <c r="F44" s="54"/>
      <c r="G44" s="5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4"/>
      <c r="J44" s="54"/>
      <c r="K44" s="46"/>
      <c r="L44" s="46"/>
      <c r="M44" s="46" t="str">
        <f t="shared" si="11"/>
        <v/>
      </c>
      <c r="N44" s="46" t="str">
        <f t="shared" si="12"/>
        <v/>
      </c>
      <c r="O44" s="47" t="str">
        <f t="shared" si="13"/>
        <v/>
      </c>
      <c r="P44" t="str">
        <f t="shared" si="14"/>
        <v/>
      </c>
      <c r="Q44" t="str">
        <f t="shared" si="15"/>
        <v/>
      </c>
      <c r="R44" t="str">
        <f t="shared" si="16"/>
        <v/>
      </c>
      <c r="S44" t="str">
        <f t="shared" si="17"/>
        <v/>
      </c>
      <c r="T44" t="str">
        <f t="shared" si="18"/>
        <v/>
      </c>
      <c r="U44" t="str">
        <f t="shared" si="19"/>
        <v/>
      </c>
      <c r="V44" s="42" t="e">
        <f>MATCH(G44,options!$D$1:$D$20,0)</f>
        <v>#N/A</v>
      </c>
    </row>
    <row r="45" spans="1:22" x14ac:dyDescent="0.15">
      <c r="E45" s="53"/>
      <c r="F45" s="54"/>
      <c r="G45" s="5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4"/>
      <c r="J45" s="54"/>
      <c r="K45" s="46"/>
      <c r="L45" s="46"/>
      <c r="M45" s="46" t="str">
        <f t="shared" si="11"/>
        <v/>
      </c>
      <c r="N45" s="46" t="str">
        <f t="shared" si="12"/>
        <v/>
      </c>
      <c r="O45" s="47" t="str">
        <f t="shared" si="13"/>
        <v/>
      </c>
      <c r="P45" t="str">
        <f t="shared" si="14"/>
        <v/>
      </c>
      <c r="Q45" t="str">
        <f t="shared" si="15"/>
        <v/>
      </c>
      <c r="R45" t="str">
        <f t="shared" si="16"/>
        <v/>
      </c>
      <c r="S45" t="str">
        <f t="shared" si="17"/>
        <v/>
      </c>
      <c r="T45" t="str">
        <f t="shared" si="18"/>
        <v/>
      </c>
      <c r="U45" t="str">
        <f t="shared" si="19"/>
        <v/>
      </c>
      <c r="V45" s="42" t="e">
        <f>MATCH(G45,options!$D$1:$D$20,0)</f>
        <v>#N/A</v>
      </c>
    </row>
    <row r="46" spans="1:22" x14ac:dyDescent="0.15">
      <c r="E46" s="53"/>
      <c r="F46" s="54"/>
      <c r="G46" s="5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4"/>
      <c r="J46" s="54"/>
      <c r="K46" s="46"/>
      <c r="L46" s="46"/>
      <c r="M46" s="46" t="str">
        <f t="shared" si="11"/>
        <v/>
      </c>
      <c r="N46" s="46" t="str">
        <f t="shared" si="12"/>
        <v/>
      </c>
      <c r="O46" s="47" t="str">
        <f t="shared" si="13"/>
        <v/>
      </c>
      <c r="P46" t="str">
        <f t="shared" si="14"/>
        <v/>
      </c>
      <c r="Q46" t="str">
        <f t="shared" si="15"/>
        <v/>
      </c>
      <c r="R46" t="str">
        <f t="shared" si="16"/>
        <v/>
      </c>
      <c r="S46" t="str">
        <f t="shared" si="17"/>
        <v/>
      </c>
      <c r="T46" t="str">
        <f t="shared" si="18"/>
        <v/>
      </c>
      <c r="U46" t="str">
        <f t="shared" si="19"/>
        <v/>
      </c>
      <c r="V46" s="42" t="e">
        <f>MATCH(G46,options!$D$1:$D$20,0)</f>
        <v>#N/A</v>
      </c>
    </row>
    <row r="47" spans="1:22" x14ac:dyDescent="0.15">
      <c r="E47" s="53"/>
      <c r="F47" s="54"/>
      <c r="G47" s="5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4"/>
      <c r="J47" s="54"/>
      <c r="K47" s="46"/>
      <c r="L47" s="46"/>
      <c r="M47" s="46" t="str">
        <f t="shared" si="11"/>
        <v/>
      </c>
      <c r="N47" s="46" t="str">
        <f t="shared" si="12"/>
        <v/>
      </c>
      <c r="O47" s="47" t="str">
        <f t="shared" si="13"/>
        <v/>
      </c>
      <c r="P47" t="str">
        <f t="shared" si="14"/>
        <v/>
      </c>
      <c r="Q47" t="str">
        <f t="shared" si="15"/>
        <v/>
      </c>
      <c r="R47" t="str">
        <f t="shared" si="16"/>
        <v/>
      </c>
      <c r="S47" t="str">
        <f t="shared" si="17"/>
        <v/>
      </c>
      <c r="T47" t="str">
        <f t="shared" si="18"/>
        <v/>
      </c>
      <c r="U47" t="str">
        <f t="shared" si="19"/>
        <v/>
      </c>
      <c r="V47" s="42" t="e">
        <f>MATCH(G47,options!$D$1:$D$20,0)</f>
        <v>#N/A</v>
      </c>
    </row>
    <row r="48" spans="1:22" x14ac:dyDescent="0.15">
      <c r="E48" s="53"/>
      <c r="F48" s="54"/>
      <c r="G48" s="5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4"/>
      <c r="J48" s="54"/>
      <c r="K48" s="46"/>
      <c r="L48" s="46"/>
      <c r="M48" s="46" t="str">
        <f t="shared" si="11"/>
        <v/>
      </c>
      <c r="N48" s="46" t="str">
        <f t="shared" si="12"/>
        <v/>
      </c>
      <c r="O48" s="47" t="str">
        <f t="shared" si="13"/>
        <v/>
      </c>
      <c r="P48" t="str">
        <f t="shared" si="14"/>
        <v/>
      </c>
      <c r="Q48" t="str">
        <f t="shared" si="15"/>
        <v/>
      </c>
      <c r="R48" t="str">
        <f t="shared" si="16"/>
        <v/>
      </c>
      <c r="S48" t="str">
        <f t="shared" si="17"/>
        <v/>
      </c>
      <c r="T48" t="str">
        <f t="shared" si="18"/>
        <v/>
      </c>
      <c r="U48" t="str">
        <f t="shared" si="19"/>
        <v/>
      </c>
      <c r="V48" s="42" t="e">
        <f>MATCH(G48,options!$D$1:$D$20,0)</f>
        <v>#N/A</v>
      </c>
    </row>
    <row r="49" spans="5:22" x14ac:dyDescent="0.15">
      <c r="E49" s="53"/>
      <c r="F49" s="54"/>
      <c r="G49" s="5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4"/>
      <c r="J49" s="54"/>
      <c r="K49" s="46"/>
      <c r="L49" s="46"/>
      <c r="M49" s="46" t="str">
        <f t="shared" si="11"/>
        <v/>
      </c>
      <c r="N49" s="46" t="str">
        <f t="shared" si="12"/>
        <v/>
      </c>
      <c r="O49" s="47" t="str">
        <f t="shared" si="13"/>
        <v/>
      </c>
      <c r="P49" t="str">
        <f t="shared" si="14"/>
        <v/>
      </c>
      <c r="Q49" t="str">
        <f t="shared" si="15"/>
        <v/>
      </c>
      <c r="R49" t="str">
        <f t="shared" si="16"/>
        <v/>
      </c>
      <c r="S49" t="str">
        <f t="shared" si="17"/>
        <v/>
      </c>
      <c r="T49" t="str">
        <f t="shared" si="18"/>
        <v/>
      </c>
      <c r="U49" t="str">
        <f t="shared" si="19"/>
        <v/>
      </c>
      <c r="V49" s="42" t="e">
        <f>MATCH(G49,options!$D$1:$D$20,0)</f>
        <v>#N/A</v>
      </c>
    </row>
    <row r="50" spans="5:22" x14ac:dyDescent="0.15">
      <c r="E50" s="53"/>
      <c r="F50" s="54"/>
      <c r="G50" s="5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4"/>
      <c r="J50" s="54"/>
      <c r="K50" s="46"/>
      <c r="L50" s="46"/>
      <c r="M50" s="46" t="str">
        <f t="shared" si="11"/>
        <v/>
      </c>
      <c r="N50" s="46" t="str">
        <f t="shared" si="12"/>
        <v/>
      </c>
      <c r="O50" s="47" t="str">
        <f t="shared" si="13"/>
        <v/>
      </c>
      <c r="P50" t="str">
        <f t="shared" si="14"/>
        <v/>
      </c>
      <c r="Q50" t="str">
        <f t="shared" si="15"/>
        <v/>
      </c>
      <c r="R50" t="str">
        <f t="shared" si="16"/>
        <v/>
      </c>
      <c r="S50" t="str">
        <f t="shared" si="17"/>
        <v/>
      </c>
      <c r="T50" t="str">
        <f t="shared" si="18"/>
        <v/>
      </c>
      <c r="U50" t="str">
        <f t="shared" si="19"/>
        <v/>
      </c>
      <c r="V50" s="42" t="e">
        <f>MATCH(G50,options!$D$1:$D$20,0)</f>
        <v>#N/A</v>
      </c>
    </row>
    <row r="51" spans="5:22" x14ac:dyDescent="0.15">
      <c r="E51" s="53"/>
      <c r="F51" s="54"/>
      <c r="G51" s="5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4"/>
      <c r="J51" s="54"/>
      <c r="K51" s="46"/>
      <c r="L51" s="46"/>
      <c r="M51" s="46" t="str">
        <f t="shared" si="11"/>
        <v/>
      </c>
      <c r="N51" s="46" t="str">
        <f t="shared" si="12"/>
        <v/>
      </c>
      <c r="O51" s="47" t="str">
        <f t="shared" si="13"/>
        <v/>
      </c>
      <c r="P51" t="str">
        <f t="shared" si="14"/>
        <v/>
      </c>
      <c r="Q51" t="str">
        <f t="shared" si="15"/>
        <v/>
      </c>
      <c r="R51" t="str">
        <f t="shared" si="16"/>
        <v/>
      </c>
      <c r="S51" t="str">
        <f t="shared" si="17"/>
        <v/>
      </c>
      <c r="T51" t="str">
        <f t="shared" si="18"/>
        <v/>
      </c>
      <c r="U51" t="str">
        <f t="shared" si="19"/>
        <v/>
      </c>
      <c r="V51" s="42" t="e">
        <f>MATCH(G51,options!$D$1:$D$20,0)</f>
        <v>#N/A</v>
      </c>
    </row>
    <row r="52" spans="5:22" x14ac:dyDescent="0.15">
      <c r="E52" s="53"/>
      <c r="F52" s="54"/>
      <c r="G52" s="5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4"/>
      <c r="J52" s="54"/>
      <c r="K52" s="46"/>
      <c r="L52" s="46"/>
      <c r="M52" s="46" t="str">
        <f t="shared" si="11"/>
        <v/>
      </c>
      <c r="N52" s="46" t="str">
        <f t="shared" si="12"/>
        <v/>
      </c>
      <c r="O52" s="47" t="str">
        <f t="shared" si="13"/>
        <v/>
      </c>
      <c r="P52" t="str">
        <f t="shared" si="14"/>
        <v/>
      </c>
      <c r="Q52" t="str">
        <f t="shared" si="15"/>
        <v/>
      </c>
      <c r="R52" t="str">
        <f t="shared" si="16"/>
        <v/>
      </c>
      <c r="S52" t="str">
        <f t="shared" si="17"/>
        <v/>
      </c>
      <c r="T52" t="str">
        <f t="shared" si="18"/>
        <v/>
      </c>
      <c r="U52" t="str">
        <f t="shared" si="19"/>
        <v/>
      </c>
      <c r="V52" s="42" t="e">
        <f>MATCH(G52,options!$D$1:$D$20,0)</f>
        <v>#N/A</v>
      </c>
    </row>
    <row r="53" spans="5:22" x14ac:dyDescent="0.15">
      <c r="E53" s="53"/>
      <c r="F53" s="54"/>
      <c r="G53" s="5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4"/>
      <c r="J53" s="54"/>
      <c r="K53" s="46"/>
      <c r="L53" s="46"/>
      <c r="M53" s="46" t="str">
        <f t="shared" si="11"/>
        <v/>
      </c>
      <c r="N53" s="46" t="str">
        <f t="shared" si="12"/>
        <v/>
      </c>
      <c r="O53" s="47" t="str">
        <f t="shared" si="13"/>
        <v/>
      </c>
      <c r="P53" t="str">
        <f t="shared" si="14"/>
        <v/>
      </c>
      <c r="Q53" t="str">
        <f t="shared" si="15"/>
        <v/>
      </c>
      <c r="R53" t="str">
        <f t="shared" si="16"/>
        <v/>
      </c>
      <c r="S53" t="str">
        <f t="shared" si="17"/>
        <v/>
      </c>
      <c r="T53" t="str">
        <f t="shared" si="18"/>
        <v/>
      </c>
      <c r="U53" t="str">
        <f t="shared" si="19"/>
        <v/>
      </c>
      <c r="V53" s="42" t="e">
        <f>MATCH(G53,options!$D$1:$D$20,0)</f>
        <v>#N/A</v>
      </c>
    </row>
    <row r="54" spans="5:22" x14ac:dyDescent="0.15">
      <c r="E54" s="53"/>
      <c r="F54" s="54"/>
      <c r="G54" s="5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4"/>
      <c r="J54" s="54"/>
      <c r="K54" s="46"/>
      <c r="L54" s="46"/>
      <c r="M54" s="46" t="str">
        <f t="shared" si="11"/>
        <v/>
      </c>
      <c r="N54" s="46" t="str">
        <f t="shared" si="12"/>
        <v/>
      </c>
      <c r="O54" s="47" t="str">
        <f t="shared" si="13"/>
        <v/>
      </c>
      <c r="P54" t="str">
        <f t="shared" si="14"/>
        <v/>
      </c>
      <c r="Q54" t="str">
        <f t="shared" si="15"/>
        <v/>
      </c>
      <c r="R54" t="str">
        <f t="shared" si="16"/>
        <v/>
      </c>
      <c r="S54" t="str">
        <f t="shared" si="17"/>
        <v/>
      </c>
      <c r="T54" t="str">
        <f t="shared" si="18"/>
        <v/>
      </c>
      <c r="U54" t="str">
        <f t="shared" si="19"/>
        <v/>
      </c>
      <c r="V54" s="42" t="e">
        <f>MATCH(G54,options!$D$1:$D$20,0)</f>
        <v>#N/A</v>
      </c>
    </row>
    <row r="55" spans="5:22" x14ac:dyDescent="0.15">
      <c r="E55" s="53"/>
      <c r="F55" s="54"/>
      <c r="G55" s="5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4"/>
      <c r="J55" s="54"/>
      <c r="K55" s="46"/>
      <c r="L55" s="46"/>
      <c r="M55" s="46" t="str">
        <f t="shared" si="11"/>
        <v/>
      </c>
      <c r="N55" s="46" t="str">
        <f t="shared" si="12"/>
        <v/>
      </c>
      <c r="O55" s="47" t="str">
        <f t="shared" si="13"/>
        <v/>
      </c>
      <c r="P55" t="str">
        <f t="shared" si="14"/>
        <v/>
      </c>
      <c r="Q55" t="str">
        <f t="shared" si="15"/>
        <v/>
      </c>
      <c r="R55" t="str">
        <f t="shared" si="16"/>
        <v/>
      </c>
      <c r="S55" t="str">
        <f t="shared" si="17"/>
        <v/>
      </c>
      <c r="T55" t="str">
        <f t="shared" si="18"/>
        <v/>
      </c>
      <c r="U55" t="str">
        <f t="shared" si="19"/>
        <v/>
      </c>
      <c r="V55" s="42" t="e">
        <f>MATCH(G55,options!$D$1:$D$20,0)</f>
        <v>#N/A</v>
      </c>
    </row>
    <row r="56" spans="5:22" x14ac:dyDescent="0.15">
      <c r="E56" s="53"/>
      <c r="F56" s="54"/>
      <c r="G56" s="5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4"/>
      <c r="J56" s="54"/>
      <c r="K56" s="46"/>
      <c r="L56" s="46"/>
      <c r="M56" s="46" t="str">
        <f t="shared" si="11"/>
        <v/>
      </c>
      <c r="N56" s="46" t="str">
        <f t="shared" si="12"/>
        <v/>
      </c>
      <c r="O56" s="47" t="str">
        <f t="shared" si="13"/>
        <v/>
      </c>
      <c r="P56" t="str">
        <f t="shared" si="14"/>
        <v/>
      </c>
      <c r="Q56" t="str">
        <f t="shared" si="15"/>
        <v/>
      </c>
      <c r="R56" t="str">
        <f t="shared" si="16"/>
        <v/>
      </c>
      <c r="S56" t="str">
        <f t="shared" si="17"/>
        <v/>
      </c>
      <c r="T56" t="str">
        <f t="shared" si="18"/>
        <v/>
      </c>
      <c r="U56" t="str">
        <f t="shared" si="19"/>
        <v/>
      </c>
      <c r="V56" s="42" t="e">
        <f>MATCH(G56,options!$D$1:$D$20,0)</f>
        <v>#N/A</v>
      </c>
    </row>
    <row r="57" spans="5:22" x14ac:dyDescent="0.15">
      <c r="E57" s="53"/>
      <c r="F57" s="54"/>
      <c r="G57" s="5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4"/>
      <c r="J57" s="54"/>
      <c r="K57" s="46"/>
      <c r="L57" s="46"/>
      <c r="M57" s="46" t="str">
        <f t="shared" si="11"/>
        <v/>
      </c>
      <c r="N57" s="46" t="str">
        <f t="shared" si="12"/>
        <v/>
      </c>
      <c r="O57" s="47" t="str">
        <f t="shared" si="13"/>
        <v/>
      </c>
      <c r="P57" t="str">
        <f t="shared" si="14"/>
        <v/>
      </c>
      <c r="Q57" t="str">
        <f t="shared" si="15"/>
        <v/>
      </c>
      <c r="R57" t="str">
        <f t="shared" si="16"/>
        <v/>
      </c>
      <c r="S57" t="str">
        <f t="shared" si="17"/>
        <v/>
      </c>
      <c r="T57" t="str">
        <f t="shared" si="18"/>
        <v/>
      </c>
      <c r="U57" t="str">
        <f t="shared" si="19"/>
        <v/>
      </c>
      <c r="V57" s="42" t="e">
        <f>MATCH(G57,options!$D$1:$D$20,0)</f>
        <v>#N/A</v>
      </c>
    </row>
    <row r="58" spans="5:22" x14ac:dyDescent="0.15">
      <c r="E58" s="53"/>
      <c r="F58" s="54"/>
      <c r="G58" s="5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4"/>
      <c r="J58" s="54"/>
      <c r="K58" s="46"/>
      <c r="L58" s="46"/>
      <c r="M58" s="46" t="str">
        <f t="shared" si="11"/>
        <v/>
      </c>
      <c r="N58" s="46" t="str">
        <f t="shared" si="12"/>
        <v/>
      </c>
      <c r="O58" s="47" t="str">
        <f t="shared" si="13"/>
        <v/>
      </c>
      <c r="P58" t="str">
        <f t="shared" si="14"/>
        <v/>
      </c>
      <c r="Q58" t="str">
        <f t="shared" si="15"/>
        <v/>
      </c>
      <c r="R58" t="str">
        <f t="shared" si="16"/>
        <v/>
      </c>
      <c r="S58" t="str">
        <f t="shared" si="17"/>
        <v/>
      </c>
      <c r="T58" t="str">
        <f t="shared" si="18"/>
        <v/>
      </c>
      <c r="U58" t="str">
        <f t="shared" si="19"/>
        <v/>
      </c>
      <c r="V58" s="42" t="e">
        <f>MATCH(G58,options!$D$1:$D$20,0)</f>
        <v>#N/A</v>
      </c>
    </row>
    <row r="59" spans="5:22" x14ac:dyDescent="0.15">
      <c r="E59" s="53"/>
      <c r="F59" s="54"/>
      <c r="G59" s="5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4"/>
      <c r="J59" s="54"/>
      <c r="K59" s="46"/>
      <c r="L59" s="46"/>
      <c r="M59" s="46" t="str">
        <f t="shared" si="11"/>
        <v/>
      </c>
      <c r="N59" s="46" t="str">
        <f t="shared" si="12"/>
        <v/>
      </c>
      <c r="O59" s="47" t="str">
        <f t="shared" si="13"/>
        <v/>
      </c>
      <c r="P59" t="str">
        <f t="shared" si="14"/>
        <v/>
      </c>
      <c r="Q59" t="str">
        <f t="shared" si="15"/>
        <v/>
      </c>
      <c r="R59" t="str">
        <f t="shared" si="16"/>
        <v/>
      </c>
      <c r="S59" t="str">
        <f t="shared" si="17"/>
        <v/>
      </c>
      <c r="T59" t="str">
        <f t="shared" si="18"/>
        <v/>
      </c>
      <c r="U59" t="str">
        <f t="shared" si="19"/>
        <v/>
      </c>
      <c r="V59" s="42" t="e">
        <f>MATCH(G59,options!$D$1:$D$20,0)</f>
        <v>#N/A</v>
      </c>
    </row>
    <row r="60" spans="5:22" x14ac:dyDescent="0.15">
      <c r="E60" s="53"/>
      <c r="F60" s="54"/>
      <c r="G60" s="5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4"/>
      <c r="J60" s="54"/>
      <c r="K60" s="46"/>
      <c r="L60" s="46"/>
      <c r="M60" s="46" t="str">
        <f t="shared" si="11"/>
        <v/>
      </c>
      <c r="N60" s="46" t="str">
        <f t="shared" si="12"/>
        <v/>
      </c>
      <c r="O60" s="47" t="str">
        <f t="shared" si="13"/>
        <v/>
      </c>
      <c r="P60" t="str">
        <f t="shared" si="14"/>
        <v/>
      </c>
      <c r="Q60" t="str">
        <f t="shared" si="15"/>
        <v/>
      </c>
      <c r="R60" t="str">
        <f t="shared" si="16"/>
        <v/>
      </c>
      <c r="S60" t="str">
        <f t="shared" si="17"/>
        <v/>
      </c>
      <c r="T60" t="str">
        <f t="shared" si="18"/>
        <v/>
      </c>
      <c r="U60" t="str">
        <f t="shared" si="19"/>
        <v/>
      </c>
      <c r="V60" s="42" t="e">
        <f>MATCH(G60,options!$D$1:$D$20,0)</f>
        <v>#N/A</v>
      </c>
    </row>
    <row r="61" spans="5:22" x14ac:dyDescent="0.15">
      <c r="E61" s="53"/>
      <c r="F61" s="54"/>
      <c r="G61" s="5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4"/>
      <c r="J61" s="54"/>
      <c r="K61" s="46"/>
      <c r="L61" s="46"/>
      <c r="M61" s="46" t="str">
        <f t="shared" si="11"/>
        <v/>
      </c>
      <c r="N61" s="46" t="str">
        <f t="shared" si="12"/>
        <v/>
      </c>
      <c r="O61" s="47" t="str">
        <f t="shared" si="13"/>
        <v/>
      </c>
      <c r="P61" t="str">
        <f t="shared" si="14"/>
        <v/>
      </c>
      <c r="Q61" t="str">
        <f t="shared" si="15"/>
        <v/>
      </c>
      <c r="R61" t="str">
        <f t="shared" si="16"/>
        <v/>
      </c>
      <c r="S61" t="str">
        <f t="shared" si="17"/>
        <v/>
      </c>
      <c r="T61" t="str">
        <f t="shared" si="18"/>
        <v/>
      </c>
      <c r="U61" t="str">
        <f t="shared" si="19"/>
        <v/>
      </c>
      <c r="V61" s="42" t="e">
        <f>MATCH(G61,options!$D$1:$D$20,0)</f>
        <v>#N/A</v>
      </c>
    </row>
    <row r="62" spans="5:22" x14ac:dyDescent="0.15">
      <c r="E62" s="53"/>
      <c r="F62" s="54"/>
      <c r="G62" s="5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4"/>
      <c r="J62" s="54"/>
      <c r="K62" s="46"/>
      <c r="L62" s="46"/>
      <c r="M62" s="46" t="str">
        <f t="shared" si="11"/>
        <v/>
      </c>
      <c r="N62" s="46" t="str">
        <f t="shared" si="12"/>
        <v/>
      </c>
      <c r="O62" s="47" t="str">
        <f t="shared" si="13"/>
        <v/>
      </c>
      <c r="P62" t="str">
        <f t="shared" si="14"/>
        <v/>
      </c>
      <c r="Q62" t="str">
        <f t="shared" si="15"/>
        <v/>
      </c>
      <c r="R62" t="str">
        <f t="shared" si="16"/>
        <v/>
      </c>
      <c r="S62" t="str">
        <f t="shared" si="17"/>
        <v/>
      </c>
      <c r="T62" t="str">
        <f t="shared" si="18"/>
        <v/>
      </c>
      <c r="U62" t="str">
        <f t="shared" si="19"/>
        <v/>
      </c>
      <c r="V62" s="42" t="e">
        <f>MATCH(G62,options!$D$1:$D$20,0)</f>
        <v>#N/A</v>
      </c>
    </row>
    <row r="63" spans="5:22" x14ac:dyDescent="0.15">
      <c r="E63" s="53"/>
      <c r="F63" s="54"/>
      <c r="G63" s="5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4"/>
      <c r="J63" s="54"/>
      <c r="K63" s="46"/>
      <c r="L63" s="46"/>
      <c r="M63" s="46" t="str">
        <f t="shared" si="11"/>
        <v/>
      </c>
      <c r="N63" s="46" t="str">
        <f t="shared" si="12"/>
        <v/>
      </c>
      <c r="O63" s="47" t="str">
        <f t="shared" si="13"/>
        <v/>
      </c>
      <c r="P63" t="str">
        <f t="shared" si="14"/>
        <v/>
      </c>
      <c r="Q63" t="str">
        <f t="shared" si="15"/>
        <v/>
      </c>
      <c r="R63" t="str">
        <f t="shared" si="16"/>
        <v/>
      </c>
      <c r="S63" t="str">
        <f t="shared" si="17"/>
        <v/>
      </c>
      <c r="T63" t="str">
        <f t="shared" si="18"/>
        <v/>
      </c>
      <c r="U63" t="str">
        <f t="shared" si="19"/>
        <v/>
      </c>
      <c r="V63" s="42" t="e">
        <f>MATCH(G63,options!$D$1:$D$20,0)</f>
        <v>#N/A</v>
      </c>
    </row>
    <row r="64" spans="5:22" x14ac:dyDescent="0.15">
      <c r="E64" s="53"/>
      <c r="F64" s="54"/>
      <c r="G64" s="5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4"/>
      <c r="J64" s="54"/>
      <c r="K64" s="46"/>
      <c r="L64" s="46"/>
      <c r="M64" s="46" t="str">
        <f t="shared" si="11"/>
        <v/>
      </c>
      <c r="N64" s="46" t="str">
        <f t="shared" si="12"/>
        <v/>
      </c>
      <c r="O64" s="47" t="str">
        <f t="shared" si="13"/>
        <v/>
      </c>
      <c r="P64" t="str">
        <f t="shared" si="14"/>
        <v/>
      </c>
      <c r="Q64" t="str">
        <f t="shared" si="15"/>
        <v/>
      </c>
      <c r="R64" t="str">
        <f t="shared" si="16"/>
        <v/>
      </c>
      <c r="S64" t="str">
        <f t="shared" si="17"/>
        <v/>
      </c>
      <c r="T64" t="str">
        <f t="shared" si="18"/>
        <v/>
      </c>
      <c r="U64" t="str">
        <f t="shared" si="19"/>
        <v/>
      </c>
      <c r="V64" s="42" t="e">
        <f>MATCH(G64,options!$D$1:$D$20,0)</f>
        <v>#N/A</v>
      </c>
    </row>
    <row r="65" spans="5:22" x14ac:dyDescent="0.15">
      <c r="E65" s="53"/>
      <c r="F65" s="54"/>
      <c r="G65" s="5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4"/>
      <c r="J65" s="54"/>
      <c r="K65" s="46"/>
      <c r="L65" s="46"/>
      <c r="M65" s="46" t="str">
        <f t="shared" si="11"/>
        <v/>
      </c>
      <c r="N65" s="46" t="str">
        <f t="shared" si="12"/>
        <v/>
      </c>
      <c r="O65" s="47" t="str">
        <f t="shared" si="13"/>
        <v/>
      </c>
      <c r="P65" t="str">
        <f t="shared" si="14"/>
        <v/>
      </c>
      <c r="Q65" t="str">
        <f t="shared" si="15"/>
        <v/>
      </c>
      <c r="R65" t="str">
        <f t="shared" si="16"/>
        <v/>
      </c>
      <c r="S65" t="str">
        <f t="shared" si="17"/>
        <v/>
      </c>
      <c r="T65" t="str">
        <f t="shared" si="18"/>
        <v/>
      </c>
      <c r="U65" t="str">
        <f t="shared" si="19"/>
        <v/>
      </c>
      <c r="V65" s="42" t="e">
        <f>MATCH(G65,options!$D$1:$D$20,0)</f>
        <v>#N/A</v>
      </c>
    </row>
    <row r="66" spans="5:22" x14ac:dyDescent="0.15">
      <c r="E66" s="53"/>
      <c r="F66" s="54"/>
      <c r="G66" s="5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4"/>
      <c r="J66" s="54"/>
      <c r="K66" s="46"/>
      <c r="L66" s="46"/>
      <c r="M66" s="46" t="str">
        <f t="shared" si="11"/>
        <v/>
      </c>
      <c r="N66" s="46" t="str">
        <f t="shared" si="12"/>
        <v/>
      </c>
      <c r="O66" s="47" t="str">
        <f t="shared" si="13"/>
        <v/>
      </c>
      <c r="P66" t="str">
        <f t="shared" si="14"/>
        <v/>
      </c>
      <c r="Q66" t="str">
        <f t="shared" si="15"/>
        <v/>
      </c>
      <c r="R66" t="str">
        <f t="shared" si="16"/>
        <v/>
      </c>
      <c r="S66" t="str">
        <f t="shared" si="17"/>
        <v/>
      </c>
      <c r="T66" t="str">
        <f t="shared" si="18"/>
        <v/>
      </c>
      <c r="U66" t="str">
        <f t="shared" si="19"/>
        <v/>
      </c>
      <c r="V66" s="42" t="e">
        <f>MATCH(G66,options!$D$1:$D$20,0)</f>
        <v>#N/A</v>
      </c>
    </row>
    <row r="67" spans="5:22" x14ac:dyDescent="0.15">
      <c r="E67" s="53"/>
      <c r="F67" s="54"/>
      <c r="G67" s="5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4"/>
      <c r="J67" s="54"/>
      <c r="K67" s="46"/>
      <c r="L67" s="46"/>
      <c r="M67" s="46" t="str">
        <f t="shared" si="11"/>
        <v/>
      </c>
      <c r="N67" s="46" t="str">
        <f t="shared" si="12"/>
        <v/>
      </c>
      <c r="O67" s="47" t="str">
        <f t="shared" si="13"/>
        <v/>
      </c>
      <c r="P67" t="str">
        <f t="shared" si="14"/>
        <v/>
      </c>
      <c r="Q67" t="str">
        <f t="shared" si="15"/>
        <v/>
      </c>
      <c r="R67" t="str">
        <f t="shared" si="16"/>
        <v/>
      </c>
      <c r="S67" t="str">
        <f t="shared" si="17"/>
        <v/>
      </c>
      <c r="T67" t="str">
        <f t="shared" si="18"/>
        <v/>
      </c>
      <c r="U67" t="str">
        <f t="shared" si="19"/>
        <v/>
      </c>
      <c r="V67" s="42" t="e">
        <f>MATCH(G67,options!$D$1:$D$20,0)</f>
        <v>#N/A</v>
      </c>
    </row>
    <row r="68" spans="5:22" x14ac:dyDescent="0.15">
      <c r="E68" s="53"/>
      <c r="F68" s="54"/>
      <c r="G68" s="5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4"/>
      <c r="J68" s="54"/>
      <c r="K68" s="46"/>
      <c r="L68" s="46"/>
      <c r="M68" s="46" t="str">
        <f t="shared" ref="M68:M99" si="20">IF(ISBLANK(K68),"",IF(L68, "https://raw.githubusercontent.com/PatrickVibild/TellusAmazonPictures/master/pictures/"&amp;K68&amp;"/1.jpg","https://download.lenovo.com/Images/Parts/"&amp;K68&amp;"/"&amp;K68&amp;"_A.jpg"))</f>
        <v/>
      </c>
      <c r="N68" s="46" t="str">
        <f t="shared" ref="N68:N103" si="21">IF(ISBLANK(K68),"",IF(L68, "https://raw.githubusercontent.com/PatrickVibild/TellusAmazonPictures/master/pictures/"&amp;K68&amp;"/2.jpg","https://download.lenovo.com/Images/Parts/"&amp;K68&amp;"/"&amp;K68&amp;"_B.jpg"))</f>
        <v/>
      </c>
      <c r="O68" s="47"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2" t="e">
        <f>MATCH(G68,options!$D$1:$D$20,0)</f>
        <v>#N/A</v>
      </c>
    </row>
    <row r="69" spans="5:22" x14ac:dyDescent="0.15">
      <c r="E69" s="53"/>
      <c r="F69" s="54"/>
      <c r="G69" s="5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4"/>
      <c r="J69" s="54"/>
      <c r="K69" s="46"/>
      <c r="L69" s="46"/>
      <c r="M69" s="46" t="str">
        <f t="shared" si="20"/>
        <v/>
      </c>
      <c r="N69" s="46" t="str">
        <f t="shared" si="21"/>
        <v/>
      </c>
      <c r="O69" s="47" t="str">
        <f t="shared" si="22"/>
        <v/>
      </c>
      <c r="P69" t="str">
        <f t="shared" si="23"/>
        <v/>
      </c>
      <c r="Q69" t="str">
        <f t="shared" si="24"/>
        <v/>
      </c>
      <c r="R69" t="str">
        <f t="shared" si="25"/>
        <v/>
      </c>
      <c r="S69" t="str">
        <f t="shared" si="26"/>
        <v/>
      </c>
      <c r="T69" t="str">
        <f t="shared" si="27"/>
        <v/>
      </c>
      <c r="U69" t="str">
        <f t="shared" si="28"/>
        <v/>
      </c>
      <c r="V69" s="42" t="e">
        <f>MATCH(G69,options!$D$1:$D$20,0)</f>
        <v>#N/A</v>
      </c>
    </row>
    <row r="70" spans="5:22" x14ac:dyDescent="0.15">
      <c r="E70" s="53"/>
      <c r="F70" s="54"/>
      <c r="G70" s="5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4"/>
      <c r="J70" s="54"/>
      <c r="K70" s="46"/>
      <c r="L70" s="46"/>
      <c r="M70" s="46" t="str">
        <f t="shared" si="20"/>
        <v/>
      </c>
      <c r="N70" s="46" t="str">
        <f t="shared" si="21"/>
        <v/>
      </c>
      <c r="O70" s="47" t="str">
        <f t="shared" si="22"/>
        <v/>
      </c>
      <c r="P70" t="str">
        <f t="shared" si="23"/>
        <v/>
      </c>
      <c r="Q70" t="str">
        <f t="shared" si="24"/>
        <v/>
      </c>
      <c r="R70" t="str">
        <f t="shared" si="25"/>
        <v/>
      </c>
      <c r="S70" t="str">
        <f t="shared" si="26"/>
        <v/>
      </c>
      <c r="T70" t="str">
        <f t="shared" si="27"/>
        <v/>
      </c>
      <c r="U70" t="str">
        <f t="shared" si="28"/>
        <v/>
      </c>
      <c r="V70" s="42" t="e">
        <f>MATCH(G70,options!$D$1:$D$20,0)</f>
        <v>#N/A</v>
      </c>
    </row>
    <row r="71" spans="5:22" x14ac:dyDescent="0.15">
      <c r="E71" s="53"/>
      <c r="F71" s="54"/>
      <c r="G71" s="5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4"/>
      <c r="J71" s="54"/>
      <c r="K71" s="46"/>
      <c r="L71" s="46"/>
      <c r="M71" s="46" t="str">
        <f t="shared" si="20"/>
        <v/>
      </c>
      <c r="N71" s="46" t="str">
        <f t="shared" si="21"/>
        <v/>
      </c>
      <c r="O71" s="47" t="str">
        <f t="shared" si="22"/>
        <v/>
      </c>
      <c r="P71" t="str">
        <f t="shared" si="23"/>
        <v/>
      </c>
      <c r="Q71" t="str">
        <f t="shared" si="24"/>
        <v/>
      </c>
      <c r="R71" t="str">
        <f t="shared" si="25"/>
        <v/>
      </c>
      <c r="S71" t="str">
        <f t="shared" si="26"/>
        <v/>
      </c>
      <c r="T71" t="str">
        <f t="shared" si="27"/>
        <v/>
      </c>
      <c r="U71" t="str">
        <f t="shared" si="28"/>
        <v/>
      </c>
      <c r="V71" s="42" t="e">
        <f>MATCH(G71,options!$D$1:$D$20,0)</f>
        <v>#N/A</v>
      </c>
    </row>
    <row r="72" spans="5:22" x14ac:dyDescent="0.15">
      <c r="E72" s="53"/>
      <c r="F72" s="54"/>
      <c r="G72" s="5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4"/>
      <c r="J72" s="54"/>
      <c r="K72" s="46"/>
      <c r="L72" s="46"/>
      <c r="M72" s="46" t="str">
        <f t="shared" si="20"/>
        <v/>
      </c>
      <c r="N72" s="46" t="str">
        <f t="shared" si="21"/>
        <v/>
      </c>
      <c r="O72" s="47" t="str">
        <f t="shared" si="22"/>
        <v/>
      </c>
      <c r="P72" t="str">
        <f t="shared" si="23"/>
        <v/>
      </c>
      <c r="Q72" t="str">
        <f t="shared" si="24"/>
        <v/>
      </c>
      <c r="R72" t="str">
        <f t="shared" si="25"/>
        <v/>
      </c>
      <c r="S72" t="str">
        <f t="shared" si="26"/>
        <v/>
      </c>
      <c r="T72" t="str">
        <f t="shared" si="27"/>
        <v/>
      </c>
      <c r="U72" t="str">
        <f t="shared" si="28"/>
        <v/>
      </c>
      <c r="V72" s="42" t="e">
        <f>MATCH(G72,options!$D$1:$D$20,0)</f>
        <v>#N/A</v>
      </c>
    </row>
    <row r="73" spans="5:22" x14ac:dyDescent="0.15">
      <c r="E73" s="53"/>
      <c r="F73" s="54"/>
      <c r="G73" s="5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4"/>
      <c r="J73" s="54"/>
      <c r="K73" s="46"/>
      <c r="L73" s="46"/>
      <c r="M73" s="46" t="str">
        <f t="shared" si="20"/>
        <v/>
      </c>
      <c r="N73" s="46" t="str">
        <f t="shared" si="21"/>
        <v/>
      </c>
      <c r="O73" s="47" t="str">
        <f t="shared" si="22"/>
        <v/>
      </c>
      <c r="P73" t="str">
        <f t="shared" si="23"/>
        <v/>
      </c>
      <c r="Q73" t="str">
        <f t="shared" si="24"/>
        <v/>
      </c>
      <c r="R73" t="str">
        <f t="shared" si="25"/>
        <v/>
      </c>
      <c r="S73" t="str">
        <f t="shared" si="26"/>
        <v/>
      </c>
      <c r="T73" t="str">
        <f t="shared" si="27"/>
        <v/>
      </c>
      <c r="U73" t="str">
        <f t="shared" si="28"/>
        <v/>
      </c>
      <c r="V73" s="42" t="e">
        <f>MATCH(G73,options!$D$1:$D$20,0)</f>
        <v>#N/A</v>
      </c>
    </row>
    <row r="74" spans="5:22" x14ac:dyDescent="0.15">
      <c r="E74" s="53"/>
      <c r="F74" s="54"/>
      <c r="G74" s="5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4"/>
      <c r="J74" s="54"/>
      <c r="K74" s="46"/>
      <c r="L74" s="46"/>
      <c r="M74" s="46" t="str">
        <f t="shared" si="20"/>
        <v/>
      </c>
      <c r="N74" s="46" t="str">
        <f t="shared" si="21"/>
        <v/>
      </c>
      <c r="O74" s="47" t="str">
        <f t="shared" si="22"/>
        <v/>
      </c>
      <c r="P74" t="str">
        <f t="shared" si="23"/>
        <v/>
      </c>
      <c r="Q74" t="str">
        <f t="shared" si="24"/>
        <v/>
      </c>
      <c r="R74" t="str">
        <f t="shared" si="25"/>
        <v/>
      </c>
      <c r="S74" t="str">
        <f t="shared" si="26"/>
        <v/>
      </c>
      <c r="T74" t="str">
        <f t="shared" si="27"/>
        <v/>
      </c>
      <c r="U74" t="str">
        <f t="shared" si="28"/>
        <v/>
      </c>
      <c r="V74" s="42" t="e">
        <f>MATCH(G74,options!$D$1:$D$20,0)</f>
        <v>#N/A</v>
      </c>
    </row>
    <row r="75" spans="5:22" x14ac:dyDescent="0.15">
      <c r="E75" s="53"/>
      <c r="F75" s="54"/>
      <c r="G75" s="5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4"/>
      <c r="J75" s="54"/>
      <c r="K75" s="46"/>
      <c r="L75" s="46"/>
      <c r="M75" s="46" t="str">
        <f t="shared" si="20"/>
        <v/>
      </c>
      <c r="N75" s="46" t="str">
        <f t="shared" si="21"/>
        <v/>
      </c>
      <c r="O75" s="47" t="str">
        <f t="shared" si="22"/>
        <v/>
      </c>
      <c r="P75" t="str">
        <f t="shared" si="23"/>
        <v/>
      </c>
      <c r="Q75" t="str">
        <f t="shared" si="24"/>
        <v/>
      </c>
      <c r="R75" t="str">
        <f t="shared" si="25"/>
        <v/>
      </c>
      <c r="S75" t="str">
        <f t="shared" si="26"/>
        <v/>
      </c>
      <c r="T75" t="str">
        <f t="shared" si="27"/>
        <v/>
      </c>
      <c r="U75" t="str">
        <f t="shared" si="28"/>
        <v/>
      </c>
      <c r="V75" s="42" t="e">
        <f>MATCH(G75,options!$D$1:$D$20,0)</f>
        <v>#N/A</v>
      </c>
    </row>
    <row r="76" spans="5:22" x14ac:dyDescent="0.15">
      <c r="E76" s="53"/>
      <c r="F76" s="54"/>
      <c r="G76" s="5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4"/>
      <c r="J76" s="54"/>
      <c r="K76" s="46"/>
      <c r="L76" s="46"/>
      <c r="M76" s="46" t="str">
        <f t="shared" si="20"/>
        <v/>
      </c>
      <c r="N76" s="46" t="str">
        <f t="shared" si="21"/>
        <v/>
      </c>
      <c r="O76" s="47" t="str">
        <f t="shared" si="22"/>
        <v/>
      </c>
      <c r="P76" t="str">
        <f t="shared" si="23"/>
        <v/>
      </c>
      <c r="Q76" t="str">
        <f t="shared" si="24"/>
        <v/>
      </c>
      <c r="R76" t="str">
        <f t="shared" si="25"/>
        <v/>
      </c>
      <c r="S76" t="str">
        <f t="shared" si="26"/>
        <v/>
      </c>
      <c r="T76" t="str">
        <f t="shared" si="27"/>
        <v/>
      </c>
      <c r="U76" t="str">
        <f t="shared" si="28"/>
        <v/>
      </c>
      <c r="V76" s="42" t="e">
        <f>MATCH(G76,options!$D$1:$D$20,0)</f>
        <v>#N/A</v>
      </c>
    </row>
    <row r="77" spans="5:22" x14ac:dyDescent="0.15">
      <c r="E77" s="53"/>
      <c r="F77" s="54"/>
      <c r="G77" s="5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4"/>
      <c r="J77" s="54"/>
      <c r="K77" s="46"/>
      <c r="L77" s="46"/>
      <c r="M77" s="46" t="str">
        <f t="shared" si="20"/>
        <v/>
      </c>
      <c r="N77" s="46" t="str">
        <f t="shared" si="21"/>
        <v/>
      </c>
      <c r="O77" s="47" t="str">
        <f t="shared" si="22"/>
        <v/>
      </c>
      <c r="P77" t="str">
        <f t="shared" si="23"/>
        <v/>
      </c>
      <c r="Q77" t="str">
        <f t="shared" si="24"/>
        <v/>
      </c>
      <c r="R77" t="str">
        <f t="shared" si="25"/>
        <v/>
      </c>
      <c r="S77" t="str">
        <f t="shared" si="26"/>
        <v/>
      </c>
      <c r="T77" t="str">
        <f t="shared" si="27"/>
        <v/>
      </c>
      <c r="U77" t="str">
        <f t="shared" si="28"/>
        <v/>
      </c>
      <c r="V77" s="42" t="e">
        <f>MATCH(G77,options!$D$1:$D$20,0)</f>
        <v>#N/A</v>
      </c>
    </row>
    <row r="78" spans="5:22" x14ac:dyDescent="0.15">
      <c r="E78" s="53"/>
      <c r="F78" s="54"/>
      <c r="G78" s="5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4"/>
      <c r="J78" s="54"/>
      <c r="K78" s="46"/>
      <c r="L78" s="46"/>
      <c r="M78" s="46" t="str">
        <f t="shared" si="20"/>
        <v/>
      </c>
      <c r="N78" s="46" t="str">
        <f t="shared" si="21"/>
        <v/>
      </c>
      <c r="O78" s="47" t="str">
        <f t="shared" si="22"/>
        <v/>
      </c>
      <c r="P78" t="str">
        <f t="shared" si="23"/>
        <v/>
      </c>
      <c r="Q78" t="str">
        <f t="shared" si="24"/>
        <v/>
      </c>
      <c r="R78" t="str">
        <f t="shared" si="25"/>
        <v/>
      </c>
      <c r="S78" t="str">
        <f t="shared" si="26"/>
        <v/>
      </c>
      <c r="T78" t="str">
        <f t="shared" si="27"/>
        <v/>
      </c>
      <c r="U78" t="str">
        <f t="shared" si="28"/>
        <v/>
      </c>
      <c r="V78" s="42" t="e">
        <f>MATCH(G78,options!$D$1:$D$20,0)</f>
        <v>#N/A</v>
      </c>
    </row>
    <row r="79" spans="5:22" x14ac:dyDescent="0.15">
      <c r="E79" s="53"/>
      <c r="F79" s="54"/>
      <c r="G79" s="5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4"/>
      <c r="J79" s="54"/>
      <c r="K79" s="46"/>
      <c r="L79" s="46"/>
      <c r="M79" s="46" t="str">
        <f t="shared" si="20"/>
        <v/>
      </c>
      <c r="N79" s="46" t="str">
        <f t="shared" si="21"/>
        <v/>
      </c>
      <c r="O79" s="47" t="str">
        <f t="shared" si="22"/>
        <v/>
      </c>
      <c r="P79" t="str">
        <f t="shared" si="23"/>
        <v/>
      </c>
      <c r="Q79" t="str">
        <f t="shared" si="24"/>
        <v/>
      </c>
      <c r="R79" t="str">
        <f t="shared" si="25"/>
        <v/>
      </c>
      <c r="S79" t="str">
        <f t="shared" si="26"/>
        <v/>
      </c>
      <c r="T79" t="str">
        <f t="shared" si="27"/>
        <v/>
      </c>
      <c r="U79" t="str">
        <f t="shared" si="28"/>
        <v/>
      </c>
      <c r="V79" s="42" t="e">
        <f>MATCH(G79,options!$D$1:$D$20,0)</f>
        <v>#N/A</v>
      </c>
    </row>
    <row r="80" spans="5:22" x14ac:dyDescent="0.15">
      <c r="E80" s="53"/>
      <c r="F80" s="54"/>
      <c r="G80" s="5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4"/>
      <c r="J80" s="54"/>
      <c r="K80" s="46"/>
      <c r="L80" s="46"/>
      <c r="M80" s="46" t="str">
        <f t="shared" si="20"/>
        <v/>
      </c>
      <c r="N80" s="46" t="str">
        <f t="shared" si="21"/>
        <v/>
      </c>
      <c r="O80" s="47" t="str">
        <f t="shared" si="22"/>
        <v/>
      </c>
      <c r="P80" t="str">
        <f t="shared" si="23"/>
        <v/>
      </c>
      <c r="Q80" t="str">
        <f t="shared" si="24"/>
        <v/>
      </c>
      <c r="R80" t="str">
        <f t="shared" si="25"/>
        <v/>
      </c>
      <c r="S80" t="str">
        <f t="shared" si="26"/>
        <v/>
      </c>
      <c r="T80" t="str">
        <f t="shared" si="27"/>
        <v/>
      </c>
      <c r="U80" t="str">
        <f t="shared" si="28"/>
        <v/>
      </c>
      <c r="V80" s="42" t="e">
        <f>MATCH(G80,options!$D$1:$D$20,0)</f>
        <v>#N/A</v>
      </c>
    </row>
    <row r="81" spans="5:22" x14ac:dyDescent="0.15">
      <c r="E81" s="53"/>
      <c r="F81" s="54"/>
      <c r="G81" s="5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4"/>
      <c r="J81" s="54"/>
      <c r="K81" s="46"/>
      <c r="L81" s="46"/>
      <c r="M81" s="46" t="str">
        <f t="shared" si="20"/>
        <v/>
      </c>
      <c r="N81" s="46" t="str">
        <f t="shared" si="21"/>
        <v/>
      </c>
      <c r="O81" s="47" t="str">
        <f t="shared" si="22"/>
        <v/>
      </c>
      <c r="P81" t="str">
        <f t="shared" si="23"/>
        <v/>
      </c>
      <c r="Q81" t="str">
        <f t="shared" si="24"/>
        <v/>
      </c>
      <c r="R81" t="str">
        <f t="shared" si="25"/>
        <v/>
      </c>
      <c r="S81" t="str">
        <f t="shared" si="26"/>
        <v/>
      </c>
      <c r="T81" t="str">
        <f t="shared" si="27"/>
        <v/>
      </c>
      <c r="U81" t="str">
        <f t="shared" si="28"/>
        <v/>
      </c>
      <c r="V81" s="42" t="e">
        <f>MATCH(G81,options!$D$1:$D$20,0)</f>
        <v>#N/A</v>
      </c>
    </row>
    <row r="82" spans="5:22" x14ac:dyDescent="0.15">
      <c r="E82" s="53"/>
      <c r="F82" s="54"/>
      <c r="G82" s="5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4"/>
      <c r="J82" s="54"/>
      <c r="K82" s="46"/>
      <c r="L82" s="46"/>
      <c r="M82" s="46" t="str">
        <f t="shared" si="20"/>
        <v/>
      </c>
      <c r="N82" s="46" t="str">
        <f t="shared" si="21"/>
        <v/>
      </c>
      <c r="O82" s="47" t="str">
        <f t="shared" si="22"/>
        <v/>
      </c>
      <c r="P82" t="str">
        <f t="shared" si="23"/>
        <v/>
      </c>
      <c r="Q82" t="str">
        <f t="shared" si="24"/>
        <v/>
      </c>
      <c r="R82" t="str">
        <f t="shared" si="25"/>
        <v/>
      </c>
      <c r="S82" t="str">
        <f t="shared" si="26"/>
        <v/>
      </c>
      <c r="T82" t="str">
        <f t="shared" si="27"/>
        <v/>
      </c>
      <c r="U82" t="str">
        <f t="shared" si="28"/>
        <v/>
      </c>
      <c r="V82" s="42" t="e">
        <f>MATCH(G82,options!$D$1:$D$20,0)</f>
        <v>#N/A</v>
      </c>
    </row>
    <row r="83" spans="5:22" x14ac:dyDescent="0.15">
      <c r="E83" s="53"/>
      <c r="F83" s="54"/>
      <c r="G83" s="5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4"/>
      <c r="J83" s="54"/>
      <c r="K83" s="46"/>
      <c r="L83" s="46"/>
      <c r="M83" s="46" t="str">
        <f t="shared" si="20"/>
        <v/>
      </c>
      <c r="N83" s="46" t="str">
        <f t="shared" si="21"/>
        <v/>
      </c>
      <c r="O83" s="47" t="str">
        <f t="shared" si="22"/>
        <v/>
      </c>
      <c r="P83" t="str">
        <f t="shared" si="23"/>
        <v/>
      </c>
      <c r="Q83" t="str">
        <f t="shared" si="24"/>
        <v/>
      </c>
      <c r="R83" t="str">
        <f t="shared" si="25"/>
        <v/>
      </c>
      <c r="S83" t="str">
        <f t="shared" si="26"/>
        <v/>
      </c>
      <c r="T83" t="str">
        <f t="shared" si="27"/>
        <v/>
      </c>
      <c r="U83" t="str">
        <f t="shared" si="28"/>
        <v/>
      </c>
      <c r="V83" s="42" t="e">
        <f>MATCH(G83,options!$D$1:$D$20,0)</f>
        <v>#N/A</v>
      </c>
    </row>
    <row r="84" spans="5:22" x14ac:dyDescent="0.15">
      <c r="E84" s="53"/>
      <c r="F84" s="54"/>
      <c r="G84" s="5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4"/>
      <c r="J84" s="54"/>
      <c r="K84" s="46"/>
      <c r="L84" s="46"/>
      <c r="M84" s="46" t="str">
        <f t="shared" si="20"/>
        <v/>
      </c>
      <c r="N84" s="46" t="str">
        <f t="shared" si="21"/>
        <v/>
      </c>
      <c r="O84" s="47" t="str">
        <f t="shared" si="22"/>
        <v/>
      </c>
      <c r="P84" t="str">
        <f t="shared" si="23"/>
        <v/>
      </c>
      <c r="Q84" t="str">
        <f t="shared" si="24"/>
        <v/>
      </c>
      <c r="R84" t="str">
        <f t="shared" si="25"/>
        <v/>
      </c>
      <c r="S84" t="str">
        <f t="shared" si="26"/>
        <v/>
      </c>
      <c r="T84" t="str">
        <f t="shared" si="27"/>
        <v/>
      </c>
      <c r="U84" t="str">
        <f t="shared" si="28"/>
        <v/>
      </c>
      <c r="V84" s="42" t="e">
        <f>MATCH(G84,options!$D$1:$D$20,0)</f>
        <v>#N/A</v>
      </c>
    </row>
    <row r="85" spans="5:22" x14ac:dyDescent="0.15">
      <c r="E85" s="53"/>
      <c r="F85" s="54"/>
      <c r="G85" s="5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4"/>
      <c r="J85" s="54"/>
      <c r="K85" s="46"/>
      <c r="L85" s="46"/>
      <c r="M85" s="46" t="str">
        <f t="shared" si="20"/>
        <v/>
      </c>
      <c r="N85" s="46" t="str">
        <f t="shared" si="21"/>
        <v/>
      </c>
      <c r="O85" s="47" t="str">
        <f t="shared" si="22"/>
        <v/>
      </c>
      <c r="P85" t="str">
        <f t="shared" si="23"/>
        <v/>
      </c>
      <c r="Q85" t="str">
        <f t="shared" si="24"/>
        <v/>
      </c>
      <c r="R85" t="str">
        <f t="shared" si="25"/>
        <v/>
      </c>
      <c r="S85" t="str">
        <f t="shared" si="26"/>
        <v/>
      </c>
      <c r="T85" t="str">
        <f t="shared" si="27"/>
        <v/>
      </c>
      <c r="U85" t="str">
        <f t="shared" si="28"/>
        <v/>
      </c>
      <c r="V85" s="42" t="e">
        <f>MATCH(G85,options!$D$1:$D$20,0)</f>
        <v>#N/A</v>
      </c>
    </row>
    <row r="86" spans="5:22" x14ac:dyDescent="0.15">
      <c r="E86" s="53"/>
      <c r="F86" s="54"/>
      <c r="G86" s="5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4"/>
      <c r="J86" s="54"/>
      <c r="K86" s="46"/>
      <c r="L86" s="46"/>
      <c r="M86" s="46" t="str">
        <f t="shared" si="20"/>
        <v/>
      </c>
      <c r="N86" s="46" t="str">
        <f t="shared" si="21"/>
        <v/>
      </c>
      <c r="O86" s="47" t="str">
        <f t="shared" si="22"/>
        <v/>
      </c>
      <c r="P86" t="str">
        <f t="shared" si="23"/>
        <v/>
      </c>
      <c r="Q86" t="str">
        <f t="shared" si="24"/>
        <v/>
      </c>
      <c r="R86" t="str">
        <f t="shared" si="25"/>
        <v/>
      </c>
      <c r="S86" t="str">
        <f t="shared" si="26"/>
        <v/>
      </c>
      <c r="T86" t="str">
        <f t="shared" si="27"/>
        <v/>
      </c>
      <c r="U86" t="str">
        <f t="shared" si="28"/>
        <v/>
      </c>
      <c r="V86" s="42" t="e">
        <f>MATCH(G86,options!$D$1:$D$20,0)</f>
        <v>#N/A</v>
      </c>
    </row>
    <row r="87" spans="5:22" x14ac:dyDescent="0.15">
      <c r="E87" s="53"/>
      <c r="F87" s="54"/>
      <c r="G87" s="5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4"/>
      <c r="J87" s="54"/>
      <c r="K87" s="46"/>
      <c r="L87" s="46"/>
      <c r="M87" s="46" t="str">
        <f t="shared" si="20"/>
        <v/>
      </c>
      <c r="N87" s="46" t="str">
        <f t="shared" si="21"/>
        <v/>
      </c>
      <c r="O87" s="47" t="str">
        <f t="shared" si="22"/>
        <v/>
      </c>
      <c r="P87" t="str">
        <f t="shared" si="23"/>
        <v/>
      </c>
      <c r="Q87" t="str">
        <f t="shared" si="24"/>
        <v/>
      </c>
      <c r="R87" t="str">
        <f t="shared" si="25"/>
        <v/>
      </c>
      <c r="S87" t="str">
        <f t="shared" si="26"/>
        <v/>
      </c>
      <c r="T87" t="str">
        <f t="shared" si="27"/>
        <v/>
      </c>
      <c r="U87" t="str">
        <f t="shared" si="28"/>
        <v/>
      </c>
      <c r="V87" s="42" t="e">
        <f>MATCH(G87,options!$D$1:$D$20,0)</f>
        <v>#N/A</v>
      </c>
    </row>
    <row r="88" spans="5:22" x14ac:dyDescent="0.15">
      <c r="E88" s="53"/>
      <c r="F88" s="54"/>
      <c r="G88" s="5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4"/>
      <c r="J88" s="54"/>
      <c r="K88" s="46"/>
      <c r="L88" s="46"/>
      <c r="M88" s="46" t="str">
        <f t="shared" si="20"/>
        <v/>
      </c>
      <c r="N88" s="46" t="str">
        <f t="shared" si="21"/>
        <v/>
      </c>
      <c r="O88" s="47" t="str">
        <f t="shared" si="22"/>
        <v/>
      </c>
      <c r="P88" t="str">
        <f t="shared" si="23"/>
        <v/>
      </c>
      <c r="Q88" t="str">
        <f t="shared" si="24"/>
        <v/>
      </c>
      <c r="R88" t="str">
        <f t="shared" si="25"/>
        <v/>
      </c>
      <c r="S88" t="str">
        <f t="shared" si="26"/>
        <v/>
      </c>
      <c r="T88" t="str">
        <f t="shared" si="27"/>
        <v/>
      </c>
      <c r="U88" t="str">
        <f t="shared" si="28"/>
        <v/>
      </c>
      <c r="V88" s="42" t="e">
        <f>MATCH(G88,options!$D$1:$D$20,0)</f>
        <v>#N/A</v>
      </c>
    </row>
    <row r="89" spans="5:22" x14ac:dyDescent="0.15">
      <c r="E89" s="53"/>
      <c r="F89" s="54"/>
      <c r="G89" s="5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4"/>
      <c r="J89" s="54"/>
      <c r="K89" s="46"/>
      <c r="L89" s="46"/>
      <c r="M89" s="46" t="str">
        <f t="shared" si="20"/>
        <v/>
      </c>
      <c r="N89" s="46" t="str">
        <f t="shared" si="21"/>
        <v/>
      </c>
      <c r="O89" s="47" t="str">
        <f t="shared" si="22"/>
        <v/>
      </c>
      <c r="P89" t="str">
        <f t="shared" si="23"/>
        <v/>
      </c>
      <c r="Q89" t="str">
        <f t="shared" si="24"/>
        <v/>
      </c>
      <c r="R89" t="str">
        <f t="shared" si="25"/>
        <v/>
      </c>
      <c r="S89" t="str">
        <f t="shared" si="26"/>
        <v/>
      </c>
      <c r="T89" t="str">
        <f t="shared" si="27"/>
        <v/>
      </c>
      <c r="U89" t="str">
        <f t="shared" si="28"/>
        <v/>
      </c>
      <c r="V89" s="42" t="e">
        <f>MATCH(G89,options!$D$1:$D$20,0)</f>
        <v>#N/A</v>
      </c>
    </row>
    <row r="90" spans="5:22" x14ac:dyDescent="0.15">
      <c r="E90" s="53"/>
      <c r="F90" s="54"/>
      <c r="G90" s="5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4"/>
      <c r="J90" s="54"/>
      <c r="K90" s="46"/>
      <c r="L90" s="46"/>
      <c r="M90" s="46" t="str">
        <f t="shared" si="20"/>
        <v/>
      </c>
      <c r="N90" s="46" t="str">
        <f t="shared" si="21"/>
        <v/>
      </c>
      <c r="O90" s="47" t="str">
        <f t="shared" si="22"/>
        <v/>
      </c>
      <c r="P90" t="str">
        <f t="shared" si="23"/>
        <v/>
      </c>
      <c r="Q90" t="str">
        <f t="shared" si="24"/>
        <v/>
      </c>
      <c r="R90" t="str">
        <f t="shared" si="25"/>
        <v/>
      </c>
      <c r="S90" t="str">
        <f t="shared" si="26"/>
        <v/>
      </c>
      <c r="T90" t="str">
        <f t="shared" si="27"/>
        <v/>
      </c>
      <c r="U90" t="str">
        <f t="shared" si="28"/>
        <v/>
      </c>
      <c r="V90" s="42" t="e">
        <f>MATCH(G90,options!$D$1:$D$20,0)</f>
        <v>#N/A</v>
      </c>
    </row>
    <row r="91" spans="5:22" x14ac:dyDescent="0.15">
      <c r="E91" s="53"/>
      <c r="F91" s="54"/>
      <c r="G91" s="5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4"/>
      <c r="J91" s="54"/>
      <c r="K91" s="46"/>
      <c r="L91" s="46"/>
      <c r="M91" s="46" t="str">
        <f t="shared" si="20"/>
        <v/>
      </c>
      <c r="N91" s="46" t="str">
        <f t="shared" si="21"/>
        <v/>
      </c>
      <c r="O91" s="47" t="str">
        <f t="shared" si="22"/>
        <v/>
      </c>
      <c r="P91" t="str">
        <f t="shared" si="23"/>
        <v/>
      </c>
      <c r="Q91" t="str">
        <f t="shared" si="24"/>
        <v/>
      </c>
      <c r="R91" t="str">
        <f t="shared" si="25"/>
        <v/>
      </c>
      <c r="S91" t="str">
        <f t="shared" si="26"/>
        <v/>
      </c>
      <c r="T91" t="str">
        <f t="shared" si="27"/>
        <v/>
      </c>
      <c r="U91" t="str">
        <f t="shared" si="28"/>
        <v/>
      </c>
      <c r="V91" s="42" t="e">
        <f>MATCH(G91,options!$D$1:$D$20,0)</f>
        <v>#N/A</v>
      </c>
    </row>
    <row r="92" spans="5:22" x14ac:dyDescent="0.15">
      <c r="E92" s="53"/>
      <c r="F92" s="54"/>
      <c r="G92" s="5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4"/>
      <c r="J92" s="54"/>
      <c r="K92" s="46"/>
      <c r="L92" s="46"/>
      <c r="M92" s="46" t="str">
        <f t="shared" si="20"/>
        <v/>
      </c>
      <c r="N92" s="46" t="str">
        <f t="shared" si="21"/>
        <v/>
      </c>
      <c r="O92" s="47" t="str">
        <f t="shared" si="22"/>
        <v/>
      </c>
      <c r="P92" t="str">
        <f t="shared" si="23"/>
        <v/>
      </c>
      <c r="Q92" t="str">
        <f t="shared" si="24"/>
        <v/>
      </c>
      <c r="R92" t="str">
        <f t="shared" si="25"/>
        <v/>
      </c>
      <c r="S92" t="str">
        <f t="shared" si="26"/>
        <v/>
      </c>
      <c r="T92" t="str">
        <f t="shared" si="27"/>
        <v/>
      </c>
      <c r="U92" t="str">
        <f t="shared" si="28"/>
        <v/>
      </c>
      <c r="V92" s="42" t="e">
        <f>MATCH(G92,options!$D$1:$D$20,0)</f>
        <v>#N/A</v>
      </c>
    </row>
    <row r="93" spans="5:22" x14ac:dyDescent="0.15">
      <c r="E93" s="53"/>
      <c r="F93" s="54"/>
      <c r="G93" s="5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4"/>
      <c r="J93" s="54"/>
      <c r="K93" s="46"/>
      <c r="L93" s="46"/>
      <c r="M93" s="46" t="str">
        <f t="shared" si="20"/>
        <v/>
      </c>
      <c r="N93" s="46" t="str">
        <f t="shared" si="21"/>
        <v/>
      </c>
      <c r="O93" s="47" t="str">
        <f t="shared" si="22"/>
        <v/>
      </c>
      <c r="P93" t="str">
        <f t="shared" si="23"/>
        <v/>
      </c>
      <c r="Q93" t="str">
        <f t="shared" si="24"/>
        <v/>
      </c>
      <c r="R93" t="str">
        <f t="shared" si="25"/>
        <v/>
      </c>
      <c r="S93" t="str">
        <f t="shared" si="26"/>
        <v/>
      </c>
      <c r="T93" t="str">
        <f t="shared" si="27"/>
        <v/>
      </c>
      <c r="U93" t="str">
        <f t="shared" si="28"/>
        <v/>
      </c>
      <c r="V93" s="42" t="e">
        <f>MATCH(G93,options!$D$1:$D$20,0)</f>
        <v>#N/A</v>
      </c>
    </row>
    <row r="94" spans="5:22" x14ac:dyDescent="0.15">
      <c r="E94" s="53"/>
      <c r="F94" s="54"/>
      <c r="G94" s="5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4"/>
      <c r="J94" s="54"/>
      <c r="K94" s="46"/>
      <c r="L94" s="46"/>
      <c r="M94" s="46" t="str">
        <f t="shared" si="20"/>
        <v/>
      </c>
      <c r="N94" s="46" t="str">
        <f t="shared" si="21"/>
        <v/>
      </c>
      <c r="O94" s="47" t="str">
        <f t="shared" si="22"/>
        <v/>
      </c>
      <c r="P94" t="str">
        <f t="shared" si="23"/>
        <v/>
      </c>
      <c r="Q94" t="str">
        <f t="shared" si="24"/>
        <v/>
      </c>
      <c r="R94" t="str">
        <f t="shared" si="25"/>
        <v/>
      </c>
      <c r="S94" t="str">
        <f t="shared" si="26"/>
        <v/>
      </c>
      <c r="T94" t="str">
        <f t="shared" si="27"/>
        <v/>
      </c>
      <c r="U94" t="str">
        <f t="shared" si="28"/>
        <v/>
      </c>
      <c r="V94" s="42" t="e">
        <f>MATCH(G94,options!$D$1:$D$20,0)</f>
        <v>#N/A</v>
      </c>
    </row>
    <row r="95" spans="5:22" x14ac:dyDescent="0.15">
      <c r="E95" s="53"/>
      <c r="F95" s="54"/>
      <c r="G95" s="5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4"/>
      <c r="J95" s="54"/>
      <c r="K95" s="46"/>
      <c r="L95" s="46"/>
      <c r="M95" s="46" t="str">
        <f t="shared" si="20"/>
        <v/>
      </c>
      <c r="N95" s="46" t="str">
        <f t="shared" si="21"/>
        <v/>
      </c>
      <c r="O95" s="47" t="str">
        <f t="shared" si="22"/>
        <v/>
      </c>
      <c r="P95" t="str">
        <f t="shared" si="23"/>
        <v/>
      </c>
      <c r="Q95" t="str">
        <f t="shared" si="24"/>
        <v/>
      </c>
      <c r="R95" t="str">
        <f t="shared" si="25"/>
        <v/>
      </c>
      <c r="S95" t="str">
        <f t="shared" si="26"/>
        <v/>
      </c>
      <c r="T95" t="str">
        <f t="shared" si="27"/>
        <v/>
      </c>
      <c r="U95" t="str">
        <f t="shared" si="28"/>
        <v/>
      </c>
      <c r="V95" s="42" t="e">
        <f>MATCH(G95,options!$D$1:$D$20,0)</f>
        <v>#N/A</v>
      </c>
    </row>
    <row r="96" spans="5:22" x14ac:dyDescent="0.15">
      <c r="E96" s="53"/>
      <c r="F96" s="54"/>
      <c r="G96" s="5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4"/>
      <c r="J96" s="54"/>
      <c r="K96" s="46"/>
      <c r="L96" s="46"/>
      <c r="M96" s="46" t="str">
        <f t="shared" si="20"/>
        <v/>
      </c>
      <c r="N96" s="46" t="str">
        <f t="shared" si="21"/>
        <v/>
      </c>
      <c r="O96" s="47" t="str">
        <f t="shared" si="22"/>
        <v/>
      </c>
      <c r="P96" t="str">
        <f t="shared" si="23"/>
        <v/>
      </c>
      <c r="Q96" t="str">
        <f t="shared" si="24"/>
        <v/>
      </c>
      <c r="R96" t="str">
        <f t="shared" si="25"/>
        <v/>
      </c>
      <c r="S96" t="str">
        <f t="shared" si="26"/>
        <v/>
      </c>
      <c r="T96" t="str">
        <f t="shared" si="27"/>
        <v/>
      </c>
      <c r="U96" t="str">
        <f t="shared" si="28"/>
        <v/>
      </c>
      <c r="V96" s="42" t="e">
        <f>MATCH(G96,options!$D$1:$D$20,0)</f>
        <v>#N/A</v>
      </c>
    </row>
    <row r="97" spans="5:22" x14ac:dyDescent="0.15">
      <c r="E97" s="53"/>
      <c r="F97" s="54"/>
      <c r="G97" s="5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4"/>
      <c r="J97" s="54"/>
      <c r="K97" s="46"/>
      <c r="L97" s="46"/>
      <c r="M97" s="46" t="str">
        <f t="shared" si="20"/>
        <v/>
      </c>
      <c r="N97" s="46" t="str">
        <f t="shared" si="21"/>
        <v/>
      </c>
      <c r="O97" s="47" t="str">
        <f t="shared" si="22"/>
        <v/>
      </c>
      <c r="P97" t="str">
        <f t="shared" si="23"/>
        <v/>
      </c>
      <c r="Q97" t="str">
        <f t="shared" si="24"/>
        <v/>
      </c>
      <c r="R97" t="str">
        <f t="shared" si="25"/>
        <v/>
      </c>
      <c r="S97" t="str">
        <f t="shared" si="26"/>
        <v/>
      </c>
      <c r="T97" t="str">
        <f t="shared" si="27"/>
        <v/>
      </c>
      <c r="U97" t="str">
        <f t="shared" si="28"/>
        <v/>
      </c>
      <c r="V97" s="42" t="e">
        <f>MATCH(G97,options!$D$1:$D$20,0)</f>
        <v>#N/A</v>
      </c>
    </row>
    <row r="98" spans="5:22" x14ac:dyDescent="0.15">
      <c r="E98" s="53"/>
      <c r="F98" s="54"/>
      <c r="G98" s="5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4"/>
      <c r="J98" s="54"/>
      <c r="K98" s="46"/>
      <c r="L98" s="46"/>
      <c r="M98" s="46" t="str">
        <f t="shared" si="20"/>
        <v/>
      </c>
      <c r="N98" s="46" t="str">
        <f t="shared" si="21"/>
        <v/>
      </c>
      <c r="O98" s="47" t="str">
        <f t="shared" si="22"/>
        <v/>
      </c>
      <c r="P98" t="str">
        <f t="shared" si="23"/>
        <v/>
      </c>
      <c r="Q98" t="str">
        <f t="shared" si="24"/>
        <v/>
      </c>
      <c r="R98" t="str">
        <f t="shared" si="25"/>
        <v/>
      </c>
      <c r="S98" t="str">
        <f t="shared" si="26"/>
        <v/>
      </c>
      <c r="T98" t="str">
        <f t="shared" si="27"/>
        <v/>
      </c>
      <c r="U98" t="str">
        <f t="shared" si="28"/>
        <v/>
      </c>
      <c r="V98" s="42" t="e">
        <f>MATCH(G98,options!$D$1:$D$20,0)</f>
        <v>#N/A</v>
      </c>
    </row>
    <row r="99" spans="5:22" x14ac:dyDescent="0.15">
      <c r="E99" s="53"/>
      <c r="F99" s="54"/>
      <c r="G99" s="5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4"/>
      <c r="J99" s="54"/>
      <c r="K99" s="46"/>
      <c r="L99" s="46"/>
      <c r="M99" s="46" t="str">
        <f t="shared" si="20"/>
        <v/>
      </c>
      <c r="N99" s="46" t="str">
        <f t="shared" si="21"/>
        <v/>
      </c>
      <c r="O99" s="47" t="str">
        <f t="shared" si="22"/>
        <v/>
      </c>
      <c r="P99" t="str">
        <f t="shared" si="23"/>
        <v/>
      </c>
      <c r="Q99" t="str">
        <f t="shared" si="24"/>
        <v/>
      </c>
      <c r="R99" t="str">
        <f t="shared" si="25"/>
        <v/>
      </c>
      <c r="S99" t="str">
        <f t="shared" si="26"/>
        <v/>
      </c>
      <c r="T99" t="str">
        <f t="shared" si="27"/>
        <v/>
      </c>
      <c r="U99" t="str">
        <f t="shared" si="28"/>
        <v/>
      </c>
      <c r="V99" s="42" t="e">
        <f>MATCH(G99,options!$D$1:$D$20,0)</f>
        <v>#N/A</v>
      </c>
    </row>
    <row r="100" spans="5:22" x14ac:dyDescent="0.15">
      <c r="E100" s="53"/>
      <c r="F100" s="54"/>
      <c r="G100" s="5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4"/>
      <c r="J100" s="54"/>
      <c r="K100" s="46"/>
      <c r="L100" s="46"/>
      <c r="M100" s="46" t="str">
        <f t="shared" ref="M100:M103" si="29">IF(ISBLANK(K100),"",IF(L100, "https://raw.githubusercontent.com/PatrickVibild/TellusAmazonPictures/master/pictures/"&amp;K100&amp;"/1.jpg","https://download.lenovo.com/Images/Parts/"&amp;K100&amp;"/"&amp;K100&amp;"_A.jpg"))</f>
        <v/>
      </c>
      <c r="N100" s="46" t="str">
        <f t="shared" si="21"/>
        <v/>
      </c>
      <c r="O100" s="47" t="str">
        <f t="shared" si="22"/>
        <v/>
      </c>
      <c r="P100" t="str">
        <f t="shared" si="23"/>
        <v/>
      </c>
      <c r="Q100" t="str">
        <f t="shared" si="24"/>
        <v/>
      </c>
      <c r="R100" t="str">
        <f t="shared" si="25"/>
        <v/>
      </c>
      <c r="S100" t="str">
        <f t="shared" si="26"/>
        <v/>
      </c>
      <c r="T100" t="str">
        <f t="shared" si="27"/>
        <v/>
      </c>
      <c r="U100" t="str">
        <f t="shared" si="28"/>
        <v/>
      </c>
      <c r="V100" s="42" t="e">
        <f>MATCH(G100,options!$D$1:$D$20,0)</f>
        <v>#N/A</v>
      </c>
    </row>
    <row r="101" spans="5:22" x14ac:dyDescent="0.15">
      <c r="E101" s="53"/>
      <c r="F101" s="54"/>
      <c r="G101" s="5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4"/>
      <c r="J101" s="54"/>
      <c r="K101" s="46"/>
      <c r="L101" s="46"/>
      <c r="M101" s="46" t="str">
        <f t="shared" si="29"/>
        <v/>
      </c>
      <c r="N101" s="46" t="str">
        <f t="shared" si="21"/>
        <v/>
      </c>
      <c r="O101" s="47" t="str">
        <f t="shared" si="22"/>
        <v/>
      </c>
      <c r="P101" t="str">
        <f t="shared" si="23"/>
        <v/>
      </c>
      <c r="Q101" t="str">
        <f t="shared" si="24"/>
        <v/>
      </c>
      <c r="R101" t="str">
        <f t="shared" si="25"/>
        <v/>
      </c>
      <c r="S101" t="str">
        <f t="shared" si="26"/>
        <v/>
      </c>
      <c r="T101" t="str">
        <f t="shared" si="27"/>
        <v/>
      </c>
      <c r="U101" t="str">
        <f t="shared" si="28"/>
        <v/>
      </c>
      <c r="V101" s="42" t="e">
        <f>MATCH(G101,options!$D$1:$D$20,0)</f>
        <v>#N/A</v>
      </c>
    </row>
    <row r="102" spans="5:22" x14ac:dyDescent="0.15">
      <c r="E102" s="53"/>
      <c r="F102" s="54"/>
      <c r="G102" s="5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4"/>
      <c r="J102" s="54"/>
      <c r="K102" s="46"/>
      <c r="L102" s="46"/>
      <c r="M102" s="46" t="str">
        <f t="shared" si="29"/>
        <v/>
      </c>
      <c r="N102" s="46" t="str">
        <f t="shared" si="21"/>
        <v/>
      </c>
      <c r="O102" s="47" t="str">
        <f t="shared" si="22"/>
        <v/>
      </c>
      <c r="P102" t="str">
        <f t="shared" si="23"/>
        <v/>
      </c>
      <c r="Q102" t="str">
        <f t="shared" si="24"/>
        <v/>
      </c>
      <c r="R102" t="str">
        <f t="shared" si="25"/>
        <v/>
      </c>
      <c r="S102" t="str">
        <f t="shared" si="26"/>
        <v/>
      </c>
      <c r="T102" t="str">
        <f t="shared" si="27"/>
        <v/>
      </c>
      <c r="U102" t="str">
        <f t="shared" si="28"/>
        <v/>
      </c>
      <c r="V102" s="42" t="e">
        <f>MATCH(G102,options!$D$1:$D$20,0)</f>
        <v>#N/A</v>
      </c>
    </row>
    <row r="103" spans="5:22" x14ac:dyDescent="0.15">
      <c r="E103" s="53"/>
      <c r="F103" s="54"/>
      <c r="G103" s="5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4"/>
      <c r="J103" s="54"/>
      <c r="K103" s="46"/>
      <c r="L103" s="46"/>
      <c r="M103" s="46" t="str">
        <f t="shared" si="29"/>
        <v/>
      </c>
      <c r="N103" s="46" t="str">
        <f t="shared" si="21"/>
        <v/>
      </c>
      <c r="O103" s="47" t="str">
        <f t="shared" si="22"/>
        <v/>
      </c>
      <c r="P103" t="str">
        <f t="shared" si="23"/>
        <v/>
      </c>
      <c r="Q103" t="str">
        <f t="shared" si="24"/>
        <v/>
      </c>
      <c r="R103" t="str">
        <f t="shared" si="25"/>
        <v/>
      </c>
      <c r="S103" t="str">
        <f t="shared" si="26"/>
        <v/>
      </c>
      <c r="T103" t="str">
        <f t="shared" si="27"/>
        <v/>
      </c>
      <c r="U103" t="str">
        <f t="shared" si="28"/>
        <v/>
      </c>
      <c r="V103" s="42" t="e">
        <f>MATCH(G103,options!$D$1:$D$20,0)</f>
        <v>#N/A</v>
      </c>
    </row>
    <row r="104" spans="5:22" x14ac:dyDescent="0.15">
      <c r="E104" s="53"/>
      <c r="F104" s="54"/>
      <c r="G104" s="5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4"/>
      <c r="J104" s="54"/>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417</v>
      </c>
      <c r="D1" s="42" t="s">
        <v>371</v>
      </c>
      <c r="E1" t="s">
        <v>418</v>
      </c>
      <c r="F1" t="s">
        <v>414</v>
      </c>
      <c r="G1" t="s">
        <v>419</v>
      </c>
    </row>
    <row r="2" spans="1:7" x14ac:dyDescent="0.15">
      <c r="A2" t="s">
        <v>401</v>
      </c>
      <c r="B2" s="41" t="b">
        <f>FALSE()</f>
        <v>0</v>
      </c>
      <c r="C2" t="s">
        <v>375</v>
      </c>
      <c r="D2" s="42" t="s">
        <v>373</v>
      </c>
      <c r="E2" t="s">
        <v>420</v>
      </c>
      <c r="F2" t="s">
        <v>373</v>
      </c>
      <c r="G2" t="s">
        <v>406</v>
      </c>
    </row>
    <row r="3" spans="1:7" x14ac:dyDescent="0.15">
      <c r="A3" t="s">
        <v>421</v>
      </c>
      <c r="D3" s="42" t="s">
        <v>376</v>
      </c>
      <c r="E3" t="s">
        <v>422</v>
      </c>
      <c r="F3" t="s">
        <v>371</v>
      </c>
    </row>
    <row r="4" spans="1:7" x14ac:dyDescent="0.15">
      <c r="D4" s="42" t="s">
        <v>378</v>
      </c>
      <c r="E4" t="s">
        <v>423</v>
      </c>
      <c r="F4" t="s">
        <v>376</v>
      </c>
    </row>
    <row r="5" spans="1:7" x14ac:dyDescent="0.15">
      <c r="D5" s="42" t="s">
        <v>380</v>
      </c>
      <c r="E5" t="s">
        <v>424</v>
      </c>
      <c r="F5" t="s">
        <v>378</v>
      </c>
    </row>
    <row r="6" spans="1:7" x14ac:dyDescent="0.15">
      <c r="D6" s="42" t="s">
        <v>382</v>
      </c>
      <c r="E6" t="s">
        <v>425</v>
      </c>
      <c r="F6" t="s">
        <v>392</v>
      </c>
    </row>
    <row r="7" spans="1:7" x14ac:dyDescent="0.15">
      <c r="D7" s="42" t="s">
        <v>384</v>
      </c>
      <c r="E7" t="s">
        <v>426</v>
      </c>
    </row>
    <row r="8" spans="1:7" x14ac:dyDescent="0.15">
      <c r="D8" s="42" t="s">
        <v>386</v>
      </c>
      <c r="E8" t="s">
        <v>427</v>
      </c>
    </row>
    <row r="9" spans="1:7" x14ac:dyDescent="0.15">
      <c r="D9" s="42" t="s">
        <v>389</v>
      </c>
      <c r="E9" t="s">
        <v>428</v>
      </c>
    </row>
    <row r="10" spans="1:7" x14ac:dyDescent="0.15">
      <c r="D10" s="42" t="s">
        <v>392</v>
      </c>
      <c r="E10" t="s">
        <v>429</v>
      </c>
    </row>
    <row r="11" spans="1:7" x14ac:dyDescent="0.15">
      <c r="D11" s="42" t="s">
        <v>395</v>
      </c>
      <c r="E11" t="s">
        <v>430</v>
      </c>
    </row>
    <row r="12" spans="1:7" x14ac:dyDescent="0.15">
      <c r="D12" s="42" t="s">
        <v>396</v>
      </c>
      <c r="E12" t="s">
        <v>431</v>
      </c>
    </row>
    <row r="13" spans="1:7" x14ac:dyDescent="0.15">
      <c r="D13" s="42" t="s">
        <v>398</v>
      </c>
      <c r="E13" t="s">
        <v>432</v>
      </c>
    </row>
    <row r="14" spans="1:7" x14ac:dyDescent="0.15">
      <c r="D14" s="42" t="s">
        <v>399</v>
      </c>
      <c r="E14" t="s">
        <v>433</v>
      </c>
    </row>
    <row r="15" spans="1:7" x14ac:dyDescent="0.15">
      <c r="D15" s="42" t="s">
        <v>402</v>
      </c>
      <c r="E15" t="s">
        <v>434</v>
      </c>
    </row>
    <row r="16" spans="1:7" x14ac:dyDescent="0.15">
      <c r="D16" s="42" t="s">
        <v>403</v>
      </c>
      <c r="E16" s="55" t="s">
        <v>435</v>
      </c>
    </row>
    <row r="17" spans="4:5" x14ac:dyDescent="0.15">
      <c r="D17" s="42" t="s">
        <v>404</v>
      </c>
      <c r="E17" t="s">
        <v>436</v>
      </c>
    </row>
    <row r="18" spans="4:5" x14ac:dyDescent="0.15">
      <c r="D18" s="42" t="s">
        <v>406</v>
      </c>
      <c r="E18" t="s">
        <v>437</v>
      </c>
    </row>
    <row r="19" spans="4:5" x14ac:dyDescent="0.15">
      <c r="D19" s="42" t="s">
        <v>391</v>
      </c>
      <c r="E19" t="s">
        <v>438</v>
      </c>
    </row>
    <row r="20" spans="4:5" x14ac:dyDescent="0.15">
      <c r="D20" s="42" t="s">
        <v>387</v>
      </c>
      <c r="E20" t="s">
        <v>439</v>
      </c>
    </row>
    <row r="50" spans="2:2" ht="16" x14ac:dyDescent="0.2">
      <c r="B50" s="56"/>
    </row>
    <row r="51" spans="2:2" ht="16" x14ac:dyDescent="0.2">
      <c r="B51" s="56"/>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414</v>
      </c>
    </row>
    <row r="3" spans="1:2" x14ac:dyDescent="0.15">
      <c r="B3" s="57" t="s">
        <v>440</v>
      </c>
    </row>
    <row r="4" spans="1:2" x14ac:dyDescent="0.15">
      <c r="B4" s="57" t="s">
        <v>441</v>
      </c>
    </row>
    <row r="5" spans="1:2" x14ac:dyDescent="0.15">
      <c r="B5" s="57" t="s">
        <v>442</v>
      </c>
    </row>
    <row r="6" spans="1:2" x14ac:dyDescent="0.15">
      <c r="A6" t="s">
        <v>443</v>
      </c>
      <c r="B6" s="57" t="s">
        <v>444</v>
      </c>
    </row>
    <row r="7" spans="1:2" x14ac:dyDescent="0.15">
      <c r="B7" s="57" t="s">
        <v>445</v>
      </c>
    </row>
    <row r="8" spans="1:2" x14ac:dyDescent="0.15">
      <c r="A8" t="s">
        <v>40</v>
      </c>
      <c r="B8" s="57" t="s">
        <v>446</v>
      </c>
    </row>
    <row r="9" spans="1:2" x14ac:dyDescent="0.15">
      <c r="A9" t="s">
        <v>447</v>
      </c>
      <c r="B9" s="57" t="s">
        <v>448</v>
      </c>
    </row>
    <row r="10" spans="1:2" x14ac:dyDescent="0.15">
      <c r="B10" t="s">
        <v>581</v>
      </c>
    </row>
    <row r="11" spans="1:2" x14ac:dyDescent="0.15">
      <c r="B11" t="s">
        <v>580</v>
      </c>
    </row>
    <row r="14" spans="1:2" x14ac:dyDescent="0.15">
      <c r="B14" s="57" t="s">
        <v>449</v>
      </c>
    </row>
    <row r="20" spans="2:2" x14ac:dyDescent="0.15">
      <c r="B20" s="42" t="s">
        <v>371</v>
      </c>
    </row>
    <row r="21" spans="2:2" x14ac:dyDescent="0.15">
      <c r="B21" s="42" t="s">
        <v>373</v>
      </c>
    </row>
    <row r="22" spans="2:2" x14ac:dyDescent="0.15">
      <c r="B22" s="42" t="s">
        <v>376</v>
      </c>
    </row>
    <row r="23" spans="2:2" x14ac:dyDescent="0.15">
      <c r="B23" s="42" t="s">
        <v>378</v>
      </c>
    </row>
    <row r="24" spans="2:2" x14ac:dyDescent="0.15">
      <c r="B24" s="42" t="s">
        <v>380</v>
      </c>
    </row>
    <row r="25" spans="2:2" x14ac:dyDescent="0.15">
      <c r="B25" s="42" t="s">
        <v>382</v>
      </c>
    </row>
    <row r="26" spans="2:2" x14ac:dyDescent="0.15">
      <c r="B26" s="42" t="s">
        <v>384</v>
      </c>
    </row>
    <row r="27" spans="2:2" x14ac:dyDescent="0.15">
      <c r="B27" s="42" t="s">
        <v>386</v>
      </c>
    </row>
    <row r="28" spans="2:2" x14ac:dyDescent="0.15">
      <c r="B28" s="42" t="s">
        <v>389</v>
      </c>
    </row>
    <row r="29" spans="2:2" x14ac:dyDescent="0.15">
      <c r="B29" s="42" t="s">
        <v>392</v>
      </c>
    </row>
    <row r="30" spans="2:2" x14ac:dyDescent="0.15">
      <c r="B30" s="42" t="s">
        <v>395</v>
      </c>
    </row>
    <row r="31" spans="2:2" x14ac:dyDescent="0.15">
      <c r="B31" s="42" t="s">
        <v>396</v>
      </c>
    </row>
    <row r="32" spans="2:2" x14ac:dyDescent="0.15">
      <c r="B32" s="42" t="s">
        <v>398</v>
      </c>
    </row>
    <row r="33" spans="2:4" x14ac:dyDescent="0.15">
      <c r="B33" s="42" t="s">
        <v>399</v>
      </c>
    </row>
    <row r="34" spans="2:4" x14ac:dyDescent="0.15">
      <c r="B34" s="42" t="s">
        <v>402</v>
      </c>
      <c r="D34" s="57"/>
    </row>
    <row r="35" spans="2:4" x14ac:dyDescent="0.15">
      <c r="B35" s="42" t="s">
        <v>403</v>
      </c>
      <c r="D35" s="57"/>
    </row>
    <row r="36" spans="2:4" x14ac:dyDescent="0.15">
      <c r="B36" s="42" t="s">
        <v>404</v>
      </c>
      <c r="D36" s="57"/>
    </row>
    <row r="37" spans="2:4" x14ac:dyDescent="0.15">
      <c r="B37" s="42" t="s">
        <v>406</v>
      </c>
      <c r="D37" s="57"/>
    </row>
    <row r="38" spans="2:4" x14ac:dyDescent="0.15">
      <c r="B38" s="42" t="s">
        <v>391</v>
      </c>
      <c r="D38" s="57"/>
    </row>
    <row r="39" spans="2:4" x14ac:dyDescent="0.15">
      <c r="B39" s="42" t="s">
        <v>387</v>
      </c>
      <c r="D39" s="57"/>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371</v>
      </c>
    </row>
    <row r="3" spans="1:2" ht="16" x14ac:dyDescent="0.2">
      <c r="B3" s="56" t="s">
        <v>450</v>
      </c>
    </row>
    <row r="4" spans="1:2" ht="16" x14ac:dyDescent="0.2">
      <c r="B4" s="56" t="s">
        <v>451</v>
      </c>
    </row>
    <row r="5" spans="1:2" ht="16" x14ac:dyDescent="0.2">
      <c r="B5" s="56" t="s">
        <v>452</v>
      </c>
    </row>
    <row r="6" spans="1:2" ht="16" x14ac:dyDescent="0.2">
      <c r="B6" s="56" t="s">
        <v>453</v>
      </c>
    </row>
    <row r="7" spans="1:2" ht="16" x14ac:dyDescent="0.2">
      <c r="B7" s="56" t="s">
        <v>454</v>
      </c>
    </row>
    <row r="8" spans="1:2" x14ac:dyDescent="0.15">
      <c r="A8" t="s">
        <v>455</v>
      </c>
      <c r="B8" t="s">
        <v>456</v>
      </c>
    </row>
    <row r="9" spans="1:2" x14ac:dyDescent="0.15">
      <c r="A9" t="s">
        <v>457</v>
      </c>
      <c r="B9" t="s">
        <v>458</v>
      </c>
    </row>
    <row r="10" spans="1:2" x14ac:dyDescent="0.15">
      <c r="B10" t="s">
        <v>582</v>
      </c>
    </row>
    <row r="11" spans="1:2" x14ac:dyDescent="0.15">
      <c r="B11" t="s">
        <v>583</v>
      </c>
    </row>
    <row r="14" spans="1:2" x14ac:dyDescent="0.15">
      <c r="B14" t="s">
        <v>459</v>
      </c>
    </row>
    <row r="20" spans="2:2" x14ac:dyDescent="0.15">
      <c r="B20" t="s">
        <v>460</v>
      </c>
    </row>
    <row r="21" spans="2:2" x14ac:dyDescent="0.15">
      <c r="B21" t="s">
        <v>461</v>
      </c>
    </row>
    <row r="22" spans="2:2" x14ac:dyDescent="0.15">
      <c r="B22" t="s">
        <v>462</v>
      </c>
    </row>
    <row r="23" spans="2:2" x14ac:dyDescent="0.15">
      <c r="B23" t="s">
        <v>463</v>
      </c>
    </row>
    <row r="24" spans="2:2" x14ac:dyDescent="0.15">
      <c r="B24" t="s">
        <v>380</v>
      </c>
    </row>
    <row r="25" spans="2:2" x14ac:dyDescent="0.15">
      <c r="B25" t="s">
        <v>464</v>
      </c>
    </row>
    <row r="26" spans="2:2" x14ac:dyDescent="0.15">
      <c r="B26" t="s">
        <v>465</v>
      </c>
    </row>
    <row r="27" spans="2:2" x14ac:dyDescent="0.15">
      <c r="B27" t="s">
        <v>466</v>
      </c>
    </row>
    <row r="28" spans="2:2" x14ac:dyDescent="0.15">
      <c r="B28" t="s">
        <v>467</v>
      </c>
    </row>
    <row r="29" spans="2:2" x14ac:dyDescent="0.15">
      <c r="B29" t="s">
        <v>468</v>
      </c>
    </row>
    <row r="30" spans="2:2" x14ac:dyDescent="0.15">
      <c r="B30" t="s">
        <v>469</v>
      </c>
    </row>
    <row r="31" spans="2:2" x14ac:dyDescent="0.15">
      <c r="B31" t="s">
        <v>470</v>
      </c>
    </row>
    <row r="32" spans="2:2" x14ac:dyDescent="0.15">
      <c r="B32" t="s">
        <v>471</v>
      </c>
    </row>
    <row r="33" spans="2:2" x14ac:dyDescent="0.15">
      <c r="B33" t="s">
        <v>472</v>
      </c>
    </row>
    <row r="34" spans="2:2" x14ac:dyDescent="0.15">
      <c r="B34" t="s">
        <v>473</v>
      </c>
    </row>
    <row r="35" spans="2:2" x14ac:dyDescent="0.15">
      <c r="B35" t="s">
        <v>403</v>
      </c>
    </row>
    <row r="36" spans="2:2" x14ac:dyDescent="0.15">
      <c r="B36" t="s">
        <v>474</v>
      </c>
    </row>
    <row r="37" spans="2:2" x14ac:dyDescent="0.15">
      <c r="B37" t="s">
        <v>475</v>
      </c>
    </row>
    <row r="38" spans="2:2" x14ac:dyDescent="0.15">
      <c r="B38" t="s">
        <v>476</v>
      </c>
    </row>
    <row r="39" spans="2:2" x14ac:dyDescent="0.15">
      <c r="B39" t="s">
        <v>477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7"/>
    </row>
    <row r="2" spans="1:2" x14ac:dyDescent="0.15">
      <c r="B2" s="57" t="s">
        <v>378</v>
      </c>
    </row>
    <row r="3" spans="1:2" x14ac:dyDescent="0.15">
      <c r="B3" s="57" t="s">
        <v>478</v>
      </c>
    </row>
    <row r="4" spans="1:2" x14ac:dyDescent="0.15">
      <c r="B4" s="57" t="s">
        <v>479</v>
      </c>
    </row>
    <row r="5" spans="1:2" x14ac:dyDescent="0.15">
      <c r="B5" s="57" t="s">
        <v>480</v>
      </c>
    </row>
    <row r="6" spans="1:2" x14ac:dyDescent="0.15">
      <c r="B6" s="57" t="s">
        <v>481</v>
      </c>
    </row>
    <row r="7" spans="1:2" x14ac:dyDescent="0.15">
      <c r="B7" s="57" t="s">
        <v>482</v>
      </c>
    </row>
    <row r="8" spans="1:2" x14ac:dyDescent="0.15">
      <c r="A8" t="s">
        <v>455</v>
      </c>
      <c r="B8" s="57" t="s">
        <v>483</v>
      </c>
    </row>
    <row r="9" spans="1:2" x14ac:dyDescent="0.15">
      <c r="A9" t="s">
        <v>457</v>
      </c>
      <c r="B9" s="57" t="s">
        <v>484</v>
      </c>
    </row>
    <row r="10" spans="1:2" x14ac:dyDescent="0.15">
      <c r="B10" s="57" t="s">
        <v>584</v>
      </c>
    </row>
    <row r="11" spans="1:2" x14ac:dyDescent="0.15">
      <c r="B11" s="57" t="s">
        <v>585</v>
      </c>
    </row>
    <row r="12" spans="1:2" x14ac:dyDescent="0.15">
      <c r="B12" s="57"/>
    </row>
    <row r="13" spans="1:2" x14ac:dyDescent="0.15">
      <c r="B13" s="57"/>
    </row>
    <row r="14" spans="1:2" x14ac:dyDescent="0.15">
      <c r="B14" s="57" t="s">
        <v>485</v>
      </c>
    </row>
    <row r="15" spans="1:2" x14ac:dyDescent="0.15">
      <c r="B15" s="57"/>
    </row>
    <row r="20" spans="2:2" x14ac:dyDescent="0.15">
      <c r="B20" t="s">
        <v>486</v>
      </c>
    </row>
    <row r="21" spans="2:2" x14ac:dyDescent="0.15">
      <c r="B21" t="s">
        <v>487</v>
      </c>
    </row>
    <row r="22" spans="2:2" x14ac:dyDescent="0.15">
      <c r="B22" t="s">
        <v>488</v>
      </c>
    </row>
    <row r="23" spans="2:2" x14ac:dyDescent="0.15">
      <c r="B23" t="s">
        <v>489</v>
      </c>
    </row>
    <row r="24" spans="2:2" x14ac:dyDescent="0.15">
      <c r="B24" t="s">
        <v>490</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501</v>
      </c>
    </row>
    <row r="36" spans="2:2" x14ac:dyDescent="0.15">
      <c r="B36" t="s">
        <v>502</v>
      </c>
    </row>
    <row r="37" spans="2:2" x14ac:dyDescent="0.15">
      <c r="B37" t="s">
        <v>406</v>
      </c>
    </row>
    <row r="38" spans="2:2" x14ac:dyDescent="0.15">
      <c r="B38" t="s">
        <v>503</v>
      </c>
    </row>
    <row r="39" spans="2:2" x14ac:dyDescent="0.15">
      <c r="B39" t="s">
        <v>504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373</v>
      </c>
    </row>
    <row r="3" spans="2:2" x14ac:dyDescent="0.15">
      <c r="B3" t="s">
        <v>505</v>
      </c>
    </row>
    <row r="4" spans="2:2" x14ac:dyDescent="0.15">
      <c r="B4" t="s">
        <v>506</v>
      </c>
    </row>
    <row r="5" spans="2:2" x14ac:dyDescent="0.15">
      <c r="B5" t="s">
        <v>507</v>
      </c>
    </row>
    <row r="6" spans="2:2" x14ac:dyDescent="0.15">
      <c r="B6" t="s">
        <v>508</v>
      </c>
    </row>
    <row r="7" spans="2:2" x14ac:dyDescent="0.15">
      <c r="B7" t="s">
        <v>509</v>
      </c>
    </row>
    <row r="8" spans="2:2" ht="16" x14ac:dyDescent="0.2">
      <c r="B8" s="56" t="s">
        <v>510</v>
      </c>
    </row>
    <row r="9" spans="2:2" x14ac:dyDescent="0.15">
      <c r="B9" t="s">
        <v>511</v>
      </c>
    </row>
    <row r="10" spans="2:2" x14ac:dyDescent="0.15">
      <c r="B10" s="57" t="s">
        <v>586</v>
      </c>
    </row>
    <row r="11" spans="2:2" x14ac:dyDescent="0.15">
      <c r="B11" s="57" t="s">
        <v>587</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380</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406</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376</v>
      </c>
    </row>
    <row r="3" spans="2:2" ht="16" x14ac:dyDescent="0.2">
      <c r="B3" s="56" t="s">
        <v>531</v>
      </c>
    </row>
    <row r="4" spans="2:2" ht="16" x14ac:dyDescent="0.2">
      <c r="B4" s="56" t="s">
        <v>532</v>
      </c>
    </row>
    <row r="5" spans="2:2" x14ac:dyDescent="0.15">
      <c r="B5" t="s">
        <v>533</v>
      </c>
    </row>
    <row r="6" spans="2:2" ht="16" x14ac:dyDescent="0.2">
      <c r="B6" s="56" t="s">
        <v>534</v>
      </c>
    </row>
    <row r="7" spans="2:2" ht="16" x14ac:dyDescent="0.2">
      <c r="B7" s="56" t="s">
        <v>535</v>
      </c>
    </row>
    <row r="8" spans="2:2" x14ac:dyDescent="0.15">
      <c r="B8" t="s">
        <v>536</v>
      </c>
    </row>
    <row r="9" spans="2:2" x14ac:dyDescent="0.15">
      <c r="B9" t="s">
        <v>537</v>
      </c>
    </row>
    <row r="10" spans="2:2" x14ac:dyDescent="0.15">
      <c r="B10" t="s">
        <v>588</v>
      </c>
    </row>
    <row r="11" spans="2:2" x14ac:dyDescent="0.15">
      <c r="B11" t="s">
        <v>589</v>
      </c>
    </row>
    <row r="14" spans="2:2" ht="16" x14ac:dyDescent="0.2">
      <c r="B14" s="56" t="s">
        <v>538</v>
      </c>
    </row>
    <row r="20" spans="2:2" x14ac:dyDescent="0.15">
      <c r="B20" t="s">
        <v>539</v>
      </c>
    </row>
    <row r="21" spans="2:2" x14ac:dyDescent="0.15">
      <c r="B21" t="s">
        <v>540</v>
      </c>
    </row>
    <row r="22" spans="2:2" x14ac:dyDescent="0.15">
      <c r="B22" t="s">
        <v>488</v>
      </c>
    </row>
    <row r="23" spans="2:2" x14ac:dyDescent="0.15">
      <c r="B23" t="s">
        <v>541</v>
      </c>
    </row>
    <row r="24" spans="2:2" x14ac:dyDescent="0.15">
      <c r="B24" t="s">
        <v>380</v>
      </c>
    </row>
    <row r="25" spans="2:2" x14ac:dyDescent="0.15">
      <c r="B25" t="s">
        <v>542</v>
      </c>
    </row>
    <row r="26" spans="2:2" x14ac:dyDescent="0.15">
      <c r="B26" t="s">
        <v>492</v>
      </c>
    </row>
    <row r="27" spans="2:2" x14ac:dyDescent="0.15">
      <c r="B27" t="s">
        <v>543</v>
      </c>
    </row>
    <row r="28" spans="2:2" x14ac:dyDescent="0.15">
      <c r="B28" t="s">
        <v>544</v>
      </c>
    </row>
    <row r="29" spans="2:2" x14ac:dyDescent="0.15">
      <c r="B29" t="s">
        <v>545</v>
      </c>
    </row>
    <row r="30" spans="2:2" x14ac:dyDescent="0.15">
      <c r="B30" t="s">
        <v>546</v>
      </c>
    </row>
    <row r="31" spans="2:2" x14ac:dyDescent="0.15">
      <c r="B31" t="s">
        <v>547</v>
      </c>
    </row>
    <row r="32" spans="2:2" x14ac:dyDescent="0.15">
      <c r="B32" t="s">
        <v>548</v>
      </c>
    </row>
    <row r="33" spans="2:2" x14ac:dyDescent="0.15">
      <c r="B33" t="s">
        <v>549</v>
      </c>
    </row>
    <row r="34" spans="2:2" x14ac:dyDescent="0.15">
      <c r="B34" t="s">
        <v>550</v>
      </c>
    </row>
    <row r="35" spans="2:2" x14ac:dyDescent="0.15">
      <c r="B35" t="s">
        <v>527</v>
      </c>
    </row>
    <row r="36" spans="2:2" x14ac:dyDescent="0.15">
      <c r="B36" t="s">
        <v>551</v>
      </c>
    </row>
    <row r="37" spans="2:2" x14ac:dyDescent="0.15">
      <c r="B37" t="s">
        <v>475</v>
      </c>
    </row>
    <row r="38" spans="2:2" x14ac:dyDescent="0.15">
      <c r="B38" t="s">
        <v>552</v>
      </c>
    </row>
    <row r="39" spans="2:2" x14ac:dyDescent="0.15">
      <c r="B39" t="s">
        <v>553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392</v>
      </c>
    </row>
    <row r="3" spans="2:2" x14ac:dyDescent="0.15">
      <c r="B3" t="s">
        <v>554</v>
      </c>
    </row>
    <row r="4" spans="2:2" x14ac:dyDescent="0.15">
      <c r="B4" t="s">
        <v>555</v>
      </c>
    </row>
    <row r="5" spans="2:2" x14ac:dyDescent="0.15">
      <c r="B5" t="s">
        <v>556</v>
      </c>
    </row>
    <row r="6" spans="2:2" x14ac:dyDescent="0.15">
      <c r="B6" t="s">
        <v>557</v>
      </c>
    </row>
    <row r="7" spans="2:2" x14ac:dyDescent="0.15">
      <c r="B7" t="s">
        <v>558</v>
      </c>
    </row>
    <row r="8" spans="2:2" x14ac:dyDescent="0.15">
      <c r="B8" t="s">
        <v>559</v>
      </c>
    </row>
    <row r="9" spans="2:2" x14ac:dyDescent="0.15">
      <c r="B9" t="s">
        <v>560</v>
      </c>
    </row>
    <row r="10" spans="2:2" x14ac:dyDescent="0.15">
      <c r="B10" t="s">
        <v>590</v>
      </c>
    </row>
    <row r="11" spans="2:2" x14ac:dyDescent="0.15">
      <c r="B11" t="s">
        <v>591</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380</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474</v>
      </c>
    </row>
    <row r="37" spans="2:2" x14ac:dyDescent="0.15">
      <c r="B37" t="s">
        <v>406</v>
      </c>
    </row>
    <row r="38" spans="2:2" x14ac:dyDescent="0.15">
      <c r="B38" t="s">
        <v>577</v>
      </c>
    </row>
    <row r="39" spans="2:2" x14ac:dyDescent="0.15">
      <c r="B39" t="s">
        <v>578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2023-11-14T03:24:15Z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