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70/regular/"/>
    </mc:Choice>
  </mc:AlternateContent>
  <xr:revisionPtr revIDLastSave="0" documentId="8_{BF0BAF85-5A84-FA41-8F52-B0EC15530AEC}" xr6:coauthVersionLast="47" xr6:coauthVersionMax="47" xr10:uidLastSave="{00000000-0000-0000-0000-000000000000}"/>
  <bookViews>
    <workbookView xWindow="0" yWindow="760" windowWidth="34560" windowHeight="200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I24" i="2" l="1"/>
  <c r="I25" i="2"/>
  <c r="I26" i="2"/>
  <c r="I27" i="2"/>
  <c r="I28" i="2"/>
  <c r="I29" i="2"/>
  <c r="I30" i="2"/>
  <c r="I31" i="2"/>
  <c r="I32" i="2"/>
  <c r="I33" i="2"/>
  <c r="I34" i="2"/>
  <c r="I35" i="2"/>
  <c r="I36" i="2"/>
  <c r="I37" i="2"/>
  <c r="I38" i="2"/>
  <c r="I39" i="2"/>
  <c r="I40" i="2"/>
  <c r="I41" i="2"/>
  <c r="I42" i="2"/>
  <c r="I43" i="2"/>
  <c r="G5" i="1"/>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L43" i="2"/>
  <c r="J43" i="2"/>
  <c r="L42" i="2"/>
  <c r="J42" i="2"/>
  <c r="L41" i="2"/>
  <c r="J41" i="2"/>
  <c r="FR42" i="1" s="1"/>
  <c r="L40" i="2"/>
  <c r="J40" i="2"/>
  <c r="FP41" i="1" s="1"/>
  <c r="L39" i="2"/>
  <c r="T39" i="2" s="1"/>
  <c r="T40" i="1" s="1"/>
  <c r="J39" i="2"/>
  <c r="FO40" i="1" s="1"/>
  <c r="L38" i="2"/>
  <c r="J38" i="2"/>
  <c r="L37" i="2"/>
  <c r="J37" i="2"/>
  <c r="FT38" i="1" s="1"/>
  <c r="L36" i="2"/>
  <c r="J36" i="2"/>
  <c r="FR37" i="1" s="1"/>
  <c r="L35" i="2"/>
  <c r="J35" i="2"/>
  <c r="FP36" i="1" s="1"/>
  <c r="L34" i="2"/>
  <c r="T34" i="2" s="1"/>
  <c r="T35" i="1" s="1"/>
  <c r="J34" i="2"/>
  <c r="FO35" i="1" s="1"/>
  <c r="L33" i="2"/>
  <c r="J33" i="2"/>
  <c r="L32" i="2"/>
  <c r="J32" i="2"/>
  <c r="FT33" i="1" s="1"/>
  <c r="L31" i="2"/>
  <c r="J31" i="2"/>
  <c r="FR32" i="1" s="1"/>
  <c r="L30" i="2"/>
  <c r="J30" i="2"/>
  <c r="FP31" i="1" s="1"/>
  <c r="L29" i="2"/>
  <c r="T29" i="2" s="1"/>
  <c r="T30" i="1" s="1"/>
  <c r="J29" i="2"/>
  <c r="FO30" i="1" s="1"/>
  <c r="L28" i="2"/>
  <c r="J28" i="2"/>
  <c r="L27" i="2"/>
  <c r="J27" i="2"/>
  <c r="FT28" i="1" s="1"/>
  <c r="L26" i="2"/>
  <c r="J26" i="2"/>
  <c r="FR27" i="1" s="1"/>
  <c r="L25" i="2"/>
  <c r="J25" i="2"/>
  <c r="FP26" i="1" s="1"/>
  <c r="L24" i="2"/>
  <c r="T24" i="2" s="1"/>
  <c r="T25" i="1" s="1"/>
  <c r="J24" i="2"/>
  <c r="L23" i="2"/>
  <c r="J23" i="2"/>
  <c r="L22" i="2"/>
  <c r="J22" i="2"/>
  <c r="FT23" i="1" s="1"/>
  <c r="L21" i="2"/>
  <c r="J21" i="2"/>
  <c r="FR22" i="1" s="1"/>
  <c r="L20" i="2"/>
  <c r="J20" i="2"/>
  <c r="FP21" i="1" s="1"/>
  <c r="L19" i="2"/>
  <c r="U19" i="2" s="1"/>
  <c r="U20" i="1" s="1"/>
  <c r="J19" i="2"/>
  <c r="AV20" i="1" s="1"/>
  <c r="L18" i="2"/>
  <c r="J18" i="2"/>
  <c r="L17" i="2"/>
  <c r="J17" i="2"/>
  <c r="FT18" i="1" s="1"/>
  <c r="L16" i="2"/>
  <c r="J16" i="2"/>
  <c r="FR17" i="1" s="1"/>
  <c r="L15" i="2"/>
  <c r="J15" i="2"/>
  <c r="FP16" i="1" s="1"/>
  <c r="L14" i="2"/>
  <c r="P14" i="2" s="1"/>
  <c r="P15" i="1" s="1"/>
  <c r="J14" i="2"/>
  <c r="FO15" i="1" s="1"/>
  <c r="L13" i="2"/>
  <c r="J13" i="2"/>
  <c r="L12" i="2"/>
  <c r="J12" i="2"/>
  <c r="FT13" i="1" s="1"/>
  <c r="L11" i="2"/>
  <c r="J11" i="2"/>
  <c r="FR12" i="1" s="1"/>
  <c r="L10" i="2"/>
  <c r="J10" i="2"/>
  <c r="FP11" i="1" s="1"/>
  <c r="J9" i="2"/>
  <c r="FO10" i="1" s="1"/>
  <c r="L8" i="2"/>
  <c r="P8" i="2" s="1"/>
  <c r="P9" i="1" s="1"/>
  <c r="J8" i="2"/>
  <c r="L7" i="2"/>
  <c r="J7" i="2"/>
  <c r="FT8" i="1" s="1"/>
  <c r="L6" i="2"/>
  <c r="J6" i="2"/>
  <c r="FR7" i="1" s="1"/>
  <c r="L5" i="2"/>
  <c r="J5" i="2"/>
  <c r="FP6" i="1" s="1"/>
  <c r="L4" i="2"/>
  <c r="J4" i="2"/>
  <c r="FS5" i="1" s="1"/>
  <c r="CO42" i="1"/>
  <c r="CO41" i="1"/>
  <c r="CO40" i="1"/>
  <c r="FE40" i="1" s="1"/>
  <c r="CO37" i="1"/>
  <c r="L37" i="1" s="1"/>
  <c r="CO36" i="1"/>
  <c r="L36" i="1" s="1"/>
  <c r="CO35" i="1"/>
  <c r="CO30" i="1"/>
  <c r="FE30" i="1" s="1"/>
  <c r="CO27" i="1"/>
  <c r="L27" i="1" s="1"/>
  <c r="CO26" i="1"/>
  <c r="L26" i="1" s="1"/>
  <c r="CO25" i="1"/>
  <c r="D23" i="2"/>
  <c r="C23" i="2"/>
  <c r="D21" i="2"/>
  <c r="C21" i="2"/>
  <c r="CO22" i="1" s="1"/>
  <c r="FE22" i="1" s="1"/>
  <c r="CO21" i="1"/>
  <c r="L21" i="1" s="1"/>
  <c r="CO20" i="1"/>
  <c r="L20" i="1" s="1"/>
  <c r="CO16" i="1"/>
  <c r="FE16" i="1" s="1"/>
  <c r="D9" i="2"/>
  <c r="C9" i="2"/>
  <c r="CO10" i="1" s="1"/>
  <c r="FE10" i="1" s="1"/>
  <c r="D8" i="2"/>
  <c r="C8" i="2"/>
  <c r="D7" i="2"/>
  <c r="C7" i="2"/>
  <c r="D6" i="2"/>
  <c r="C6" i="2"/>
  <c r="CO7" i="1" s="1"/>
  <c r="D5" i="2"/>
  <c r="C5" i="2"/>
  <c r="D4" i="2"/>
  <c r="C4" i="2"/>
  <c r="CO5" i="1" s="1"/>
  <c r="FE5" i="1" s="1"/>
  <c r="FO6" i="1"/>
  <c r="FS6" i="1"/>
  <c r="FT6" i="1"/>
  <c r="FU6" i="1"/>
  <c r="FV6" i="1"/>
  <c r="FP7" i="1"/>
  <c r="FQ7" i="1"/>
  <c r="FV7" i="1"/>
  <c r="FO8" i="1"/>
  <c r="FP8" i="1"/>
  <c r="FQ8" i="1"/>
  <c r="FR8" i="1"/>
  <c r="FS8" i="1"/>
  <c r="FV8" i="1"/>
  <c r="FO9" i="1"/>
  <c r="FP9" i="1"/>
  <c r="FQ9" i="1"/>
  <c r="FR9" i="1"/>
  <c r="FS9" i="1"/>
  <c r="FT9" i="1"/>
  <c r="FU9" i="1"/>
  <c r="FV9" i="1"/>
  <c r="FV10" i="1"/>
  <c r="FO11" i="1"/>
  <c r="FS11" i="1"/>
  <c r="FT11" i="1"/>
  <c r="FU11" i="1"/>
  <c r="FP12" i="1"/>
  <c r="FQ12" i="1"/>
  <c r="FV12" i="1"/>
  <c r="FO13" i="1"/>
  <c r="FP13" i="1"/>
  <c r="FQ13" i="1"/>
  <c r="FR13" i="1"/>
  <c r="FS13" i="1"/>
  <c r="FO14" i="1"/>
  <c r="FP14" i="1"/>
  <c r="FQ14" i="1"/>
  <c r="FR14" i="1"/>
  <c r="FS14" i="1"/>
  <c r="FT14" i="1"/>
  <c r="FU14" i="1"/>
  <c r="FV14" i="1"/>
  <c r="FO16" i="1"/>
  <c r="FS16" i="1"/>
  <c r="FT16" i="1"/>
  <c r="FU16" i="1"/>
  <c r="FP17" i="1"/>
  <c r="FQ17" i="1"/>
  <c r="FV17" i="1"/>
  <c r="FO18" i="1"/>
  <c r="FP18" i="1"/>
  <c r="FQ18" i="1"/>
  <c r="FR18" i="1"/>
  <c r="FS18" i="1"/>
  <c r="FV18" i="1"/>
  <c r="FO19" i="1"/>
  <c r="FP19" i="1"/>
  <c r="FQ19" i="1"/>
  <c r="FR19" i="1"/>
  <c r="FS19" i="1"/>
  <c r="FT19" i="1"/>
  <c r="FU19" i="1"/>
  <c r="FV19" i="1"/>
  <c r="FO21" i="1"/>
  <c r="FS21" i="1"/>
  <c r="FT21" i="1"/>
  <c r="FU21" i="1"/>
  <c r="FP22" i="1"/>
  <c r="FQ22" i="1"/>
  <c r="FV22" i="1"/>
  <c r="FO23" i="1"/>
  <c r="FP23" i="1"/>
  <c r="FQ23" i="1"/>
  <c r="FR23" i="1"/>
  <c r="FS23" i="1"/>
  <c r="FV23" i="1"/>
  <c r="FO24" i="1"/>
  <c r="FP24" i="1"/>
  <c r="FQ24" i="1"/>
  <c r="FR24" i="1"/>
  <c r="FS24" i="1"/>
  <c r="FT24" i="1"/>
  <c r="FU24" i="1"/>
  <c r="FV24" i="1"/>
  <c r="FO26" i="1"/>
  <c r="FS26" i="1"/>
  <c r="FT26" i="1"/>
  <c r="FU26" i="1"/>
  <c r="FV26" i="1"/>
  <c r="FO27" i="1"/>
  <c r="FP27" i="1"/>
  <c r="FQ27" i="1"/>
  <c r="FV27" i="1"/>
  <c r="FO28" i="1"/>
  <c r="FP28" i="1"/>
  <c r="FQ28" i="1"/>
  <c r="FR28" i="1"/>
  <c r="FS28" i="1"/>
  <c r="FV28" i="1"/>
  <c r="FO29" i="1"/>
  <c r="FP29" i="1"/>
  <c r="FQ29" i="1"/>
  <c r="FR29" i="1"/>
  <c r="FS29" i="1"/>
  <c r="FT29" i="1"/>
  <c r="FU29" i="1"/>
  <c r="FV29" i="1"/>
  <c r="FO31" i="1"/>
  <c r="FR31" i="1"/>
  <c r="FS31" i="1"/>
  <c r="FT31" i="1"/>
  <c r="FU31" i="1"/>
  <c r="FV31" i="1"/>
  <c r="FO32" i="1"/>
  <c r="FP32" i="1"/>
  <c r="FQ32" i="1"/>
  <c r="FV32" i="1"/>
  <c r="FO33" i="1"/>
  <c r="FP33" i="1"/>
  <c r="FQ33" i="1"/>
  <c r="FR33" i="1"/>
  <c r="FS33" i="1"/>
  <c r="FV33" i="1"/>
  <c r="FO34" i="1"/>
  <c r="FP34" i="1"/>
  <c r="FQ34" i="1"/>
  <c r="FR34" i="1"/>
  <c r="FS34" i="1"/>
  <c r="FT34" i="1"/>
  <c r="FU34" i="1"/>
  <c r="FV34" i="1"/>
  <c r="FO36" i="1"/>
  <c r="FR36" i="1"/>
  <c r="FS36" i="1"/>
  <c r="FT36" i="1"/>
  <c r="FU36" i="1"/>
  <c r="FV36" i="1"/>
  <c r="FO37" i="1"/>
  <c r="FP37" i="1"/>
  <c r="FQ37" i="1"/>
  <c r="FU37" i="1"/>
  <c r="FV37" i="1"/>
  <c r="FO38" i="1"/>
  <c r="FP38" i="1"/>
  <c r="FQ38" i="1"/>
  <c r="FR38" i="1"/>
  <c r="FS38" i="1"/>
  <c r="FV38" i="1"/>
  <c r="FO39" i="1"/>
  <c r="FP39" i="1"/>
  <c r="FQ39" i="1"/>
  <c r="FR39" i="1"/>
  <c r="FS39" i="1"/>
  <c r="FT39" i="1"/>
  <c r="FU39" i="1"/>
  <c r="FV39" i="1"/>
  <c r="FO41" i="1"/>
  <c r="FR41" i="1"/>
  <c r="FS41" i="1"/>
  <c r="FT41" i="1"/>
  <c r="FU41" i="1"/>
  <c r="FV41" i="1"/>
  <c r="FO42" i="1"/>
  <c r="FP42" i="1"/>
  <c r="FQ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T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1" i="1"/>
  <c r="K12" i="1"/>
  <c r="K13" i="1"/>
  <c r="K14" i="1"/>
  <c r="K16" i="1"/>
  <c r="K17" i="1"/>
  <c r="K18" i="1"/>
  <c r="K19" i="1"/>
  <c r="K21" i="1"/>
  <c r="K22" i="1"/>
  <c r="K23" i="1"/>
  <c r="K24" i="1"/>
  <c r="K26" i="1"/>
  <c r="K27" i="1"/>
  <c r="K28" i="1"/>
  <c r="K29" i="1"/>
  <c r="K31" i="1"/>
  <c r="K32" i="1"/>
  <c r="K33" i="1"/>
  <c r="K34" i="1"/>
  <c r="K36" i="1"/>
  <c r="K37" i="1"/>
  <c r="K38" i="1"/>
  <c r="K39"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H32" i="2"/>
  <c r="H33" i="2"/>
  <c r="AT34" i="1" s="1"/>
  <c r="H34" i="2"/>
  <c r="AT35" i="1" s="1"/>
  <c r="H35" i="2"/>
  <c r="AL36" i="1" s="1"/>
  <c r="H36" i="2"/>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P44" i="1" s="1"/>
  <c r="O43" i="2"/>
  <c r="O44" i="1" s="1"/>
  <c r="N43" i="2"/>
  <c r="N44" i="1" s="1"/>
  <c r="M43" i="2"/>
  <c r="M44" i="1" s="1"/>
  <c r="V42" i="2"/>
  <c r="U42" i="2"/>
  <c r="U43" i="1" s="1"/>
  <c r="T42" i="2"/>
  <c r="S42" i="2"/>
  <c r="R42" i="2"/>
  <c r="Q42" i="2"/>
  <c r="P42" i="2"/>
  <c r="O42" i="2"/>
  <c r="N42" i="2"/>
  <c r="M42" i="2"/>
  <c r="V41" i="2"/>
  <c r="U41" i="2"/>
  <c r="U42" i="1" s="1"/>
  <c r="T41" i="2"/>
  <c r="T42" i="1" s="1"/>
  <c r="S41" i="2"/>
  <c r="S42" i="1" s="1"/>
  <c r="R41" i="2"/>
  <c r="Q41" i="2"/>
  <c r="P41" i="2"/>
  <c r="O41" i="2"/>
  <c r="N41" i="2"/>
  <c r="N42" i="1" s="1"/>
  <c r="M41" i="2"/>
  <c r="M42" i="1" s="1"/>
  <c r="V40" i="2"/>
  <c r="U40" i="2"/>
  <c r="U41" i="1" s="1"/>
  <c r="T40" i="2"/>
  <c r="S40" i="2"/>
  <c r="R40" i="2"/>
  <c r="Q40" i="2"/>
  <c r="P40" i="2"/>
  <c r="O40" i="2"/>
  <c r="N40" i="2"/>
  <c r="M40" i="2"/>
  <c r="M41" i="1" s="1"/>
  <c r="V39" i="2"/>
  <c r="U39" i="2"/>
  <c r="V38" i="2"/>
  <c r="U38" i="2"/>
  <c r="U39" i="1" s="1"/>
  <c r="T38" i="2"/>
  <c r="S38" i="2"/>
  <c r="R38" i="2"/>
  <c r="Q38" i="2"/>
  <c r="P38" i="2"/>
  <c r="O38" i="2"/>
  <c r="N38" i="2"/>
  <c r="M38" i="2"/>
  <c r="V37" i="2"/>
  <c r="U37" i="2"/>
  <c r="U38" i="1" s="1"/>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U35" i="1" s="1"/>
  <c r="V33" i="2"/>
  <c r="U33" i="2"/>
  <c r="U34" i="1" s="1"/>
  <c r="T33" i="2"/>
  <c r="S33" i="2"/>
  <c r="R33" i="2"/>
  <c r="Q33" i="2"/>
  <c r="P33" i="2"/>
  <c r="O33" i="2"/>
  <c r="N33" i="2"/>
  <c r="N34" i="1" s="1"/>
  <c r="M33" i="2"/>
  <c r="M34" i="1" s="1"/>
  <c r="V32" i="2"/>
  <c r="U32" i="2"/>
  <c r="U33" i="1" s="1"/>
  <c r="T32" i="2"/>
  <c r="S32" i="2"/>
  <c r="R32" i="2"/>
  <c r="Q32" i="2"/>
  <c r="P32" i="2"/>
  <c r="O32" i="2"/>
  <c r="N32" i="2"/>
  <c r="N33" i="1" s="1"/>
  <c r="M32" i="2"/>
  <c r="M33" i="1" s="1"/>
  <c r="V31" i="2"/>
  <c r="U31" i="2"/>
  <c r="U32" i="1" s="1"/>
  <c r="T31" i="2"/>
  <c r="S31" i="2"/>
  <c r="R31" i="2"/>
  <c r="Q31" i="2"/>
  <c r="P31" i="2"/>
  <c r="O31" i="2"/>
  <c r="N31" i="2"/>
  <c r="N32" i="1" s="1"/>
  <c r="M31" i="2"/>
  <c r="V30" i="2"/>
  <c r="U30" i="2"/>
  <c r="U31" i="1" s="1"/>
  <c r="T30" i="2"/>
  <c r="S30" i="2"/>
  <c r="R30" i="2"/>
  <c r="Q30" i="2"/>
  <c r="P30" i="2"/>
  <c r="O30" i="2"/>
  <c r="N30" i="2"/>
  <c r="M30" i="2"/>
  <c r="V29" i="2"/>
  <c r="U29" i="2"/>
  <c r="U30" i="1" s="1"/>
  <c r="V28" i="2"/>
  <c r="U28" i="2"/>
  <c r="U29" i="1" s="1"/>
  <c r="T28" i="2"/>
  <c r="T29" i="1" s="1"/>
  <c r="S28" i="2"/>
  <c r="S29" i="1" s="1"/>
  <c r="R28" i="2"/>
  <c r="R29" i="1" s="1"/>
  <c r="Q28" i="2"/>
  <c r="Q29" i="1" s="1"/>
  <c r="P28" i="2"/>
  <c r="P29" i="1" s="1"/>
  <c r="O28" i="2"/>
  <c r="N28" i="2"/>
  <c r="N29" i="1" s="1"/>
  <c r="M28" i="2"/>
  <c r="M29" i="1" s="1"/>
  <c r="V27" i="2"/>
  <c r="U27" i="2"/>
  <c r="U28" i="1" s="1"/>
  <c r="T27" i="2"/>
  <c r="T28" i="1" s="1"/>
  <c r="S27" i="2"/>
  <c r="S28" i="1" s="1"/>
  <c r="R27" i="2"/>
  <c r="Q27" i="2"/>
  <c r="P27" i="2"/>
  <c r="P28" i="1" s="1"/>
  <c r="O27" i="2"/>
  <c r="N27" i="2"/>
  <c r="N28" i="1" s="1"/>
  <c r="M27" i="2"/>
  <c r="M28" i="1" s="1"/>
  <c r="V26" i="2"/>
  <c r="U26" i="2"/>
  <c r="U27" i="1" s="1"/>
  <c r="T26" i="2"/>
  <c r="T27" i="1" s="1"/>
  <c r="S26" i="2"/>
  <c r="R26" i="2"/>
  <c r="Q26" i="2"/>
  <c r="Q27" i="1" s="1"/>
  <c r="P26" i="2"/>
  <c r="P27" i="1" s="1"/>
  <c r="O26" i="2"/>
  <c r="N26" i="2"/>
  <c r="N27" i="1" s="1"/>
  <c r="M26" i="2"/>
  <c r="M27" i="1" s="1"/>
  <c r="V25" i="2"/>
  <c r="U25" i="2"/>
  <c r="U26" i="1" s="1"/>
  <c r="T25" i="2"/>
  <c r="T26" i="1" s="1"/>
  <c r="S25" i="2"/>
  <c r="S26" i="1" s="1"/>
  <c r="R25" i="2"/>
  <c r="R26" i="1" s="1"/>
  <c r="Q25" i="2"/>
  <c r="Q26" i="1" s="1"/>
  <c r="P25" i="2"/>
  <c r="P26" i="1" s="1"/>
  <c r="O25" i="2"/>
  <c r="N25" i="2"/>
  <c r="N26" i="1" s="1"/>
  <c r="M25" i="2"/>
  <c r="M26" i="1" s="1"/>
  <c r="V24" i="2"/>
  <c r="U24" i="2"/>
  <c r="U25" i="1" s="1"/>
  <c r="V23" i="2"/>
  <c r="R23" i="2"/>
  <c r="R24" i="1" s="1"/>
  <c r="Q23" i="2"/>
  <c r="Q24" i="1" s="1"/>
  <c r="M23" i="2"/>
  <c r="M24" i="1" s="1"/>
  <c r="P23" i="2"/>
  <c r="P24" i="1" s="1"/>
  <c r="I23" i="2"/>
  <c r="V22" i="2"/>
  <c r="T22" i="2"/>
  <c r="S22" i="2"/>
  <c r="S23" i="1" s="1"/>
  <c r="R22" i="2"/>
  <c r="R23" i="1" s="1"/>
  <c r="Q22" i="2"/>
  <c r="O22" i="2"/>
  <c r="O23" i="1" s="1"/>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R21" i="1" s="1"/>
  <c r="P20" i="2"/>
  <c r="P21" i="1" s="1"/>
  <c r="O20" i="2"/>
  <c r="O21" i="1" s="1"/>
  <c r="N20" i="2"/>
  <c r="N21" i="1" s="1"/>
  <c r="I20" i="2"/>
  <c r="V19" i="2"/>
  <c r="I19" i="2"/>
  <c r="V18" i="2"/>
  <c r="R18" i="2"/>
  <c r="R19" i="1" s="1"/>
  <c r="Q18" i="2"/>
  <c r="Q19" i="1" s="1"/>
  <c r="M18" i="2"/>
  <c r="P18" i="2"/>
  <c r="P19" i="1" s="1"/>
  <c r="I18" i="2"/>
  <c r="CO19" i="1"/>
  <c r="V17" i="2"/>
  <c r="T17" i="2"/>
  <c r="T18" i="1" s="1"/>
  <c r="S17" i="2"/>
  <c r="S18" i="1" s="1"/>
  <c r="R17" i="2"/>
  <c r="Q17" i="2"/>
  <c r="Q18" i="1" s="1"/>
  <c r="P17" i="2"/>
  <c r="P18" i="1" s="1"/>
  <c r="N17" i="2"/>
  <c r="M17" i="2"/>
  <c r="U17" i="2"/>
  <c r="U18" i="1" s="1"/>
  <c r="I17" i="2"/>
  <c r="V16" i="2"/>
  <c r="U16" i="2"/>
  <c r="T16" i="2"/>
  <c r="T17" i="1" s="1"/>
  <c r="S16" i="2"/>
  <c r="S17" i="1" s="1"/>
  <c r="R16" i="2"/>
  <c r="R17" i="1" s="1"/>
  <c r="Q16" i="2"/>
  <c r="Q17" i="1" s="1"/>
  <c r="P16" i="2"/>
  <c r="O16" i="2"/>
  <c r="N16" i="2"/>
  <c r="M16" i="2"/>
  <c r="I16" i="2"/>
  <c r="CO17" i="1"/>
  <c r="V15" i="2"/>
  <c r="U15" i="2"/>
  <c r="T15" i="2"/>
  <c r="T16" i="1" s="1"/>
  <c r="S15" i="2"/>
  <c r="S16" i="1" s="1"/>
  <c r="R15" i="2"/>
  <c r="Q15" i="2"/>
  <c r="P15" i="2"/>
  <c r="O15" i="2"/>
  <c r="N15" i="2"/>
  <c r="N16" i="1" s="1"/>
  <c r="M15" i="2"/>
  <c r="M16" i="1" s="1"/>
  <c r="I15" i="2"/>
  <c r="V14" i="2"/>
  <c r="U14" i="2"/>
  <c r="U15" i="1" s="1"/>
  <c r="T14" i="2"/>
  <c r="T15" i="1" s="1"/>
  <c r="I14" i="2"/>
  <c r="V13" i="2"/>
  <c r="Q13" i="2"/>
  <c r="P13" i="2"/>
  <c r="P14" i="1" s="1"/>
  <c r="O13" i="2"/>
  <c r="O14" i="1" s="1"/>
  <c r="I13" i="2"/>
  <c r="V12" i="2"/>
  <c r="U12" i="2"/>
  <c r="U13" i="1" s="1"/>
  <c r="I12" i="2"/>
  <c r="V11" i="2"/>
  <c r="U11" i="2"/>
  <c r="T11" i="2"/>
  <c r="S11" i="2"/>
  <c r="R11" i="2"/>
  <c r="Q11" i="2"/>
  <c r="Q12" i="1" s="1"/>
  <c r="P11" i="2"/>
  <c r="O11" i="2"/>
  <c r="N11" i="2"/>
  <c r="M11" i="2"/>
  <c r="I11" i="2"/>
  <c r="CO12" i="1"/>
  <c r="V10" i="2"/>
  <c r="T10" i="2"/>
  <c r="S10" i="2"/>
  <c r="S11" i="1" s="1"/>
  <c r="R10" i="2"/>
  <c r="R11" i="1" s="1"/>
  <c r="Q10" i="2"/>
  <c r="O10" i="2"/>
  <c r="N10" i="2"/>
  <c r="M10" i="2"/>
  <c r="M11" i="1" s="1"/>
  <c r="I10" i="2"/>
  <c r="V9" i="2"/>
  <c r="U9" i="2"/>
  <c r="U10" i="1" s="1"/>
  <c r="T9" i="2"/>
  <c r="T10" i="1" s="1"/>
  <c r="S9" i="2"/>
  <c r="S10" i="1" s="1"/>
  <c r="R9" i="2"/>
  <c r="R10" i="1" s="1"/>
  <c r="Q9" i="2"/>
  <c r="P9" i="2"/>
  <c r="P10" i="1" s="1"/>
  <c r="O9" i="2"/>
  <c r="O10" i="1" s="1"/>
  <c r="N9" i="2"/>
  <c r="M9" i="2"/>
  <c r="M10" i="1" s="1"/>
  <c r="I9" i="2"/>
  <c r="V8" i="2"/>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J43" i="1"/>
  <c r="AA43" i="1"/>
  <c r="Z43" i="1"/>
  <c r="Y43" i="1"/>
  <c r="X43" i="1"/>
  <c r="W43" i="1"/>
  <c r="T43" i="1"/>
  <c r="S43" i="1"/>
  <c r="R43" i="1"/>
  <c r="Q43" i="1"/>
  <c r="P43" i="1"/>
  <c r="O43" i="1"/>
  <c r="N43" i="1"/>
  <c r="M43" i="1"/>
  <c r="J43" i="1"/>
  <c r="I43" i="1"/>
  <c r="H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L42" i="1"/>
  <c r="AK42" i="1"/>
  <c r="AJ42" i="1"/>
  <c r="AA42" i="1"/>
  <c r="Z42" i="1"/>
  <c r="Y42" i="1"/>
  <c r="X42" i="1"/>
  <c r="W42" i="1"/>
  <c r="R42" i="1"/>
  <c r="Q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L41" i="1"/>
  <c r="CK41" i="1"/>
  <c r="CJ41" i="1"/>
  <c r="CI41" i="1"/>
  <c r="CH41" i="1"/>
  <c r="CG41" i="1"/>
  <c r="BH41" i="1"/>
  <c r="BG41" i="1"/>
  <c r="BF41" i="1"/>
  <c r="BE41" i="1"/>
  <c r="AV41" i="1"/>
  <c r="AT41" i="1"/>
  <c r="AL41" i="1"/>
  <c r="AK41" i="1"/>
  <c r="AJ41" i="1"/>
  <c r="AA41" i="1"/>
  <c r="Z41" i="1"/>
  <c r="Y41" i="1"/>
  <c r="X41" i="1"/>
  <c r="W41" i="1"/>
  <c r="T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V40" i="1"/>
  <c r="AT40" i="1"/>
  <c r="AK40" i="1"/>
  <c r="AJ40" i="1"/>
  <c r="AA40" i="1"/>
  <c r="Z40" i="1"/>
  <c r="Y40" i="1"/>
  <c r="X40" i="1"/>
  <c r="W40" i="1"/>
  <c r="U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A39" i="1"/>
  <c r="Z39" i="1"/>
  <c r="Y39" i="1"/>
  <c r="X39" i="1"/>
  <c r="W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A38" i="1"/>
  <c r="Z38" i="1"/>
  <c r="Y38" i="1"/>
  <c r="X38" i="1"/>
  <c r="W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L37" i="1"/>
  <c r="CK37" i="1"/>
  <c r="CJ37" i="1"/>
  <c r="CI37" i="1"/>
  <c r="CH37" i="1"/>
  <c r="CG37" i="1"/>
  <c r="BH37" i="1"/>
  <c r="BG37" i="1"/>
  <c r="BF37" i="1"/>
  <c r="BE37" i="1"/>
  <c r="AV37" i="1"/>
  <c r="AK37" i="1"/>
  <c r="AJ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M35" i="1"/>
  <c r="AK35" i="1"/>
  <c r="AJ35" i="1"/>
  <c r="AA35" i="1"/>
  <c r="Z35" i="1"/>
  <c r="Y35" i="1"/>
  <c r="X35" i="1"/>
  <c r="W35" i="1"/>
  <c r="J35" i="1"/>
  <c r="I35" i="1"/>
  <c r="H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V34" i="1"/>
  <c r="AK34" i="1"/>
  <c r="AA34" i="1"/>
  <c r="Z34" i="1"/>
  <c r="Y34" i="1"/>
  <c r="X34" i="1"/>
  <c r="W34" i="1"/>
  <c r="T34" i="1"/>
  <c r="S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J33" i="1"/>
  <c r="AA33" i="1"/>
  <c r="Z33" i="1"/>
  <c r="Y33" i="1"/>
  <c r="X33" i="1"/>
  <c r="W33" i="1"/>
  <c r="T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T32" i="1"/>
  <c r="AK32" i="1"/>
  <c r="AA32" i="1"/>
  <c r="Z32" i="1"/>
  <c r="Y32" i="1"/>
  <c r="X32" i="1"/>
  <c r="W32" i="1"/>
  <c r="T32" i="1"/>
  <c r="S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L31" i="1"/>
  <c r="AK31" i="1"/>
  <c r="AA31" i="1"/>
  <c r="Z31" i="1"/>
  <c r="Y31" i="1"/>
  <c r="X31" i="1"/>
  <c r="W31" i="1"/>
  <c r="T31" i="1"/>
  <c r="S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T30" i="1"/>
  <c r="AK30" i="1"/>
  <c r="AJ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A28" i="1"/>
  <c r="Z28" i="1"/>
  <c r="Y28" i="1"/>
  <c r="X28" i="1"/>
  <c r="W28" i="1"/>
  <c r="R28" i="1"/>
  <c r="Q28" i="1"/>
  <c r="O28" i="1"/>
  <c r="J28" i="1"/>
  <c r="I28" i="1"/>
  <c r="H28" i="1"/>
  <c r="E28" i="1"/>
  <c r="D28" i="1"/>
  <c r="C28" i="1"/>
  <c r="B28" i="1"/>
  <c r="A28" i="1"/>
  <c r="FM27" i="1"/>
  <c r="FJ27" i="1"/>
  <c r="FI27" i="1"/>
  <c r="FH27" i="1"/>
  <c r="EV27" i="1"/>
  <c r="ES27" i="1"/>
  <c r="DY27" i="1"/>
  <c r="DO27" i="1"/>
  <c r="DA27" i="1"/>
  <c r="CZ27" i="1"/>
  <c r="CU27" i="1"/>
  <c r="CT27" i="1"/>
  <c r="CS27" i="1"/>
  <c r="CR27" i="1"/>
  <c r="CQ27" i="1"/>
  <c r="CP27" i="1"/>
  <c r="CL27" i="1"/>
  <c r="CK27" i="1"/>
  <c r="CJ27" i="1"/>
  <c r="CI27" i="1"/>
  <c r="CH27" i="1"/>
  <c r="CG27" i="1"/>
  <c r="BH27" i="1"/>
  <c r="BG27" i="1"/>
  <c r="BF27" i="1"/>
  <c r="BE27" i="1"/>
  <c r="AV27" i="1"/>
  <c r="AK27" i="1"/>
  <c r="AJ27" i="1"/>
  <c r="AA27" i="1"/>
  <c r="Z27" i="1"/>
  <c r="Y27" i="1"/>
  <c r="X27" i="1"/>
  <c r="W27" i="1"/>
  <c r="S27" i="1"/>
  <c r="R27" i="1"/>
  <c r="O27" i="1"/>
  <c r="J27" i="1"/>
  <c r="I27" i="1"/>
  <c r="H27" i="1"/>
  <c r="E27" i="1"/>
  <c r="D27" i="1"/>
  <c r="C27" i="1"/>
  <c r="B27" i="1"/>
  <c r="A27" i="1"/>
  <c r="FM26" i="1"/>
  <c r="FJ26" i="1"/>
  <c r="FI26" i="1"/>
  <c r="FH26" i="1"/>
  <c r="EV26" i="1"/>
  <c r="ES26" i="1"/>
  <c r="DY26" i="1"/>
  <c r="DO26" i="1"/>
  <c r="DA26" i="1"/>
  <c r="CZ26" i="1"/>
  <c r="CU26" i="1"/>
  <c r="CT26" i="1"/>
  <c r="CS26" i="1"/>
  <c r="CR26" i="1"/>
  <c r="CQ26" i="1"/>
  <c r="CP26" i="1"/>
  <c r="CL26" i="1"/>
  <c r="CK26" i="1"/>
  <c r="CJ26" i="1"/>
  <c r="CI26" i="1"/>
  <c r="CH26" i="1"/>
  <c r="CG26" i="1"/>
  <c r="BH26" i="1"/>
  <c r="BG26" i="1"/>
  <c r="BF26" i="1"/>
  <c r="BE26" i="1"/>
  <c r="AV26" i="1"/>
  <c r="AK26" i="1"/>
  <c r="AJ26" i="1"/>
  <c r="AA26" i="1"/>
  <c r="Z26" i="1"/>
  <c r="Y26" i="1"/>
  <c r="X26" i="1"/>
  <c r="W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K25" i="1"/>
  <c r="AJ25" i="1"/>
  <c r="AA25" i="1"/>
  <c r="Z25" i="1"/>
  <c r="Y25" i="1"/>
  <c r="X25" i="1"/>
  <c r="W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J23" i="1"/>
  <c r="I23" i="1"/>
  <c r="H23" i="1"/>
  <c r="E23" i="1"/>
  <c r="D23" i="1"/>
  <c r="C23" i="1"/>
  <c r="B23" i="1"/>
  <c r="A23" i="1"/>
  <c r="FM22" i="1"/>
  <c r="FJ22" i="1"/>
  <c r="FI22" i="1"/>
  <c r="FH22" i="1"/>
  <c r="EV22" i="1"/>
  <c r="ES22" i="1"/>
  <c r="DY22" i="1"/>
  <c r="DO22" i="1"/>
  <c r="DA22" i="1"/>
  <c r="CZ22" i="1"/>
  <c r="CU22" i="1"/>
  <c r="CT22" i="1"/>
  <c r="CS22" i="1"/>
  <c r="CR22" i="1"/>
  <c r="CP22" i="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L21" i="1"/>
  <c r="CK21" i="1"/>
  <c r="CI21" i="1"/>
  <c r="CH21" i="1"/>
  <c r="CG21" i="1"/>
  <c r="BH21" i="1"/>
  <c r="BG21" i="1"/>
  <c r="BF21" i="1"/>
  <c r="BE21" i="1"/>
  <c r="AV21" i="1"/>
  <c r="AT21" i="1"/>
  <c r="AJ21" i="1"/>
  <c r="AA21" i="1"/>
  <c r="Z21" i="1"/>
  <c r="Y21" i="1"/>
  <c r="X21" i="1"/>
  <c r="W21" i="1"/>
  <c r="U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L16" i="1"/>
  <c r="CK16" i="1"/>
  <c r="CI16" i="1"/>
  <c r="CH16" i="1"/>
  <c r="CG16" i="1"/>
  <c r="BH16" i="1"/>
  <c r="BG16" i="1"/>
  <c r="BF16" i="1"/>
  <c r="BE16" i="1"/>
  <c r="AV16" i="1"/>
  <c r="AA16" i="1"/>
  <c r="Z16" i="1"/>
  <c r="Y16" i="1"/>
  <c r="X16" i="1"/>
  <c r="W16" i="1"/>
  <c r="U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L44" i="1" l="1"/>
  <c r="AL34" i="1"/>
  <c r="AB15" i="1"/>
  <c r="AB11" i="1"/>
  <c r="AB26" i="1"/>
  <c r="AB38" i="1"/>
  <c r="AB12" i="1"/>
  <c r="AB39" i="1"/>
  <c r="AB28" i="1"/>
  <c r="F37" i="1"/>
  <c r="F43" i="1"/>
  <c r="AI37" i="1"/>
  <c r="AI39" i="1"/>
  <c r="AI30" i="1"/>
  <c r="AL26" i="1"/>
  <c r="L43" i="1"/>
  <c r="FE33" i="1"/>
  <c r="AL25" i="1"/>
  <c r="FV40" i="1"/>
  <c r="FV35" i="1"/>
  <c r="FV30" i="1"/>
  <c r="FV25" i="1"/>
  <c r="FV20" i="1"/>
  <c r="FV15" i="1"/>
  <c r="Q8" i="2"/>
  <c r="Q9" i="1" s="1"/>
  <c r="M24" i="2"/>
  <c r="M25" i="1" s="1"/>
  <c r="M29" i="2"/>
  <c r="M30" i="1" s="1"/>
  <c r="M34" i="2"/>
  <c r="M35" i="1" s="1"/>
  <c r="M39" i="2"/>
  <c r="M40" i="1" s="1"/>
  <c r="FV5" i="1"/>
  <c r="FU40" i="1"/>
  <c r="FU35" i="1"/>
  <c r="FU30" i="1"/>
  <c r="FU25" i="1"/>
  <c r="FO22" i="1"/>
  <c r="FU20" i="1"/>
  <c r="FO17" i="1"/>
  <c r="FU15" i="1"/>
  <c r="FO12" i="1"/>
  <c r="FU10" i="1"/>
  <c r="FO7" i="1"/>
  <c r="AL30" i="1"/>
  <c r="N24" i="2"/>
  <c r="N25" i="1" s="1"/>
  <c r="N29" i="2"/>
  <c r="N30" i="1" s="1"/>
  <c r="N34" i="2"/>
  <c r="N35" i="1" s="1"/>
  <c r="N39" i="2"/>
  <c r="N40" i="1" s="1"/>
  <c r="FT40" i="1"/>
  <c r="FT35" i="1"/>
  <c r="FT30" i="1"/>
  <c r="FT25" i="1"/>
  <c r="FV21" i="1"/>
  <c r="FT20" i="1"/>
  <c r="FV16" i="1"/>
  <c r="FT15" i="1"/>
  <c r="FV11" i="1"/>
  <c r="FT10" i="1"/>
  <c r="K25" i="1"/>
  <c r="T19" i="2"/>
  <c r="T20" i="1" s="1"/>
  <c r="O24" i="2"/>
  <c r="O25" i="1" s="1"/>
  <c r="O29" i="2"/>
  <c r="O30" i="1" s="1"/>
  <c r="O34" i="2"/>
  <c r="O35" i="1" s="1"/>
  <c r="O39" i="2"/>
  <c r="O40" i="1" s="1"/>
  <c r="K5" i="1"/>
  <c r="FS40" i="1"/>
  <c r="FS35" i="1"/>
  <c r="FS30" i="1"/>
  <c r="FS25" i="1"/>
  <c r="FS20" i="1"/>
  <c r="FS15" i="1"/>
  <c r="FS10" i="1"/>
  <c r="K35" i="1"/>
  <c r="AV30" i="1"/>
  <c r="S14" i="2"/>
  <c r="S15" i="1" s="1"/>
  <c r="P24" i="2"/>
  <c r="P25" i="1" s="1"/>
  <c r="P29" i="2"/>
  <c r="P30" i="1" s="1"/>
  <c r="P34" i="2"/>
  <c r="P35" i="1" s="1"/>
  <c r="P39" i="2"/>
  <c r="P40" i="1" s="1"/>
  <c r="FR40" i="1"/>
  <c r="FR35" i="1"/>
  <c r="FR30" i="1"/>
  <c r="FR25" i="1"/>
  <c r="FR20" i="1"/>
  <c r="FR15" i="1"/>
  <c r="FR10" i="1"/>
  <c r="M14" i="2"/>
  <c r="M15" i="1" s="1"/>
  <c r="Q24" i="2"/>
  <c r="Q25" i="1" s="1"/>
  <c r="Q29" i="2"/>
  <c r="Q30" i="1" s="1"/>
  <c r="Q34" i="2"/>
  <c r="Q35" i="1" s="1"/>
  <c r="Q39" i="2"/>
  <c r="Q40" i="1" s="1"/>
  <c r="K40" i="1"/>
  <c r="K30" i="1"/>
  <c r="K20" i="1"/>
  <c r="K10" i="1"/>
  <c r="FP5" i="1"/>
  <c r="FQ40" i="1"/>
  <c r="FQ35" i="1"/>
  <c r="FU32" i="1"/>
  <c r="FQ30" i="1"/>
  <c r="FU27" i="1"/>
  <c r="FQ25" i="1"/>
  <c r="FU22" i="1"/>
  <c r="FQ20" i="1"/>
  <c r="FU17" i="1"/>
  <c r="FQ15" i="1"/>
  <c r="FU12" i="1"/>
  <c r="FQ10" i="1"/>
  <c r="FU7" i="1"/>
  <c r="K15" i="1"/>
  <c r="AV35" i="1"/>
  <c r="N14" i="2"/>
  <c r="N15" i="1" s="1"/>
  <c r="R24" i="2"/>
  <c r="R25" i="1" s="1"/>
  <c r="R29" i="2"/>
  <c r="R30" i="1" s="1"/>
  <c r="R34" i="2"/>
  <c r="R35" i="1" s="1"/>
  <c r="R39" i="2"/>
  <c r="R40" i="1" s="1"/>
  <c r="FQ5" i="1"/>
  <c r="FT42" i="1"/>
  <c r="FP40" i="1"/>
  <c r="FT37" i="1"/>
  <c r="FP35" i="1"/>
  <c r="FT32" i="1"/>
  <c r="FP30" i="1"/>
  <c r="FT27" i="1"/>
  <c r="FR26" i="1"/>
  <c r="FP25" i="1"/>
  <c r="FT22" i="1"/>
  <c r="FR21" i="1"/>
  <c r="FP20" i="1"/>
  <c r="FT17" i="1"/>
  <c r="FR16" i="1"/>
  <c r="FP15" i="1"/>
  <c r="FV13" i="1"/>
  <c r="FT12" i="1"/>
  <c r="FR11" i="1"/>
  <c r="FP10" i="1"/>
  <c r="FT7" i="1"/>
  <c r="FR6" i="1"/>
  <c r="AV15" i="1"/>
  <c r="AL40" i="1"/>
  <c r="O14" i="2"/>
  <c r="O15" i="1" s="1"/>
  <c r="S24" i="2"/>
  <c r="S25" i="1" s="1"/>
  <c r="S29" i="2"/>
  <c r="S30" i="1" s="1"/>
  <c r="S34" i="2"/>
  <c r="S35" i="1" s="1"/>
  <c r="S39" i="2"/>
  <c r="S40" i="1" s="1"/>
  <c r="FR5" i="1"/>
  <c r="FS42" i="1"/>
  <c r="FQ41" i="1"/>
  <c r="FU38" i="1"/>
  <c r="FS37" i="1"/>
  <c r="FQ36" i="1"/>
  <c r="FU33" i="1"/>
  <c r="FS32" i="1"/>
  <c r="FQ31" i="1"/>
  <c r="FU28" i="1"/>
  <c r="FS27" i="1"/>
  <c r="FQ26" i="1"/>
  <c r="FO25" i="1"/>
  <c r="FU23" i="1"/>
  <c r="FS22" i="1"/>
  <c r="FQ21" i="1"/>
  <c r="FO20" i="1"/>
  <c r="FU18" i="1"/>
  <c r="FS17" i="1"/>
  <c r="FQ16" i="1"/>
  <c r="FU13" i="1"/>
  <c r="FS12" i="1"/>
  <c r="FQ11" i="1"/>
  <c r="FU8" i="1"/>
  <c r="FS7" i="1"/>
  <c r="FQ6" i="1"/>
  <c r="L35" i="1"/>
  <c r="FE35" i="1"/>
  <c r="FE41" i="1"/>
  <c r="L41" i="1"/>
  <c r="L25" i="1"/>
  <c r="FE25" i="1"/>
  <c r="L42" i="1"/>
  <c r="FE42" i="1"/>
  <c r="FE34" i="1"/>
  <c r="FE31"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<sst xmlns="http://schemas.openxmlformats.org/spreadsheetml/2006/main" count="895" uniqueCount="726">
  <si>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</si>
  <si>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</si>
  <si>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</si>
  <si>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</si>
  <si>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</si>
  <si>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</si>
  <si>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</si>
  <si>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</si>
  <si>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</si>
  <si>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</si>
  <si>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</si>
  <si>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</si>
  <si>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</si>
  <si>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</si>
  <si>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</si>
  <si>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</si>
  <si>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</si>
  <si>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</si>
  <si>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</si>
  <si>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</si>
  <si>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</si>
  <si>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</si>
  <si>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</si>
  <si>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</si>
  <si>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</si>
  <si>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</si>
  <si>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</si>
  <si>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</si>
  <si>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</si>
  <si>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</si>
  <si>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</si>
  <si>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</si>
  <si>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</si>
  <si>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</si>
  <si>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</si>
  <si>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</si>
  <si>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</si>
  <si>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</si>
  <si>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</si>
  <si>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</si>
  <si>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</si>
  <si>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</si>
  <si>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</si>
  <si>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</si>
  <si>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</si>
  <si>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</si>
  <si>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</si>
  <si>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</si>
  <si>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</si>
  <si>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</si>
  <si>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</si>
  <si>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</si>
  <si>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</si>
  <si>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</si>
  <si>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</si>
  <si>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</si>
  <si>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</si>
  <si>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</si>
  <si>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</si>
  <si>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</si>
  <si>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</si>
  <si>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</si>
  <si>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</si>
  <si>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</si>
  <si>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</si>
  <si>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</si>
  <si>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</si>
  <si>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</si>
  <si>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</si>
  <si>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</si>
  <si>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</si>
  <si>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</si>
  <si>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</si>
  <si>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</si>
  <si>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</si>
  <si>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</si>
  <si>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</si>
  <si>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</si>
  <si>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</si>
  <si>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</si>
  <si>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</si>
  <si>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</si>
  <si>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</si>
  <si>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</si>
  <si>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</si>
  <si>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</si>
  <si>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</si>
  <si>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</si>
  <si>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</si>
  <si>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</si>
  <si>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</si>
  <si>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</si>
  <si>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</si>
  <si>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</si>
  <si>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</si>
  <si>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</si>
  <si>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</si>
  <si>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</si>
  <si>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</si>
  <si>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</si>
  <si>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</si>
  <si>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</si>
  <si>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</si>
  <si>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</si>
  <si>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</si>
  <si>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</si>
  <si>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</si>
  <si>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</si>
  <si>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</si>
  <si>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</si>
  <si>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</si>
  <si>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</si>
  <si>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</si>
  <si>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</si>
  <si>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</si>
  <si>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</si>
  <si>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</si>
  <si>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</si>
  <si>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</si>
  <si>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</si>
  <si>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</si>
  <si>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</si>
  <si>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</si>
  <si>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</si>
  <si>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</si>
  <si>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</si>
  <si>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</si>
  <si>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</si>
  <si>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</si>
  <si>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</si>
  <si>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</si>
  <si>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</si>
  <si>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</si>
  <si>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</si>
  <si>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</si>
  <si>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</si>
  <si>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</si>
  <si>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</si>
  <si>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</si>
  <si>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</si>
  <si>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</si>
  <si>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</si>
  <si>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</si>
  <si>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</si>
  <si>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</si>
  <si>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</si>
  <si>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</si>
  <si>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</si>
  <si>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</si>
  <si>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</si>
  <si>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</si>
  <si>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</si>
  <si>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</si>
  <si>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</si>
  <si>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</si>
  <si>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</si>
  <si>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</si>
  <si>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</si>
  <si>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</si>
  <si>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</si>
  <si>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</si>
  <si>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</si>
  <si>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</si>
  <si>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</si>
  <si>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</si>
  <si>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</si>
  <si>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</si>
  <si>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</si>
  <si>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</si>
  <si>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</si>
  <si>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</si>
  <si>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</si>
  <si>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</si>
  <si>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</si>
  <si>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</si>
  <si>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</si>
  <si>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</si>
  <si>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</si>
  <si>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</si>
  <si>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</si>
  <si>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</si>
  <si>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</si>
  <si>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</si>
  <si>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</si>
  <si>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</si>
  <si>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</si>
  <si>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</si>
  <si>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</si>
  <si>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</si>
  <si>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</si>
  <si>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</si>
  <si>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</si>
  <si>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</si>
  <si>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</si>
  <si>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</si>
  <si>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</si>
  <si>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</si>
  <si>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</si>
  <si>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</si>
  <si>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</si>
  <si>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</si>
  <si>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</si>
  <si>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</si>
  <si>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</si>
  <si>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</si>
  <si>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</si>
  <si>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</si>
  <si>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</si>
  <si>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</si>
  <si>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</si>
  <si>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</si>
  <si>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</si>
  <si>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</si>
  <si>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</si>
  <si>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</si>
  <si>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</si>
  <si>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</si>
  <si>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</si>
  <si>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</si>
  <si>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</si>
  <si>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</si>
  <si>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</si>
  <si>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</si>
  <si>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</si>
  <si>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</si>
  <si>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</si>
  <si>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</si>
  <si>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</si>
  <si>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</si>
  <si>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</si>
  <si>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</si>
  <si>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</si>
  <si>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</si>
  <si>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</si>
  <si>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</si>
  <si>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</si>
  <si>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</si>
  <si>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</si>
  <si>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</si>
  <si>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</si>
  <si>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</si>
  <si>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</si>
  <si>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</si>
  <si>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</si>
  <si>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</si>
  <si>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</si>
  <si>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</si>
  <si>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</si>
  <si>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</si>
  <si>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</si>
  <si>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</si>
  <si>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</si>
  <si>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</si>
  <si>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</si>
  <si>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</si>
  <si>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</si>
  <si>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</si>
  <si>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</si>
  <si>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</si>
  <si>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</si>
  <si>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</si>
  <si>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</si>
  <si>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</si>
  <si>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</si>
  <si>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</si>
  <si>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</si>
  <si>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</si>
  <si>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</si>
  <si>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</si>
  <si>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</si>
  <si>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</si>
  <si>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</si>
  <si>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</si>
  <si>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</si>
  <si>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</si>
  <si>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</si>
  <si>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</si>
  <si>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</si>
  <si>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</si>
  <si>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</si>
  <si>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</si>
  <si>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</si>
  <si>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</si>
  <si>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</si>
  <si>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</si>
  <si>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</si>
  <si>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</si>
  <si>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</si>
  <si>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</si>
  <si>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</si>
  <si>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</si>
  <si>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</si>
  <si>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</si>
  <si>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</si>
  <si>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</si>
  <si>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</si>
  <si>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</si>
  <si>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</si>
  <si>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</si>
  <si>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</si>
  <si>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</si>
  <si>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</si>
  <si>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</si>
  <si>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</si>
  <si>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</si>
  <si>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</si>
  <si>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</si>
  <si>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</si>
  <si>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</si>
  <si>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</si>
  <si>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</si>
  <si>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</si>
  <si>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</si>
  <si>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</si>
  <si>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</si>
  <si>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</si>
  <si>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</si>
  <si>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</si>
  <si>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</si>
  <si>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</si>
  <si>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</si>
  <si>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</si>
  <si>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</si>
  <si>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</si>
  <si>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</si>
  <si>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</si>
  <si>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</si>
  <si>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</si>
  <si>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</si>
  <si>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</si>
  <si>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</si>
  <si>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</si>
  <si>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</si>
  <si>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</si>
  <si>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</si>
  <si>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</si>
  <si>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</si>
  <si>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</si>
  <si>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</si>
  <si>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</si>
  <si>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</si>
  <si>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</si>
  <si>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</si>
  <si>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</si>
  <si>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</si>
  <si>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</si>
  <si>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</si>
  <si>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</si>
  <si>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</si>
  <si>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</si>
  <si>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</si>
  <si>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</si>
  <si>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</si>
  <si>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</si>
  <si>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</si>
  <si>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</si>
  <si>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</si>
  <si>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</si>
  <si>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</si>
  <si>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</si>
  <si>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</si>
  <si>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</si>
  <si>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</si>
  <si>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</si>
  <si>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</si>
  <si>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</si>
  <si>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</si>
  <si>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</si>
  <si>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</si>
  <si>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</si>
  <si>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</si>
  <si>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</si>
  <si>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</si>
  <si>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</si>
  <si>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</si>
  <si>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</si>
  <si>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</si>
  <si>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</si>
  <si>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</si>
  <si>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</si>
  <si>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</si>
  <si>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</si>
  <si>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</si>
  <si>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</si>
  <si>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</si>
  <si>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</si>
  <si>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</si>
  <si>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</si>
  <si>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</si>
  <si>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</si>
  <si>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</si>
  <si>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</si>
  <si>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</si>
  <si>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</si>
  <si>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</si>
  <si>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</si>
  <si>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</si>
  <si>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</si>
  <si>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</si>
  <si>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</si>
  <si>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</si>
  <si>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</si>
  <si>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</si>
  <si>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</si>
  <si>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</si>
  <si>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</si>
  <si>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</si>
  <si>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</si>
  <si>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</si>
  <si>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</si>
  <si>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</si>
  <si>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</si>
  <si>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</si>
  <si>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</si>
  <si>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</si>
  <si>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</si>
  <si>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</si>
  <si>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</si>
  <si>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</si>
  <si>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</si>
  <si>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</si>
  <si>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</si>
  <si>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</si>
  <si>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</si>
  <si>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</si>
  <si>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</si>
  <si>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</si>
  <si>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</si>
  <si>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</si>
  <si>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</si>
  <si>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</si>
  <si>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</si>
  <si>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</si>
  <si>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</si>
  <si>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</si>
  <si>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</si>
  <si>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</si>
  <si>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</si>
  <si>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</si>
  <si>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</si>
  <si>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</si>
  <si>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</si>
  <si>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</si>
  <si>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</si>
  <si>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</si>
  <si>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</si>
  <si>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</si>
  <si>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</si>
  <si>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</si>
  <si>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</si>
  <si>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</si>
  <si>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</si>
  <si>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</si>
  <si>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</si>
  <si>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</si>
  <si>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</si>
  <si>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</si>
  <si>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</si>
  <si>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</si>
  <si>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</si>
  <si>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</si>
  <si>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</si>
  <si>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</si>
  <si>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</si>
  <si>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</si>
  <si>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</si>
  <si>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</si>
  <si>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</si>
  <si>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</si>
  <si>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</si>
  <si>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</si>
  <si>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</si>
  <si>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</si>
  <si>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</si>
  <si>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</si>
  <si>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</si>
  <si>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</si>
  <si>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</si>
  <si>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</si>
  <si>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</si>
  <si>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</si>
  <si>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</si>
  <si>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</si>
  <si>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</si>
  <si>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</si>
  <si>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</si>
  <si>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</si>
  <si>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</si>
  <si>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</si>
  <si>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</si>
  <si>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</si>
  <si>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</si>
  <si>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</si>
  <si>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</si>
  <si>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</si>
  <si>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</si>
  <si>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</si>
  <si>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</si>
  <si>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</si>
  <si>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</si>
  <si>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</si>
  <si>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</si>
  <si>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</si>
  <si>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</si>
  <si>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</si>
  <si>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</si>
  <si>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</si>
  <si>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</si>
  <si>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</si>
  <si>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</si>
  <si>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</si>
  <si>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</si>
  <si>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</si>
  <si>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</si>
  <si>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</si>
  <si>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</si>
  <si>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</si>
  <si>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</si>
  <si>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</si>
  <si>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</si>
  <si>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</si>
  <si>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</si>
  <si>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</si>
  <si>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</si>
  <si>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</si>
  <si>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</si>
  <si>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</si>
  <si>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</si>
  <si>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</si>
  <si>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</si>
  <si>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</si>
  <si>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</si>
  <si>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</si>
  <si>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</si>
  <si>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</si>
  <si>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</si>
  <si>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</si>
  <si>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</si>
  <si>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</si>
  <si>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</si>
  <si>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</si>
  <si>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</si>
  <si>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</si>
  <si>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</si>
  <si>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</si>
  <si>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</si>
  <si>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</si>
  <si>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</si>
  <si>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</si>
  <si>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</si>
  <si>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</si>
  <si>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</si>
  <si>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</si>
  <si>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</si>
  <si>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</si>
  <si>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</si>
  <si>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</si>
  <si>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</si>
  <si>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</si>
  <si>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</si>
  <si>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</si>
  <si>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</si>
  <si>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</si>
  <si>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</si>
  <si>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</si>
  <si>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</si>
  <si>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</si>
  <si>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</si>
  <si>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</si>
  <si>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</si>
  <si>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</si>
  <si>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</si>
  <si>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</si>
  <si>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</si>
  <si>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</si>
  <si>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</si>
  <si>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</si>
  <si>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</si>
  <si>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</si>
  <si>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</si>
  <si>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</si>
  <si>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</si>
  <si>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</si>
  <si>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</si>
  <si>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</si>
  <si>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</si>
  <si>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</si>
  <si>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</si>
  <si>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</si>
  <si>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</si>
  <si>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</si>
  <si>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</si>
  <si>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</si>
  <si>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</si>
  <si>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</si>
  <si>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</si>
  <si>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</si>
  <si>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</si>
  <si>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</si>
  <si>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</si>
  <si>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</si>
  <si>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</si>
  <si>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</si>
  <si>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</si>
  <si>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</si>
  <si>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</si>
  <si>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</si>
  <si>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</si>
  <si>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</si>
  <si>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</si>
  <si>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</si>
  <si>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</si>
  <si>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</si>
  <si>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</si>
  <si>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</si>
  <si>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</si>
  <si>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</si>
  <si>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</si>
  <si>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</si>
  <si>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</si>
  <si>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</si>
  <si>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</si>
  <si>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</si>
  <si>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</si>
  <si>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</si>
  <si>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</si>
  <si>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</si>
  <si>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</si>
  <si>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</si>
  <si>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</si>
  <si>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</si>
  <si>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</si>
  <si>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</si>
  <si>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</si>
  <si>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</si>
  <si>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</si>
  <si>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</si>
  <si>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</si>
  <si>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</si>
  <si>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</si>
  <si>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</si>
  <si>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</si>
  <si>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</si>
  <si>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</si>
  <si>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</si>
  <si>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</si>
  <si>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</si>
  <si>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</si>
  <si>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</si>
  <si>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</si>
  <si>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</si>
  <si>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</si>
  <si>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</si>
  <si>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</si>
  <si>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</si>
  <si>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</si>
  <si>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</si>
  <si>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</si>
  <si>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</si>
  <si>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</si>
  <si>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</si>
  <si>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</si>
  <si>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</si>
  <si>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</si>
  <si>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</si>
  <si>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</si>
  <si>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</si>
  <si>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</si>
  <si>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</si>
  <si>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</si>
  <si>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</si>
  <si>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</si>
  <si>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</si>
  <si>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</si>
  <si>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</si>
  <si>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</si>
  <si>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T470 T480</t>
  </si>
  <si>
    <t>Lenovo T470 regular - DE 2.0</t>
  </si>
  <si>
    <t>Lenovo T470 regular - FR 2.0</t>
  </si>
  <si>
    <t>Lenovo T470 regular - IT 2.0</t>
  </si>
  <si>
    <t>Lenovo T470 regular - ES 2.0</t>
  </si>
  <si>
    <t>Lenovo T470 regular - UK 2.0</t>
  </si>
  <si>
    <t>Lenovo T470 regular - NOR</t>
  </si>
  <si>
    <t>Lenovo T470 regular - US INT</t>
  </si>
  <si>
    <t>Lenovo/T470/BL/DE</t>
  </si>
  <si>
    <t>Lenovo/T470/BL/FR</t>
  </si>
  <si>
    <t>Lenovo/T470/BL/IT</t>
  </si>
  <si>
    <t>Lenovo/T470/BL/ES</t>
  </si>
  <si>
    <t>Lenovo/T470/BL/UK</t>
  </si>
  <si>
    <t>01EN934</t>
  </si>
  <si>
    <t>01EN935</t>
  </si>
  <si>
    <t>01ER508</t>
  </si>
  <si>
    <t>01ER509</t>
  </si>
  <si>
    <t>01EN943</t>
  </si>
  <si>
    <t>01EN947</t>
  </si>
  <si>
    <t>01ER520</t>
  </si>
  <si>
    <t>01EN950</t>
  </si>
  <si>
    <t>01EN954</t>
  </si>
  <si>
    <t>01EN955</t>
  </si>
  <si>
    <t>Lenovo/T470/BL/USI</t>
  </si>
  <si>
    <t>01ER523</t>
  </si>
  <si>
    <t>Lenovo/T470/BL/US</t>
  </si>
  <si>
    <t>01ER547</t>
  </si>
  <si>
    <t>01ER548</t>
  </si>
  <si>
    <t>01ER549</t>
  </si>
  <si>
    <t>01ER591</t>
  </si>
  <si>
    <t>01ER556</t>
  </si>
  <si>
    <t>01ER601</t>
  </si>
  <si>
    <t>01ER602</t>
  </si>
  <si>
    <t>01ER563</t>
  </si>
  <si>
    <t>01ER567</t>
  </si>
  <si>
    <t>01ER568</t>
  </si>
  <si>
    <t>01ER605</t>
  </si>
  <si>
    <t>Lenovo/T470/BL/NOR</t>
  </si>
  <si>
    <t>Lenovo/T470/RG/DE</t>
  </si>
  <si>
    <t>Lenovo/T470/RG/FR</t>
  </si>
  <si>
    <t>Lenovo/T470/RG/IT</t>
  </si>
  <si>
    <t>Lenovo/T470/RG/ES</t>
  </si>
  <si>
    <t>Lenovo/T470/RG/UK</t>
  </si>
  <si>
    <t>Lenovo/T470/RG/NOR</t>
  </si>
  <si>
    <t>Lenovo/T470/RG/USI</t>
  </si>
  <si>
    <t>Lenovo/T470/RG/US</t>
  </si>
  <si>
    <t>42.95</t>
  </si>
  <si>
    <t>34.95</t>
  </si>
  <si>
    <t>Lenovo T470 - US RG V2</t>
  </si>
  <si>
    <t>Lenovo T470 parent regular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</si>
</sst>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name val="Arial"/>
      <family val="2"/>
    </font>
    <font>
      <sz val="8"/>
      <color rgb="FF000000"/>
      <name val="Arial"/>
      <family val="2"/>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6" sqref="G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T470 parent regular</v>
      </c>
      <c r="C4" s="27" t="s">
        <v>345</v>
      </c>
      <c r="D4" s="28">
        <f>Values!B14</f>
        <v>5714401473992</v>
      </c>
      <c r="E4" s="1" t="s">
        <v>346</v>
      </c>
      <c r="F4" s="27" t="str">
        <f>SUBSTITUTE(Values!B1, "{language}", "") &amp; " " &amp; Values!B3</f>
        <v>sostituzione della tastiera  retroilluminata per Lenovo Thinkpad T470 T480</v>
      </c>
      <c r="G4" s="27" t="s">
        <v>345</v>
      </c>
      <c r="H4" s="1" t="str">
        <f>Values!B16</f>
        <v>computer-keyboards</v>
      </c>
      <c r="I4" s="1" t="str">
        <f>IF(ISBLANK(Values!E3),"","4730574031")</f>
        <v>4730574031</v>
      </c>
      <c r="J4" s="29" t="str">
        <f>Values!B13</f>
        <v>Lenovo T470 parent regular</v>
      </c>
      <c r="K4" s="30"/>
      <c r="L4" s="27"/>
      <c r="M4" s="27"/>
      <c r="W4" s="27" t="s">
        <v>347</v>
      </c>
      <c r="X4" s="27"/>
      <c r="Y4" s="31" t="s">
        <v>348</v>
      </c>
      <c r="Z4" s="27"/>
      <c r="AA4" s="1" t="str">
        <f>Values!B20</f>
        <v>Update</v>
      </c>
      <c r="DY4" s="32" t="s">
        <v>349</v>
      </c>
      <c r="DZ4" s="32" t="s">
        <v>349</v>
      </c>
      <c r="EA4" s="32" t="s">
        <v>349</v>
      </c>
      <c r="EB4" s="32" t="s">
        <v>349</v>
      </c>
      <c r="EC4" s="32" t="s">
        <v>349</v>
      </c>
      <c r="EV4" s="1" t="s">
        <v>350</v>
      </c>
    </row>
    <row r="5" spans="1:192" ht="48" x14ac:dyDescent="0.2">
      <c r="A5" s="1" t="str">
        <f>IF(ISBLANK(Values!E4),"",IF(Values!$B$37="EU","computercomponent","computer"))</f>
        <v>computercomponent</v>
      </c>
      <c r="B5" s="33" t="str">
        <f>IF(ISBLANK(Values!E4),"",Values!F4)</f>
        <v>Lenovo T470 regular - DE 2.0</v>
      </c>
      <c r="C5" s="29" t="str">
        <f>IF(ISBLANK(Values!E4),"","TellusRem")</f>
        <v>TellusRem</v>
      </c>
      <c r="D5" s="28">
        <f>IF(ISBLANK(Values!E4),"",Values!E4)</f>
        <v>5714401473015</v>
      </c>
      <c r="E5" s="1" t="str">
        <f>IF(ISBLANK(Values!E4),"","EAN")</f>
        <v>EAN</v>
      </c>
      <c r="F5" s="27" t="str">
        <f>IF(ISBLANK(Values!E4),"",IF(Values!J4, SUBSTITUTE(Values!$B$1, "{language}", Values!H4) &amp; " " &amp;Values!$B$3, SUBSTITUTE(Values!$B$2, "{language}", Values!$H4) &amp; " " &amp;Values!$B$3))</f>
        <v>sostituzione della tastiera Tedesco non retroilluminata per Lenovo Thinkpad T470 T480</v>
      </c>
      <c r="G5" s="29" t="str">
        <f>IF(ISBLANK(Values!E4),"",IF(Values!$B$20="PartialUpdate","","TellusRem"))</f>
        <v>TellusRem</v>
      </c>
      <c r="H5" s="1" t="str">
        <f>IF(ISBLANK(Values!E4),"",Values!$B$16)</f>
        <v>computer-keyboards</v>
      </c>
      <c r="I5" s="1" t="str">
        <f>IF(ISBLANK(Values!E4),"","4730574031")</f>
        <v>4730574031</v>
      </c>
      <c r="J5" s="31" t="str">
        <f>IF(ISBLANK(Values!E4),"",Values!F4 )</f>
        <v>Lenovo T470 regular - DE 2.0</v>
      </c>
      <c r="K5" s="27" t="str">
        <f>IF(IF(ISBLANK(Values!E4),"",IF(Values!J4, Values!$B$4, Values!$B$5))=0,"",IF(ISBLANK(Values!E4),"",IF(Values!J4, Values!$B$4, Values!$B$5)))</f>
        <v>34.95</v>
      </c>
      <c r="L5" s="27" t="str">
        <f>IF(ISBLANK(Values!E4),"",IF($CO5="DEFAULT", Values!$B$18, ""))</f>
        <v/>
      </c>
      <c r="M5" s="27" t="str">
        <f>IF(ISBLANK(Values!E4),"",Values!$M4)</f>
        <v>https://raw.githubusercontent.com/PatrickVibild/TellusAmazonPictures/master/pictures/Lenovo/T470/RG/DE/1.jpg</v>
      </c>
      <c r="N5" s="27" t="str">
        <f>IF(ISBLANK(Values!$F4),"",Values!N4)</f>
        <v>https://raw.githubusercontent.com/PatrickVibild/TellusAmazonPictures/master/pictures/Lenovo/T470/RG/DE/2.jpg</v>
      </c>
      <c r="O5" s="27" t="str">
        <f>IF(ISBLANK(Values!$F4),"",Values!O4)</f>
        <v>https://raw.githubusercontent.com/PatrickVibild/TellusAmazonPictures/master/pictures/Lenovo/T470/RG/DE/3.jpg</v>
      </c>
      <c r="P5" s="27" t="str">
        <f>IF(ISBLANK(Values!$F4),"",Values!P4)</f>
        <v>https://raw.githubusercontent.com/PatrickVibild/TellusAmazonPictures/master/pictures/Lenovo/T470/RG/DE/4.jpg</v>
      </c>
      <c r="Q5" s="27" t="str">
        <f>IF(ISBLANK(Values!$F4),"",Values!Q4)</f>
        <v>https://raw.githubusercontent.com/PatrickVibild/TellusAmazonPictures/master/pictures/Lenovo/T470/RG/DE/5.jpg</v>
      </c>
      <c r="R5" s="27" t="str">
        <f>IF(ISBLANK(Values!$F4),"",Values!R4)</f>
        <v>https://raw.githubusercontent.com/PatrickVibild/TellusAmazonPictures/master/pictures/Lenovo/T470/RG/DE/6.jpg</v>
      </c>
      <c r="S5" s="27" t="str">
        <f>IF(ISBLANK(Values!$F4),"",Values!S4)</f>
        <v>https://raw.githubusercontent.com/PatrickVibild/TellusAmazonPictures/master/pictures/Lenovo/T470/RG/DE/7.jpg</v>
      </c>
      <c r="T5" s="27" t="str">
        <f>IF(ISBLANK(Values!$F4),"",Values!T4)</f>
        <v>https://raw.githubusercontent.com/PatrickVibild/TellusAmazonPictures/master/pictures/Lenovo/T470/RG/DE/8.jpg</v>
      </c>
      <c r="U5" s="27" t="str">
        <f>IF(ISBLANK(Values!$F4),"",Values!U4)</f>
        <v>https://raw.githubusercontent.com/PatrickVibild/TellusAmazonPictures/master/pictures/Lenovo/T470/RG/DE/9.jpg</v>
      </c>
      <c r="W5" s="29" t="str">
        <f>IF(ISBLANK(Values!E4),"","Child")</f>
        <v>Child</v>
      </c>
      <c r="X5" s="29" t="str">
        <f>IF(ISBLANK(Values!E4),"",Values!$B$13)</f>
        <v>Lenovo T470 parent regular</v>
      </c>
      <c r="Y5" s="31" t="str">
        <f>IF(ISBLANK(Values!E4),"","Size-Color")</f>
        <v>Size-Color</v>
      </c>
      <c r="Z5" s="29" t="str">
        <f>IF(ISBLANK(Values!E4),"","variation")</f>
        <v>variation</v>
      </c>
      <c r="AA5" s="1" t="str">
        <f>IF(ISBLANK(Values!E4),"",Values!$B$20)</f>
        <v>Update</v>
      </c>
      <c r="AB5" s="1"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34" t="str">
        <f>IF(ISBLANK(Values!E4),"",IF(Values!I4,Values!$B$23,Values!$B$33))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5" s="32"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5" s="1" t="str">
        <f>IF(ISBLANK(Values!E4),"",Values!$B$25)</f>
        <v xml:space="preserve">♻️ PRODOTTO ECOLOGICO - Acquista ricondizionato, ACQUISTA VERDE! Riduci oltre l'80% di anidride carbonica acquistando le nostre tastiere ricondizionate, rispetto a ottenere una nuova tastiera! </v>
      </c>
      <c r="AL5" s="1" t="str">
        <f>IF(ISBLANK(Values!E4),"",SUBSTITUTE(SUBSTITUTE(IF(Values!$J4, Values!$B$26, Values!$B$33), "{language}", Values!$H4), "{flag}", INDEX(options!$E$1:$E$20, Values!$V4)))</f>
        <v xml:space="preserve">👉 LAYOUT - 🇩🇪 Tedesco NO retroilluminato. </v>
      </c>
      <c r="AM5" s="1" t="str">
        <f>SUBSTITUTE(IF(ISBLANK(Values!E4),"",Values!$B$27),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T5" s="27" t="str">
        <f>IF(ISBLANK(Values!E4),"",Values!H4)</f>
        <v>Tedesco</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5" s="1" t="str">
        <f>IF(ISBLANK(Values!E4),"","No")</f>
        <v>No</v>
      </c>
      <c r="DA5" s="1" t="str">
        <f>IF(ISBLANK(Values!E4),"","No")</f>
        <v>No</v>
      </c>
      <c r="DO5" s="1" t="str">
        <f>IF(ISBLANK(Values!E4),"","Parts")</f>
        <v>Parts</v>
      </c>
      <c r="DP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Y5" t="str">
        <f>IF(ISBLANK(Values!$E4), "", "not_applicable")</f>
        <v>not_applicable</v>
      </c>
      <c r="EI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t="str">
        <f>IF(IF(ISBLANK(Values!E4),"",IF(Values!J4, Values!$B$4, Values!$B$5))=0,"",IF(ISBLANK(Values!E4),"",IF(Values!J4, Values!$B$4, Values!$B$5)))</f>
        <v>34.95</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row>
    <row r="6" spans="1:192" ht="48" x14ac:dyDescent="0.2">
      <c r="A6" s="1" t="str">
        <f>IF(ISBLANK(Values!E5),"",IF(Values!$B$37="EU","computercomponent","computer"))</f>
        <v>computercomponent</v>
      </c>
      <c r="B6" s="33" t="str">
        <f>IF(ISBLANK(Values!E5),"",Values!F5)</f>
        <v>Lenovo T470 regular - FR 2.0</v>
      </c>
      <c r="C6" s="29" t="str">
        <f>IF(ISBLANK(Values!E5),"","TellusRem")</f>
        <v>TellusRem</v>
      </c>
      <c r="D6" s="28">
        <f>IF(ISBLANK(Values!E5),"",Values!E5)</f>
        <v>5714401473022</v>
      </c>
      <c r="E6" s="1" t="str">
        <f>IF(ISBLANK(Values!E5),"","EAN")</f>
        <v>EAN</v>
      </c>
      <c r="F6" s="27" t="str">
        <f>IF(ISBLANK(Values!E5),"",IF(Values!J5, SUBSTITUTE(Values!$B$1, "{language}", Values!H5) &amp; " " &amp;Values!$B$3, SUBSTITUTE(Values!$B$2, "{language}", Values!$H5) &amp; " " &amp;Values!$B$3))</f>
        <v>sostituzione della tastiera Francese non retroilluminata per Lenovo Thinkpad T470 T480</v>
      </c>
      <c r="G6" s="29" t="str">
        <f>IF(ISBLANK(Values!E5),"",IF(Values!$B$20="PartialUpdate","","TellusRem"))</f>
        <v>TellusRem</v>
      </c>
      <c r="H6" s="1" t="str">
        <f>IF(ISBLANK(Values!E5),"",Values!$B$16)</f>
        <v>computer-keyboards</v>
      </c>
      <c r="I6" s="1" t="str">
        <f>IF(ISBLANK(Values!E5),"","4730574031")</f>
        <v>4730574031</v>
      </c>
      <c r="J6" s="31" t="str">
        <f>IF(ISBLANK(Values!E5),"",Values!F5 )</f>
        <v>Lenovo T470 regular - FR 2.0</v>
      </c>
      <c r="K6" s="27" t="str">
        <f>IF(IF(ISBLANK(Values!E5),"",IF(Values!J5, Values!$B$4, Values!$B$5))=0,"",IF(ISBLANK(Values!E5),"",IF(Values!J5, Values!$B$4, Values!$B$5)))</f>
        <v>34.95</v>
      </c>
      <c r="L6" s="27" t="str">
        <f>IF(ISBLANK(Values!E5),"",IF($CO6="DEFAULT", Values!$B$18, ""))</f>
        <v/>
      </c>
      <c r="M6" s="27" t="str">
        <f>IF(ISBLANK(Values!E5),"",Values!$M5)</f>
        <v>https://raw.githubusercontent.com/PatrickVibild/TellusAmazonPictures/master/pictures/Lenovo/T470/RG/FR/1.jpg</v>
      </c>
      <c r="N6" s="27" t="str">
        <f>IF(ISBLANK(Values!$F5),"",Values!N5)</f>
        <v>https://raw.githubusercontent.com/PatrickVibild/TellusAmazonPictures/master/pictures/Lenovo/T470/RG/FR/2.jpg</v>
      </c>
      <c r="O6" s="27" t="str">
        <f>IF(ISBLANK(Values!$F5),"",Values!O5)</f>
        <v>https://raw.githubusercontent.com/PatrickVibild/TellusAmazonPictures/master/pictures/Lenovo/T470/RG/FR/3.jpg</v>
      </c>
      <c r="P6" s="27" t="str">
        <f>IF(ISBLANK(Values!$F5),"",Values!P5)</f>
        <v>https://raw.githubusercontent.com/PatrickVibild/TellusAmazonPictures/master/pictures/Lenovo/T470/RG/FR/4.jpg</v>
      </c>
      <c r="Q6" s="27" t="str">
        <f>IF(ISBLANK(Values!$F5),"",Values!Q5)</f>
        <v>https://raw.githubusercontent.com/PatrickVibild/TellusAmazonPictures/master/pictures/Lenovo/T470/RG/FR/5.jpg</v>
      </c>
      <c r="R6" s="27" t="str">
        <f>IF(ISBLANK(Values!$F5),"",Values!R5)</f>
        <v>https://raw.githubusercontent.com/PatrickVibild/TellusAmazonPictures/master/pictures/Lenovo/T470/RG/FR/6.jpg</v>
      </c>
      <c r="S6" s="27" t="str">
        <f>IF(ISBLANK(Values!$F5),"",Values!S5)</f>
        <v>https://raw.githubusercontent.com/PatrickVibild/TellusAmazonPictures/master/pictures/Lenovo/T470/RG/FR/7.jpg</v>
      </c>
      <c r="T6" s="27" t="str">
        <f>IF(ISBLANK(Values!$F5),"",Values!T5)</f>
        <v>https://raw.githubusercontent.com/PatrickVibild/TellusAmazonPictures/master/pictures/Lenovo/T470/RG/FR/8.jpg</v>
      </c>
      <c r="U6" s="27" t="str">
        <f>IF(ISBLANK(Values!$F5),"",Values!U5)</f>
        <v>https://raw.githubusercontent.com/PatrickVibild/TellusAmazonPictures/master/pictures/Lenovo/T470/RG/FR/9.jpg</v>
      </c>
      <c r="W6" s="29" t="str">
        <f>IF(ISBLANK(Values!E5),"","Child")</f>
        <v>Child</v>
      </c>
      <c r="X6" s="29" t="str">
        <f>IF(ISBLANK(Values!E5),"",Values!$B$13)</f>
        <v>Lenovo T470 parent regular</v>
      </c>
      <c r="Y6" s="31" t="str">
        <f>IF(ISBLANK(Values!E5),"","Size-Color")</f>
        <v>Size-Color</v>
      </c>
      <c r="Z6" s="29" t="str">
        <f>IF(ISBLANK(Values!E5),"","variation")</f>
        <v>variation</v>
      </c>
      <c r="AA6" s="1" t="str">
        <f>IF(ISBLANK(Values!E5),"",Values!$B$20)</f>
        <v>Update</v>
      </c>
      <c r="AB6" s="1"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34" t="str">
        <f>IF(ISBLANK(Values!E5),"",IF(Values!I5,Values!$B$23,Values!$B$33))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6" s="32"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6" s="1" t="str">
        <f>IF(ISBLANK(Values!E5),"",Values!$B$25)</f>
        <v xml:space="preserve">♻️ PRODOTTO ECOLOGICO - Acquista ricondizionato, ACQUISTA VERDE! Riduci oltre l'80% di anidride carbonica acquistando le nostre tastiere ricondizionate, rispetto a ottenere una nuova tastiera! </v>
      </c>
      <c r="AL6" s="1" t="str">
        <f>IF(ISBLANK(Values!E5),"",SUBSTITUTE(SUBSTITUTE(IF(Values!$J5, Values!$B$26, Values!$B$33), "{language}", Values!$H5), "{flag}", INDEX(options!$E$1:$E$20, Values!$V5)))</f>
        <v xml:space="preserve">👉 LAYOUT - 🇫🇷 Francese NO retroilluminato. </v>
      </c>
      <c r="AM6" s="1" t="str">
        <f>SUBSTITUTE(IF(ISBLANK(Values!E5),"",Values!$B$27),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T6" s="27" t="str">
        <f>IF(ISBLANK(Values!E5),"",Values!H5)</f>
        <v>Francese</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6" s="1" t="str">
        <f>IF(ISBLANK(Values!E5),"","No")</f>
        <v>No</v>
      </c>
      <c r="DA6" s="1" t="str">
        <f>IF(ISBLANK(Values!E5),"","No")</f>
        <v>No</v>
      </c>
      <c r="DO6" s="1" t="str">
        <f>IF(ISBLANK(Values!E5),"","Parts")</f>
        <v>Parts</v>
      </c>
      <c r="DP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Y6" t="str">
        <f>IF(ISBLANK(Values!$E5), "", "not_applicable")</f>
        <v>not_applicable</v>
      </c>
      <c r="EI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t="str">
        <f>IF(IF(ISBLANK(Values!E5),"",IF(Values!J5, Values!$B$4, Values!$B$5))=0,"",IF(ISBLANK(Values!E5),"",IF(Values!J5, Values!$B$4, Values!$B$5)))</f>
        <v>34.95</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row>
    <row r="7" spans="1:192" ht="48" x14ac:dyDescent="0.2">
      <c r="A7" s="1" t="str">
        <f>IF(ISBLANK(Values!E6),"",IF(Values!$B$37="EU","computercomponent","computer"))</f>
        <v>computercomponent</v>
      </c>
      <c r="B7" s="33" t="str">
        <f>IF(ISBLANK(Values!E6),"",Values!F6)</f>
        <v>Lenovo T470 regular - IT 2.0</v>
      </c>
      <c r="C7" s="29" t="str">
        <f>IF(ISBLANK(Values!E6),"","TellusRem")</f>
        <v>TellusRem</v>
      </c>
      <c r="D7" s="28">
        <f>IF(ISBLANK(Values!E6),"",Values!E6)</f>
        <v>5714401473039</v>
      </c>
      <c r="E7" s="1" t="str">
        <f>IF(ISBLANK(Values!E6),"","EAN")</f>
        <v>EAN</v>
      </c>
      <c r="F7" s="27" t="str">
        <f>IF(ISBLANK(Values!E6),"",IF(Values!J6, SUBSTITUTE(Values!$B$1, "{language}", Values!H6) &amp; " " &amp;Values!$B$3, SUBSTITUTE(Values!$B$2, "{language}", Values!$H6) &amp; " " &amp;Values!$B$3))</f>
        <v>sostituzione della tastiera Italiano non retroilluminata per Lenovo Thinkpad T470 T480</v>
      </c>
      <c r="G7" s="29" t="str">
        <f>IF(ISBLANK(Values!E6),"",IF(Values!$B$20="PartialUpdate","","TellusRem"))</f>
        <v>TellusRem</v>
      </c>
      <c r="H7" s="1" t="str">
        <f>IF(ISBLANK(Values!E6),"",Values!$B$16)</f>
        <v>computer-keyboards</v>
      </c>
      <c r="I7" s="1" t="str">
        <f>IF(ISBLANK(Values!E6),"","4730574031")</f>
        <v>4730574031</v>
      </c>
      <c r="J7" s="31" t="str">
        <f>IF(ISBLANK(Values!E6),"",Values!F6 )</f>
        <v>Lenovo T470 regular - IT 2.0</v>
      </c>
      <c r="K7" s="27" t="str">
        <f>IF(IF(ISBLANK(Values!E6),"",IF(Values!J6, Values!$B$4, Values!$B$5))=0,"",IF(ISBLANK(Values!E6),"",IF(Values!J6, Values!$B$4, Values!$B$5)))</f>
        <v>34.95</v>
      </c>
      <c r="L7" s="27" t="str">
        <f>IF(ISBLANK(Values!E6),"",IF($CO7="DEFAULT", Values!$B$18, ""))</f>
        <v/>
      </c>
      <c r="M7" s="27" t="str">
        <f>IF(ISBLANK(Values!E6),"",Values!$M6)</f>
        <v>https://raw.githubusercontent.com/PatrickVibild/TellusAmazonPictures/master/pictures/Lenovo/T470/RG/IT/1.jpg</v>
      </c>
      <c r="N7" s="27" t="str">
        <f>IF(ISBLANK(Values!$F6),"",Values!N6)</f>
        <v>https://raw.githubusercontent.com/PatrickVibild/TellusAmazonPictures/master/pictures/Lenovo/T470/RG/IT/2.jpg</v>
      </c>
      <c r="O7" s="27" t="str">
        <f>IF(ISBLANK(Values!$F6),"",Values!O6)</f>
        <v>https://raw.githubusercontent.com/PatrickVibild/TellusAmazonPictures/master/pictures/Lenovo/T470/RG/IT/3.jpg</v>
      </c>
      <c r="P7" s="27" t="str">
        <f>IF(ISBLANK(Values!$F6),"",Values!P6)</f>
        <v>https://raw.githubusercontent.com/PatrickVibild/TellusAmazonPictures/master/pictures/Lenovo/T470/RG/IT/4.jpg</v>
      </c>
      <c r="Q7" s="27" t="str">
        <f>IF(ISBLANK(Values!$F6),"",Values!Q6)</f>
        <v>https://raw.githubusercontent.com/PatrickVibild/TellusAmazonPictures/master/pictures/Lenovo/T470/RG/IT/5.jpg</v>
      </c>
      <c r="R7" s="27" t="str">
        <f>IF(ISBLANK(Values!$F6),"",Values!R6)</f>
        <v>https://raw.githubusercontent.com/PatrickVibild/TellusAmazonPictures/master/pictures/Lenovo/T470/RG/IT/6.jpg</v>
      </c>
      <c r="S7" s="27" t="str">
        <f>IF(ISBLANK(Values!$F6),"",Values!S6)</f>
        <v>https://raw.githubusercontent.com/PatrickVibild/TellusAmazonPictures/master/pictures/Lenovo/T470/RG/IT/7.jpg</v>
      </c>
      <c r="T7" s="27" t="str">
        <f>IF(ISBLANK(Values!$F6),"",Values!T6)</f>
        <v>https://raw.githubusercontent.com/PatrickVibild/TellusAmazonPictures/master/pictures/Lenovo/T470/RG/IT/8.jpg</v>
      </c>
      <c r="U7" s="27" t="str">
        <f>IF(ISBLANK(Values!$F6),"",Values!U6)</f>
        <v>https://raw.githubusercontent.com/PatrickVibild/TellusAmazonPictures/master/pictures/Lenovo/T470/RG/IT/9.jpg</v>
      </c>
      <c r="W7" s="29" t="str">
        <f>IF(ISBLANK(Values!E6),"","Child")</f>
        <v>Child</v>
      </c>
      <c r="X7" s="29" t="str">
        <f>IF(ISBLANK(Values!E6),"",Values!$B$13)</f>
        <v>Lenovo T470 parent regular</v>
      </c>
      <c r="Y7" s="31" t="str">
        <f>IF(ISBLANK(Values!E6),"","Size-Color")</f>
        <v>Size-Color</v>
      </c>
      <c r="Z7" s="29" t="str">
        <f>IF(ISBLANK(Values!E6),"","variation")</f>
        <v>variation</v>
      </c>
      <c r="AA7" s="1" t="str">
        <f>IF(ISBLANK(Values!E6),"",Values!$B$20)</f>
        <v>Update</v>
      </c>
      <c r="AB7" s="1"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34" t="str">
        <f>IF(ISBLANK(Values!E6),"",IF(Values!I6,Values!$B$23,Values!$B$33))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7" s="32"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7" s="1" t="str">
        <f>IF(ISBLANK(Values!E6),"",Values!$B$25)</f>
        <v xml:space="preserve">♻️ PRODOTTO ECOLOGICO - Acquista ricondizionato, ACQUISTA VERDE! Riduci oltre l'80% di anidride carbonica acquistando le nostre tastiere ricondizionate, rispetto a ottenere una nuova tastiera! </v>
      </c>
      <c r="AL7" s="1" t="str">
        <f>IF(ISBLANK(Values!E6),"",SUBSTITUTE(SUBSTITUTE(IF(Values!$J6, Values!$B$26, Values!$B$33), "{language}", Values!$H6), "{flag}", INDEX(options!$E$1:$E$20, Values!$V6)))</f>
        <v xml:space="preserve">👉 LAYOUT - 🇮🇹 Italiano NO retroilluminato. </v>
      </c>
      <c r="AM7" s="1" t="str">
        <f>SUBSTITUTE(IF(ISBLANK(Values!E6),"",Values!$B$27),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T7" s="27" t="str">
        <f>IF(ISBLANK(Values!E6),"",Values!H6)</f>
        <v>Italiano</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7" s="1" t="str">
        <f>IF(ISBLANK(Values!E6),"","No")</f>
        <v>No</v>
      </c>
      <c r="DA7" s="1" t="str">
        <f>IF(ISBLANK(Values!E6),"","No")</f>
        <v>No</v>
      </c>
      <c r="DO7" s="1" t="str">
        <f>IF(ISBLANK(Values!E6),"","Parts")</f>
        <v>Parts</v>
      </c>
      <c r="DP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Y7" t="str">
        <f>IF(ISBLANK(Values!$E6), "", "not_applicable")</f>
        <v>not_applicable</v>
      </c>
      <c r="EI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t="str">
        <f>IF(IF(ISBLANK(Values!E6),"",IF(Values!J6, Values!$B$4, Values!$B$5))=0,"",IF(ISBLANK(Values!E6),"",IF(Values!J6, Values!$B$4, Values!$B$5)))</f>
        <v>34.95</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row>
    <row r="8" spans="1:192" ht="48" x14ac:dyDescent="0.2">
      <c r="A8" s="1" t="str">
        <f>IF(ISBLANK(Values!E7),"",IF(Values!$B$37="EU","computercomponent","computer"))</f>
        <v>computercomponent</v>
      </c>
      <c r="B8" s="33" t="str">
        <f>IF(ISBLANK(Values!E7),"",Values!F7)</f>
        <v>Lenovo T470 regular - ES 2.0</v>
      </c>
      <c r="C8" s="29" t="str">
        <f>IF(ISBLANK(Values!E7),"","TellusRem")</f>
        <v>TellusRem</v>
      </c>
      <c r="D8" s="28">
        <f>IF(ISBLANK(Values!E7),"",Values!E7)</f>
        <v>5714401473046</v>
      </c>
      <c r="E8" s="1" t="str">
        <f>IF(ISBLANK(Values!E7),"","EAN")</f>
        <v>EAN</v>
      </c>
      <c r="F8" s="27" t="str">
        <f>IF(ISBLANK(Values!E7),"",IF(Values!J7, SUBSTITUTE(Values!$B$1, "{language}", Values!H7) &amp; " " &amp;Values!$B$3, SUBSTITUTE(Values!$B$2, "{language}", Values!$H7) &amp; " " &amp;Values!$B$3))</f>
        <v>sostituzione della tastiera Spagnolo non retroilluminata per Lenovo Thinkpad T470 T480</v>
      </c>
      <c r="G8" s="29" t="str">
        <f>IF(ISBLANK(Values!E7),"",IF(Values!$B$20="PartialUpdate","","TellusRem"))</f>
        <v>TellusRem</v>
      </c>
      <c r="H8" s="1" t="str">
        <f>IF(ISBLANK(Values!E7),"",Values!$B$16)</f>
        <v>computer-keyboards</v>
      </c>
      <c r="I8" s="1" t="str">
        <f>IF(ISBLANK(Values!E7),"","4730574031")</f>
        <v>4730574031</v>
      </c>
      <c r="J8" s="31" t="str">
        <f>IF(ISBLANK(Values!E7),"",Values!F7 )</f>
        <v>Lenovo T470 regular - ES 2.0</v>
      </c>
      <c r="K8" s="27" t="str">
        <f>IF(IF(ISBLANK(Values!E7),"",IF(Values!J7, Values!$B$4, Values!$B$5))=0,"",IF(ISBLANK(Values!E7),"",IF(Values!J7, Values!$B$4, Values!$B$5)))</f>
        <v>34.95</v>
      </c>
      <c r="L8" s="27" t="str">
        <f>IF(ISBLANK(Values!E7),"",IF($CO8="DEFAULT", Values!$B$18, ""))</f>
        <v/>
      </c>
      <c r="M8" s="27" t="str">
        <f>IF(ISBLANK(Values!E7),"",Values!$M7)</f>
        <v>https://raw.githubusercontent.com/PatrickVibild/TellusAmazonPictures/master/pictures/Lenovo/T470/RG/ES/1.jpg</v>
      </c>
      <c r="N8" s="27" t="str">
        <f>IF(ISBLANK(Values!$F7),"",Values!N7)</f>
        <v>https://raw.githubusercontent.com/PatrickVibild/TellusAmazonPictures/master/pictures/Lenovo/T470/RG/ES/2.jpg</v>
      </c>
      <c r="O8" s="27" t="str">
        <f>IF(ISBLANK(Values!$F7),"",Values!O7)</f>
        <v>https://raw.githubusercontent.com/PatrickVibild/TellusAmazonPictures/master/pictures/Lenovo/T470/RG/ES/3.jpg</v>
      </c>
      <c r="P8" s="27" t="str">
        <f>IF(ISBLANK(Values!$F7),"",Values!P7)</f>
        <v>https://raw.githubusercontent.com/PatrickVibild/TellusAmazonPictures/master/pictures/Lenovo/T470/RG/ES/4.jpg</v>
      </c>
      <c r="Q8" s="27" t="str">
        <f>IF(ISBLANK(Values!$F7),"",Values!Q7)</f>
        <v>https://raw.githubusercontent.com/PatrickVibild/TellusAmazonPictures/master/pictures/Lenovo/T470/RG/ES/5.jpg</v>
      </c>
      <c r="R8" s="27" t="str">
        <f>IF(ISBLANK(Values!$F7),"",Values!R7)</f>
        <v>https://raw.githubusercontent.com/PatrickVibild/TellusAmazonPictures/master/pictures/Lenovo/T470/RG/ES/6.jpg</v>
      </c>
      <c r="S8" s="27" t="str">
        <f>IF(ISBLANK(Values!$F7),"",Values!S7)</f>
        <v>https://raw.githubusercontent.com/PatrickVibild/TellusAmazonPictures/master/pictures/Lenovo/T470/RG/ES/7.jpg</v>
      </c>
      <c r="T8" s="27" t="str">
        <f>IF(ISBLANK(Values!$F7),"",Values!T7)</f>
        <v>https://raw.githubusercontent.com/PatrickVibild/TellusAmazonPictures/master/pictures/Lenovo/T470/RG/ES/8.jpg</v>
      </c>
      <c r="U8" s="27" t="str">
        <f>IF(ISBLANK(Values!$F7),"",Values!U7)</f>
        <v>https://raw.githubusercontent.com/PatrickVibild/TellusAmazonPictures/master/pictures/Lenovo/T470/RG/ES/9.jpg</v>
      </c>
      <c r="W8" s="29" t="str">
        <f>IF(ISBLANK(Values!E7),"","Child")</f>
        <v>Child</v>
      </c>
      <c r="X8" s="29" t="str">
        <f>IF(ISBLANK(Values!E7),"",Values!$B$13)</f>
        <v>Lenovo T470 parent regular</v>
      </c>
      <c r="Y8" s="31" t="str">
        <f>IF(ISBLANK(Values!E7),"","Size-Color")</f>
        <v>Size-Color</v>
      </c>
      <c r="Z8" s="29" t="str">
        <f>IF(ISBLANK(Values!E7),"","variation")</f>
        <v>variation</v>
      </c>
      <c r="AA8" s="1" t="str">
        <f>IF(ISBLANK(Values!E7),"",Values!$B$20)</f>
        <v>Update</v>
      </c>
      <c r="AB8" s="1"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34" t="str">
        <f>IF(ISBLANK(Values!E7),"",IF(Values!I7,Values!$B$23,Values!$B$33))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8" s="32"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8" s="1" t="str">
        <f>IF(ISBLANK(Values!E7),"",Values!$B$25)</f>
        <v xml:space="preserve">♻️ PRODOTTO ECOLOGICO - Acquista ricondizionato, ACQUISTA VERDE! Riduci oltre l'80% di anidride carbonica acquistando le nostre tastiere ricondizionate, rispetto a ottenere una nuova tastiera! </v>
      </c>
      <c r="AL8" s="1" t="str">
        <f>IF(ISBLANK(Values!E7),"",SUBSTITUTE(SUBSTITUTE(IF(Values!$J7, Values!$B$26, Values!$B$33), "{language}", Values!$H7), "{flag}", INDEX(options!$E$1:$E$20, Values!$V7)))</f>
        <v xml:space="preserve">👉 LAYOUT - 🇪🇸 Spagnolo NO retroilluminato. </v>
      </c>
      <c r="AM8" s="1" t="str">
        <f>SUBSTITUTE(IF(ISBLANK(Values!E7),"",Values!$B$27),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T8" s="27" t="str">
        <f>IF(ISBLANK(Values!E7),"",Values!H7)</f>
        <v>Spagnolo</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8" s="1" t="str">
        <f>IF(ISBLANK(Values!E7),"","No")</f>
        <v>No</v>
      </c>
      <c r="DA8" s="1" t="str">
        <f>IF(ISBLANK(Values!E7),"","No")</f>
        <v>No</v>
      </c>
      <c r="DO8" s="1" t="str">
        <f>IF(ISBLANK(Values!E7),"","Parts")</f>
        <v>Parts</v>
      </c>
      <c r="DP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Y8" t="str">
        <f>IF(ISBLANK(Values!$E7), "", "not_applicable")</f>
        <v>not_applicable</v>
      </c>
      <c r="EI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t="str">
        <f>IF(IF(ISBLANK(Values!E7),"",IF(Values!J7, Values!$B$4, Values!$B$5))=0,"",IF(ISBLANK(Values!E7),"",IF(Values!J7, Values!$B$4, Values!$B$5)))</f>
        <v>34.95</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row>
    <row r="9" spans="1:192" ht="48" x14ac:dyDescent="0.2">
      <c r="A9" s="1" t="str">
        <f>IF(ISBLANK(Values!E8),"",IF(Values!$B$37="EU","computercomponent","computer"))</f>
        <v>computercomponent</v>
      </c>
      <c r="B9" s="33" t="str">
        <f>IF(ISBLANK(Values!E8),"",Values!F8)</f>
        <v>Lenovo T470 regular - UK 2.0</v>
      </c>
      <c r="C9" s="29" t="str">
        <f>IF(ISBLANK(Values!E8),"","TellusRem")</f>
        <v>TellusRem</v>
      </c>
      <c r="D9" s="28">
        <f>IF(ISBLANK(Values!E8),"",Values!E8)</f>
        <v>5714401473053</v>
      </c>
      <c r="E9" s="1" t="str">
        <f>IF(ISBLANK(Values!E8),"","EAN")</f>
        <v>EAN</v>
      </c>
      <c r="F9" s="27" t="str">
        <f>IF(ISBLANK(Values!E8),"",IF(Values!J8, SUBSTITUTE(Values!$B$1, "{language}", Values!H8) &amp; " " &amp;Values!$B$3, SUBSTITUTE(Values!$B$2, "{language}", Values!$H8) &amp; " " &amp;Values!$B$3))</f>
        <v>sostituzione della tastiera UK non retroilluminata per Lenovo Thinkpad T470 T480</v>
      </c>
      <c r="G9" s="29" t="str">
        <f>IF(ISBLANK(Values!E8),"",IF(Values!$B$20="PartialUpdate","","TellusRem"))</f>
        <v>TellusRem</v>
      </c>
      <c r="H9" s="1" t="str">
        <f>IF(ISBLANK(Values!E8),"",Values!$B$16)</f>
        <v>computer-keyboards</v>
      </c>
      <c r="I9" s="1" t="str">
        <f>IF(ISBLANK(Values!E8),"","4730574031")</f>
        <v>4730574031</v>
      </c>
      <c r="J9" s="31" t="str">
        <f>IF(ISBLANK(Values!E8),"",Values!F8 )</f>
        <v>Lenovo T470 regular - UK 2.0</v>
      </c>
      <c r="K9" s="27" t="str">
        <f>IF(IF(ISBLANK(Values!E8),"",IF(Values!J8, Values!$B$4, Values!$B$5))=0,"",IF(ISBLANK(Values!E8),"",IF(Values!J8, Values!$B$4, Values!$B$5)))</f>
        <v>34.95</v>
      </c>
      <c r="L9" s="27" t="str">
        <f>IF(ISBLANK(Values!E8),"",IF($CO9="DEFAULT", Values!$B$18, ""))</f>
        <v/>
      </c>
      <c r="M9" s="27" t="str">
        <f>IF(ISBLANK(Values!E8),"",Values!$M8)</f>
        <v>https://raw.githubusercontent.com/PatrickVibild/TellusAmazonPictures/master/pictures/Lenovo/T470/RG/UK/1.jpg</v>
      </c>
      <c r="N9" s="27" t="str">
        <f>IF(ISBLANK(Values!$F8),"",Values!N8)</f>
        <v>https://raw.githubusercontent.com/PatrickVibild/TellusAmazonPictures/master/pictures/Lenovo/T470/RG/UK/2.jpg</v>
      </c>
      <c r="O9" s="27" t="str">
        <f>IF(ISBLANK(Values!$F8),"",Values!O8)</f>
        <v>https://raw.githubusercontent.com/PatrickVibild/TellusAmazonPictures/master/pictures/Lenovo/T470/RG/UK/3.jpg</v>
      </c>
      <c r="P9" s="27" t="str">
        <f>IF(ISBLANK(Values!$F8),"",Values!P8)</f>
        <v>https://raw.githubusercontent.com/PatrickVibild/TellusAmazonPictures/master/pictures/Lenovo/T470/RG/UK/4.jpg</v>
      </c>
      <c r="Q9" s="27" t="str">
        <f>IF(ISBLANK(Values!$F8),"",Values!Q8)</f>
        <v>https://raw.githubusercontent.com/PatrickVibild/TellusAmazonPictures/master/pictures/Lenovo/T470/RG/UK/5.jpg</v>
      </c>
      <c r="R9" s="27" t="str">
        <f>IF(ISBLANK(Values!$F8),"",Values!R8)</f>
        <v>https://raw.githubusercontent.com/PatrickVibild/TellusAmazonPictures/master/pictures/Lenovo/T470/RG/UK/6.jpg</v>
      </c>
      <c r="S9" s="27" t="str">
        <f>IF(ISBLANK(Values!$F8),"",Values!S8)</f>
        <v>https://raw.githubusercontent.com/PatrickVibild/TellusAmazonPictures/master/pictures/Lenovo/T470/RG/UK/7.jpg</v>
      </c>
      <c r="T9" s="27" t="str">
        <f>IF(ISBLANK(Values!$F8),"",Values!T8)</f>
        <v>https://raw.githubusercontent.com/PatrickVibild/TellusAmazonPictures/master/pictures/Lenovo/T470/RG/UK/8.jpg</v>
      </c>
      <c r="U9" s="27" t="str">
        <f>IF(ISBLANK(Values!$F8),"",Values!U8)</f>
        <v>https://raw.githubusercontent.com/PatrickVibild/TellusAmazonPictures/master/pictures/Lenovo/T470/RG/UK/9.jpg</v>
      </c>
      <c r="W9" s="29" t="str">
        <f>IF(ISBLANK(Values!E8),"","Child")</f>
        <v>Child</v>
      </c>
      <c r="X9" s="29" t="str">
        <f>IF(ISBLANK(Values!E8),"",Values!$B$13)</f>
        <v>Lenovo T470 parent regular</v>
      </c>
      <c r="Y9" s="31" t="str">
        <f>IF(ISBLANK(Values!E8),"","Size-Color")</f>
        <v>Size-Color</v>
      </c>
      <c r="Z9" s="29" t="str">
        <f>IF(ISBLANK(Values!E8),"","variation")</f>
        <v>variation</v>
      </c>
      <c r="AA9" s="1" t="str">
        <f>IF(ISBLANK(Values!E8),"",Values!$B$20)</f>
        <v>Update</v>
      </c>
      <c r="AB9" s="1"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34" t="str">
        <f>IF(ISBLANK(Values!E8),"",IF(Values!I8,Values!$B$23,Values!$B$33))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9" s="32"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9" s="1" t="str">
        <f>IF(ISBLANK(Values!E8),"",Values!$B$25)</f>
        <v xml:space="preserve">♻️ PRODOTTO ECOLOGICO - Acquista ricondizionato, ACQUISTA VERDE! Riduci oltre l'80% di anidride carbonica acquistando le nostre tastiere ricondizionate, rispetto a ottenere una nuova tastiera! </v>
      </c>
      <c r="AL9" s="1" t="str">
        <f>IF(ISBLANK(Values!E8),"",SUBSTITUTE(SUBSTITUTE(IF(Values!$J8, Values!$B$26, Values!$B$33), "{language}", Values!$H8), "{flag}", INDEX(options!$E$1:$E$20, Values!$V8)))</f>
        <v xml:space="preserve">👉 LAYOUT - 🇬🇧 UK NO retroilluminato. </v>
      </c>
      <c r="AM9" s="1" t="str">
        <f>SUBSTITUTE(IF(ISBLANK(Values!E8),"",Values!$B$27),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9" s="1" t="str">
        <f>IF(ISBLANK(Values!E8),"","No")</f>
        <v>No</v>
      </c>
      <c r="DA9" s="1" t="str">
        <f>IF(ISBLANK(Values!E8),"","No")</f>
        <v>No</v>
      </c>
      <c r="DO9" s="1" t="str">
        <f>IF(ISBLANK(Values!E8),"","Parts")</f>
        <v>Parts</v>
      </c>
      <c r="DP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Y9" t="str">
        <f>IF(ISBLANK(Values!$E8), "", "not_applicable")</f>
        <v>not_applicable</v>
      </c>
      <c r="EI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t="str">
        <f>IF(IF(ISBLANK(Values!E8),"",IF(Values!J8, Values!$B$4, Values!$B$5))=0,"",IF(ISBLANK(Values!E8),"",IF(Values!J8, Values!$B$4, Values!$B$5)))</f>
        <v>34.95</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row>
    <row r="10" spans="1:192" ht="48" x14ac:dyDescent="0.2">
      <c r="A10" s="1" t="str">
        <f>IF(ISBLANK(Values!E9),"",IF(Values!$B$37="EU","computercomponent","computer"))</f>
        <v>computercomponent</v>
      </c>
      <c r="B10" s="33" t="str">
        <f>IF(ISBLANK(Values!E9),"",Values!F9)</f>
        <v>Lenovo T470 regular - NOR</v>
      </c>
      <c r="C10" s="29" t="str">
        <f>IF(ISBLANK(Values!E9),"","TellusRem")</f>
        <v>TellusRem</v>
      </c>
      <c r="D10" s="28">
        <f>IF(ISBLANK(Values!E9),"",Values!E9)</f>
        <v>5714401473060</v>
      </c>
      <c r="E10" s="1" t="str">
        <f>IF(ISBLANK(Values!E9),"","EAN")</f>
        <v>EAN</v>
      </c>
      <c r="F10" s="27" t="str">
        <f>IF(ISBLANK(Values!E9),"",IF(Values!J9, SUBSTITUTE(Values!$B$1, "{language}", Values!H9) &amp; " " &amp;Values!$B$3, SUBSTITUTE(Values!$B$2, "{language}", Values!$H9) &amp; " " &amp;Values!$B$3))</f>
        <v>sostituzione della tastiera Scandinavo - Nordico non retroilluminata per Lenovo Thinkpad T470 T480</v>
      </c>
      <c r="G10" s="29" t="str">
        <f>IF(ISBLANK(Values!E9),"",IF(Values!$B$20="PartialUpdate","","TellusRem"))</f>
        <v>TellusRem</v>
      </c>
      <c r="H10" s="1" t="str">
        <f>IF(ISBLANK(Values!E9),"",Values!$B$16)</f>
        <v>computer-keyboards</v>
      </c>
      <c r="I10" s="1" t="str">
        <f>IF(ISBLANK(Values!E9),"","4730574031")</f>
        <v>4730574031</v>
      </c>
      <c r="J10" s="31" t="str">
        <f>IF(ISBLANK(Values!E9),"",Values!F9 )</f>
        <v>Lenovo T470 regular - NOR</v>
      </c>
      <c r="K10" s="27" t="str">
        <f>IF(IF(ISBLANK(Values!E9),"",IF(Values!J9, Values!$B$4, Values!$B$5))=0,"",IF(ISBLANK(Values!E9),"",IF(Values!J9, Values!$B$4, Values!$B$5)))</f>
        <v>34.95</v>
      </c>
      <c r="L10" s="27">
        <f>IF(ISBLANK(Values!E9),"",IF($CO10="DEFAULT", Values!$B$18, ""))</f>
        <v>5</v>
      </c>
      <c r="M10" s="27" t="str">
        <f>IF(ISBLANK(Values!E9),"",Values!$M9)</f>
        <v>https://download.lenovo.com/Images/Parts/Lenovo/T470/RG/NOR/Lenovo/T470/RG/NOR_A.jpg</v>
      </c>
      <c r="N10" s="27" t="str">
        <f>IF(ISBLANK(Values!$F9),"",Values!N9)</f>
        <v>https://download.lenovo.com/Images/Parts/Lenovo/T470/RG/NOR/Lenovo/T470/RG/NOR_B.jpg</v>
      </c>
      <c r="O10" s="27" t="str">
        <f>IF(ISBLANK(Values!$F9),"",Values!O9)</f>
        <v>https://download.lenovo.com/Images/Parts/Lenovo/T470/RG/NOR/Lenovo/T470/RG/NOR_details.jpg</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Child</v>
      </c>
      <c r="X10" s="29" t="str">
        <f>IF(ISBLANK(Values!E9),"",Values!$B$13)</f>
        <v>Lenovo T470 parent regular</v>
      </c>
      <c r="Y10" s="31" t="str">
        <f>IF(ISBLANK(Values!E9),"","Size-Color")</f>
        <v>Size-Color</v>
      </c>
      <c r="Z10" s="29" t="str">
        <f>IF(ISBLANK(Values!E9),"","variation")</f>
        <v>variation</v>
      </c>
      <c r="AA10" s="1" t="str">
        <f>IF(ISBLANK(Values!E9),"",Values!$B$20)</f>
        <v>Update</v>
      </c>
      <c r="AB10" s="1"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34" t="str">
        <f>IF(ISBLANK(Values!E9),"",IF(Values!I9,Values!$B$23,Values!$B$33))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0" s="32"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10" s="1" t="str">
        <f>IF(ISBLANK(Values!E9),"",Values!$B$25)</f>
        <v xml:space="preserve">♻️ PRODOTTO ECOLOGICO - Acquista ricondizionato, ACQUISTA VERDE! Riduci oltre l'80% di anidride carbonica acquistando le nostre tastiere ricondizionate, rispetto a ottenere una nuova tastiera! </v>
      </c>
      <c r="AL10" s="1" t="str">
        <f>IF(ISBLANK(Values!E9),"",SUBSTITUTE(SUBSTITUTE(IF(Values!$J9, Values!$B$26, Values!$B$33), "{language}", Values!$H9), "{flag}", INDEX(options!$E$1:$E$20, Values!$V9)))</f>
        <v xml:space="preserve">👉 LAYOUT - 🇸🇪 🇫🇮 🇳🇴 🇩🇰 Scandinavo - Nordico NO retroilluminato. </v>
      </c>
      <c r="AM10" s="1" t="str">
        <f>SUBSTITUTE(IF(ISBLANK(Values!E9),"",Values!$B$27),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T10" s="27" t="str">
        <f>IF(ISBLANK(Values!E9),"",Values!H9)</f>
        <v>Scandinavo - Nordico</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0" s="1" t="str">
        <f>IF(ISBLANK(Values!E9),"","No")</f>
        <v>No</v>
      </c>
      <c r="DA10" s="1" t="str">
        <f>IF(ISBLANK(Values!E9),"","No")</f>
        <v>No</v>
      </c>
      <c r="DO10" s="1" t="str">
        <f>IF(ISBLANK(Values!E9),"","Parts")</f>
        <v>Parts</v>
      </c>
      <c r="DP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Y10" t="str">
        <f>IF(ISBLANK(Values!$E9), "", "not_applicable")</f>
        <v>not_applicable</v>
      </c>
      <c r="EI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t="str">
        <f>IF(IF(ISBLANK(Values!E9),"",IF(Values!J9, Values!$B$4, Values!$B$5))=0,"",IF(ISBLANK(Values!E9),"",IF(Values!J9, Values!$B$4, Values!$B$5)))</f>
        <v>34.95</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row>
    <row r="11" spans="1:192"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48" x14ac:dyDescent="0.2">
      <c r="A22" s="1" t="str">
        <f>IF(ISBLANK(Values!E21),"",IF(Values!$B$37="EU","computercomponent","computer"))</f>
        <v>computercomponent</v>
      </c>
      <c r="B22" s="33" t="str">
        <f>IF(ISBLANK(Values!E21),"",Values!F21)</f>
        <v>Lenovo T470 regular - US INT</v>
      </c>
      <c r="C22" s="29" t="str">
        <f>IF(ISBLANK(Values!E21),"","TellusRem")</f>
        <v>TellusRem</v>
      </c>
      <c r="D22" s="28">
        <f>IF(ISBLANK(Values!E21),"",Values!E21)</f>
        <v>5714401473183</v>
      </c>
      <c r="E22" s="1" t="str">
        <f>IF(ISBLANK(Values!E21),"","EAN")</f>
        <v>EAN</v>
      </c>
      <c r="F22" s="27" t="str">
        <f>IF(ISBLANK(Values!E21),"",IF(Values!J21, SUBSTITUTE(Values!$B$1, "{language}", Values!H21) &amp; " " &amp;Values!$B$3, SUBSTITUTE(Values!$B$2, "{language}", Values!$H21) &amp; " " &amp;Values!$B$3))</f>
        <v>sostituzione della tastiera US international non retroilluminata per Lenovo Thinkpad T470 T480</v>
      </c>
      <c r="G22" s="29" t="str">
        <f>IF(ISBLANK(Values!E21),"",IF(Values!$B$20="PartialUpdate","","TellusRem"))</f>
        <v>TellusRem</v>
      </c>
      <c r="H22" s="1" t="str">
        <f>IF(ISBLANK(Values!E21),"",Values!$B$16)</f>
        <v>computer-keyboards</v>
      </c>
      <c r="I22" s="1" t="str">
        <f>IF(ISBLANK(Values!E21),"","4730574031")</f>
        <v>4730574031</v>
      </c>
      <c r="J22" s="31" t="str">
        <f>IF(ISBLANK(Values!E21),"",Values!F21 )</f>
        <v>Lenovo T470 regular - US INT</v>
      </c>
      <c r="K22" s="27" t="str">
        <f>IF(IF(ISBLANK(Values!E21),"",IF(Values!J21, Values!$B$4, Values!$B$5))=0,"",IF(ISBLANK(Values!E21),"",IF(Values!J21, Values!$B$4, Values!$B$5)))</f>
        <v>34.95</v>
      </c>
      <c r="L22" s="27">
        <f>IF(ISBLANK(Values!E21),"",IF($CO22="DEFAULT", Values!$B$18, ""))</f>
        <v>5</v>
      </c>
      <c r="M22" s="27" t="str">
        <f>IF(ISBLANK(Values!E21),"",Values!$M21)</f>
        <v>https://raw.githubusercontent.com/PatrickVibild/TellusAmazonPictures/master/pictures/Lenovo/T470/RG/USI/1.jpg</v>
      </c>
      <c r="N22" s="27" t="str">
        <f>IF(ISBLANK(Values!$F21),"",Values!N21)</f>
        <v>https://raw.githubusercontent.com/PatrickVibild/TellusAmazonPictures/master/pictures/Lenovo/T470/RG/USI/2.jpg</v>
      </c>
      <c r="O22" s="27" t="str">
        <f>IF(ISBLANK(Values!$F21),"",Values!O21)</f>
        <v>https://raw.githubusercontent.com/PatrickVibild/TellusAmazonPictures/master/pictures/Lenovo/T470/RG/USI/3.jpg</v>
      </c>
      <c r="P22" s="27" t="str">
        <f>IF(ISBLANK(Values!$F21),"",Values!P21)</f>
        <v>https://raw.githubusercontent.com/PatrickVibild/TellusAmazonPictures/master/pictures/Lenovo/T470/RG/USI/4.jpg</v>
      </c>
      <c r="Q22" s="27" t="str">
        <f>IF(ISBLANK(Values!$F21),"",Values!Q21)</f>
        <v>https://raw.githubusercontent.com/PatrickVibild/TellusAmazonPictures/master/pictures/Lenovo/T470/RG/USI/5.jpg</v>
      </c>
      <c r="R22" s="27" t="str">
        <f>IF(ISBLANK(Values!$F21),"",Values!R21)</f>
        <v>https://raw.githubusercontent.com/PatrickVibild/TellusAmazonPictures/master/pictures/Lenovo/T470/RG/USI/6.jpg</v>
      </c>
      <c r="S22" s="27" t="str">
        <f>IF(ISBLANK(Values!$F21),"",Values!S21)</f>
        <v>https://raw.githubusercontent.com/PatrickVibild/TellusAmazonPictures/master/pictures/Lenovo/T470/RG/USI/7.jpg</v>
      </c>
      <c r="T22" s="27" t="str">
        <f>IF(ISBLANK(Values!$F21),"",Values!T21)</f>
        <v>https://raw.githubusercontent.com/PatrickVibild/TellusAmazonPictures/master/pictures/Lenovo/T470/RG/USI/8.jpg</v>
      </c>
      <c r="U22" s="27" t="str">
        <f>IF(ISBLANK(Values!$F21),"",Values!U21)</f>
        <v>https://raw.githubusercontent.com/PatrickVibild/TellusAmazonPictures/master/pictures/Lenovo/T470/RG/USI/9.jpg</v>
      </c>
      <c r="W22" s="29" t="str">
        <f>IF(ISBLANK(Values!E21),"","Child")</f>
        <v>Child</v>
      </c>
      <c r="X22" s="29" t="str">
        <f>IF(ISBLANK(Values!E21),"",Values!$B$13)</f>
        <v>Lenovo T470 parent regular</v>
      </c>
      <c r="Y22" s="31" t="str">
        <f>IF(ISBLANK(Values!E21),"","Size-Color")</f>
        <v>Size-Color</v>
      </c>
      <c r="Z22" s="29" t="str">
        <f>IF(ISBLANK(Values!E21),"","variation")</f>
        <v>variation</v>
      </c>
      <c r="AA22" s="1" t="str">
        <f>IF(ISBLANK(Values!E21),"",Values!$B$20)</f>
        <v>Update</v>
      </c>
      <c r="AB22" s="1" t="str">
        <f>IF(ISBLANK(Values!E21),"",Values!$B$29)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2" s="34" t="str">
        <f>IF(ISBLANK(Values!E21),"",IF(Values!I21,Values!$B$23,Values!$B$33))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2" s="32" t="str">
        <f>IF(ISBLANK(Values!E21),"",Values!$B$24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22" s="1" t="str">
        <f>IF(ISBLANK(Values!E21),"",Values!$B$25)</f>
        <v xml:space="preserve">♻️ PRODOTTO ECOLOGICO - Acquista ricondizionato, ACQUISTA VERDE! Riduci oltre l'80% di anidride carbonica acquistando le nostre tastiere ricondizionate, rispetto a ottenere una nuova tastiera! </v>
      </c>
      <c r="AL22" s="1" t="str">
        <f>IF(ISBLANK(Values!E21),"",SUBSTITUTE(SUBSTITUTE(IF(Values!$J21, Values!$B$26, Values!$B$33), "{language}", Values!$H21), "{flag}", INDEX(options!$E$1:$E$20, Values!$V21)))</f>
        <v xml:space="preserve">👉 LAYOUT - 🇺🇸 with € symbol US international NO retroilluminato. </v>
      </c>
      <c r="AM22" s="1" t="str">
        <f>SUBSTITUTE(IF(ISBLANK(Values!E21),"",Values!$B$27),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T22" s="27" t="str">
        <f>IF(ISBLANK(Values!E21),"",Values!H21)</f>
        <v>US international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2" s="1" t="str">
        <f>IF(ISBLANK(Values!E21),"","No")</f>
        <v>No</v>
      </c>
      <c r="DA22" s="1" t="str">
        <f>IF(ISBLANK(Values!E21),"","No")</f>
        <v>No</v>
      </c>
      <c r="DO22" s="1" t="str">
        <f>IF(ISBLANK(Values!E21),"","Parts")</f>
        <v>Parts</v>
      </c>
      <c r="DP22" s="1"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DY22" t="str">
        <f>IF(ISBLANK(Values!$E21), "", "not_applicable")</f>
        <v>not_applicable</v>
      </c>
      <c r="EI22" s="1"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t="str">
        <f>IF(IF(ISBLANK(Values!E21),"",IF(Values!J21, Values!$B$4, Values!$B$5))=0,"",IF(ISBLANK(Values!E21),"",IF(Values!J21, Values!$B$4, Values!$B$5)))</f>
        <v>34.95</v>
      </c>
      <c r="FP22" s="1" t="str">
        <f>IF(IF(ISBLANK(Values!E21),"",IF(Values!J21, Values!$B$4, Values!$B$5))=0,"",IF(ISBLANK(Values!E21),"","Percent"))</f>
        <v>Percent</v>
      </c>
      <c r="FQ22" s="1" t="str">
        <f>IF(IF(ISBLANK(Values!E21),"",IF(Values!J21, Values!$B$4, Values!$B$5))=0,"",IF(ISBLANK(Values!E21),"","2"))</f>
        <v>2</v>
      </c>
      <c r="FR22" s="1" t="str">
        <f>IF(IF(ISBLANK(Values!E21),"",IF(Values!J21, Values!$B$4, Values!$B$5))=0,"",IF(ISBLANK(Values!E21),"","3"))</f>
        <v>3</v>
      </c>
      <c r="FS22" s="1" t="str">
        <f>IF(IF(ISBLANK(Values!E21),"",IF(Values!J21, Values!$B$4, Values!$B$5))=0,"",IF(ISBLANK(Values!E21),"","5"))</f>
        <v>5</v>
      </c>
      <c r="FT22" s="1" t="str">
        <f>IF(IF(ISBLANK(Values!E21),"",IF(Values!J21, Values!$B$4, Values!$B$5))=0,"",IF(ISBLANK(Values!E21),"","6"))</f>
        <v>6</v>
      </c>
      <c r="FU22" s="1" t="str">
        <f>IF(IF(ISBLANK(Values!E21),"",IF(Values!J21, Values!$B$4, Values!$B$5))=0,"",IF(ISBLANK(Values!E21),"","10"))</f>
        <v>10</v>
      </c>
      <c r="FV22" s="1" t="str">
        <f>IF(IF(ISBLANK(Values!E21),"",IF(Values!J21, Values!$B$4, Values!$B$5))=0,"",IF(ISBLANK(Values!E21),"","10"))</f>
        <v>10</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48" x14ac:dyDescent="0.2">
      <c r="A24" s="1" t="str">
        <f>IF(ISBLANK(Values!E23),"",IF(Values!$B$37="EU","computercomponent","computer"))</f>
        <v>computercomponent</v>
      </c>
      <c r="B24" s="33" t="str">
        <f>IF(ISBLANK(Values!E23),"",Values!F23)</f>
        <v>Lenovo T470 - US RG V2</v>
      </c>
      <c r="C24" s="29" t="str">
        <f>IF(ISBLANK(Values!E23),"","TellusRem")</f>
        <v>TellusRem</v>
      </c>
      <c r="D24" s="28">
        <f>IF(ISBLANK(Values!E23),"",Values!E23)</f>
        <v>5714401490203</v>
      </c>
      <c r="E24" s="1" t="str">
        <f>IF(ISBLANK(Values!E23),"","EAN")</f>
        <v>EAN</v>
      </c>
      <c r="F24" s="27" t="str">
        <f>IF(ISBLANK(Values!E23),"",IF(Values!J23, SUBSTITUTE(Values!$B$1, "{language}", Values!H23) &amp; " " &amp;Values!$B$3, SUBSTITUTE(Values!$B$2, "{language}", Values!$H23) &amp; " " &amp;Values!$B$3))</f>
        <v>sostituzione della tastiera US  non retroilluminata per Lenovo Thinkpad T470 T480</v>
      </c>
      <c r="G24" s="29" t="str">
        <f>IF(ISBLANK(Values!E23),"",IF(Values!$B$20="PartialUpdate","","TellusRem"))</f>
        <v>TellusRem</v>
      </c>
      <c r="H24" s="1" t="str">
        <f>IF(ISBLANK(Values!E23),"",Values!$B$16)</f>
        <v>computer-keyboards</v>
      </c>
      <c r="I24" s="1" t="str">
        <f>IF(ISBLANK(Values!E23),"","4730574031")</f>
        <v>4730574031</v>
      </c>
      <c r="J24" s="31" t="str">
        <f>IF(ISBLANK(Values!E23),"",Values!F23 )</f>
        <v>Lenovo T470 - US RG V2</v>
      </c>
      <c r="K24" s="27" t="str">
        <f>IF(IF(ISBLANK(Values!E23),"",IF(Values!J23, Values!$B$4, Values!$B$5))=0,"",IF(ISBLANK(Values!E23),"",IF(Values!J23, Values!$B$4, Values!$B$5)))</f>
        <v>34.95</v>
      </c>
      <c r="L24" s="27">
        <f>IF(ISBLANK(Values!E23),"",IF($CO24="DEFAULT", Values!$B$18, ""))</f>
        <v>5</v>
      </c>
      <c r="M24" s="27" t="str">
        <f>IF(ISBLANK(Values!E23),"",Values!$M23)</f>
        <v>https://raw.githubusercontent.com/PatrickVibild/TellusAmazonPictures/master/pictures/Lenovo/T470/RG/US/1.jpg</v>
      </c>
      <c r="N24" s="27" t="str">
        <f>IF(ISBLANK(Values!$F23),"",Values!N23)</f>
        <v>https://raw.githubusercontent.com/PatrickVibild/TellusAmazonPictures/master/pictures/Lenovo/T470/RG/US/2.jpg</v>
      </c>
      <c r="O24" s="27" t="str">
        <f>IF(ISBLANK(Values!$F23),"",Values!O23)</f>
        <v>https://raw.githubusercontent.com/PatrickVibild/TellusAmazonPictures/master/pictures/Lenovo/T470/RG/US/3.jpg</v>
      </c>
      <c r="P24" s="27" t="str">
        <f>IF(ISBLANK(Values!$F23),"",Values!P23)</f>
        <v>https://raw.githubusercontent.com/PatrickVibild/TellusAmazonPictures/master/pictures/Lenovo/T470/RG/US/4.jpg</v>
      </c>
      <c r="Q24" s="27" t="str">
        <f>IF(ISBLANK(Values!$F23),"",Values!Q23)</f>
        <v>https://raw.githubusercontent.com/PatrickVibild/TellusAmazonPictures/master/pictures/Lenovo/T470/RG/US/5.jpg</v>
      </c>
      <c r="R24" s="27" t="str">
        <f>IF(ISBLANK(Values!$F23),"",Values!R23)</f>
        <v>https://raw.githubusercontent.com/PatrickVibild/TellusAmazonPictures/master/pictures/Lenovo/T470/RG/US/6.jpg</v>
      </c>
      <c r="S24" s="27" t="str">
        <f>IF(ISBLANK(Values!$F23),"",Values!S23)</f>
        <v>https://raw.githubusercontent.com/PatrickVibild/TellusAmazonPictures/master/pictures/Lenovo/T470/RG/US/7.jpg</v>
      </c>
      <c r="T24" s="27" t="str">
        <f>IF(ISBLANK(Values!$F23),"",Values!T23)</f>
        <v>https://raw.githubusercontent.com/PatrickVibild/TellusAmazonPictures/master/pictures/Lenovo/T470/RG/US/8.jpg</v>
      </c>
      <c r="U24" s="27" t="str">
        <f>IF(ISBLANK(Values!$F23),"",Values!U23)</f>
        <v>https://raw.githubusercontent.com/PatrickVibild/TellusAmazonPictures/master/pictures/Lenovo/T470/RG/US/9.jpg</v>
      </c>
      <c r="V24" s="1"/>
      <c r="W24" s="29" t="str">
        <f>IF(ISBLANK(Values!E23),"","Child")</f>
        <v>Child</v>
      </c>
      <c r="X24" s="29" t="str">
        <f>IF(ISBLANK(Values!E23),"",Values!$B$13)</f>
        <v>Lenovo T470 parent regular</v>
      </c>
      <c r="Y24" s="31" t="str">
        <f>IF(ISBLANK(Values!E23),"","Size-Color")</f>
        <v>Size-Color</v>
      </c>
      <c r="Z24" s="29" t="str">
        <f>IF(ISBLANK(Values!E23),"","variation")</f>
        <v>variation</v>
      </c>
      <c r="AA24" s="1" t="str">
        <f>IF(ISBLANK(Values!E23),"",Values!$B$20)</f>
        <v>Update</v>
      </c>
      <c r="AB24" s="1" t="str">
        <f>IF(ISBLANK(Values!E23),"",Values!$B$29)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4" s="1"/>
      <c r="AD24" s="1"/>
      <c r="AE24" s="1"/>
      <c r="AF24" s="1"/>
      <c r="AG24" s="1"/>
      <c r="AH24" s="1"/>
      <c r="AI24" s="34" t="str">
        <f>IF(ISBLANK(Values!E23),"",IF(Values!I23,Values!$B$23,Values!$B$33))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4" s="32" t="str">
        <f>IF(ISBLANK(Values!E23),"",Values!$B$24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24" s="1" t="str">
        <f>IF(ISBLANK(Values!E23),"",Values!$B$25)</f>
        <v xml:space="preserve">♻️ PRODOTTO ECOLOGICO - Acquista ricondizionato, ACQUISTA VERDE! Riduci oltre l'80% di anidride carbonica acquistando le nostre tastiere ricondizionate, rispetto a ottenere una nuova tastiera! </v>
      </c>
      <c r="AL24" s="1" t="str">
        <f>IF(ISBLANK(Values!E23),"",SUBSTITUTE(SUBSTITUTE(IF(Values!$J23, Values!$B$26, Values!$B$33), "{language}", Values!$H23), "{flag}", INDEX(options!$E$1:$E$20, Values!$V23)))</f>
        <v xml:space="preserve">👉 LAYOUT - 🇺🇸 US  NO retroilluminato. </v>
      </c>
      <c r="AM24" s="1" t="str">
        <f>SUBSTITUTE(IF(ISBLANK(Values!E23),"",Values!$B$27),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N24" s="1"/>
      <c r="AO24" s="1"/>
      <c r="AP24" s="1"/>
      <c r="AQ24" s="1"/>
      <c r="AR24" s="1"/>
      <c r="AS24" s="1"/>
      <c r="AT24" s="27" t="str">
        <f>IF(ISBLANK(Values!E23),"",Values!H23)</f>
        <v xml:space="preserve">US </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34.95</v>
      </c>
      <c r="FP24" s="1" t="str">
        <f>IF(IF(ISBLANK(Values!E23),"",IF(Values!J23, Values!$B$4, Values!$B$5))=0,"",IF(ISBLANK(Values!E23),"","Percent"))</f>
        <v>Percent</v>
      </c>
      <c r="FQ24" s="1" t="str">
        <f>IF(IF(ISBLANK(Values!E23),"",IF(Values!J23, Values!$B$4, Values!$B$5))=0,"",IF(ISBLANK(Values!E23),"","2"))</f>
        <v>2</v>
      </c>
      <c r="FR24" s="1" t="str">
        <f>IF(IF(ISBLANK(Values!E23),"",IF(Values!J23, Values!$B$4, Values!$B$5))=0,"",IF(ISBLANK(Values!E23),"","3"))</f>
        <v>3</v>
      </c>
      <c r="FS24" s="1" t="str">
        <f>IF(IF(ISBLANK(Values!E23),"",IF(Values!J23, Values!$B$4, Values!$B$5))=0,"",IF(ISBLANK(Values!E23),"","5"))</f>
        <v>5</v>
      </c>
      <c r="FT24" s="1" t="str">
        <f>IF(IF(ISBLANK(Values!E23),"",IF(Values!J23, Values!$B$4, Values!$B$5))=0,"",IF(ISBLANK(Values!E23),"","6"))</f>
        <v>6</v>
      </c>
      <c r="FU24" s="1" t="str">
        <f>IF(IF(ISBLANK(Values!E23),"",IF(Values!J23, Values!$B$4, Values!$B$5))=0,"",IF(ISBLANK(Values!E23),"","10"))</f>
        <v>10</v>
      </c>
      <c r="FV24" s="1" t="str">
        <f>IF(IF(ISBLANK(Values!E23),"",IF(Values!J23, Values!$B$4, Values!$B$5))=0,"",IF(ISBLANK(Values!E23),"","10"))</f>
        <v>10</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IF(ISBLANK(Values!E85),"",IF(Values!B101="PartialUpdate","","TellusRem"))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IF(ISBLANK(Values!E86),"",IF(Values!B102="PartialUpdate","","TellusRem"))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IF(ISBLANK(Values!E87),"",IF(Values!B103="PartialUpdate","","TellusRem"))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IF(ISBLANK(Values!E88),"",IF(Values!B104="PartialUpdate","","TellusRem"))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IF(ISBLANK(Values!E89),"",IF(Values!B105="PartialUpdate","","TellusRem"))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IF(ISBLANK(Values!E90),"",IF(Values!B106="PartialUpdate","","TellusRem"))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IF(ISBLANK(Values!E91),"",IF(Values!B107="PartialUpdate","","TellusRem"))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IF(ISBLANK(Values!E92),"",IF(Values!B108="PartialUpdate","","TellusRem"))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IF(ISBLANK(Values!E93),"",IF(Values!B109="PartialUpdate","","TellusRem"))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IF(ISBLANK(Values!E94),"",IF(Values!B110="PartialUpdate","","TellusRem"))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IF(ISBLANK(Values!E95),"",IF(Values!B111="PartialUpdate","","TellusRem"))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IF(ISBLANK(Values!E96),"",IF(Values!B112="PartialUpdate","","TellusRem"))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IF(ISBLANK(Values!E97),"",IF(Values!B113="PartialUpdate","","TellusRem"))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IF(ISBLANK(Values!E98),"",IF(Values!B114="PartialUpdate","","TellusRem"))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IF(ISBLANK(Values!E99),"",IF(Values!B115="PartialUpdate","","TellusRem"))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IF(ISBLANK(Values!E100),"",IF(Values!B116="PartialUpdate","","TellusRem"))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IF(ISBLANK(Values!E101),"",IF(Values!B117="PartialUpdate","","TellusRem"))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IF(ISBLANK(Values!E102),"",IF(Values!B118="PartialUpdate","","TellusRem"))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IF(ISBLANK(Values!E103),"",IF(Values!B119="PartialUpdate","","TellusRem"))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IF(ISBLANK(Values!E104),"",IF(Values!B120="PartialUpdate","","TellusRem"))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IF(ISBLANK(Values!E105),"",IF(Values!B121="PartialUpdate","","TellusRem"))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IF(ISBLANK(Values!E106),"",IF(Values!B122="PartialUpdate","","TellusRem"))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IF(ISBLANK(Values!E107),"",IF(Values!B123="PartialUpdate","","TellusRem"))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IF(ISBLANK(Values!E108),"",IF(Values!B124="PartialUpdate","","TellusRem"))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IF(ISBLANK(Values!E109),"",IF(Values!B125="PartialUpdate","","TellusRem"))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IF(ISBLANK(Values!E110),"",IF(Values!B126="PartialUpdate","","TellusRem"))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IF(ISBLANK(Values!E111),"",IF(Values!B127="PartialUpdate","","TellusRem"))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IF(ISBLANK(Values!E112),"",IF(Values!B128="PartialUpdate","","TellusRem"))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IF(ISBLANK(Values!E113),"",IF(Values!B129="PartialUpdate","","TellusRem"))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IF(ISBLANK(Values!E114),"",IF(Values!B130="PartialUpdate","","TellusRem"))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IF(ISBLANK(Values!E115),"",IF(Values!B131="PartialUpdate","","TellusRem"))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12">
      <formula>AND(IF(IFERROR(VLOOKUP($A$3,#NAME?,MATCH($A4,#NAME?,0)+1,0),0)&gt;0,0,1),IF(IFERROR(VLOOKUP($A$3,#NAME?,MATCH($A4,#NAME?,0)+1,0),0)&gt;0,0,1),IF(IFERROR(VLOOKUP($A$3,#NAME?,MATCH($A4,#NAME?,0)+1,0),0)&gt;0,0,1),IF(IFERROR(MATCH($A4,#NAME?,0),0)&gt;0,1,0))</formula>
    </cfRule>
    <cfRule type="expression" dxfId="532" priority="9">
      <formula>IF(VLOOKUP($A$3,#NAME?,MATCH($A4,#NAME?,0)+1,0)&gt;0,1,0)</formula>
    </cfRule>
  </conditionalFormatting>
  <conditionalFormatting sqref="B4">
    <cfRule type="expression" dxfId="531" priority="990">
      <formula>IF(LEN(B4)&gt;0,1,0)</formula>
    </cfRule>
    <cfRule type="expression" dxfId="530" priority="994">
      <formula>AND(IF(IFERROR(VLOOKUP($B$3,#NAME?,MATCH($A4,#NAME?,0)+1,0),0)&gt;0,0,1),IF(IFERROR(VLOOKUP($B$3,#NAME?,MATCH($A4,#NAME?,0)+1,0),0)&gt;0,0,1),IF(IFERROR(VLOOKUP($B$3,#NAME?,MATCH($A4,#NAME?,0)+1,0),0)&gt;0,0,1),IF(IFERROR(MATCH($A4,#NAME?,0),0)&gt;0,1,0))</formula>
    </cfRule>
    <cfRule type="expression" dxfId="529" priority="991">
      <formula>IF(VLOOKUP($B$3,#NAME?,MATCH($A4,#NAME?,0)+1,0)&gt;0,1,0)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8">
      <formula>IF(LEN(C5)&gt;0,1,0)</formula>
    </cfRule>
    <cfRule type="expression" dxfId="520" priority="19">
      <formula>IF(VLOOKUP($C$3,#NAME?,MATCH($A5,#NAME?,0)+1,0)&gt;0,1,0)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7">
      <formula>AND(IF(IFERROR(VLOOKUP($H$3,#NAME?,MATCH($A4,#NAME?,0)+1,0),0)&gt;0,0,1),IF(IFERROR(VLOOKUP($H$3,#NAME?,MATCH($A4,#NAME?,0)+1,0),0)&gt;0,0,1),IF(IFERROR(VLOOKUP($H$3,#NAME?,MATCH($A4,#NAME?,0)+1,0),0)&gt;0,0,1),IF(IFERROR(MATCH($A4,#NAME?,0),0)&gt;0,1,0))</formula>
    </cfRule>
    <cfRule type="expression" dxfId="502" priority="44">
      <formula>IF(VLOOKUP($H$3,#NAME?,MATCH($A4,#NAME?,0)+1,0)&gt;0,1,0)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4">
      <formula>AND(IF(IFERROR(VLOOKUP($N$3,#NAME?,MATCH($A4,#NAME?,0)+1,0),0)&gt;0,0,1),IF(IFERROR(VLOOKUP($N$3,#NAME?,MATCH($A4,#NAME?,0)+1,0),0)&gt;0,0,1),IF(IFERROR(VLOOKUP($N$3,#NAME?,MATCH($A4,#NAME?,0)+1,0),0)&gt;0,0,1),IF(IFERROR(MATCH($A4,#NAME?,0),0)&gt;0,1,0))</formula>
    </cfRule>
    <cfRule type="expression" dxfId="461" priority="1051">
      <formula>IF(VLOOKUP($N$3,#NAME?,MATCH($A4,#NAME?,0)+1,0)&gt;0,1,0)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9">
      <formula>AND(IF(IFERROR(VLOOKUP($O$3,#NAME?,MATCH($A4,#NAME?,0)+1,0),0)&gt;0,0,1),IF(IFERROR(VLOOKUP($O$3,#NAME?,MATCH($A4,#NAME?,0)+1,0),0)&gt;0,0,1),IF(IFERROR(VLOOKUP($O$3,#NAME?,MATCH($A4,#NAME?,0)+1,0),0)&gt;0,0,1),IF(IFERROR(MATCH($A4,#NAME?,0),0)&gt;0,1,0))</formula>
    </cfRule>
    <cfRule type="expression" dxfId="455" priority="1056">
      <formula>IF(VLOOKUP($O$3,#NAME?,MATCH($A4,#NAME?,0)+1,0)&gt;0,1,0)</formula>
    </cfRule>
  </conditionalFormatting>
  <conditionalFormatting sqref="X5:X204">
    <cfRule type="expression" dxfId="454" priority="1079">
      <formula>AND(IF(IFERROR(VLOOKUP($B$3,#NAME?,MATCH($A5,#NAME?,0)+1,0),0)&gt;0,0,1),IF(IFERROR(VLOOKUP($B$3,#NAME?,MATCH($A5,#NAME?,0)+1,0),0)&gt;0,0,1),IF(IFERROR(VLOOKUP($B$3,#NAME?,MATCH($A5,#NAME?,0)+1,0),0)&gt;0,0,1),IF(IFERROR(MATCH($A5,#NAME?,0),0)&gt;0,1,0))</formula>
    </cfRule>
    <cfRule type="expression" dxfId="453" priority="1076">
      <formula>IF(VLOOKUP($B$3,#NAME?,MATCH($A5,#NAME?,0)+1,0)&gt;0,1,0)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4">
      <formula>IF(VLOOKUP($Y$3,#NAME?,MATCH($A5,#NAME?,0)+1,0)&gt;0,1,0)</formula>
    </cfRule>
    <cfRule type="expression" dxfId="449" priority="127">
      <formula>AND(IF(IFERROR(VLOOKUP($Y$3,#NAME?,MATCH($A5,#NAME?,0)+1,0),0)&gt;0,0,1),IF(IFERROR(VLOOKUP($Y$3,#NAME?,MATCH($A5,#NAME?,0)+1,0),0)&gt;0,0,1),IF(IFERROR(VLOOKUP($Y$3,#NAME?,MATCH($A5,#NAME?,0)+1,0),0)&gt;0,0,1),IF(IFERROR(MATCH($A5,#NAME?,0),0)&gt;0,1,0))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1">
      <formula>IF(VLOOKUP($Q$3,#NAME?,MATCH($A4,#NAME?,0)+1,0)&gt;0,1,0)</formula>
    </cfRule>
    <cfRule type="expression" dxfId="446" priority="1060">
      <formula>IF(LEN(Z4)&gt;0,1,0)</formula>
    </cfRule>
  </conditionalFormatting>
  <conditionalFormatting sqref="Z5:Z1048576">
    <cfRule type="expression" dxfId="445" priority="129">
      <formula>IF(VLOOKUP($Z$3,#NAME?,MATCH($A5,#NAME?,0)+1,0)&gt;0,1,0)</formula>
    </cfRule>
    <cfRule type="expression" dxfId="444"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3" priority="134">
      <formula>IF(VLOOKUP($AA$3,#NAME?,MATCH($A4,#NAME?,0)+1,0)&gt;0,1,0)</formula>
    </cfRule>
    <cfRule type="expression" dxfId="442" priority="133">
      <formula>IF(LEN(AA4)&gt;0,1,0)</formula>
    </cfRule>
    <cfRule type="expression" dxfId="441"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0" priority="138">
      <formula>IF(LEN(AB4)&gt;0,1,0)</formula>
    </cfRule>
    <cfRule type="expression" dxfId="439" priority="139">
      <formula>IF(VLOOKUP($AB$3,#NAME?,MATCH($A4,#NAME?,0)+1,0)&gt;0,1,0)</formula>
    </cfRule>
    <cfRule type="expression" dxfId="438"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7" priority="143">
      <formula>IF(LEN(#REF!)&gt;0,1,0)</formula>
    </cfRule>
    <cfRule type="expression" dxfId="436" priority="144">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7">
      <formula>AND(IF(IFERROR(VLOOKUP($AI$3,#NAME?,MATCH($A4,#NAME?,0)+1,0),0)&gt;0,0,1),IF(IFERROR(VLOOKUP($AI$3,#NAME?,MATCH($A4,#NAME?,0)+1,0),0)&gt;0,0,1),IF(IFERROR(VLOOKUP($AI$3,#NAME?,MATCH($A4,#NAME?,0)+1,0),0)&gt;0,0,1),IF(IFERROR(MATCH($A4,#NAME?,0),0)&gt;0,1,0))</formula>
    </cfRule>
    <cfRule type="expression" dxfId="421" priority="174">
      <formula>IF(VLOOKUP($AI$3,#NAME?,MATCH($A4,#NAME?,0)+1,0)&gt;0,1,0)</formula>
    </cfRule>
  </conditionalFormatting>
  <conditionalFormatting sqref="AJ4 AJ7:AJ1048576">
    <cfRule type="expression" dxfId="420" priority="179">
      <formula>IF(VLOOKUP($AJ$3,#NAME?,MATCH($A4,#NAME?,0)+1,0)&gt;0,1,0)</formula>
    </cfRule>
    <cfRule type="expression" dxfId="419" priority="182">
      <formula>AND(IF(IFERROR(VLOOKUP($AJ$3,#NAME?,MATCH($A4,#NAME?,0)+1,0),0)&gt;0,0,1),IF(IFERROR(VLOOKUP($AJ$3,#NAME?,MATCH($A4,#NAME?,0)+1,0),0)&gt;0,0,1),IF(IFERROR(VLOOKUP($AJ$3,#NAME?,MATCH($A4,#NAME?,0)+1,0),0)&gt;0,0,1),IF(IFERROR(MATCH($A4,#NAME?,0),0)&gt;0,1,0))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09">
      <formula>IF(VLOOKUP($AP$3,#NAME?,MATCH($A4,#NAME?,0)+1,0)&gt;0,1,0)</formula>
    </cfRule>
    <cfRule type="expression" dxfId="405"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404" priority="214">
      <formula>IF(VLOOKUP($AQ$3,#NAME?,MATCH($A4,#NAME?,0)+1,0)&gt;0,1,0)</formula>
    </cfRule>
    <cfRule type="expression" dxfId="403"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4">
      <formula>IF(VLOOKUP($AU$3,#NAME?,MATCH($A4,#NAME?,0)+1,0)&gt;0,1,0)</formula>
    </cfRule>
    <cfRule type="expression" dxfId="393" priority="233">
      <formula>IF(LEN(AU4)&gt;0,1,0)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4">
      <formula>IF(VLOOKUP($AY$3,#NAME?,MATCH($A4,#NAME?,0)+1,0)&gt;0,1,0)</formula>
    </cfRule>
    <cfRule type="expression" dxfId="383"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4">
      <formula>IF(VLOOKUP($BM$3,#NAME?,MATCH($A4,#NAME?,0)+1,0)&gt;0,1,0)</formula>
    </cfRule>
    <cfRule type="expression" dxfId="353"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52" priority="329">
      <formula>IF(VLOOKUP($BN$3,#NAME?,MATCH($A4,#NAME?,0)+1,0)&gt;0,1,0)</formula>
    </cfRule>
    <cfRule type="expression" dxfId="351"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42">
      <formula>AND(IF(IFERROR(VLOOKUP($BP$3,#NAME?,MATCH($A4,#NAME?,0)+1,0),0)&gt;0,0,1),IF(IFERROR(VLOOKUP($BP$3,#NAME?,MATCH($A4,#NAME?,0)+1,0),0)&gt;0,0,1),IF(IFERROR(VLOOKUP($BP$3,#NAME?,MATCH($A4,#NAME?,0)+1,0),0)&gt;0,0,1),IF(IFERROR(MATCH($A4,#NAME?,0),0)&gt;0,1,0))</formula>
    </cfRule>
    <cfRule type="expression" dxfId="347" priority="339">
      <formula>IF(VLOOKUP($BP$3,#NAME?,MATCH($A4,#NAME?,0)+1,0)&gt;0,1,0)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52">
      <formula>AND(IF(IFERROR(VLOOKUP($BR$3,#NAME?,MATCH($A4,#NAME?,0)+1,0),0)&gt;0,0,1),IF(IFERROR(VLOOKUP($BR$3,#NAME?,MATCH($A4,#NAME?,0)+1,0),0)&gt;0,0,1),IF(IFERROR(VLOOKUP($BR$3,#NAME?,MATCH($A4,#NAME?,0)+1,0),0)&gt;0,0,1),IF(IFERROR(MATCH($A4,#NAME?,0),0)&gt;0,1,0))</formula>
    </cfRule>
    <cfRule type="expression" dxfId="343" priority="349">
      <formula>IF(VLOOKUP($BR$3,#NAME?,MATCH($A4,#NAME?,0)+1,0)&gt;0,1,0)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0">
      <formula>IF(VLOOKUP($CY$3,#NAME?,MATCH($A4,#NAME?,0)+1,0)&gt;0,1,0)</formula>
    </cfRule>
    <cfRule type="expression" dxfId="273" priority="513">
      <formula>AND(IF(IFERROR(VLOOKUP($CY$3,#NAME?,MATCH($A4,#NAME?,0)+1,0),0)&gt;0,0,1),IF(IFERROR(VLOOKUP($CY$3,#NAME?,MATCH($A4,#NAME?,0)+1,0),0)&gt;0,0,1),IF(IFERROR(VLOOKUP($CY$3,#NAME?,MATCH($A4,#NAME?,0)+1,0),0)&gt;0,0,1),IF(IFERROR(MATCH($A4,#NAME?,0),0)&gt;0,1,0))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4">
      <formula>AND(AND(OR(AND(AND(OR(NOT(DA4="Yes"),DA4="")))),A4&lt;&gt;""))</formula>
    </cfRule>
    <cfRule type="expression" dxfId="269" priority="519">
      <formula>AND(IF(IFERROR(VLOOKUP($CZ$3,#NAME?,MATCH($A4,#NAME?,0)+1,0),0)&gt;0,0,1),IF(IFERROR(VLOOKUP($CZ$3,#NAME?,MATCH($A4,#NAME?,0)+1,0),0)&gt;0,0,1),IF(IFERROR(VLOOKUP($CZ$3,#NAME?,MATCH($A4,#NAME?,0)+1,0),0)&gt;0,0,1),IF(IFERROR(MATCH($A4,#NAME?,0),0)&gt;0,1,0))</formula>
    </cfRule>
    <cfRule type="expression" dxfId="268" priority="515">
      <formula>IF(LEN(CZ4)&gt;0,1,0)</formula>
    </cfRule>
    <cfRule type="expression" dxfId="267" priority="516">
      <formula>IF(VLOOKUP($CZ$3,#NAME?,MATCH($A4,#NAME?,0)+1,0)&gt;0,1,0)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0">
      <formula>AND(AND(OR(AND(OR(OR(NOT(CO4&lt;&gt;"DEFAULT"),CO4="")))),A4&lt;&gt;""))</formula>
    </cfRule>
    <cfRule type="expression" dxfId="264" priority="521">
      <formula>IF(LEN(DA4)&gt;0,1,0)</formula>
    </cfRule>
    <cfRule type="expression" dxfId="263" priority="522">
      <formula>IF(VLOOKUP($DA$3,#NAME?,MATCH($A4,#NAME?,0)+1,0)&gt;0,1,0)</formula>
    </cfRule>
  </conditionalFormatting>
  <conditionalFormatting sqref="DB4:DB1048576">
    <cfRule type="expression" dxfId="262" priority="527">
      <formula>IF(LEN(DB4)&gt;0,1,0)</formula>
    </cfRule>
    <cfRule type="expression" dxfId="261"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7">
      <formula>AND(IF(IFERROR(VLOOKUP($DC$3,#NAME?,MATCH($A4,#NAME?,0)+1,0),0)&gt;0,0,1),IF(IFERROR(VLOOKUP($DC$3,#NAME?,MATCH($A4,#NAME?,0)+1,0),0)&gt;0,0,1),IF(IFERROR(VLOOKUP($DC$3,#NAME?,MATCH($A4,#NAME?,0)+1,0),0)&gt;0,0,1),IF(IFERROR(MATCH($A4,#NAME?,0),0)&gt;0,1,0))</formula>
    </cfRule>
    <cfRule type="expression" dxfId="255" priority="534">
      <formula>IF(VLOOKUP($DC$3,#NAME?,MATCH($A4,#NAME?,0)+1,0)&gt;0,1,0)</formula>
    </cfRule>
  </conditionalFormatting>
  <conditionalFormatting sqref="DD4:DD1048576">
    <cfRule type="expression" dxfId="254" priority="539">
      <formula>IF(LEN(DD4)&gt;0,1,0)</formula>
    </cfRule>
    <cfRule type="expression" dxfId="253" priority="540">
      <formula>IF(VLOOKUP($DD$3,#NAME?,MATCH($A4,#NAME?,0)+1,0)&gt;0,1,0)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2">
      <formula>IF(VLOOKUP($DK$3,#NAME?,MATCH($A4,#NAME?,0)+1,0)&gt;0,1,0)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5">
      <formula>IF(LEN(DU4)&gt;0,1,0)</formula>
    </cfRule>
    <cfRule type="expression" dxfId="194"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2">
      <formula>IF(VLOOKUP($DV$3,#NAME?,MATCH($A4,#NAME?,0)+1,0)&gt;0,1,0)</formula>
    </cfRule>
    <cfRule type="expression" dxfId="190" priority="641">
      <formula>IF(LEN(DV4)&gt;0,1,0)</formula>
    </cfRule>
    <cfRule type="expression" dxfId="189" priority="645">
      <formula>AND(IF(IFERROR(VLOOKUP($DV$3,#NAME?,MATCH($A4,#NAME?,0)+1,0),0)&gt;0,0,1),IF(IFERROR(VLOOKUP($DV$3,#NAME?,MATCH($A4,#NAME?,0)+1,0),0)&gt;0,0,1),IF(IFERROR(VLOOKUP($DV$3,#NAME?,MATCH($A4,#NAME?,0)+1,0),0)&gt;0,0,1),IF(IFERROR(MATCH($A4,#NAME?,0),0)&gt;0,1,0))</formula>
    </cfRule>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48">
      <formula>IF(VLOOKUP($DW$3,#NAME?,MATCH($A4,#NAME?,0)+1,0)&gt;0,1,0)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7">
      <formula>IF(LEN(DW4)&gt;0,1,0)</formula>
    </cfRule>
  </conditionalFormatting>
  <conditionalFormatting sqref="DX4:DX1048576">
    <cfRule type="expression" dxfId="18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3">
      <formula>IF(LEN(DX4)&gt;0,1,0)</formula>
    </cfRule>
  </conditionalFormatting>
  <conditionalFormatting sqref="DY7:DY1048576">
    <cfRule type="expression" dxfId="179" priority="659">
      <formula>IF(LEN(DY4)&gt;0,1,0)</formula>
    </cfRule>
    <cfRule type="expression" dxfId="178" priority="658">
      <formula>AND(AND(OR(AND(OR(OR(NOT(CO4&lt;&gt;"DEFAULT"),CO4="")))),A4&lt;&gt;""))</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5">
      <formula>IF(LEN(DZ4)&gt;0,1,0)</formula>
    </cfRule>
    <cfRule type="expression" dxfId="174" priority="666">
      <formula>IF(VLOOKUP($DZ$3,#NAME?,MATCH($A4,#NAME?,0)+1,0)&gt;0,1,0)</formula>
    </cfRule>
    <cfRule type="expression" dxfId="173" priority="664">
      <formula>AND(AND(OR(AND(OR(OR(NOT(CO4&lt;&gt;"DEFAULT"),CO4="")))),A4&lt;&gt;""))</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2">
      <formula>IF(VLOOKUP($EA$3,#NAME?,MATCH($A4,#NAME?,0)+1,0)&gt;0,1,0)</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1">
      <formula>IF(LEN(EA4)&gt;0,1,0)</formula>
    </cfRule>
  </conditionalFormatting>
  <conditionalFormatting sqref="EB5:EB1048576">
    <cfRule type="expression" dxfId="167" priority="676">
      <formula>AND(AND(OR(AND(OR(OR(NOT(CO4&lt;&gt;"DEFAULT"),CO4="")))),A4&lt;&gt;""))</formula>
    </cfRule>
    <cfRule type="expression" dxfId="166" priority="681">
      <formula>AND(IF(IFERROR(VLOOKUP($EB$3,#NAME?,MATCH($A4,#NAME?,0)+1,0),0)&gt;0,0,1),IF(IFERROR(VLOOKUP($EB$3,#NAME?,MATCH($A4,#NAME?,0)+1,0),0)&gt;0,0,1),IF(IFERROR(VLOOKUP($EB$3,#NAME?,MATCH($A4,#NAME?,0)+1,0),0)&gt;0,0,1),IF(IFERROR(MATCH($A4,#NAME?,0),0)&gt;0,1,0))</formula>
    </cfRule>
    <cfRule type="expression" dxfId="165" priority="677">
      <formula>IF(LEN(EB4)&gt;0,1,0)</formula>
    </cfRule>
    <cfRule type="expression" dxfId="164" priority="678">
      <formula>IF(VLOOKUP($EB$3,#NAME?,MATCH($A4,#NAME?,0)+1,0)&gt;0,1,0)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2">
      <formula>IF(VLOOKUP($EF$3,#NAME?,MATCH($A4,#NAME?,0)+1,0)&gt;0,1,0)</formula>
    </cfRule>
    <cfRule type="expression" dxfId="150" priority="705">
      <formula>AND(IF(IFERROR(VLOOKUP($EF$3,#NAME?,MATCH($A4,#NAME?,0)+1,0),0)&gt;0,0,1),IF(IFERROR(VLOOKUP($EF$3,#NAME?,MATCH($A4,#NAME?,0)+1,0),0)&gt;0,0,1),IF(IFERROR(VLOOKUP($EF$3,#NAME?,MATCH($A4,#NAME?,0)+1,0),0)&gt;0,0,1),IF(IFERROR(MATCH($A4,#NAME?,0),0)&gt;0,1,0))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0">
      <formula>IF(VLOOKUP($EK$3,#NAME?,MATCH($A4,#NAME?,0)+1,0)&gt;0,1,0)</formula>
    </cfRule>
    <cfRule type="expression" dxfId="134" priority="729">
      <formula>IF(LEN(EK4)&gt;0,1,0)</formula>
    </cfRule>
    <cfRule type="expression" dxfId="133" priority="733">
      <formula>AND(IF(IFERROR(VLOOKUP($EK$3,#NAME?,MATCH($A4,#NAME?,0)+1,0),0)&gt;0,0,1),IF(IFERROR(VLOOKUP($EK$3,#NAME?,MATCH($A4,#NAME?,0)+1,0),0)&gt;0,0,1),IF(IFERROR(VLOOKUP($EK$3,#NAME?,MATCH($A4,#NAME?,0)+1,0),0)&gt;0,0,1),IF(IFERROR(MATCH($A4,#NAME?,0),0)&gt;0,1,0))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6">
      <formula>IF(VLOOKUP($EL$3,#NAME?,MATCH($A4,#NAME?,0)+1,0)&gt;0,1,0)</formula>
    </cfRule>
    <cfRule type="expression" dxfId="130" priority="739">
      <formula>AND(IF(IFERROR(VLOOKUP($EL$3,#NAME?,MATCH($A4,#NAME?,0)+1,0),0)&gt;0,0,1),IF(IFERROR(VLOOKUP($EL$3,#NAME?,MATCH($A4,#NAME?,0)+1,0),0)&gt;0,0,1),IF(IFERROR(VLOOKUP($EL$3,#NAME?,MATCH($A4,#NAME?,0)+1,0),0)&gt;0,0,1),IF(IFERROR(MATCH($A4,#NAME?,0),0)&gt;0,1,0))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4">
      <formula>AND(IF(IFERROR(VLOOKUP($EM$3,#NAME?,MATCH($A4,#NAME?,0)+1,0),0)&gt;0,0,1),IF(IFERROR(VLOOKUP($EM$3,#NAME?,MATCH($A4,#NAME?,0)+1,0),0)&gt;0,0,1),IF(IFERROR(VLOOKUP($EM$3,#NAME?,MATCH($A4,#NAME?,0)+1,0),0)&gt;0,0,1),IF(IFERROR(MATCH($A4,#NAME?,0),0)&gt;0,1,0))</formula>
    </cfRule>
    <cfRule type="expression" dxfId="126" priority="741">
      <formula>IF(VLOOKUP($EM$3,#NAME?,MATCH($A4,#NAME?,0)+1,0)&gt;0,1,0)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4">
      <formula>AND(IF(IFERROR(VLOOKUP($ES$3,#NAME?,MATCH($A4,#NAME?,0)+1,0),0)&gt;0,0,1),IF(IFERROR(VLOOKUP($ES$3,#NAME?,MATCH($A4,#NAME?,0)+1,0),0)&gt;0,0,1),IF(IFERROR(VLOOKUP($ES$3,#NAME?,MATCH($A4,#NAME?,0)+1,0),0)&gt;0,0,1),IF(IFERROR(MATCH($A4,#NAME?,0),0)&gt;0,1,0))</formula>
    </cfRule>
    <cfRule type="expression" dxfId="114" priority="771">
      <formula>IF(VLOOKUP($ES$3,#NAME?,MATCH($A4,#NAME?,0)+1,0)&gt;0,1,0)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4">
      <formula>AND(IF(IFERROR(VLOOKUP($EU$3,#NAME?,MATCH($A4,#NAME?,0)+1,0),0)&gt;0,0,1),IF(IFERROR(VLOOKUP($EU$3,#NAME?,MATCH($A4,#NAME?,0)+1,0),0)&gt;0,0,1),IF(IFERROR(VLOOKUP($EU$3,#NAME?,MATCH($A4,#NAME?,0)+1,0),0)&gt;0,0,1),IF(IFERROR(MATCH($A4,#NAME?,0),0)&gt;0,1,0))</formula>
    </cfRule>
    <cfRule type="expression" dxfId="110" priority="781">
      <formula>IF(VLOOKUP($EU$3,#NAME?,MATCH($A4,#NAME?,0)+1,0)&gt;0,1,0)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6">
      <formula>IF(VLOOKUP($FH$3,#NAME?,MATCH($A4,#NAME?,0)+1,0)&gt;0,1,0)</formula>
    </cfRule>
    <cfRule type="expression" dxfId="84" priority="849">
      <formula>AND(IF(IFERROR(VLOOKUP($FH$3,#NAME?,MATCH($A4,#NAME?,0)+1,0),0)&gt;0,0,1),IF(IFERROR(VLOOKUP($FH$3,#NAME?,MATCH($A4,#NAME?,0)+1,0),0)&gt;0,0,1),IF(IFERROR(VLOOKUP($FH$3,#NAME?,MATCH($A4,#NAME?,0)+1,0),0)&gt;0,0,1),IF(IFERROR(MATCH($A4,#NAME?,0),0)&gt;0,1,0))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5">
      <formula>IF(LEN(FJ8)&gt;0,1,0)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B11"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sostituzione della tastiera {language} retroilluminata per Lenovo Thinkpad</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sostituzione della tastiera {language} non retroilluminata per Lenovo Thinkpad</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t="s">
        <v>722</v>
      </c>
      <c r="C4" s="42" t="b">
        <f>FALSE()</f>
        <v>0</v>
      </c>
      <c r="D4" s="42" t="b">
        <f>TRUE()</f>
        <v>1</v>
      </c>
      <c r="E4" s="36">
        <v>5714401473015</v>
      </c>
      <c r="F4" s="36" t="s">
        <v>677</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Tedesco</v>
      </c>
      <c r="I4" s="44" t="b">
        <f>TRUE()</f>
        <v>1</v>
      </c>
      <c r="J4" s="45" t="b">
        <f>FALSE()</f>
        <v>0</v>
      </c>
      <c r="K4" s="36" t="s">
        <v>714</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https://raw.githubusercontent.com/PatrickVibild/TellusAmazonPictures/master/pictures/Lenovo/T470/RG/DE/1.jpg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https://raw.githubusercontent.com/PatrickVibild/TellusAmazonPictures/master/pictures/Lenovo/T470/RG/DE/2.jpg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https://raw.githubusercontent.com/PatrickVibild/TellusAmazonPictures/master/pictures/Lenovo/T470/RG/DE/3.jpg</v>
      </c>
      <c r="P4" t="str">
        <f t="shared" ref="P4:P35" si="3">IF(ISBLANK(K4),"",IF(L4, "https://raw.githubusercontent.com/PatrickVibild/TellusAmazonPictures/master/pictures/"&amp;K4&amp;"/4.jpg", ""))</f>
        <v>https://raw.githubusercontent.com/PatrickVibild/TellusAmazonPictures/master/pictures/Lenovo/T470/RG/DE/4.jpg</v>
      </c>
      <c r="Q4" t="str">
        <f t="shared" ref="Q4:Q35" si="4">IF(ISBLANK(K4),"",IF(L4, "https://raw.githubusercontent.com/PatrickVibild/TellusAmazonPictures/master/pictures/"&amp;K4&amp;"/5.jpg", ""))</f>
        <v>https://raw.githubusercontent.com/PatrickVibild/TellusAmazonPictures/master/pictures/Lenovo/T470/RG/DE/5.jpg</v>
      </c>
      <c r="R4" t="str">
        <f t="shared" ref="R4:R35" si="5">IF(ISBLANK(K4),"",IF(L4, "https://raw.githubusercontent.com/PatrickVibild/TellusAmazonPictures/master/pictures/"&amp;K4&amp;"/6.jpg", ""))</f>
        <v>https://raw.githubusercontent.com/PatrickVibild/TellusAmazonPictures/master/pictures/Lenovo/T470/RG/DE/6.jpg</v>
      </c>
      <c r="S4" t="str">
        <f t="shared" ref="S4:S35" si="6">IF(ISBLANK(K4),"",IF(L4, "https://raw.githubusercontent.com/PatrickVibild/TellusAmazonPictures/master/pictures/"&amp;K4&amp;"/7.jpg", ""))</f>
        <v>https://raw.githubusercontent.com/PatrickVibild/TellusAmazonPictures/master/pictures/Lenovo/T470/RG/DE/7.jpg</v>
      </c>
      <c r="T4" t="str">
        <f t="shared" ref="T4:T35" si="7">IF(ISBLANK(K4),"",IF(L4, "https://raw.githubusercontent.com/PatrickVibild/TellusAmazonPictures/master/pictures/"&amp;K4&amp;"/8.jpg",""))</f>
        <v>https://raw.githubusercontent.com/PatrickVibild/TellusAmazonPictures/master/pictures/Lenovo/T470/RG/DE/8.jpg</v>
      </c>
      <c r="U4" t="str">
        <f t="shared" ref="U4:U35" si="8">IF(ISBLANK(K4),"",IF(L4, "https://raw.githubusercontent.com/PatrickVibild/TellusAmazonPictures/master/pictures/"&amp;K4&amp;"/9.jpg", ""))</f>
        <v>https://raw.githubusercontent.com/PatrickVibild/TellusAmazonPictures/master/pictures/Lenovo/T470/RG/DE/9.jpg</v>
      </c>
      <c r="V4" s="43">
        <f>MATCH(G4,options!$D$1:$D$20,0)</f>
        <v>1</v>
      </c>
    </row>
    <row r="5" spans="1:22" ht="28" x14ac:dyDescent="0.15">
      <c r="A5" s="37" t="s">
        <v>371</v>
      </c>
      <c r="B5" s="41" t="s">
        <v>723</v>
      </c>
      <c r="C5" s="42" t="b">
        <f>FALSE()</f>
        <v>0</v>
      </c>
      <c r="D5" s="42" t="b">
        <f>TRUE()</f>
        <v>1</v>
      </c>
      <c r="E5" s="36">
        <v>5714401473022</v>
      </c>
      <c r="F5" s="36" t="s">
        <v>678</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Francese</v>
      </c>
      <c r="I5" s="44" t="b">
        <f>TRUE()</f>
        <v>1</v>
      </c>
      <c r="J5" s="45" t="b">
        <f>FALSE()</f>
        <v>0</v>
      </c>
      <c r="K5" s="36" t="s">
        <v>715</v>
      </c>
      <c r="L5" s="46" t="b">
        <f>TRUE()</f>
        <v>1</v>
      </c>
      <c r="M5" s="47" t="str">
        <f t="shared" si="0"/>
        <v>https://raw.githubusercontent.com/PatrickVibild/TellusAmazonPictures/master/pictures/Lenovo/T470/RG/FR/1.jpg</v>
      </c>
      <c r="N5" s="47" t="str">
        <f t="shared" si="1"/>
        <v>https://raw.githubusercontent.com/PatrickVibild/TellusAmazonPictures/master/pictures/Lenovo/T470/RG/FR/2.jpg</v>
      </c>
      <c r="O5" s="48" t="str">
        <f t="shared" si="2"/>
        <v>https://raw.githubusercontent.com/PatrickVibild/TellusAmazonPictures/master/pictures/Lenovo/T470/RG/FR/3.jpg</v>
      </c>
      <c r="P5" t="str">
        <f t="shared" si="3"/>
        <v>https://raw.githubusercontent.com/PatrickVibild/TellusAmazonPictures/master/pictures/Lenovo/T470/RG/FR/4.jpg</v>
      </c>
      <c r="Q5" t="str">
        <f t="shared" si="4"/>
        <v>https://raw.githubusercontent.com/PatrickVibild/TellusAmazonPictures/master/pictures/Lenovo/T470/RG/FR/5.jpg</v>
      </c>
      <c r="R5" t="str">
        <f t="shared" si="5"/>
        <v>https://raw.githubusercontent.com/PatrickVibild/TellusAmazonPictures/master/pictures/Lenovo/T470/RG/FR/6.jpg</v>
      </c>
      <c r="S5" t="str">
        <f t="shared" si="6"/>
        <v>https://raw.githubusercontent.com/PatrickVibild/TellusAmazonPictures/master/pictures/Lenovo/T470/RG/FR/7.jpg</v>
      </c>
      <c r="T5" t="str">
        <f t="shared" si="7"/>
        <v>https://raw.githubusercontent.com/PatrickVibild/TellusAmazonPictures/master/pictures/Lenovo/T470/RG/FR/8.jpg</v>
      </c>
      <c r="U5" t="str">
        <f t="shared" si="8"/>
        <v>https://raw.githubusercontent.com/PatrickVibild/TellusAmazonPictures/master/pictures/Lenovo/T470/RG/FR/9.jpg</v>
      </c>
      <c r="V5" s="43">
        <f>MATCH(G5,options!$D$1:$D$20,0)</f>
        <v>2</v>
      </c>
    </row>
    <row r="6" spans="1:22" ht="28" x14ac:dyDescent="0.15">
      <c r="A6" s="37" t="s">
        <v>373</v>
      </c>
      <c r="B6" s="49" t="s">
        <v>414</v>
      </c>
      <c r="C6" s="42" t="b">
        <f>FALSE()</f>
        <v>0</v>
      </c>
      <c r="D6" s="42" t="b">
        <f>TRUE()</f>
        <v>1</v>
      </c>
      <c r="E6" s="36">
        <v>5714401473039</v>
      </c>
      <c r="F6" s="36" t="s">
        <v>679</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4" t="b">
        <f>TRUE()</f>
        <v>1</v>
      </c>
      <c r="J6" s="45" t="b">
        <f>FALSE()</f>
        <v>0</v>
      </c>
      <c r="K6" s="36" t="s">
        <v>716</v>
      </c>
      <c r="L6" s="46" t="b">
        <f>TRUE()</f>
        <v>1</v>
      </c>
      <c r="M6" s="47" t="str">
        <f t="shared" si="0"/>
        <v>https://raw.githubusercontent.com/PatrickVibild/TellusAmazonPictures/master/pictures/Lenovo/T470/RG/IT/1.jpg</v>
      </c>
      <c r="N6" s="47" t="str">
        <f t="shared" si="1"/>
        <v>https://raw.githubusercontent.com/PatrickVibild/TellusAmazonPictures/master/pictures/Lenovo/T470/RG/IT/2.jpg</v>
      </c>
      <c r="O6" s="48" t="str">
        <f t="shared" si="2"/>
        <v>https://raw.githubusercontent.com/PatrickVibild/TellusAmazonPictures/master/pictures/Lenovo/T470/RG/IT/3.jpg</v>
      </c>
      <c r="P6" t="str">
        <f t="shared" si="3"/>
        <v>https://raw.githubusercontent.com/PatrickVibild/TellusAmazonPictures/master/pictures/Lenovo/T470/RG/IT/4.jpg</v>
      </c>
      <c r="Q6" t="str">
        <f t="shared" si="4"/>
        <v>https://raw.githubusercontent.com/PatrickVibild/TellusAmazonPictures/master/pictures/Lenovo/T470/RG/IT/5.jpg</v>
      </c>
      <c r="R6" t="str">
        <f t="shared" si="5"/>
        <v>https://raw.githubusercontent.com/PatrickVibild/TellusAmazonPictures/master/pictures/Lenovo/T470/RG/IT/6.jpg</v>
      </c>
      <c r="S6" t="str">
        <f t="shared" si="6"/>
        <v>https://raw.githubusercontent.com/PatrickVibild/TellusAmazonPictures/master/pictures/Lenovo/T470/RG/IT/7.jpg</v>
      </c>
      <c r="T6" t="str">
        <f t="shared" si="7"/>
        <v>https://raw.githubusercontent.com/PatrickVibild/TellusAmazonPictures/master/pictures/Lenovo/T470/RG/IT/8.jpg</v>
      </c>
      <c r="U6" t="str">
        <f t="shared" si="8"/>
        <v>https://raw.githubusercontent.com/PatrickVibild/TellusAmazonPictures/master/pictures/Lenovo/T470/RG/IT/9.jpg</v>
      </c>
      <c r="V6" s="43">
        <f>MATCH(G6,options!$D$1:$D$20,0)</f>
        <v>3</v>
      </c>
    </row>
    <row r="7" spans="1:22" ht="28" x14ac:dyDescent="0.15">
      <c r="A7" s="37" t="s">
        <v>376</v>
      </c>
      <c r="B7" s="50" t="str">
        <f>IF(B6=options!C1,"32","41")</f>
        <v>32</v>
      </c>
      <c r="C7" s="42" t="b">
        <f>FALSE()</f>
        <v>0</v>
      </c>
      <c r="D7" s="42" t="b">
        <f>TRUE()</f>
        <v>1</v>
      </c>
      <c r="E7" s="36">
        <v>5714401473046</v>
      </c>
      <c r="F7" s="36" t="s">
        <v>680</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Spagnolo</v>
      </c>
      <c r="I7" s="44" t="b">
        <f>TRUE()</f>
        <v>1</v>
      </c>
      <c r="J7" s="45" t="b">
        <f>FALSE()</f>
        <v>0</v>
      </c>
      <c r="K7" s="36" t="s">
        <v>717</v>
      </c>
      <c r="L7" s="46" t="b">
        <f>TRUE()</f>
        <v>1</v>
      </c>
      <c r="M7" s="47" t="str">
        <f t="shared" si="0"/>
        <v>https://raw.githubusercontent.com/PatrickVibild/TellusAmazonPictures/master/pictures/Lenovo/T470/RG/ES/1.jpg</v>
      </c>
      <c r="N7" s="47" t="str">
        <f t="shared" si="1"/>
        <v>https://raw.githubusercontent.com/PatrickVibild/TellusAmazonPictures/master/pictures/Lenovo/T470/RG/ES/2.jpg</v>
      </c>
      <c r="O7" s="48" t="str">
        <f t="shared" si="2"/>
        <v>https://raw.githubusercontent.com/PatrickVibild/TellusAmazonPictures/master/pictures/Lenovo/T470/RG/ES/3.jpg</v>
      </c>
      <c r="P7" t="str">
        <f t="shared" si="3"/>
        <v>https://raw.githubusercontent.com/PatrickVibild/TellusAmazonPictures/master/pictures/Lenovo/T470/RG/ES/4.jpg</v>
      </c>
      <c r="Q7" t="str">
        <f t="shared" si="4"/>
        <v>https://raw.githubusercontent.com/PatrickVibild/TellusAmazonPictures/master/pictures/Lenovo/T470/RG/ES/5.jpg</v>
      </c>
      <c r="R7" t="str">
        <f t="shared" si="5"/>
        <v>https://raw.githubusercontent.com/PatrickVibild/TellusAmazonPictures/master/pictures/Lenovo/T470/RG/ES/6.jpg</v>
      </c>
      <c r="S7" t="str">
        <f t="shared" si="6"/>
        <v>https://raw.githubusercontent.com/PatrickVibild/TellusAmazonPictures/master/pictures/Lenovo/T470/RG/ES/7.jpg</v>
      </c>
      <c r="T7" t="str">
        <f t="shared" si="7"/>
        <v>https://raw.githubusercontent.com/PatrickVibild/TellusAmazonPictures/master/pictures/Lenovo/T470/RG/ES/8.jpg</v>
      </c>
      <c r="U7" t="str">
        <f t="shared" si="8"/>
        <v>https://raw.githubusercontent.com/PatrickVibild/TellusAmazonPictures/master/pictures/Lenovo/T470/RG/ES/9.jpg</v>
      </c>
      <c r="V7" s="43">
        <f>MATCH(G7,options!$D$1:$D$20,0)</f>
        <v>4</v>
      </c>
    </row>
    <row r="8" spans="1:22" ht="28" x14ac:dyDescent="0.15">
      <c r="A8" s="37" t="s">
        <v>378</v>
      </c>
      <c r="B8" s="50" t="str">
        <f>IF(B6=options!C1,"18","17")</f>
        <v>18</v>
      </c>
      <c r="C8" s="42" t="b">
        <f>FALSE()</f>
        <v>0</v>
      </c>
      <c r="D8" s="42" t="b">
        <f>TRUE()</f>
        <v>1</v>
      </c>
      <c r="E8" s="36">
        <v>5714401473053</v>
      </c>
      <c r="F8" s="36" t="s">
        <v>681</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f>FALSE()</f>
        <v>0</v>
      </c>
      <c r="K8" s="36" t="s">
        <v>718</v>
      </c>
      <c r="L8" s="46" t="b">
        <f>TRUE()</f>
        <v>1</v>
      </c>
      <c r="M8" s="47" t="str">
        <f t="shared" si="0"/>
        <v>https://raw.githubusercontent.com/PatrickVibild/TellusAmazonPictures/master/pictures/Lenovo/T470/RG/UK/1.jpg</v>
      </c>
      <c r="N8" s="47" t="str">
        <f t="shared" si="1"/>
        <v>https://raw.githubusercontent.com/PatrickVibild/TellusAmazonPictures/master/pictures/Lenovo/T470/RG/UK/2.jpg</v>
      </c>
      <c r="O8" s="48" t="str">
        <f t="shared" si="2"/>
        <v>https://raw.githubusercontent.com/PatrickVibild/TellusAmazonPictures/master/pictures/Lenovo/T470/RG/UK/3.jpg</v>
      </c>
      <c r="P8" t="str">
        <f t="shared" si="3"/>
        <v>https://raw.githubusercontent.com/PatrickVibild/TellusAmazonPictures/master/pictures/Lenovo/T470/RG/UK/4.jpg</v>
      </c>
      <c r="Q8" t="str">
        <f t="shared" si="4"/>
        <v>https://raw.githubusercontent.com/PatrickVibild/TellusAmazonPictures/master/pictures/Lenovo/T470/RG/UK/5.jpg</v>
      </c>
      <c r="R8" t="str">
        <f t="shared" si="5"/>
        <v>https://raw.githubusercontent.com/PatrickVibild/TellusAmazonPictures/master/pictures/Lenovo/T470/RG/UK/6.jpg</v>
      </c>
      <c r="S8" t="str">
        <f t="shared" si="6"/>
        <v>https://raw.githubusercontent.com/PatrickVibild/TellusAmazonPictures/master/pictures/Lenovo/T470/RG/UK/7.jpg</v>
      </c>
      <c r="T8" t="str">
        <f t="shared" si="7"/>
        <v>https://raw.githubusercontent.com/PatrickVibild/TellusAmazonPictures/master/pictures/Lenovo/T470/RG/UK/8.jpg</v>
      </c>
      <c r="U8" t="str">
        <f t="shared" si="8"/>
        <v>https://raw.githubusercontent.com/PatrickVibild/TellusAmazonPictures/master/pictures/Lenovo/T470/RG/UK/9.jpg</v>
      </c>
      <c r="V8" s="43">
        <f>MATCH(G8,options!$D$1:$D$20,0)</f>
        <v>5</v>
      </c>
    </row>
    <row r="9" spans="1:22" ht="28" x14ac:dyDescent="0.15">
      <c r="A9" s="37" t="s">
        <v>380</v>
      </c>
      <c r="B9" s="50" t="str">
        <f>IF(B6=options!C1,"2","5")</f>
        <v>2</v>
      </c>
      <c r="C9" s="42" t="b">
        <f>FALSE()</f>
        <v>0</v>
      </c>
      <c r="D9" s="42" t="b">
        <f>FALSE()</f>
        <v>0</v>
      </c>
      <c r="E9" s="36">
        <v>5714401473060</v>
      </c>
      <c r="F9" s="36" t="s">
        <v>682</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Scandinavo - Nordico</v>
      </c>
      <c r="I9" s="44" t="b">
        <f>TRUE()</f>
        <v>1</v>
      </c>
      <c r="J9" s="45" t="b">
        <f>FALSE()</f>
        <v>0</v>
      </c>
      <c r="K9" s="36" t="s">
        <v>719</v>
      </c>
      <c r="L9" s="46" t="b">
        <v>0</v>
      </c>
      <c r="M9" s="47" t="str">
        <f t="shared" si="0"/>
        <v>https://download.lenovo.com/Images/Parts/Lenovo/T470/RG/NOR/Lenovo/T470/RG/NOR_A.jpg</v>
      </c>
      <c r="N9" s="47" t="str">
        <f t="shared" si="1"/>
        <v>https://download.lenovo.com/Images/Parts/Lenovo/T470/RG/NOR/Lenovo/T470/RG/NOR_B.jpg</v>
      </c>
      <c r="O9" s="48" t="str">
        <f t="shared" si="2"/>
        <v>https://download.lenovo.com/Images/Parts/Lenovo/T470/RG/NOR/Lenovo/T470/RG/NOR_details.jpg</v>
      </c>
      <c r="P9" t="str">
        <f t="shared" si="3"/>
        <v/>
      </c>
      <c r="Q9" t="str">
        <f t="shared" si="4"/>
        <v/>
      </c>
      <c r="R9" t="str">
        <f t="shared" si="5"/>
        <v/>
      </c>
      <c r="S9" t="str">
        <f t="shared" si="6"/>
        <v/>
      </c>
      <c r="T9" t="str">
        <f t="shared" si="7"/>
        <v/>
      </c>
      <c r="U9" t="str">
        <f t="shared" si="8"/>
        <v/>
      </c>
      <c r="V9" s="43">
        <f>MATCH(G9,options!$D$1:$D$20,0)</f>
        <v>6</v>
      </c>
    </row>
    <row r="10" spans="1:22" ht="14" x14ac:dyDescent="0.15">
      <c r="A10" t="s">
        <v>382</v>
      </c>
      <c r="B10" s="51"/>
      <c r="C10" s="42"/>
      <c r="D10" s="42"/>
      <c r="E10" s="36"/>
      <c r="F10" s="36"/>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4" t="b">
        <f>TRUE()</f>
        <v>1</v>
      </c>
      <c r="J10" s="45" t="b">
        <f>FALSE()</f>
        <v>0</v>
      </c>
      <c r="K10" s="36" t="s">
        <v>689</v>
      </c>
      <c r="L10" s="46" t="b">
        <f>FALSE()</f>
        <v>0</v>
      </c>
      <c r="M10" s="47" t="str">
        <f t="shared" si="0"/>
        <v>https://download.lenovo.com/Images/Parts/01EN934/01EN934_A.jpg</v>
      </c>
      <c r="N10" s="47" t="str">
        <f t="shared" si="1"/>
        <v>https://download.lenovo.com/Images/Parts/01EN934/01EN934_B.jpg</v>
      </c>
      <c r="O10" s="48" t="str">
        <f t="shared" si="2"/>
        <v>https://download.lenovo.com/Images/Parts/01EN934/01EN934_details.jpg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36"/>
      <c r="F11" s="36"/>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Bulgaro</v>
      </c>
      <c r="I11" s="44" t="b">
        <f>TRUE()</f>
        <v>1</v>
      </c>
      <c r="J11" s="45" t="b">
        <f>FALSE()</f>
        <v>0</v>
      </c>
      <c r="K11" s="36" t="s">
        <v>690</v>
      </c>
      <c r="L11" s="46" t="b">
        <f>FALSE()</f>
        <v>0</v>
      </c>
      <c r="M11" s="47" t="str">
        <f t="shared" si="0"/>
        <v>https://download.lenovo.com/Images/Parts/01EN935/01EN935_A.jpg</v>
      </c>
      <c r="N11" s="47" t="str">
        <f t="shared" si="1"/>
        <v>https://download.lenovo.com/Images/Parts/01EN935/01EN935_B.jpg</v>
      </c>
      <c r="O11" s="48" t="str">
        <f t="shared" si="2"/>
        <v>https://download.lenovo.com/Images/Parts/01EN935/01EN935_details.jpg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c r="D12" s="42"/>
      <c r="E12" s="36"/>
      <c r="F12" s="36"/>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Ceco</v>
      </c>
      <c r="I12" s="44" t="b">
        <f>TRUE()</f>
        <v>1</v>
      </c>
      <c r="J12" s="45" t="b">
        <f>FALSE()</f>
        <v>0</v>
      </c>
      <c r="K12" s="36" t="s">
        <v>691</v>
      </c>
      <c r="L12" s="46" t="b">
        <f>FALSE()</f>
        <v>0</v>
      </c>
      <c r="M12" s="47" t="str">
        <f t="shared" si="0"/>
        <v>https://download.lenovo.com/Images/Parts/01ER508/01ER508_A.jpg</v>
      </c>
      <c r="N12" s="47" t="str">
        <f t="shared" si="1"/>
        <v>https://download.lenovo.com/Images/Parts/01ER508/01ER508_B.jpg</v>
      </c>
      <c r="O12" s="48" t="str">
        <f t="shared" si="2"/>
        <v>https://download.lenovo.com/Images/Parts/01ER508/01ER508_details.jpg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61" t="s">
        <v>725</v>
      </c>
      <c r="C13" s="42"/>
      <c r="D13" s="42"/>
      <c r="E13" s="36"/>
      <c r="F13" s="36"/>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Danese</v>
      </c>
      <c r="I13" s="44" t="b">
        <f>TRUE()</f>
        <v>1</v>
      </c>
      <c r="J13" s="45" t="b">
        <f>FALSE()</f>
        <v>0</v>
      </c>
      <c r="K13" s="36" t="s">
        <v>692</v>
      </c>
      <c r="L13" s="46" t="b">
        <f>FALSE()</f>
        <v>0</v>
      </c>
      <c r="M13" s="47" t="str">
        <f t="shared" si="0"/>
        <v>https://download.lenovo.com/Images/Parts/01ER509/01ER509_A.jpg</v>
      </c>
      <c r="N13" s="47" t="str">
        <f t="shared" si="1"/>
        <v>https://download.lenovo.com/Images/Parts/01ER509/01ER509_B.jpg</v>
      </c>
      <c r="O13" s="48" t="str">
        <f t="shared" si="2"/>
        <v>https://download.lenovo.com/Images/Parts/01ER509/01ER509_details.jpg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62">
        <v>5714401473992</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Ungherese</v>
      </c>
      <c r="I14" s="44" t="b">
        <f>TRUE()</f>
        <v>1</v>
      </c>
      <c r="J14" s="45" t="b">
        <f>FALSE()</f>
        <v>0</v>
      </c>
      <c r="K14" s="36" t="s">
        <v>693</v>
      </c>
      <c r="L14" s="46" t="b">
        <f>FALSE()</f>
        <v>0</v>
      </c>
      <c r="M14" s="47" t="str">
        <f t="shared" si="0"/>
        <v>https://download.lenovo.com/Images/Parts/01EN943/01EN943_A.jpg</v>
      </c>
      <c r="N14" s="47" t="str">
        <f t="shared" si="1"/>
        <v>https://download.lenovo.com/Images/Parts/01EN943/01EN943_B.jpg</v>
      </c>
      <c r="O14" s="48" t="str">
        <f t="shared" si="2"/>
        <v>https://download.lenovo.com/Images/Parts/01EN943/01EN943_details.jpg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Olandese</v>
      </c>
      <c r="I15" s="44" t="b">
        <f>TRUE()</f>
        <v>1</v>
      </c>
      <c r="J15" s="45" t="b">
        <f>FALSE()</f>
        <v>0</v>
      </c>
      <c r="K15" s="36" t="s">
        <v>694</v>
      </c>
      <c r="L15" s="46" t="b">
        <f>FALSE()</f>
        <v>0</v>
      </c>
      <c r="M15" s="47" t="str">
        <f t="shared" si="0"/>
        <v>https://download.lenovo.com/Images/Parts/01EN947/01EN947_A.jpg</v>
      </c>
      <c r="N15" s="47" t="str">
        <f t="shared" si="1"/>
        <v>https://download.lenovo.com/Images/Parts/01EN947/01EN947_B.jpg</v>
      </c>
      <c r="O15" s="48" t="str">
        <f t="shared" si="2"/>
        <v>https://download.lenovo.com/Images/Parts/01EN947/01EN947_details.jpg</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Norvegese</v>
      </c>
      <c r="I16" s="44" t="b">
        <f>TRUE()</f>
        <v>1</v>
      </c>
      <c r="J16" s="45" t="b">
        <f>FALSE()</f>
        <v>0</v>
      </c>
      <c r="K16" s="36" t="s">
        <v>695</v>
      </c>
      <c r="L16" s="46" t="b">
        <f>FALSE()</f>
        <v>0</v>
      </c>
      <c r="M16" s="47" t="str">
        <f t="shared" si="0"/>
        <v>https://download.lenovo.com/Images/Parts/01ER520/01ER520_A.jpg</v>
      </c>
      <c r="N16" s="47" t="str">
        <f t="shared" si="1"/>
        <v>https://download.lenovo.com/Images/Parts/01ER520/01ER520_B.jpg</v>
      </c>
      <c r="O16" s="48" t="str">
        <f t="shared" si="2"/>
        <v>https://download.lenovo.com/Images/Parts/01ER520/01ER520_details.jpg</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Polacco</v>
      </c>
      <c r="I17" s="44" t="b">
        <f>TRUE()</f>
        <v>1</v>
      </c>
      <c r="J17" s="45" t="b">
        <f>FALSE()</f>
        <v>0</v>
      </c>
      <c r="K17" s="36"/>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Portoghese</v>
      </c>
      <c r="I18" s="44" t="b">
        <f>TRUE()</f>
        <v>1</v>
      </c>
      <c r="J18" s="45" t="b">
        <f>FALSE()</f>
        <v>0</v>
      </c>
      <c r="K18" s="36" t="s">
        <v>696</v>
      </c>
      <c r="L18" s="46" t="b">
        <f>FALSE()</f>
        <v>0</v>
      </c>
      <c r="M18" s="47" t="str">
        <f t="shared" si="0"/>
        <v>https://download.lenovo.com/Images/Parts/01EN950/01EN950_A.jpg</v>
      </c>
      <c r="N18" s="47" t="str">
        <f t="shared" si="1"/>
        <v>https://download.lenovo.com/Images/Parts/01EN950/01EN950_B.jpg</v>
      </c>
      <c r="O18" s="48" t="str">
        <f t="shared" si="2"/>
        <v>https://download.lenovo.com/Images/Parts/01EN950/01EN950_details.jpg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Svedese – Finlandese</v>
      </c>
      <c r="I19" s="44" t="b">
        <f>TRUE()</f>
        <v>1</v>
      </c>
      <c r="J19" s="45" t="b">
        <f>FALSE()</f>
        <v>0</v>
      </c>
      <c r="K19" s="36" t="s">
        <v>697</v>
      </c>
      <c r="L19" s="46" t="b">
        <f>FALSE()</f>
        <v>0</v>
      </c>
      <c r="M19" s="47" t="str">
        <f t="shared" si="0"/>
        <v>https://download.lenovo.com/Images/Parts/01EN954/01EN954_A.jpg</v>
      </c>
      <c r="N19" s="47" t="str">
        <f t="shared" si="1"/>
        <v>https://download.lenovo.com/Images/Parts/01EN954/01EN954_B.jpg</v>
      </c>
      <c r="O19" s="48" t="str">
        <f t="shared" si="2"/>
        <v>https://download.lenovo.com/Images/Parts/01EN954/01EN954_details.jpg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Svizzero</v>
      </c>
      <c r="I20" s="44" t="b">
        <f>TRUE()</f>
        <v>1</v>
      </c>
      <c r="J20" s="45" t="b">
        <f>FALSE()</f>
        <v>0</v>
      </c>
      <c r="K20" s="36" t="s">
        <v>698</v>
      </c>
      <c r="L20" s="46" t="b">
        <f>FALSE()</f>
        <v>0</v>
      </c>
      <c r="M20" s="47" t="str">
        <f t="shared" si="0"/>
        <v>https://download.lenovo.com/Images/Parts/01EN955/01EN955_A.jpg</v>
      </c>
      <c r="N20" s="47" t="str">
        <f t="shared" si="1"/>
        <v>https://download.lenovo.com/Images/Parts/01EN955/01EN955_B.jpg</v>
      </c>
      <c r="O20" s="48" t="str">
        <f t="shared" si="2"/>
        <v>https://download.lenovo.com/Images/Parts/01EN955/01EN955_details.jpg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t="b">
        <f>FALSE()</f>
        <v>0</v>
      </c>
      <c r="D21" s="42" t="b">
        <f>FALSE()</f>
        <v>0</v>
      </c>
      <c r="E21" s="36">
        <v>5714401473183</v>
      </c>
      <c r="F21" s="36" t="s">
        <v>683</v>
      </c>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t="s">
        <v>720</v>
      </c>
      <c r="L21" s="46" t="b">
        <f>TRUE()</f>
        <v>1</v>
      </c>
      <c r="M21" s="47" t="str">
        <f t="shared" si="0"/>
        <v>https://raw.githubusercontent.com/PatrickVibild/TellusAmazonPictures/master/pictures/Lenovo/T470/RG/USI/1.jpg</v>
      </c>
      <c r="N21" s="47" t="str">
        <f t="shared" si="1"/>
        <v>https://raw.githubusercontent.com/PatrickVibild/TellusAmazonPictures/master/pictures/Lenovo/T470/RG/USI/2.jpg</v>
      </c>
      <c r="O21" s="48" t="str">
        <f t="shared" si="2"/>
        <v>https://raw.githubusercontent.com/PatrickVibild/TellusAmazonPictures/master/pictures/Lenovo/T470/RG/USI/3.jpg</v>
      </c>
      <c r="P21" t="str">
        <f t="shared" si="3"/>
        <v>https://raw.githubusercontent.com/PatrickVibild/TellusAmazonPictures/master/pictures/Lenovo/T470/RG/USI/4.jpg</v>
      </c>
      <c r="Q21" t="str">
        <f t="shared" si="4"/>
        <v>https://raw.githubusercontent.com/PatrickVibild/TellusAmazonPictures/master/pictures/Lenovo/T470/RG/USI/5.jpg</v>
      </c>
      <c r="R21" t="str">
        <f t="shared" si="5"/>
        <v>https://raw.githubusercontent.com/PatrickVibild/TellusAmazonPictures/master/pictures/Lenovo/T470/RG/USI/6.jpg</v>
      </c>
      <c r="S21" t="str">
        <f t="shared" si="6"/>
        <v>https://raw.githubusercontent.com/PatrickVibild/TellusAmazonPictures/master/pictures/Lenovo/T470/RG/USI/7.jpg</v>
      </c>
      <c r="T21" t="str">
        <f t="shared" si="7"/>
        <v>https://raw.githubusercontent.com/PatrickVibild/TellusAmazonPictures/master/pictures/Lenovo/T470/RG/USI/8.jpg</v>
      </c>
      <c r="U21" t="str">
        <f t="shared" si="8"/>
        <v>https://raw.githubusercontent.com/PatrickVibild/TellusAmazonPictures/master/pictures/Lenovo/T470/RG/USI/9.jpg</v>
      </c>
      <c r="V21" s="43">
        <f>MATCH(G21,options!$D$1:$D$20,0)</f>
        <v>16</v>
      </c>
    </row>
    <row r="22" spans="1:22" ht="14"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Russo</v>
      </c>
      <c r="I22" s="44" t="b">
        <f>TRUE()</f>
        <v>1</v>
      </c>
      <c r="J22" s="45" t="b">
        <f>FALSE()</f>
        <v>0</v>
      </c>
      <c r="K22" s="36" t="s">
        <v>700</v>
      </c>
      <c r="L22" s="46" t="b">
        <f>FALSE()</f>
        <v>0</v>
      </c>
      <c r="M22" s="47" t="str">
        <f t="shared" si="0"/>
        <v>https://download.lenovo.com/Images/Parts/01ER523/01ER523_A.jpg</v>
      </c>
      <c r="N22" s="47" t="str">
        <f t="shared" si="1"/>
        <v>https://download.lenovo.com/Images/Parts/01ER523/01ER523_B.jpg</v>
      </c>
      <c r="O22" s="48" t="str">
        <f t="shared" si="2"/>
        <v>https://download.lenovo.com/Images/Parts/01ER523/01ER523_details.jpg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Lenovo, stessa qualità delle tastiere OEM. TellusRem è il principale distributore di tastiere nel mondo dal 2011. Tastiera sostitutiva perfetta, facile da sostituire e installare. </v>
      </c>
      <c r="C23" s="42" t="b">
        <f>TRUE()</f>
        <v>1</v>
      </c>
      <c r="D23" s="42" t="b">
        <f>FALSE()</f>
        <v>0</v>
      </c>
      <c r="E23" s="36">
        <v>5714401490203</v>
      </c>
      <c r="F23" s="60" t="s">
        <v>724</v>
      </c>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4" t="b">
        <f>TRUE()</f>
        <v>1</v>
      </c>
      <c r="J23" s="45" t="b">
        <f>FALSE()</f>
        <v>0</v>
      </c>
      <c r="K23" s="36" t="s">
        <v>721</v>
      </c>
      <c r="L23" s="46" t="b">
        <f>TRUE()</f>
        <v>1</v>
      </c>
      <c r="M23" s="47" t="str">
        <f t="shared" si="0"/>
        <v>https://raw.githubusercontent.com/PatrickVibild/TellusAmazonPictures/master/pictures/Lenovo/T470/RG/US/1.jpg</v>
      </c>
      <c r="N23" s="47" t="str">
        <f t="shared" si="1"/>
        <v>https://raw.githubusercontent.com/PatrickVibild/TellusAmazonPictures/master/pictures/Lenovo/T470/RG/US/2.jpg</v>
      </c>
      <c r="O23" s="48" t="str">
        <f t="shared" si="2"/>
        <v>https://raw.githubusercontent.com/PatrickVibild/TellusAmazonPictures/master/pictures/Lenovo/T470/RG/US/3.jpg</v>
      </c>
      <c r="P23" t="str">
        <f t="shared" si="3"/>
        <v>https://raw.githubusercontent.com/PatrickVibild/TellusAmazonPictures/master/pictures/Lenovo/T470/RG/US/4.jpg</v>
      </c>
      <c r="Q23" t="str">
        <f t="shared" si="4"/>
        <v>https://raw.githubusercontent.com/PatrickVibild/TellusAmazonPictures/master/pictures/Lenovo/T470/RG/US/5.jpg</v>
      </c>
      <c r="R23" t="str">
        <f t="shared" si="5"/>
        <v>https://raw.githubusercontent.com/PatrickVibild/TellusAmazonPictures/master/pictures/Lenovo/T470/RG/US/6.jpg</v>
      </c>
      <c r="S23" t="str">
        <f t="shared" si="6"/>
        <v>https://raw.githubusercontent.com/PatrickVibild/TellusAmazonPictures/master/pictures/Lenovo/T470/RG/US/7.jpg</v>
      </c>
      <c r="T23" t="str">
        <f t="shared" si="7"/>
        <v>https://raw.githubusercontent.com/PatrickVibild/TellusAmazonPictures/master/pictures/Lenovo/T470/RG/US/8.jpg</v>
      </c>
      <c r="U23" t="str">
        <f t="shared" si="8"/>
        <v>https://raw.githubusercontent.com/PatrickVibild/TellusAmazonPictures/master/pictures/Lenovo/T470/RG/US/9.jpg</v>
      </c>
      <c r="V23" s="43">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Tedesco</v>
      </c>
      <c r="I24" s="44" t="b">
        <f>TRUE()</f>
        <v>1</v>
      </c>
      <c r="J24" s="45" t="b">
        <f>TRUE()</f>
        <v>1</v>
      </c>
      <c r="K24" s="36" t="s">
        <v>684</v>
      </c>
      <c r="L24" s="46" t="b">
        <f>TRUE()</f>
        <v>1</v>
      </c>
      <c r="M24" s="47" t="str">
        <f t="shared" si="0"/>
        <v>https://raw.githubusercontent.com/PatrickVibild/TellusAmazonPictures/master/pictures/Lenovo/T470/BL/DE/1.jpg</v>
      </c>
      <c r="N24" s="47" t="str">
        <f t="shared" si="1"/>
        <v>https://raw.githubusercontent.com/PatrickVibild/TellusAmazonPictures/master/pictures/Lenovo/T470/BL/DE/2.jpg</v>
      </c>
      <c r="O24" s="48" t="str">
        <f t="shared" si="2"/>
        <v>https://raw.githubusercontent.com/PatrickVibild/TellusAmazonPictures/master/pictures/Lenovo/T470/BL/DE/3.jpg</v>
      </c>
      <c r="P24" t="str">
        <f t="shared" si="3"/>
        <v>https://raw.githubusercontent.com/PatrickVibild/TellusAmazonPictures/master/pictures/Lenovo/T470/BL/DE/4.jpg</v>
      </c>
      <c r="Q24" t="str">
        <f t="shared" si="4"/>
        <v>https://raw.githubusercontent.com/PatrickVibild/TellusAmazonPictures/master/pictures/Lenovo/T470/BL/DE/5.jpg</v>
      </c>
      <c r="R24" t="str">
        <f t="shared" si="5"/>
        <v>https://raw.githubusercontent.com/PatrickVibild/TellusAmazonPictures/master/pictures/Lenovo/T470/BL/DE/6.jpg</v>
      </c>
      <c r="S24" t="str">
        <f t="shared" si="6"/>
        <v>https://raw.githubusercontent.com/PatrickVibild/TellusAmazonPictures/master/pictures/Lenovo/T470/BL/DE/7.jpg</v>
      </c>
      <c r="T24" t="str">
        <f t="shared" si="7"/>
        <v>https://raw.githubusercontent.com/PatrickVibild/TellusAmazonPictures/master/pictures/Lenovo/T470/BL/DE/8.jpg</v>
      </c>
      <c r="U24" t="str">
        <f t="shared" si="8"/>
        <v>https://raw.githubusercontent.com/PatrickVibild/TellusAmazonPictures/master/pictures/Lenovo/T470/BL/DE/9.jpg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Francese</v>
      </c>
      <c r="I25" s="44" t="b">
        <f>TRUE()</f>
        <v>1</v>
      </c>
      <c r="J25" s="45" t="b">
        <f>TRUE()</f>
        <v>1</v>
      </c>
      <c r="K25" s="36" t="s">
        <v>685</v>
      </c>
      <c r="L25" s="46" t="b">
        <f>TRUE()</f>
        <v>1</v>
      </c>
      <c r="M25" s="47" t="str">
        <f t="shared" si="0"/>
        <v>https://raw.githubusercontent.com/PatrickVibild/TellusAmazonPictures/master/pictures/Lenovo/T470/BL/FR/1.jpg</v>
      </c>
      <c r="N25" s="47" t="str">
        <f t="shared" si="1"/>
        <v>https://raw.githubusercontent.com/PatrickVibild/TellusAmazonPictures/master/pictures/Lenovo/T470/BL/FR/2.jpg</v>
      </c>
      <c r="O25" s="48" t="str">
        <f t="shared" si="2"/>
        <v>https://raw.githubusercontent.com/PatrickVibild/TellusAmazonPictures/master/pictures/Lenovo/T470/BL/FR/3.jpg</v>
      </c>
      <c r="P25" t="str">
        <f t="shared" si="3"/>
        <v>https://raw.githubusercontent.com/PatrickVibild/TellusAmazonPictures/master/pictures/Lenovo/T470/BL/FR/4.jpg</v>
      </c>
      <c r="Q25" t="str">
        <f t="shared" si="4"/>
        <v>https://raw.githubusercontent.com/PatrickVibild/TellusAmazonPictures/master/pictures/Lenovo/T470/BL/FR/5.jpg</v>
      </c>
      <c r="R25" t="str">
        <f t="shared" si="5"/>
        <v>https://raw.githubusercontent.com/PatrickVibild/TellusAmazonPictures/master/pictures/Lenovo/T470/BL/FR/6.jpg</v>
      </c>
      <c r="S25" t="str">
        <f t="shared" si="6"/>
        <v>https://raw.githubusercontent.com/PatrickVibild/TellusAmazonPictures/master/pictures/Lenovo/T470/BL/FR/7.jpg</v>
      </c>
      <c r="T25" t="str">
        <f t="shared" si="7"/>
        <v>https://raw.githubusercontent.com/PatrickVibild/TellusAmazonPictures/master/pictures/Lenovo/T470/BL/FR/8.jpg</v>
      </c>
      <c r="U25" t="str">
        <f t="shared" si="8"/>
        <v>https://raw.githubusercontent.com/PatrickVibild/TellusAmazonPictures/master/pictures/Lenovo/T470/BL/FR/9.jpg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4" t="b">
        <f>TRUE()</f>
        <v>1</v>
      </c>
      <c r="J26" s="45" t="b">
        <f>TRUE()</f>
        <v>1</v>
      </c>
      <c r="K26" s="36" t="s">
        <v>686</v>
      </c>
      <c r="L26" s="46" t="b">
        <f>TRUE()</f>
        <v>1</v>
      </c>
      <c r="M26" s="47" t="str">
        <f t="shared" si="0"/>
        <v>https://raw.githubusercontent.com/PatrickVibild/TellusAmazonPictures/master/pictures/Lenovo/T470/BL/IT/1.jpg</v>
      </c>
      <c r="N26" s="47" t="str">
        <f t="shared" si="1"/>
        <v>https://raw.githubusercontent.com/PatrickVibild/TellusAmazonPictures/master/pictures/Lenovo/T470/BL/IT/2.jpg</v>
      </c>
      <c r="O26" s="48" t="str">
        <f t="shared" si="2"/>
        <v>https://raw.githubusercontent.com/PatrickVibild/TellusAmazonPictures/master/pictures/Lenovo/T470/BL/IT/3.jpg</v>
      </c>
      <c r="P26" t="str">
        <f t="shared" si="3"/>
        <v>https://raw.githubusercontent.com/PatrickVibild/TellusAmazonPictures/master/pictures/Lenovo/T470/BL/IT/4.jpg</v>
      </c>
      <c r="Q26" t="str">
        <f t="shared" si="4"/>
        <v>https://raw.githubusercontent.com/PatrickVibild/TellusAmazonPictures/master/pictures/Lenovo/T470/BL/IT/5.jpg</v>
      </c>
      <c r="R26" t="str">
        <f t="shared" si="5"/>
        <v>https://raw.githubusercontent.com/PatrickVibild/TellusAmazonPictures/master/pictures/Lenovo/T470/BL/IT/6.jpg</v>
      </c>
      <c r="S26" t="str">
        <f t="shared" si="6"/>
        <v>https://raw.githubusercontent.com/PatrickVibild/TellusAmazonPictures/master/pictures/Lenovo/T470/BL/IT/7.jpg</v>
      </c>
      <c r="T26" t="str">
        <f t="shared" si="7"/>
        <v>https://raw.githubusercontent.com/PatrickVibild/TellusAmazonPictures/master/pictures/Lenovo/T470/BL/IT/8.jpg</v>
      </c>
      <c r="U26" t="str">
        <f t="shared" si="8"/>
        <v>https://raw.githubusercontent.com/PatrickVibild/TellusAmazonPictures/master/pictures/Lenovo/T470/BL/IT/9.jpg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Lenovo {model}. Si prega di controllare attentamente l'immagine e la descrizione prima di acquistare qualsiasi tastiera. Ciò garantisce di ottenere la tastiera del laptop corretta per il computer. Installazione super facile.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Spagnolo</v>
      </c>
      <c r="I27" s="44" t="b">
        <f>TRUE()</f>
        <v>1</v>
      </c>
      <c r="J27" s="45" t="b">
        <f>TRUE()</f>
        <v>1</v>
      </c>
      <c r="K27" s="36" t="s">
        <v>687</v>
      </c>
      <c r="L27" s="46" t="b">
        <f>TRUE()</f>
        <v>1</v>
      </c>
      <c r="M27" s="47" t="str">
        <f t="shared" si="0"/>
        <v>https://raw.githubusercontent.com/PatrickVibild/TellusAmazonPictures/master/pictures/Lenovo/T470/BL/ES/1.jpg</v>
      </c>
      <c r="N27" s="47" t="str">
        <f t="shared" si="1"/>
        <v>https://raw.githubusercontent.com/PatrickVibild/TellusAmazonPictures/master/pictures/Lenovo/T470/BL/ES/2.jpg</v>
      </c>
      <c r="O27" s="48" t="str">
        <f t="shared" si="2"/>
        <v>https://raw.githubusercontent.com/PatrickVibild/TellusAmazonPictures/master/pictures/Lenovo/T470/BL/ES/3.jpg</v>
      </c>
      <c r="P27" t="str">
        <f t="shared" si="3"/>
        <v>https://raw.githubusercontent.com/PatrickVibild/TellusAmazonPictures/master/pictures/Lenovo/T470/BL/ES/4.jpg</v>
      </c>
      <c r="Q27" t="str">
        <f t="shared" si="4"/>
        <v>https://raw.githubusercontent.com/PatrickVibild/TellusAmazonPictures/master/pictures/Lenovo/T470/BL/ES/5.jpg</v>
      </c>
      <c r="R27" t="str">
        <f t="shared" si="5"/>
        <v>https://raw.githubusercontent.com/PatrickVibild/TellusAmazonPictures/master/pictures/Lenovo/T470/BL/ES/6.jpg</v>
      </c>
      <c r="S27" t="str">
        <f t="shared" si="6"/>
        <v>https://raw.githubusercontent.com/PatrickVibild/TellusAmazonPictures/master/pictures/Lenovo/T470/BL/ES/7.jpg</v>
      </c>
      <c r="T27" t="str">
        <f t="shared" si="7"/>
        <v>https://raw.githubusercontent.com/PatrickVibild/TellusAmazonPictures/master/pictures/Lenovo/T470/BL/ES/8.jpg</v>
      </c>
      <c r="U27" t="str">
        <f t="shared" si="8"/>
        <v>https://raw.githubusercontent.com/PatrickVibild/TellusAmazonPictures/master/pictures/Lenovo/T470/BL/ES/9.jpg</v>
      </c>
      <c r="V27" s="43">
        <f>MATCH(G27,options!$D$1:$D$20,0)</f>
        <v>4</v>
      </c>
    </row>
    <row r="28" spans="1:22" ht="28"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t="b">
        <f>TRUE()</f>
        <v>1</v>
      </c>
      <c r="J28" s="45" t="b">
        <f>TRUE()</f>
        <v>1</v>
      </c>
      <c r="K28" s="36" t="s">
        <v>688</v>
      </c>
      <c r="L28" s="46" t="b">
        <f>TRUE()</f>
        <v>1</v>
      </c>
      <c r="M28" s="47" t="str">
        <f t="shared" si="0"/>
        <v>https://raw.githubusercontent.com/PatrickVibild/TellusAmazonPictures/master/pictures/Lenovo/T470/BL/UK/1.jpg</v>
      </c>
      <c r="N28" s="47" t="str">
        <f t="shared" si="1"/>
        <v>https://raw.githubusercontent.com/PatrickVibild/TellusAmazonPictures/master/pictures/Lenovo/T470/BL/UK/2.jpg</v>
      </c>
      <c r="O28" s="48" t="str">
        <f t="shared" si="2"/>
        <v>https://raw.githubusercontent.com/PatrickVibild/TellusAmazonPictures/master/pictures/Lenovo/T470/BL/UK/3.jpg</v>
      </c>
      <c r="P28" t="str">
        <f t="shared" si="3"/>
        <v>https://raw.githubusercontent.com/PatrickVibild/TellusAmazonPictures/master/pictures/Lenovo/T470/BL/UK/4.jpg</v>
      </c>
      <c r="Q28" t="str">
        <f t="shared" si="4"/>
        <v>https://raw.githubusercontent.com/PatrickVibild/TellusAmazonPictures/master/pictures/Lenovo/T470/BL/UK/5.jpg</v>
      </c>
      <c r="R28" t="str">
        <f t="shared" si="5"/>
        <v>https://raw.githubusercontent.com/PatrickVibild/TellusAmazonPictures/master/pictures/Lenovo/T470/BL/UK/6.jpg</v>
      </c>
      <c r="S28" t="str">
        <f t="shared" si="6"/>
        <v>https://raw.githubusercontent.com/PatrickVibild/TellusAmazonPictures/master/pictures/Lenovo/T470/BL/UK/7.jpg</v>
      </c>
      <c r="T28" t="str">
        <f t="shared" si="7"/>
        <v>https://raw.githubusercontent.com/PatrickVibild/TellusAmazonPictures/master/pictures/Lenovo/T470/BL/UK/8.jpg</v>
      </c>
      <c r="U28" t="str">
        <f t="shared" si="8"/>
        <v>https://raw.githubusercontent.com/PatrickVibild/TellusAmazonPictures/master/pictures/Lenovo/T470/BL/UK/9.jpg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Scandinavo - Nordico</v>
      </c>
      <c r="I29" s="44" t="b">
        <f>TRUE()</f>
        <v>1</v>
      </c>
      <c r="J29" s="45" t="b">
        <f>TRUE()</f>
        <v>1</v>
      </c>
      <c r="K29" s="36" t="s">
        <v>713</v>
      </c>
      <c r="L29" s="46" t="b">
        <f>FALSE()</f>
        <v>0</v>
      </c>
      <c r="M29" s="47" t="str">
        <f t="shared" si="0"/>
        <v>https://download.lenovo.com/Images/Parts/Lenovo/T470/BL/NOR/Lenovo/T470/BL/NOR_A.jpg</v>
      </c>
      <c r="N29" s="47" t="str">
        <f t="shared" si="1"/>
        <v>https://download.lenovo.com/Images/Parts/Lenovo/T470/BL/NOR/Lenovo/T470/BL/NOR_B.jpg</v>
      </c>
      <c r="O29" s="48" t="str">
        <f t="shared" si="2"/>
        <v>https://download.lenovo.com/Images/Parts/Lenovo/T470/BL/NOR/Lenovo/T470/BL/NOR_details.jpg</v>
      </c>
      <c r="P29" t="str">
        <f t="shared" si="3"/>
        <v/>
      </c>
      <c r="Q29" t="str">
        <f t="shared" si="4"/>
        <v/>
      </c>
      <c r="R29" t="str">
        <f t="shared" si="5"/>
        <v/>
      </c>
      <c r="S29" t="str">
        <f t="shared" si="6"/>
        <v/>
      </c>
      <c r="T29" t="str">
        <f t="shared" si="7"/>
        <v/>
      </c>
      <c r="U29" t="str">
        <f t="shared" si="8"/>
        <v/>
      </c>
      <c r="V29" s="43">
        <f>MATCH(G29,options!$D$1:$D$20,0)</f>
        <v>6</v>
      </c>
    </row>
    <row r="30" spans="1:22" ht="14"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4" t="b">
        <f>TRUE()</f>
        <v>1</v>
      </c>
      <c r="J30" s="45" t="b">
        <f>TRUE()</f>
        <v>1</v>
      </c>
      <c r="K30" s="36" t="s">
        <v>702</v>
      </c>
      <c r="L30" s="46" t="b">
        <f>FALSE()</f>
        <v>0</v>
      </c>
      <c r="M30" s="47" t="str">
        <f t="shared" si="0"/>
        <v>https://download.lenovo.com/Images/Parts/01ER547/01ER547_A.jpg</v>
      </c>
      <c r="N30" s="47" t="str">
        <f t="shared" si="1"/>
        <v>https://download.lenovo.com/Images/Parts/01ER547/01ER547_B.jpg</v>
      </c>
      <c r="O30" s="48" t="str">
        <f t="shared" si="2"/>
        <v>https://download.lenovo.com/Images/Parts/01ER547/01ER547_details.jpg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Bulgaro</v>
      </c>
      <c r="I31" s="44" t="b">
        <f>TRUE()</f>
        <v>1</v>
      </c>
      <c r="J31" s="45" t="b">
        <f>TRUE()</f>
        <v>1</v>
      </c>
      <c r="K31" s="36" t="s">
        <v>703</v>
      </c>
      <c r="L31" s="46" t="b">
        <f>FALSE()</f>
        <v>0</v>
      </c>
      <c r="M31" s="47" t="str">
        <f t="shared" si="0"/>
        <v>https://download.lenovo.com/Images/Parts/01ER548/01ER548_A.jpg</v>
      </c>
      <c r="N31" s="47" t="str">
        <f t="shared" si="1"/>
        <v>https://download.lenovo.com/Images/Parts/01ER548/01ER548_B.jpg</v>
      </c>
      <c r="O31" s="48" t="str">
        <f t="shared" si="2"/>
        <v>https://download.lenovo.com/Images/Parts/01ER548/01ER548_details.jpg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Ceco</v>
      </c>
      <c r="I32" s="44" t="b">
        <f>TRUE()</f>
        <v>1</v>
      </c>
      <c r="J32" s="45" t="b">
        <f>TRUE()</f>
        <v>1</v>
      </c>
      <c r="K32" s="36" t="s">
        <v>704</v>
      </c>
      <c r="L32" s="46" t="b">
        <f>FALSE()</f>
        <v>0</v>
      </c>
      <c r="M32" s="47" t="str">
        <f t="shared" si="0"/>
        <v>https://download.lenovo.com/Images/Parts/01ER549/01ER549_A.jpg</v>
      </c>
      <c r="N32" s="47" t="str">
        <f t="shared" si="1"/>
        <v>https://download.lenovo.com/Images/Parts/01ER549/01ER549_B.jpg</v>
      </c>
      <c r="O32" s="48" t="str">
        <f t="shared" si="2"/>
        <v>https://download.lenovo.com/Images/Parts/01ER549/01ER549_details.jpg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Danese</v>
      </c>
      <c r="I33" s="44" t="b">
        <f>TRUE()</f>
        <v>1</v>
      </c>
      <c r="J33" s="45" t="b">
        <f>TRUE()</f>
        <v>1</v>
      </c>
      <c r="K33" s="36" t="s">
        <v>705</v>
      </c>
      <c r="L33" s="46" t="b">
        <f>FALSE()</f>
        <v>0</v>
      </c>
      <c r="M33" s="47" t="str">
        <f t="shared" si="0"/>
        <v>https://download.lenovo.com/Images/Parts/01ER591/01ER591_A.jpg</v>
      </c>
      <c r="N33" s="47" t="str">
        <f t="shared" si="1"/>
        <v>https://download.lenovo.com/Images/Parts/01ER591/01ER591_B.jpg</v>
      </c>
      <c r="O33" s="48" t="str">
        <f t="shared" si="2"/>
        <v>https://download.lenovo.com/Images/Parts/01ER591/01ER591_details.jpg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Ungherese</v>
      </c>
      <c r="I34" s="44" t="b">
        <f>TRUE()</f>
        <v>1</v>
      </c>
      <c r="J34" s="45" t="b">
        <f>TRUE()</f>
        <v>1</v>
      </c>
      <c r="K34" s="36" t="s">
        <v>706</v>
      </c>
      <c r="L34" s="46" t="b">
        <f>FALSE()</f>
        <v>0</v>
      </c>
      <c r="M34" s="47" t="str">
        <f t="shared" si="0"/>
        <v>https://download.lenovo.com/Images/Parts/01ER556/01ER556_A.jpg</v>
      </c>
      <c r="N34" s="47" t="str">
        <f t="shared" si="1"/>
        <v>https://download.lenovo.com/Images/Parts/01ER556/01ER556_B.jpg</v>
      </c>
      <c r="O34" s="48" t="str">
        <f t="shared" si="2"/>
        <v>https://download.lenovo.com/Images/Parts/01ER556/01ER556_details.jpg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Olandese</v>
      </c>
      <c r="I35" s="44" t="b">
        <f>TRUE()</f>
        <v>1</v>
      </c>
      <c r="J35" s="45" t="b">
        <f>TRUE()</f>
        <v>1</v>
      </c>
      <c r="K35" s="36" t="s">
        <v>707</v>
      </c>
      <c r="L35" s="46" t="b">
        <f>FALSE()</f>
        <v>0</v>
      </c>
      <c r="M35" s="47" t="str">
        <f t="shared" si="0"/>
        <v>https://download.lenovo.com/Images/Parts/01ER601/01ER601_A.jpg</v>
      </c>
      <c r="N35" s="47" t="str">
        <f t="shared" si="1"/>
        <v>https://download.lenovo.com/Images/Parts/01ER601/01ER601_B.jpg</v>
      </c>
      <c r="O35" s="48" t="str">
        <f t="shared" si="2"/>
        <v>https://download.lenovo.com/Images/Parts/01ER601/01ER601_details.jpg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375</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Norvegese</v>
      </c>
      <c r="I36" s="44" t="b">
        <f>TRUE()</f>
        <v>1</v>
      </c>
      <c r="J36" s="45" t="b">
        <f>TRUE()</f>
        <v>1</v>
      </c>
      <c r="K36" s="36" t="s">
        <v>708</v>
      </c>
      <c r="L36" s="46" t="b">
        <f>FALSE()</f>
        <v>0</v>
      </c>
      <c r="M36" s="47" t="str">
        <f t="shared" ref="M36:M67" si="9">IF(ISBLANK(K36),"",IF(L36, "https://raw.githubusercontent.com/PatrickVibild/TellusAmazonPictures/master/pictures/"&amp;K36&amp;"/1.jpg","https://download.lenovo.com/Images/Parts/"&amp;K36&amp;"/"&amp;K36&amp;"_A.jpg"))</f>
        <v>https://download.lenovo.com/Images/Parts/01ER602/01ER602_A.jpg</v>
      </c>
      <c r="N36" s="47" t="str">
        <f t="shared" ref="N36:N67" si="10">IF(ISBLANK(K36),"",IF(L36, "https://raw.githubusercontent.com/PatrickVibild/TellusAmazonPictures/master/pictures/"&amp;K36&amp;"/2.jpg","https://download.lenovo.com/Images/Parts/"&amp;K36&amp;"/"&amp;K36&amp;"_B.jpg"))</f>
        <v>https://download.lenovo.com/Images/Parts/01ER602/01ER602_B.jpg</v>
      </c>
      <c r="O36" s="48" t="str">
        <f t="shared" ref="O36:O67" si="11">IF(ISBLANK(K36),"",IF(L36, "https://raw.githubusercontent.com/PatrickVibild/TellusAmazonPictures/master/pictures/"&amp;K36&amp;"/3.jpg","https://download.lenovo.com/Images/Parts/"&amp;K36&amp;"/"&amp;K36&amp;"_details.jpg"))</f>
        <v>https://download.lenovo.com/Images/Parts/01ER602/01ER602_details.jpg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Polacco</v>
      </c>
      <c r="I37" s="44" t="b">
        <f>TRUE()</f>
        <v>1</v>
      </c>
      <c r="J37" s="45" t="b">
        <f>TRUE()</f>
        <v>1</v>
      </c>
      <c r="K37" s="36"/>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Portoghese</v>
      </c>
      <c r="I38" s="44" t="b">
        <f>TRUE()</f>
        <v>1</v>
      </c>
      <c r="J38" s="45" t="b">
        <f>TRUE()</f>
        <v>1</v>
      </c>
      <c r="K38" s="36" t="s">
        <v>709</v>
      </c>
      <c r="L38" s="46" t="b">
        <f>FALSE()</f>
        <v>0</v>
      </c>
      <c r="M38" s="47" t="str">
        <f t="shared" si="9"/>
        <v>https://download.lenovo.com/Images/Parts/01ER563/01ER563_A.jpg</v>
      </c>
      <c r="N38" s="47" t="str">
        <f t="shared" si="10"/>
        <v>https://download.lenovo.com/Images/Parts/01ER563/01ER563_B.jpg</v>
      </c>
      <c r="O38" s="48" t="str">
        <f t="shared" si="11"/>
        <v>https://download.lenovo.com/Images/Parts/01ER563/01ER563_details.jpg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Svedese – Finlandese</v>
      </c>
      <c r="I39" s="44" t="b">
        <f>TRUE()</f>
        <v>1</v>
      </c>
      <c r="J39" s="45" t="b">
        <f>TRUE()</f>
        <v>1</v>
      </c>
      <c r="K39" s="36" t="s">
        <v>710</v>
      </c>
      <c r="L39" s="46" t="b">
        <f>FALSE()</f>
        <v>0</v>
      </c>
      <c r="M39" s="47" t="str">
        <f t="shared" si="9"/>
        <v>https://download.lenovo.com/Images/Parts/01ER567/01ER567_A.jpg</v>
      </c>
      <c r="N39" s="47" t="str">
        <f t="shared" si="10"/>
        <v>https://download.lenovo.com/Images/Parts/01ER567/01ER567_B.jpg</v>
      </c>
      <c r="O39" s="48" t="str">
        <f t="shared" si="11"/>
        <v>https://download.lenovo.com/Images/Parts/01ER567/01ER567_details.jpg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Svizzero</v>
      </c>
      <c r="I40" s="44" t="b">
        <f>TRUE()</f>
        <v>1</v>
      </c>
      <c r="J40" s="45" t="b">
        <f>TRUE()</f>
        <v>1</v>
      </c>
      <c r="K40" s="36" t="s">
        <v>711</v>
      </c>
      <c r="L40" s="46" t="b">
        <f>FALSE()</f>
        <v>0</v>
      </c>
      <c r="M40" s="47" t="str">
        <f t="shared" si="9"/>
        <v>https://download.lenovo.com/Images/Parts/01ER568/01ER568_A.jpg</v>
      </c>
      <c r="N40" s="47" t="str">
        <f t="shared" si="10"/>
        <v>https://download.lenovo.com/Images/Parts/01ER568/01ER568_B.jpg</v>
      </c>
      <c r="O40" s="48" t="str">
        <f t="shared" si="11"/>
        <v>https://download.lenovo.com/Images/Parts/01ER568/01ER568_details.jpg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t="b">
        <f>TRUE()</f>
        <v>1</v>
      </c>
      <c r="J41" s="45" t="b">
        <f>TRUE()</f>
        <v>1</v>
      </c>
      <c r="K41" s="36" t="s">
        <v>699</v>
      </c>
      <c r="L41" s="46" t="b">
        <f>TRUE()</f>
        <v>1</v>
      </c>
      <c r="M41" s="47" t="str">
        <f t="shared" si="9"/>
        <v>https://raw.githubusercontent.com/PatrickVibild/TellusAmazonPictures/master/pictures/Lenovo/T470/BL/USI/1.jpg</v>
      </c>
      <c r="N41" s="47" t="str">
        <f t="shared" si="10"/>
        <v>https://raw.githubusercontent.com/PatrickVibild/TellusAmazonPictures/master/pictures/Lenovo/T470/BL/USI/2.jpg</v>
      </c>
      <c r="O41" s="48" t="str">
        <f t="shared" si="11"/>
        <v>https://raw.githubusercontent.com/PatrickVibild/TellusAmazonPictures/master/pictures/Lenovo/T470/BL/USI/3.jpg</v>
      </c>
      <c r="P41" t="str">
        <f t="shared" si="12"/>
        <v>https://raw.githubusercontent.com/PatrickVibild/TellusAmazonPictures/master/pictures/Lenovo/T470/BL/USI/4.jpg</v>
      </c>
      <c r="Q41" t="str">
        <f t="shared" si="13"/>
        <v>https://raw.githubusercontent.com/PatrickVibild/TellusAmazonPictures/master/pictures/Lenovo/T470/BL/USI/5.jpg</v>
      </c>
      <c r="R41" t="str">
        <f t="shared" si="14"/>
        <v>https://raw.githubusercontent.com/PatrickVibild/TellusAmazonPictures/master/pictures/Lenovo/T470/BL/USI/6.jpg</v>
      </c>
      <c r="S41" t="str">
        <f t="shared" si="15"/>
        <v>https://raw.githubusercontent.com/PatrickVibild/TellusAmazonPictures/master/pictures/Lenovo/T470/BL/USI/7.jpg</v>
      </c>
      <c r="T41" t="str">
        <f t="shared" si="16"/>
        <v>https://raw.githubusercontent.com/PatrickVibild/TellusAmazonPictures/master/pictures/Lenovo/T470/BL/USI/8.jpg</v>
      </c>
      <c r="U41" t="str">
        <f t="shared" si="17"/>
        <v>https://raw.githubusercontent.com/PatrickVibild/TellusAmazonPictures/master/pictures/Lenovo/T470/BL/USI/9.jpg</v>
      </c>
      <c r="V41" s="43">
        <f>MATCH(G41,options!$D$1:$D$20,0)</f>
        <v>16</v>
      </c>
    </row>
    <row r="42" spans="1:22" ht="14"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Russo</v>
      </c>
      <c r="I42" s="44" t="b">
        <f>TRUE()</f>
        <v>1</v>
      </c>
      <c r="J42" s="45" t="b">
        <f>TRUE()</f>
        <v>1</v>
      </c>
      <c r="K42" s="36" t="s">
        <v>712</v>
      </c>
      <c r="L42" s="46" t="b">
        <f>FALSE()</f>
        <v>0</v>
      </c>
      <c r="M42" s="47" t="str">
        <f t="shared" si="9"/>
        <v>https://download.lenovo.com/Images/Parts/01ER605/01ER605_A.jpg</v>
      </c>
      <c r="N42" s="47" t="str">
        <f t="shared" si="10"/>
        <v>https://download.lenovo.com/Images/Parts/01ER605/01ER605_B.jpg</v>
      </c>
      <c r="O42" s="48" t="str">
        <f t="shared" si="11"/>
        <v>https://download.lenovo.com/Images/Parts/01ER605/01ER605_details.jpg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4" t="b">
        <f>TRUE()</f>
        <v>1</v>
      </c>
      <c r="J43" s="45" t="b">
        <f>TRUE()</f>
        <v>1</v>
      </c>
      <c r="K43" s="36" t="s">
        <v>701</v>
      </c>
      <c r="L43" s="46" t="b">
        <f>TRUE()</f>
        <v>1</v>
      </c>
      <c r="M43" s="47" t="str">
        <f t="shared" si="9"/>
        <v>https://raw.githubusercontent.com/PatrickVibild/TellusAmazonPictures/master/pictures/Lenovo/T470/BL/US/1.jpg</v>
      </c>
      <c r="N43" s="47" t="str">
        <f t="shared" si="10"/>
        <v>https://raw.githubusercontent.com/PatrickVibild/TellusAmazonPictures/master/pictures/Lenovo/T470/BL/US/2.jpg</v>
      </c>
      <c r="O43" s="48" t="str">
        <f t="shared" si="11"/>
        <v>https://raw.githubusercontent.com/PatrickVibild/TellusAmazonPictures/master/pictures/Lenovo/T470/BL/US/3.jpg</v>
      </c>
      <c r="P43" t="str">
        <f t="shared" si="12"/>
        <v>https://raw.githubusercontent.com/PatrickVibild/TellusAmazonPictures/master/pictures/Lenovo/T470/BL/US/4.jpg</v>
      </c>
      <c r="Q43" t="str">
        <f t="shared" si="13"/>
        <v>https://raw.githubusercontent.com/PatrickVibild/TellusAmazonPictures/master/pictures/Lenovo/T470/BL/US/5.jpg</v>
      </c>
      <c r="R43" t="str">
        <f t="shared" si="14"/>
        <v>https://raw.githubusercontent.com/PatrickVibild/TellusAmazonPictures/master/pictures/Lenovo/T470/BL/US/6.jpg</v>
      </c>
      <c r="S43" t="str">
        <f t="shared" si="15"/>
        <v>https://raw.githubusercontent.com/PatrickVibild/TellusAmazonPictures/master/pictures/Lenovo/T470/BL/US/7.jpg</v>
      </c>
      <c r="T43" t="str">
        <f t="shared" si="16"/>
        <v>https://raw.githubusercontent.com/PatrickVibild/TellusAmazonPictures/master/pictures/Lenovo/T470/BL/US/8.jpg</v>
      </c>
      <c r="U43" t="str">
        <f t="shared" si="17"/>
        <v>https://raw.githubusercontent.com/PatrickVibild/TellusAmazonPictures/master/pictures/Lenovo/T470/BL/US/9.jpg</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2024-01-29T03:52:20Z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