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40/"/>
    </mc:Choice>
  </mc:AlternateContent>
  <xr:revisionPtr revIDLastSave="0" documentId="13_ncr:1_{13B54563-39A8-7046-9C2C-7E4CA0647465}"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5" i="2" l="1"/>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L43" i="2"/>
  <c r="L42" i="2"/>
  <c r="L41" i="2"/>
  <c r="L40" i="2"/>
  <c r="L39" i="2"/>
  <c r="L38" i="2"/>
  <c r="L37" i="2"/>
  <c r="L36" i="2"/>
  <c r="L35" i="2"/>
  <c r="L34" i="2"/>
  <c r="L33" i="2"/>
  <c r="L32" i="2"/>
  <c r="L31" i="2"/>
  <c r="L30" i="2"/>
  <c r="L28" i="2"/>
  <c r="L27" i="2"/>
  <c r="L25" i="2"/>
  <c r="L23" i="2"/>
  <c r="L22" i="2"/>
  <c r="L21" i="2"/>
  <c r="L20" i="2"/>
  <c r="L19" i="2"/>
  <c r="L18" i="2"/>
  <c r="L17" i="2"/>
  <c r="L16" i="2"/>
  <c r="L15" i="2"/>
  <c r="L14" i="2"/>
  <c r="L13" i="2"/>
  <c r="L12" i="2"/>
  <c r="L11" i="2"/>
  <c r="L10" i="2"/>
  <c r="L8" i="2"/>
  <c r="L7" i="2"/>
  <c r="L5"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P30" i="1" s="1"/>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R27" i="1" s="1"/>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V22" i="2"/>
  <c r="T22" i="2"/>
  <c r="S22" i="2"/>
  <c r="S23" i="1" s="1"/>
  <c r="R22" i="2"/>
  <c r="R23" i="1" s="1"/>
  <c r="Q22" i="2"/>
  <c r="O22" i="2"/>
  <c r="N22" i="2"/>
  <c r="N23" i="1" s="1"/>
  <c r="M22" i="2"/>
  <c r="M23" i="1" s="1"/>
  <c r="V21" i="2"/>
  <c r="U21" i="2"/>
  <c r="T21" i="2"/>
  <c r="T22" i="1" s="1"/>
  <c r="S21" i="2"/>
  <c r="S22" i="1" s="1"/>
  <c r="R21" i="2"/>
  <c r="R22" i="1" s="1"/>
  <c r="Q21" i="2"/>
  <c r="Q22" i="1" s="1"/>
  <c r="P21" i="2"/>
  <c r="P22" i="1" s="1"/>
  <c r="O21" i="2"/>
  <c r="O22" i="1" s="1"/>
  <c r="N21" i="2"/>
  <c r="N22" i="1" s="1"/>
  <c r="M21" i="2"/>
  <c r="V20" i="2"/>
  <c r="U20" i="2"/>
  <c r="T20" i="2"/>
  <c r="T21" i="1" s="1"/>
  <c r="S20" i="2"/>
  <c r="S21" i="1" s="1"/>
  <c r="R20" i="2"/>
  <c r="P20" i="2"/>
  <c r="O20" i="2"/>
  <c r="O21" i="1" s="1"/>
  <c r="N20" i="2"/>
  <c r="N21" i="1" s="1"/>
  <c r="V19" i="2"/>
  <c r="U19" i="2"/>
  <c r="U20" i="1" s="1"/>
  <c r="T19" i="2"/>
  <c r="T20" i="1" s="1"/>
  <c r="V18" i="2"/>
  <c r="R18" i="2"/>
  <c r="Q18" i="2"/>
  <c r="M18" i="2"/>
  <c r="P18" i="2"/>
  <c r="P19" i="1" s="1"/>
  <c r="CO19" i="1"/>
  <c r="V17" i="2"/>
  <c r="T17" i="2"/>
  <c r="T18" i="1" s="1"/>
  <c r="S17" i="2"/>
  <c r="S18" i="1" s="1"/>
  <c r="R17" i="2"/>
  <c r="Q17" i="2"/>
  <c r="P17" i="2"/>
  <c r="N17" i="2"/>
  <c r="M17" i="2"/>
  <c r="U17" i="2"/>
  <c r="U18" i="1" s="1"/>
  <c r="V16" i="2"/>
  <c r="U16" i="2"/>
  <c r="T16" i="2"/>
  <c r="T17" i="1" s="1"/>
  <c r="S16" i="2"/>
  <c r="S17" i="1" s="1"/>
  <c r="R16" i="2"/>
  <c r="Q16" i="2"/>
  <c r="P16" i="2"/>
  <c r="O16" i="2"/>
  <c r="N16" i="2"/>
  <c r="M16" i="2"/>
  <c r="CO17" i="1"/>
  <c r="V15" i="2"/>
  <c r="U15" i="2"/>
  <c r="T15" i="2"/>
  <c r="S15" i="2"/>
  <c r="R15" i="2"/>
  <c r="Q15" i="2"/>
  <c r="P15" i="2"/>
  <c r="O15" i="2"/>
  <c r="N15" i="2"/>
  <c r="N16" i="1" s="1"/>
  <c r="M15" i="2"/>
  <c r="M16" i="1" s="1"/>
  <c r="V14" i="2"/>
  <c r="U14" i="2"/>
  <c r="T14" i="2"/>
  <c r="T15" i="1" s="1"/>
  <c r="P14" i="2"/>
  <c r="O14" i="2"/>
  <c r="N14" i="2"/>
  <c r="M14" i="2"/>
  <c r="S14" i="2"/>
  <c r="S15" i="1" s="1"/>
  <c r="V13" i="2"/>
  <c r="Q13" i="2"/>
  <c r="P13" i="2"/>
  <c r="P14" i="1" s="1"/>
  <c r="O13" i="2"/>
  <c r="O14" i="1" s="1"/>
  <c r="V12" i="2"/>
  <c r="U12" i="2"/>
  <c r="U13" i="1" s="1"/>
  <c r="V11" i="2"/>
  <c r="U11" i="2"/>
  <c r="T11" i="2"/>
  <c r="S11" i="2"/>
  <c r="R11" i="2"/>
  <c r="Q11" i="2"/>
  <c r="P11" i="2"/>
  <c r="O11" i="2"/>
  <c r="N11" i="2"/>
  <c r="M11" i="2"/>
  <c r="CO12" i="1"/>
  <c r="V10" i="2"/>
  <c r="T10" i="2"/>
  <c r="S10" i="2"/>
  <c r="R10" i="2"/>
  <c r="Q10" i="2"/>
  <c r="O10" i="2"/>
  <c r="N10" i="2"/>
  <c r="M10" i="2"/>
  <c r="M11" i="1" s="1"/>
  <c r="V9" i="2"/>
  <c r="U9" i="2"/>
  <c r="U10" i="1" s="1"/>
  <c r="T9" i="2"/>
  <c r="T10" i="1" s="1"/>
  <c r="S9" i="2"/>
  <c r="S10" i="1" s="1"/>
  <c r="R9" i="2"/>
  <c r="R10" i="1" s="1"/>
  <c r="Q9" i="2"/>
  <c r="P9" i="2"/>
  <c r="P10" i="1" s="1"/>
  <c r="O9" i="2"/>
  <c r="O10" i="1" s="1"/>
  <c r="N9" i="2"/>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V6" i="2"/>
  <c r="U6" i="2"/>
  <c r="T6" i="2"/>
  <c r="T7" i="1" s="1"/>
  <c r="Q6" i="2"/>
  <c r="Q7" i="1" s="1"/>
  <c r="P6" i="2"/>
  <c r="P7" i="1" s="1"/>
  <c r="O6" i="2"/>
  <c r="O7" i="1" s="1"/>
  <c r="N6" i="2"/>
  <c r="N7" i="1" s="1"/>
  <c r="M6" i="2"/>
  <c r="M7" i="1" s="1"/>
  <c r="S6" i="2"/>
  <c r="S7" i="1" s="1"/>
  <c r="CO7" i="1"/>
  <c r="V5" i="2"/>
  <c r="Q5" i="2"/>
  <c r="P5" i="2"/>
  <c r="P6" i="1" s="1"/>
  <c r="M5" i="2"/>
  <c r="M6" i="1" s="1"/>
  <c r="O5" i="2"/>
  <c r="O6" i="1" s="1"/>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T42" i="1"/>
  <c r="AK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A41" i="1"/>
  <c r="Z41" i="1"/>
  <c r="Y41" i="1"/>
  <c r="X41" i="1"/>
  <c r="W41" i="1"/>
  <c r="U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K32" i="1"/>
  <c r="AA32" i="1"/>
  <c r="Z32" i="1"/>
  <c r="Y32" i="1"/>
  <c r="X32" i="1"/>
  <c r="W32" i="1"/>
  <c r="U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I30" i="1"/>
  <c r="AA30" i="1"/>
  <c r="Z30" i="1"/>
  <c r="Y30" i="1"/>
  <c r="X30" i="1"/>
  <c r="W30" i="1"/>
  <c r="R30" i="1"/>
  <c r="Q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A27" i="1"/>
  <c r="Z27" i="1"/>
  <c r="Y27" i="1"/>
  <c r="X27" i="1"/>
  <c r="W27" i="1"/>
  <c r="S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K38" i="1" l="1"/>
  <c r="AK30" i="1"/>
  <c r="AL42" i="1"/>
  <c r="AJ25" i="1"/>
  <c r="AJ29" i="1"/>
  <c r="AJ44" i="1"/>
  <c r="AJ43" i="1"/>
  <c r="AJ33" i="1"/>
  <c r="AJ40" i="1"/>
  <c r="AJ27" i="1"/>
  <c r="AJ35" i="1"/>
  <c r="AJ42" i="1"/>
  <c r="AJ21" i="1"/>
  <c r="AJ41" i="1"/>
  <c r="AJ28" i="1"/>
  <c r="AJ39" i="1"/>
  <c r="AJ30" i="1"/>
  <c r="AB13" i="1"/>
  <c r="AB39" i="1"/>
  <c r="AB44" i="1"/>
  <c r="AB15" i="1"/>
  <c r="F37" i="1"/>
  <c r="AL36" i="1"/>
  <c r="AL26" i="1"/>
  <c r="AB12" i="1"/>
  <c r="AB28" i="1"/>
  <c r="AB38" i="1"/>
  <c r="AB11" i="1"/>
  <c r="AB5" i="1"/>
  <c r="L32" i="1"/>
  <c r="FE33" i="1"/>
  <c r="FE25" i="1"/>
  <c r="L31" i="1"/>
  <c r="L41" i="1"/>
  <c r="FE44" i="1"/>
  <c r="FE42" i="1"/>
  <c r="FE3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<sst xmlns="http://schemas.openxmlformats.org/spreadsheetml/2006/main" count="907" uniqueCount="726">
  <si>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</si>
  <si>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</si>
  <si>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</si>
  <si>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</si>
  <si>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</si>
  <si>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</si>
  <si>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</si>
  <si>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</si>
  <si>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</si>
  <si>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</si>
  <si>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</si>
  <si>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</si>
  <si>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</si>
  <si>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</si>
  <si>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</si>
  <si>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</si>
  <si>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</si>
  <si>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</si>
  <si>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</si>
  <si>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</si>
  <si>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</si>
  <si>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</si>
  <si>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</si>
  <si>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</si>
  <si>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</si>
  <si>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</si>
  <si>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</si>
  <si>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</si>
  <si>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</si>
  <si>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</si>
  <si>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</si>
  <si>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</si>
  <si>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</si>
  <si>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</si>
  <si>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</si>
  <si>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</si>
  <si>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</si>
  <si>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</si>
  <si>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</si>
  <si>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</si>
  <si>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</si>
  <si>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</si>
  <si>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</si>
  <si>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</si>
  <si>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</si>
  <si>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</si>
  <si>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</si>
  <si>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</si>
  <si>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</si>
  <si>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</si>
  <si>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</si>
  <si>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</si>
  <si>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</si>
  <si>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</si>
  <si>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</si>
  <si>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</si>
  <si>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</si>
  <si>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</si>
  <si>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</si>
  <si>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</si>
  <si>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</si>
  <si>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</si>
  <si>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</si>
  <si>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</si>
  <si>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</si>
  <si>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</si>
  <si>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</si>
  <si>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</si>
  <si>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</si>
  <si>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</si>
  <si>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</si>
  <si>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</si>
  <si>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</si>
  <si>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</si>
  <si>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</si>
  <si>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</si>
  <si>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</si>
  <si>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</si>
  <si>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</si>
  <si>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</si>
  <si>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</si>
  <si>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</si>
  <si>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</si>
  <si>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</si>
  <si>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</si>
  <si>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</si>
  <si>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</si>
  <si>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</si>
  <si>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</si>
  <si>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</si>
  <si>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</si>
  <si>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</si>
  <si>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</si>
  <si>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</si>
  <si>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</si>
  <si>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</si>
  <si>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</si>
  <si>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</si>
  <si>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</si>
  <si>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</si>
  <si>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</si>
  <si>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</si>
  <si>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</si>
  <si>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</si>
  <si>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</si>
  <si>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</si>
  <si>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</si>
  <si>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</si>
  <si>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</si>
  <si>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</si>
  <si>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</si>
  <si>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</si>
  <si>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</si>
  <si>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</si>
  <si>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</si>
  <si>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</si>
  <si>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</si>
  <si>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</si>
  <si>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</si>
  <si>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</si>
  <si>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</si>
  <si>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</si>
  <si>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</si>
  <si>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</si>
  <si>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</si>
  <si>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</si>
  <si>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</si>
  <si>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</si>
  <si>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</si>
  <si>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</si>
  <si>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</si>
  <si>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</si>
  <si>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</si>
  <si>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</si>
  <si>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</si>
  <si>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</si>
  <si>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</si>
  <si>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</si>
  <si>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</si>
  <si>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</si>
  <si>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</si>
  <si>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</si>
  <si>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</si>
  <si>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</si>
  <si>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</si>
  <si>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</si>
  <si>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</si>
  <si>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</si>
  <si>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</si>
  <si>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</si>
  <si>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</si>
  <si>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</si>
  <si>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</si>
  <si>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</si>
  <si>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</si>
  <si>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</si>
  <si>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</si>
  <si>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</si>
  <si>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</si>
  <si>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</si>
  <si>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</si>
  <si>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</si>
  <si>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</si>
  <si>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</si>
  <si>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</si>
  <si>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</si>
  <si>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</si>
  <si>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</si>
  <si>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</si>
  <si>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</si>
  <si>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</si>
  <si>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</si>
  <si>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</si>
  <si>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</si>
  <si>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</si>
  <si>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</si>
  <si>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</si>
  <si>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</si>
  <si>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</si>
  <si>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</si>
  <si>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</si>
  <si>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</si>
  <si>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</si>
  <si>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</si>
  <si>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</si>
  <si>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</si>
  <si>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</si>
  <si>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</si>
  <si>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</si>
  <si>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</si>
  <si>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</si>
  <si>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</si>
  <si>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</si>
  <si>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</si>
  <si>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</si>
  <si>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</si>
  <si>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</si>
  <si>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</si>
  <si>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</si>
  <si>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</si>
  <si>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</si>
  <si>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</si>
  <si>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</si>
  <si>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</si>
  <si>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</si>
  <si>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</si>
  <si>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</si>
  <si>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</si>
  <si>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</si>
  <si>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</si>
  <si>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</si>
  <si>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</si>
  <si>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</si>
  <si>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</si>
  <si>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</si>
  <si>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</si>
  <si>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</si>
  <si>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</si>
  <si>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</si>
  <si>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</si>
  <si>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</si>
  <si>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</si>
  <si>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</si>
  <si>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</si>
  <si>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</si>
  <si>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</si>
  <si>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</si>
  <si>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</si>
  <si>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</si>
  <si>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</si>
  <si>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</si>
  <si>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</si>
  <si>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</si>
  <si>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</si>
  <si>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</si>
  <si>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</si>
  <si>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</si>
  <si>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</si>
  <si>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</si>
  <si>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</si>
  <si>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</si>
  <si>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</si>
  <si>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</si>
  <si>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</si>
  <si>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</si>
  <si>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</si>
  <si>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</si>
  <si>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</si>
  <si>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</si>
  <si>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</si>
  <si>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</si>
  <si>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</si>
  <si>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</si>
  <si>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</si>
  <si>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</si>
  <si>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</si>
  <si>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</si>
  <si>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</si>
  <si>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</si>
  <si>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</si>
  <si>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</si>
  <si>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</si>
  <si>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</si>
  <si>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</si>
  <si>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</si>
  <si>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</si>
  <si>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</si>
  <si>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</si>
  <si>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</si>
  <si>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</si>
  <si>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</si>
  <si>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</si>
  <si>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</si>
  <si>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</si>
  <si>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</si>
  <si>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</si>
  <si>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</si>
  <si>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</si>
  <si>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</si>
  <si>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</si>
  <si>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</si>
  <si>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</si>
  <si>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</si>
  <si>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</si>
  <si>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</si>
  <si>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</si>
  <si>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</si>
  <si>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</si>
  <si>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</si>
  <si>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</si>
  <si>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</si>
  <si>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</si>
  <si>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</si>
  <si>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</si>
  <si>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</si>
  <si>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</si>
  <si>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</si>
  <si>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</si>
  <si>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</si>
  <si>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</si>
  <si>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</si>
  <si>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</si>
  <si>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</si>
  <si>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</si>
  <si>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</si>
  <si>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</si>
  <si>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</si>
  <si>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</si>
  <si>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</si>
  <si>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</si>
  <si>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</si>
  <si>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</si>
  <si>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</si>
  <si>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</si>
  <si>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</si>
  <si>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</si>
  <si>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</si>
  <si>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</si>
  <si>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</si>
  <si>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</si>
  <si>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</si>
  <si>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</si>
  <si>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</si>
  <si>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</si>
  <si>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</si>
  <si>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</si>
  <si>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</si>
  <si>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</si>
  <si>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</si>
  <si>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</si>
  <si>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</si>
  <si>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</si>
  <si>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</si>
  <si>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</si>
  <si>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</si>
  <si>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</si>
  <si>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</si>
  <si>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</si>
  <si>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</si>
  <si>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</si>
  <si>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</si>
  <si>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</si>
  <si>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</si>
  <si>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</si>
  <si>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</si>
  <si>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</si>
  <si>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</si>
  <si>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</si>
  <si>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</si>
  <si>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</si>
  <si>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</si>
  <si>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</si>
  <si>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</si>
  <si>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</si>
  <si>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</si>
  <si>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</si>
  <si>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</si>
  <si>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</si>
  <si>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</si>
  <si>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</si>
  <si>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</si>
  <si>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</si>
  <si>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</si>
  <si>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</si>
  <si>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</si>
  <si>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</si>
  <si>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</si>
  <si>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</si>
  <si>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</si>
  <si>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</si>
  <si>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</si>
  <si>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</si>
  <si>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</si>
  <si>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</si>
  <si>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</si>
  <si>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</si>
  <si>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</si>
  <si>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</si>
  <si>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</si>
  <si>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</si>
  <si>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</si>
  <si>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</si>
  <si>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</si>
  <si>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</si>
  <si>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</si>
  <si>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</si>
  <si>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</si>
  <si>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</si>
  <si>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</si>
  <si>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</si>
  <si>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</si>
  <si>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</si>
  <si>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</si>
  <si>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</si>
  <si>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</si>
  <si>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</si>
  <si>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</si>
  <si>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</si>
  <si>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</si>
  <si>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</si>
  <si>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</si>
  <si>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</si>
  <si>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</si>
  <si>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</si>
  <si>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</si>
  <si>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</si>
  <si>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</si>
  <si>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</si>
  <si>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</si>
  <si>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</si>
  <si>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</si>
  <si>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</si>
  <si>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</si>
  <si>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</si>
  <si>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</si>
  <si>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</si>
  <si>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</si>
  <si>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</si>
  <si>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</si>
  <si>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</si>
  <si>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</si>
  <si>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</si>
  <si>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</si>
  <si>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</si>
  <si>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</si>
  <si>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</si>
  <si>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</si>
  <si>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</si>
  <si>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</si>
  <si>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</si>
  <si>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</si>
  <si>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</si>
  <si>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</si>
  <si>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</si>
  <si>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</si>
  <si>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</si>
  <si>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</si>
  <si>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</si>
  <si>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</si>
  <si>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</si>
  <si>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</si>
  <si>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</si>
  <si>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</si>
  <si>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</si>
  <si>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</si>
  <si>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</si>
  <si>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</si>
  <si>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</si>
  <si>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</si>
  <si>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</si>
  <si>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</si>
  <si>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</si>
  <si>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</si>
  <si>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</si>
  <si>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</si>
  <si>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</si>
  <si>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</si>
  <si>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</si>
  <si>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</si>
  <si>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</si>
  <si>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</si>
  <si>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</si>
  <si>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</si>
  <si>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</si>
  <si>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</si>
  <si>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</si>
  <si>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</si>
  <si>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</si>
  <si>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</si>
  <si>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</si>
  <si>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</si>
  <si>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</si>
  <si>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</si>
  <si>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</si>
  <si>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</si>
  <si>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</si>
  <si>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</si>
  <si>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</si>
  <si>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</si>
  <si>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</si>
  <si>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</si>
  <si>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</si>
  <si>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</si>
  <si>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</si>
  <si>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</si>
  <si>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</si>
  <si>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</si>
  <si>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</si>
  <si>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</si>
  <si>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</si>
  <si>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</si>
  <si>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</si>
  <si>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</si>
  <si>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</si>
  <si>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</si>
  <si>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</si>
  <si>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</si>
  <si>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</si>
  <si>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</si>
  <si>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</si>
  <si>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</si>
  <si>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</si>
  <si>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</si>
  <si>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</si>
  <si>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</si>
  <si>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</si>
  <si>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</si>
  <si>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</si>
  <si>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</si>
  <si>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</si>
  <si>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</si>
  <si>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</si>
  <si>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</si>
  <si>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</si>
  <si>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</si>
  <si>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</si>
  <si>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</si>
  <si>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</si>
  <si>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</si>
  <si>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</si>
  <si>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</si>
  <si>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</si>
  <si>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</si>
  <si>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</si>
  <si>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</si>
  <si>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</si>
  <si>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</si>
  <si>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</si>
  <si>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</si>
  <si>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</si>
  <si>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</si>
  <si>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</si>
  <si>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</si>
  <si>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</si>
  <si>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</si>
  <si>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</si>
  <si>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</si>
  <si>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</si>
  <si>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</si>
  <si>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</si>
  <si>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</si>
  <si>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</si>
  <si>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</si>
  <si>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</si>
  <si>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</si>
  <si>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</si>
  <si>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</si>
  <si>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</si>
  <si>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</si>
  <si>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</si>
  <si>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</si>
  <si>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</si>
  <si>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</si>
  <si>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</si>
  <si>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</si>
  <si>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</si>
  <si>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</si>
  <si>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</si>
  <si>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</si>
  <si>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</si>
  <si>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</si>
  <si>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</si>
  <si>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</si>
  <si>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</si>
  <si>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</si>
  <si>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</si>
  <si>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</si>
  <si>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</si>
  <si>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</si>
  <si>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</si>
  <si>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</si>
  <si>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</si>
  <si>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</si>
  <si>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</si>
  <si>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</si>
  <si>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</si>
  <si>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</si>
  <si>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</si>
  <si>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</si>
  <si>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</si>
  <si>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</si>
  <si>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</si>
  <si>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</si>
  <si>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</si>
  <si>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</si>
  <si>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</si>
  <si>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</si>
  <si>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</si>
  <si>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</si>
  <si>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</si>
  <si>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</si>
  <si>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</si>
  <si>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</si>
  <si>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</si>
  <si>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</si>
  <si>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</si>
  <si>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</si>
  <si>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</si>
  <si>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</si>
  <si>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</si>
  <si>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</si>
  <si>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</si>
  <si>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</si>
  <si>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</si>
  <si>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</si>
  <si>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</si>
  <si>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</si>
  <si>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</si>
  <si>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</si>
  <si>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</si>
  <si>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</si>
  <si>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</si>
  <si>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</si>
  <si>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</si>
  <si>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</si>
  <si>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</si>
  <si>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</si>
  <si>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</si>
  <si>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</si>
  <si>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</si>
  <si>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</si>
  <si>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</si>
  <si>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</si>
  <si>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</si>
  <si>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</si>
  <si>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</si>
  <si>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</si>
  <si>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</si>
  <si>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</si>
  <si>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</si>
  <si>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</si>
  <si>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</si>
  <si>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</si>
  <si>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</si>
  <si>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</si>
  <si>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</si>
  <si>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</si>
  <si>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</si>
  <si>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</si>
  <si>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</si>
  <si>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</si>
  <si>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</si>
  <si>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</si>
  <si>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</si>
  <si>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</si>
  <si>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</si>
  <si>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</si>
  <si>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</si>
  <si>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</si>
  <si>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</si>
  <si>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</si>
  <si>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</si>
  <si>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</si>
  <si>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</si>
  <si>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</si>
  <si>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</si>
  <si>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</si>
  <si>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</si>
  <si>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</si>
  <si>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</si>
  <si>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</si>
  <si>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</si>
  <si>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</si>
  <si>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</si>
  <si>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</si>
  <si>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</si>
  <si>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</si>
  <si>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</si>
  <si>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</si>
  <si>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</si>
  <si>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</si>
  <si>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</si>
  <si>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</si>
  <si>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</si>
  <si>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</si>
  <si>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</si>
  <si>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E531 T540 T540P T550 L540 W540 W550S W550 W541</t>
  </si>
  <si>
    <t>Lenovo T540 - DE</t>
  </si>
  <si>
    <t>Lenovo T540 BL - FR V2</t>
  </si>
  <si>
    <t>Lenovo T540 - IT FBA</t>
  </si>
  <si>
    <t>Lenovo T540 - ES FBA</t>
  </si>
  <si>
    <t>Lenovo T540 - UK FBA</t>
  </si>
  <si>
    <t>Lenovo T540 BL - NOR</t>
  </si>
  <si>
    <t>Lenovo T540 - BE</t>
  </si>
  <si>
    <t>Lenovo T540 BL - BG</t>
  </si>
  <si>
    <t>Lenovo T540 BL - CZ</t>
  </si>
  <si>
    <t>Lenovo T540 BL - DK</t>
  </si>
  <si>
    <t>Lenovo T540 BL - HU</t>
  </si>
  <si>
    <t>Lenovo T540 BL - NL</t>
  </si>
  <si>
    <t>Lenovo T540 BL - NO</t>
  </si>
  <si>
    <t>Lenovo T540 BL - PL</t>
  </si>
  <si>
    <t>Lenovo T540 BL - PT</t>
  </si>
  <si>
    <t>Lenovo T540 BL - SE/FI</t>
  </si>
  <si>
    <t>Lenovo T540 BL - CH</t>
  </si>
  <si>
    <t>Lenovo T540 BL - US INT</t>
  </si>
  <si>
    <t>Lenovo T540 BL - RUS</t>
  </si>
  <si>
    <t>Lenovo T540 BL - US V2</t>
  </si>
  <si>
    <t>Lenovo/T540/BL/FR</t>
  </si>
  <si>
    <t>Lenovo/T540/BL/ES</t>
  </si>
  <si>
    <t>Lenovo/T540/BL/UK</t>
  </si>
  <si>
    <t>04Y2471</t>
  </si>
  <si>
    <t>04Y2394</t>
  </si>
  <si>
    <t>04Y2395</t>
  </si>
  <si>
    <t>04Y2396</t>
  </si>
  <si>
    <t>04Y2480</t>
  </si>
  <si>
    <t>04Y2484</t>
  </si>
  <si>
    <t>04Y2407</t>
  </si>
  <si>
    <t>04Y2408</t>
  </si>
  <si>
    <t>04Y2409</t>
  </si>
  <si>
    <t>04Y2491</t>
  </si>
  <si>
    <t>04Y2414</t>
  </si>
  <si>
    <t>Lenovo/T540/BL/USI</t>
  </si>
  <si>
    <t>04Y2488</t>
  </si>
  <si>
    <t>Lenovo/T540/BL/US</t>
  </si>
  <si>
    <t>Lenovo T540 parent</t>
  </si>
  <si>
    <t>Lenovo/T540/BL/DE</t>
  </si>
  <si>
    <t>Lenovo/T540/BL/IT</t>
  </si>
  <si>
    <t>Lenovo/T540/BL/NOR</t>
  </si>
  <si>
    <t>Lenovo/T540/RG/DE</t>
  </si>
  <si>
    <t>Lenovo/T540/RG/FR</t>
  </si>
  <si>
    <t>Lenovo/T540/RG/IT</t>
  </si>
  <si>
    <t>Lenovo/T540/RG/ES</t>
  </si>
  <si>
    <t>Lenovo/T540/RG/UK</t>
  </si>
  <si>
    <t>Lenovo/T540/RG/NOR</t>
  </si>
  <si>
    <t>Lenovo/T540/RG/USI</t>
  </si>
  <si>
    <t>Lenovo/T540/RG/US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</si>
</sst>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0" fillId="14" borderId="0" xfId="0" applyFill="1" applyAlignment="1">
      <alignment horizontal="righ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T540 parent</v>
      </c>
      <c r="C4" s="27" t="s">
        <v>345</v>
      </c>
      <c r="D4" s="28">
        <f>Values!B14</f>
        <v>5714401540991</v>
      </c>
      <c r="E4" s="1" t="s">
        <v>346</v>
      </c>
      <c r="F4" s="27" t="str">
        <f>SUBSTITUTE(Values!B1, "{language}", "") &amp; " " &amp; Values!B3</f>
        <v>sostituzione della tastiera  retroilluminata per Lenovo Thinkpad E531 T540 T540P T550 L540 W540 W550S W550 W541</v>
      </c>
      <c r="G4" s="27" t="s">
        <v>345</v>
      </c>
      <c r="H4" s="1" t="str">
        <f>Values!B16</f>
        <v>computer-keyboards</v>
      </c>
      <c r="I4" s="1" t="str">
        <f>IF(ISBLANK(Values!E3),"","4730574031")</f>
        <v>4730574031</v>
      </c>
      <c r="J4" s="29" t="str">
        <f>Values!B13</f>
        <v>Lenovo T540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T540 - DE</v>
      </c>
      <c r="C5" s="29" t="str">
        <f>IF(ISBLANK(Values!E4),"","TellusRem")</f>
        <v>TellusRem</v>
      </c>
      <c r="D5" s="28">
        <f>IF(ISBLANK(Values!E4),"",Values!E4)</f>
        <v>5714401540014</v>
      </c>
      <c r="E5" s="1" t="str">
        <f>IF(ISBLANK(Values!E4),"","EAN")</f>
        <v>EAN</v>
      </c>
      <c r="F5" s="27" t="str">
        <f>IF(ISBLANK(Values!E4),"",IF(Values!J4, SUBSTITUTE(Values!$B$1, "{language}", Values!H4) &amp; " " &amp;Values!$B$3, SUBSTITUTE(Values!$B$2, "{language}", Values!$H4) &amp; " " &amp;Values!$B$3))</f>
        <v>sostituzione della tastiera Tedesco retroilluminata per Lenovo Thinkpad E531 T540 T540P T550 L540 W540 W550S W550 W541</v>
      </c>
      <c r="G5" s="29" t="str">
        <f>IF(ISBLANK(Values!E4),"",IF(Values!$B$20="PartialUpdate","","TellusRem"))</f>
        <v/>
      </c>
      <c r="H5" s="1" t="str">
        <f>IF(ISBLANK(Values!E4),"",Values!$B$16)</f>
        <v>computer-keyboards</v>
      </c>
      <c r="I5" s="1" t="str">
        <f>IF(ISBLANK(Values!E4),"","4730574031")</f>
        <v>4730574031</v>
      </c>
      <c r="J5" s="31" t="str">
        <f>IF(ISBLANK(Values!E4),"",Values!F4 )</f>
        <v>Lenovo T540 - DE</v>
      </c>
      <c r="K5" s="27">
        <f>IF(IF(ISBLANK(Values!E4),"",IF(Values!J4, Values!$B$4, Values!$B$5))=0,"",IF(ISBLANK(Values!E4),"",IF(Values!J4, Values!$B$4, Values!$B$5)))</f>
        <v>61.99</v>
      </c>
      <c r="L5" s="27" t="str">
        <f>IF(ISBLANK(Values!E4),"",IF($CO5="DEFAULT", Values!$B$18, ""))</f>
        <v/>
      </c>
      <c r="M5" s="27" t="str">
        <f>IF(ISBLANK(Values!E4),"",Values!$M4)</f>
        <v>https://raw.githubusercontent.com/PatrickVibild/TellusAmazonPictures/master/pictures/Lenovo/T540/BL/DE/1.jpg</v>
      </c>
      <c r="N5" s="27" t="str">
        <f>IF(ISBLANK(Values!$F4),"",Values!N4)</f>
        <v>https://raw.githubusercontent.com/PatrickVibild/TellusAmazonPictures/master/pictures/Lenovo/T540/BL/DE/2.jpg</v>
      </c>
      <c r="O5" s="27" t="str">
        <f>IF(ISBLANK(Values!$F4),"",Values!O4)</f>
        <v>https://raw.githubusercontent.com/PatrickVibild/TellusAmazonPictures/master/pictures/Lenovo/T540/BL/DE/3.jpg</v>
      </c>
      <c r="P5" s="27" t="str">
        <f>IF(ISBLANK(Values!$F4),"",Values!P4)</f>
        <v>https://raw.githubusercontent.com/PatrickVibild/TellusAmazonPictures/master/pictures/Lenovo/T540/BL/DE/4.jpg</v>
      </c>
      <c r="Q5" s="27" t="str">
        <f>IF(ISBLANK(Values!$F4),"",Values!Q4)</f>
        <v>https://raw.githubusercontent.com/PatrickVibild/TellusAmazonPictures/master/pictures/Lenovo/T540/BL/DE/5.jpg</v>
      </c>
      <c r="R5" s="27" t="str">
        <f>IF(ISBLANK(Values!$F4),"",Values!R4)</f>
        <v>https://raw.githubusercontent.com/PatrickVibild/TellusAmazonPictures/master/pictures/Lenovo/T540/BL/DE/6.jpg</v>
      </c>
      <c r="S5" s="27" t="str">
        <f>IF(ISBLANK(Values!$F4),"",Values!S4)</f>
        <v>https://raw.githubusercontent.com/PatrickVibild/TellusAmazonPictures/master/pictures/Lenovo/T540/BL/DE/7.jpg</v>
      </c>
      <c r="T5" s="27" t="str">
        <f>IF(ISBLANK(Values!$F4),"",Values!T4)</f>
        <v>https://raw.githubusercontent.com/PatrickVibild/TellusAmazonPictures/master/pictures/Lenovo/T540/BL/DE/8.jpg</v>
      </c>
      <c r="U5" s="27" t="str">
        <f>IF(ISBLANK(Values!$F4),"",Values!U4)</f>
        <v>https://raw.githubusercontent.com/PatrickVibild/TellusAmazonPictures/master/pictures/Lenovo/T540/BL/DE/9.jpg</v>
      </c>
      <c r="W5" s="29" t="str">
        <f>IF(ISBLANK(Values!E4),"","Child")</f>
        <v>Child</v>
      </c>
      <c r="X5" s="29" t="str">
        <f>IF(ISBLANK(Values!E4),"",Values!$B$13)</f>
        <v>Lenovo T540 parent</v>
      </c>
      <c r="Y5" s="31" t="str">
        <f>IF(ISBLANK(Values!E4),"","Size-Color")</f>
        <v>Size-Color</v>
      </c>
      <c r="Z5" s="29" t="str">
        <f>IF(ISBLANK(Values!E4),"","variation")</f>
        <v>variation</v>
      </c>
      <c r="AA5" s="1" t="str">
        <f>IF(ISBLANK(Values!E4),"",Values!$B$20)</f>
        <v>PartialUpdate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retroilluminato. </v>
      </c>
      <c r="AM5" s="1" t="str">
        <f>SUBSTITUTE(IF(ISBLANK(Values!E4),"",Values!$B$27),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61.99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1" t="str">
        <f>IF(ISBLANK(Values!E5),"",IF(Values!$B$37="EU","computercomponent","computer"))</f>
        <v>computercomponent</v>
      </c>
      <c r="B6" s="33" t="str">
        <f>IF(ISBLANK(Values!E5),"",Values!F5)</f>
        <v>Lenovo T540 BL - FR V2</v>
      </c>
      <c r="C6" s="29" t="str">
        <f>IF(ISBLANK(Values!E5),"","TellusRem")</f>
        <v>TellusRem</v>
      </c>
      <c r="D6" s="28">
        <f>IF(ISBLANK(Values!E5),"",Values!E5)</f>
        <v>5714401540304</v>
      </c>
      <c r="E6" s="1" t="str">
        <f>IF(ISBLANK(Values!E5),"","EAN")</f>
        <v>EAN</v>
      </c>
      <c r="F6" s="27" t="str">
        <f>IF(ISBLANK(Values!E5),"",IF(Values!J5, SUBSTITUTE(Values!$B$1, "{language}", Values!H5) &amp; " " &amp;Values!$B$3, SUBSTITUTE(Values!$B$2, "{language}", Values!$H5) &amp; " " &amp;Values!$B$3))</f>
        <v>sostituzione della tastiera Francese retroilluminata per Lenovo Thinkpad E531 T540 T540P T550 L540 W540 W550S W550 W541</v>
      </c>
      <c r="G6" s="29" t="str">
        <f>IF(ISBLANK(Values!E5),"",IF(Values!$B$20="PartialUpdate","","TellusRem"))</f>
        <v/>
      </c>
      <c r="H6" s="1" t="str">
        <f>IF(ISBLANK(Values!E5),"",Values!$B$16)</f>
        <v>computer-keyboards</v>
      </c>
      <c r="I6" s="1" t="str">
        <f>IF(ISBLANK(Values!E5),"","4730574031")</f>
        <v>4730574031</v>
      </c>
      <c r="J6" s="31" t="str">
        <f>IF(ISBLANK(Values!E5),"",Values!F5 )</f>
        <v>Lenovo T540 BL - FR V2</v>
      </c>
      <c r="K6" s="27">
        <f>IF(IF(ISBLANK(Values!E5),"",IF(Values!J5, Values!$B$4, Values!$B$5))=0,"",IF(ISBLANK(Values!E5),"",IF(Values!J5, Values!$B$4, Values!$B$5)))</f>
        <v>61.99</v>
      </c>
      <c r="L6" s="27" t="str">
        <f>IF(ISBLANK(Values!E5),"",IF($CO6="DEFAULT", Values!$B$18, ""))</f>
        <v/>
      </c>
      <c r="M6" s="27" t="str">
        <f>IF(ISBLANK(Values!E5),"",Values!$M5)</f>
        <v>https://raw.githubusercontent.com/PatrickVibild/TellusAmazonPictures/master/pictures/Lenovo/T540/BL/FR/1.jpg</v>
      </c>
      <c r="N6" s="27" t="str">
        <f>IF(ISBLANK(Values!$F5),"",Values!N5)</f>
        <v>https://raw.githubusercontent.com/PatrickVibild/TellusAmazonPictures/master/pictures/Lenovo/T540/BL/FR/2.jpg</v>
      </c>
      <c r="O6" s="27" t="str">
        <f>IF(ISBLANK(Values!$F5),"",Values!O5)</f>
        <v>https://raw.githubusercontent.com/PatrickVibild/TellusAmazonPictures/master/pictures/Lenovo/T540/BL/FR/3.jpg</v>
      </c>
      <c r="P6" s="27" t="str">
        <f>IF(ISBLANK(Values!$F5),"",Values!P5)</f>
        <v>https://raw.githubusercontent.com/PatrickVibild/TellusAmazonPictures/master/pictures/Lenovo/T540/BL/FR/4.jpg</v>
      </c>
      <c r="Q6" s="27" t="str">
        <f>IF(ISBLANK(Values!$F5),"",Values!Q5)</f>
        <v>https://raw.githubusercontent.com/PatrickVibild/TellusAmazonPictures/master/pictures/Lenovo/T540/BL/FR/5.jpg</v>
      </c>
      <c r="R6" s="27" t="str">
        <f>IF(ISBLANK(Values!$F5),"",Values!R5)</f>
        <v>https://raw.githubusercontent.com/PatrickVibild/TellusAmazonPictures/master/pictures/Lenovo/T540/BL/FR/6.jpg</v>
      </c>
      <c r="S6" s="27" t="str">
        <f>IF(ISBLANK(Values!$F5),"",Values!S5)</f>
        <v>https://raw.githubusercontent.com/PatrickVibild/TellusAmazonPictures/master/pictures/Lenovo/T540/BL/FR/7.jpg</v>
      </c>
      <c r="T6" s="27" t="str">
        <f>IF(ISBLANK(Values!$F5),"",Values!T5)</f>
        <v>https://raw.githubusercontent.com/PatrickVibild/TellusAmazonPictures/master/pictures/Lenovo/T540/BL/FR/8.jpg</v>
      </c>
      <c r="U6" s="27" t="str">
        <f>IF(ISBLANK(Values!$F5),"",Values!U5)</f>
        <v>https://raw.githubusercontent.com/PatrickVibild/TellusAmazonPictures/master/pictures/Lenovo/T540/BL/FR/9.jpg</v>
      </c>
      <c r="W6" s="29" t="str">
        <f>IF(ISBLANK(Values!E5),"","Child")</f>
        <v>Child</v>
      </c>
      <c r="X6" s="29" t="str">
        <f>IF(ISBLANK(Values!E5),"",Values!$B$13)</f>
        <v>Lenovo T540 parent</v>
      </c>
      <c r="Y6" s="31" t="str">
        <f>IF(ISBLANK(Values!E5),"","Size-Color")</f>
        <v>Size-Color</v>
      </c>
      <c r="Z6" s="29" t="str">
        <f>IF(ISBLANK(Values!E5),"","variation")</f>
        <v>variation</v>
      </c>
      <c r="AA6" s="1" t="str">
        <f>IF(ISBLANK(Values!E5),"",Values!$B$20)</f>
        <v>PartialUpdate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retroilluminato. </v>
      </c>
      <c r="AM6" s="1" t="str">
        <f>SUBSTITUTE(IF(ISBLANK(Values!E5),"",Values!$B$27),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61.99</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row>
    <row r="7" spans="1:192" ht="48" x14ac:dyDescent="0.2">
      <c r="A7" s="1" t="str">
        <f>IF(ISBLANK(Values!E6),"",IF(Values!$B$37="EU","computercomponent","computer"))</f>
        <v>computercomponent</v>
      </c>
      <c r="B7" s="33" t="str">
        <f>IF(ISBLANK(Values!E6),"",Values!F6)</f>
        <v>Lenovo T540 - IT FBA</v>
      </c>
      <c r="C7" s="29" t="str">
        <f>IF(ISBLANK(Values!E6),"","TellusRem")</f>
        <v>TellusRem</v>
      </c>
      <c r="D7" s="28">
        <f>IF(ISBLANK(Values!E6),"",Values!E6)</f>
        <v>5714401540038</v>
      </c>
      <c r="E7" s="1" t="str">
        <f>IF(ISBLANK(Values!E6),"","EAN")</f>
        <v>EAN</v>
      </c>
      <c r="F7" s="27" t="str">
        <f>IF(ISBLANK(Values!E6),"",IF(Values!J6, SUBSTITUTE(Values!$B$1, "{language}", Values!H6) &amp; " " &amp;Values!$B$3, SUBSTITUTE(Values!$B$2, "{language}", Values!$H6) &amp; " " &amp;Values!$B$3))</f>
        <v>sostituzione della tastiera Italiano retroilluminata per Lenovo Thinkpad E531 T540 T540P T550 L540 W540 W550S W550 W541</v>
      </c>
      <c r="G7" s="29" t="str">
        <f>IF(ISBLANK(Values!E6),"",IF(Values!$B$20="PartialUpdate","","TellusRem"))</f>
        <v/>
      </c>
      <c r="H7" s="1" t="str">
        <f>IF(ISBLANK(Values!E6),"",Values!$B$16)</f>
        <v>computer-keyboards</v>
      </c>
      <c r="I7" s="1" t="str">
        <f>IF(ISBLANK(Values!E6),"","4730574031")</f>
        <v>4730574031</v>
      </c>
      <c r="J7" s="31" t="str">
        <f>IF(ISBLANK(Values!E6),"",Values!F6 )</f>
        <v>Lenovo T540 - IT FBA</v>
      </c>
      <c r="K7" s="27">
        <f>IF(IF(ISBLANK(Values!E6),"",IF(Values!J6, Values!$B$4, Values!$B$5))=0,"",IF(ISBLANK(Values!E6),"",IF(Values!J6, Values!$B$4, Values!$B$5)))</f>
        <v>61.99</v>
      </c>
      <c r="L7" s="27" t="str">
        <f>IF(ISBLANK(Values!E6),"",IF($CO7="DEFAULT", Values!$B$18, ""))</f>
        <v/>
      </c>
      <c r="M7" s="27" t="str">
        <f>IF(ISBLANK(Values!E6),"",Values!$M6)</f>
        <v>https://raw.githubusercontent.com/PatrickVibild/TellusAmazonPictures/master/pictures/Lenovo/T540/BL/IT/1.jpg</v>
      </c>
      <c r="N7" s="27" t="str">
        <f>IF(ISBLANK(Values!$F6),"",Values!N6)</f>
        <v>https://raw.githubusercontent.com/PatrickVibild/TellusAmazonPictures/master/pictures/Lenovo/T540/BL/IT/2.jpg</v>
      </c>
      <c r="O7" s="27" t="str">
        <f>IF(ISBLANK(Values!$F6),"",Values!O6)</f>
        <v>https://raw.githubusercontent.com/PatrickVibild/TellusAmazonPictures/master/pictures/Lenovo/T540/BL/IT/3.jpg</v>
      </c>
      <c r="P7" s="27" t="str">
        <f>IF(ISBLANK(Values!$F6),"",Values!P6)</f>
        <v>https://raw.githubusercontent.com/PatrickVibild/TellusAmazonPictures/master/pictures/Lenovo/T540/BL/IT/4.jpg</v>
      </c>
      <c r="Q7" s="27" t="str">
        <f>IF(ISBLANK(Values!$F6),"",Values!Q6)</f>
        <v>https://raw.githubusercontent.com/PatrickVibild/TellusAmazonPictures/master/pictures/Lenovo/T540/BL/IT/5.jpg</v>
      </c>
      <c r="R7" s="27" t="str">
        <f>IF(ISBLANK(Values!$F6),"",Values!R6)</f>
        <v>https://raw.githubusercontent.com/PatrickVibild/TellusAmazonPictures/master/pictures/Lenovo/T540/BL/IT/6.jpg</v>
      </c>
      <c r="S7" s="27" t="str">
        <f>IF(ISBLANK(Values!$F6),"",Values!S6)</f>
        <v>https://raw.githubusercontent.com/PatrickVibild/TellusAmazonPictures/master/pictures/Lenovo/T540/BL/IT/7.jpg</v>
      </c>
      <c r="T7" s="27" t="str">
        <f>IF(ISBLANK(Values!$F6),"",Values!T6)</f>
        <v>https://raw.githubusercontent.com/PatrickVibild/TellusAmazonPictures/master/pictures/Lenovo/T540/BL/IT/8.jpg</v>
      </c>
      <c r="U7" s="27" t="str">
        <f>IF(ISBLANK(Values!$F6),"",Values!U6)</f>
        <v>https://raw.githubusercontent.com/PatrickVibild/TellusAmazonPictures/master/pictures/Lenovo/T540/BL/IT/9.jpg</v>
      </c>
      <c r="W7" s="29" t="str">
        <f>IF(ISBLANK(Values!E6),"","Child")</f>
        <v>Child</v>
      </c>
      <c r="X7" s="29" t="str">
        <f>IF(ISBLANK(Values!E6),"",Values!$B$13)</f>
        <v>Lenovo T540 parent</v>
      </c>
      <c r="Y7" s="31" t="str">
        <f>IF(ISBLANK(Values!E6),"","Size-Color")</f>
        <v>Size-Color</v>
      </c>
      <c r="Z7" s="29" t="str">
        <f>IF(ISBLANK(Values!E6),"","variation")</f>
        <v>variation</v>
      </c>
      <c r="AA7" s="1" t="str">
        <f>IF(ISBLANK(Values!E6),"",Values!$B$20)</f>
        <v>PartialUpdate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retroilluminato. </v>
      </c>
      <c r="AM7" s="1" t="str">
        <f>SUBSTITUTE(IF(ISBLANK(Values!E6),"",Values!$B$27),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61.99</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row>
    <row r="8" spans="1:192" ht="48" x14ac:dyDescent="0.2">
      <c r="A8" s="1" t="str">
        <f>IF(ISBLANK(Values!E7),"",IF(Values!$B$37="EU","computercomponent","computer"))</f>
        <v>computercomponent</v>
      </c>
      <c r="B8" s="33" t="str">
        <f>IF(ISBLANK(Values!E7),"",Values!F7)</f>
        <v>Lenovo T540 - ES FBA</v>
      </c>
      <c r="C8" s="29" t="str">
        <f>IF(ISBLANK(Values!E7),"","TellusRem")</f>
        <v>TellusRem</v>
      </c>
      <c r="D8" s="28">
        <f>IF(ISBLANK(Values!E7),"",Values!E7)</f>
        <v>5714401540045</v>
      </c>
      <c r="E8" s="1" t="str">
        <f>IF(ISBLANK(Values!E7),"","EAN")</f>
        <v>EAN</v>
      </c>
      <c r="F8" s="27" t="str">
        <f>IF(ISBLANK(Values!E7),"",IF(Values!J7, SUBSTITUTE(Values!$B$1, "{language}", Values!H7) &amp; " " &amp;Values!$B$3, SUBSTITUTE(Values!$B$2, "{language}", Values!$H7) &amp; " " &amp;Values!$B$3))</f>
        <v>sostituzione della tastiera Spagnolo retroilluminata per Lenovo Thinkpad E531 T540 T540P T550 L540 W540 W550S W550 W541</v>
      </c>
      <c r="G8" s="29" t="str">
        <f>IF(ISBLANK(Values!E7),"",IF(Values!$B$20="PartialUpdate","","TellusRem"))</f>
        <v/>
      </c>
      <c r="H8" s="1" t="str">
        <f>IF(ISBLANK(Values!E7),"",Values!$B$16)</f>
        <v>computer-keyboards</v>
      </c>
      <c r="I8" s="1" t="str">
        <f>IF(ISBLANK(Values!E7),"","4730574031")</f>
        <v>4730574031</v>
      </c>
      <c r="J8" s="31" t="str">
        <f>IF(ISBLANK(Values!E7),"",Values!F7 )</f>
        <v>Lenovo T540 - ES FBA</v>
      </c>
      <c r="K8" s="27">
        <f>IF(IF(ISBLANK(Values!E7),"",IF(Values!J7, Values!$B$4, Values!$B$5))=0,"",IF(ISBLANK(Values!E7),"",IF(Values!J7, Values!$B$4, Values!$B$5)))</f>
        <v>61.99</v>
      </c>
      <c r="L8" s="27" t="str">
        <f>IF(ISBLANK(Values!E7),"",IF($CO8="DEFAULT", Values!$B$18, ""))</f>
        <v/>
      </c>
      <c r="M8" s="27" t="str">
        <f>IF(ISBLANK(Values!E7),"",Values!$M7)</f>
        <v>https://raw.githubusercontent.com/PatrickVibild/TellusAmazonPictures/master/pictures/Lenovo/T540/BL/ES/1.jpg</v>
      </c>
      <c r="N8" s="27" t="str">
        <f>IF(ISBLANK(Values!$F7),"",Values!N7)</f>
        <v>https://raw.githubusercontent.com/PatrickVibild/TellusAmazonPictures/master/pictures/Lenovo/T540/BL/ES/2.jpg</v>
      </c>
      <c r="O8" s="27" t="str">
        <f>IF(ISBLANK(Values!$F7),"",Values!O7)</f>
        <v>https://raw.githubusercontent.com/PatrickVibild/TellusAmazonPictures/master/pictures/Lenovo/T540/BL/ES/3.jpg</v>
      </c>
      <c r="P8" s="27" t="str">
        <f>IF(ISBLANK(Values!$F7),"",Values!P7)</f>
        <v>https://raw.githubusercontent.com/PatrickVibild/TellusAmazonPictures/master/pictures/Lenovo/T540/BL/ES/4.jpg</v>
      </c>
      <c r="Q8" s="27" t="str">
        <f>IF(ISBLANK(Values!$F7),"",Values!Q7)</f>
        <v>https://raw.githubusercontent.com/PatrickVibild/TellusAmazonPictures/master/pictures/Lenovo/T540/BL/ES/5.jpg</v>
      </c>
      <c r="R8" s="27" t="str">
        <f>IF(ISBLANK(Values!$F7),"",Values!R7)</f>
        <v>https://raw.githubusercontent.com/PatrickVibild/TellusAmazonPictures/master/pictures/Lenovo/T540/BL/ES/6.jpg</v>
      </c>
      <c r="S8" s="27" t="str">
        <f>IF(ISBLANK(Values!$F7),"",Values!S7)</f>
        <v>https://raw.githubusercontent.com/PatrickVibild/TellusAmazonPictures/master/pictures/Lenovo/T540/BL/ES/7.jpg</v>
      </c>
      <c r="T8" s="27" t="str">
        <f>IF(ISBLANK(Values!$F7),"",Values!T7)</f>
        <v>https://raw.githubusercontent.com/PatrickVibild/TellusAmazonPictures/master/pictures/Lenovo/T540/BL/ES/8.jpg</v>
      </c>
      <c r="U8" s="27" t="str">
        <f>IF(ISBLANK(Values!$F7),"",Values!U7)</f>
        <v>https://raw.githubusercontent.com/PatrickVibild/TellusAmazonPictures/master/pictures/Lenovo/T540/BL/ES/9.jpg</v>
      </c>
      <c r="W8" s="29" t="str">
        <f>IF(ISBLANK(Values!E7),"","Child")</f>
        <v>Child</v>
      </c>
      <c r="X8" s="29" t="str">
        <f>IF(ISBLANK(Values!E7),"",Values!$B$13)</f>
        <v>Lenovo T540 parent</v>
      </c>
      <c r="Y8" s="31" t="str">
        <f>IF(ISBLANK(Values!E7),"","Size-Color")</f>
        <v>Size-Color</v>
      </c>
      <c r="Z8" s="29" t="str">
        <f>IF(ISBLANK(Values!E7),"","variation")</f>
        <v>variation</v>
      </c>
      <c r="AA8" s="1" t="str">
        <f>IF(ISBLANK(Values!E7),"",Values!$B$20)</f>
        <v>PartialUpdate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retroilluminato. </v>
      </c>
      <c r="AM8" s="1" t="str">
        <f>SUBSTITUTE(IF(ISBLANK(Values!E7),"",Values!$B$27),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61.99</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row>
    <row r="9" spans="1:192" ht="48" x14ac:dyDescent="0.2">
      <c r="A9" s="1" t="str">
        <f>IF(ISBLANK(Values!E8),"",IF(Values!$B$37="EU","computercomponent","computer"))</f>
        <v>computercomponent</v>
      </c>
      <c r="B9" s="33" t="str">
        <f>IF(ISBLANK(Values!E8),"",Values!F8)</f>
        <v>Lenovo T540 - UK FBA</v>
      </c>
      <c r="C9" s="29" t="str">
        <f>IF(ISBLANK(Values!E8),"","TellusRem")</f>
        <v>TellusRem</v>
      </c>
      <c r="D9" s="28">
        <f>IF(ISBLANK(Values!E8),"",Values!E8)</f>
        <v>5714401540052</v>
      </c>
      <c r="E9" s="1" t="str">
        <f>IF(ISBLANK(Values!E8),"","EAN")</f>
        <v>EAN</v>
      </c>
      <c r="F9" s="27" t="str">
        <f>IF(ISBLANK(Values!E8),"",IF(Values!J8, SUBSTITUTE(Values!$B$1, "{language}", Values!H8) &amp; " " &amp;Values!$B$3, SUBSTITUTE(Values!$B$2, "{language}", Values!$H8) &amp; " " &amp;Values!$B$3))</f>
        <v>sostituzione della tastiera UK retroilluminata per Lenovo Thinkpad E531 T540 T540P T550 L540 W540 W550S W550 W541</v>
      </c>
      <c r="G9" s="29" t="str">
        <f>IF(ISBLANK(Values!E8),"",IF(Values!$B$20="PartialUpdate","","TellusRem"))</f>
        <v/>
      </c>
      <c r="H9" s="1" t="str">
        <f>IF(ISBLANK(Values!E8),"",Values!$B$16)</f>
        <v>computer-keyboards</v>
      </c>
      <c r="I9" s="1" t="str">
        <f>IF(ISBLANK(Values!E8),"","4730574031")</f>
        <v>4730574031</v>
      </c>
      <c r="J9" s="31" t="str">
        <f>IF(ISBLANK(Values!E8),"",Values!F8 )</f>
        <v>Lenovo T540 - UK FBA</v>
      </c>
      <c r="K9" s="27">
        <f>IF(IF(ISBLANK(Values!E8),"",IF(Values!J8, Values!$B$4, Values!$B$5))=0,"",IF(ISBLANK(Values!E8),"",IF(Values!J8, Values!$B$4, Values!$B$5)))</f>
        <v>61.99</v>
      </c>
      <c r="L9" s="27" t="str">
        <f>IF(ISBLANK(Values!E8),"",IF($CO9="DEFAULT", Values!$B$18, ""))</f>
        <v/>
      </c>
      <c r="M9" s="27" t="str">
        <f>IF(ISBLANK(Values!E8),"",Values!$M8)</f>
        <v>https://raw.githubusercontent.com/PatrickVibild/TellusAmazonPictures/master/pictures/Lenovo/T540/BL/UK/1.jpg</v>
      </c>
      <c r="N9" s="27" t="str">
        <f>IF(ISBLANK(Values!$F8),"",Values!N8)</f>
        <v>https://raw.githubusercontent.com/PatrickVibild/TellusAmazonPictures/master/pictures/Lenovo/T540/BL/UK/2.jpg</v>
      </c>
      <c r="O9" s="27" t="str">
        <f>IF(ISBLANK(Values!$F8),"",Values!O8)</f>
        <v>https://raw.githubusercontent.com/PatrickVibild/TellusAmazonPictures/master/pictures/Lenovo/T540/BL/UK/3.jpg</v>
      </c>
      <c r="P9" s="27" t="str">
        <f>IF(ISBLANK(Values!$F8),"",Values!P8)</f>
        <v>https://raw.githubusercontent.com/PatrickVibild/TellusAmazonPictures/master/pictures/Lenovo/T540/BL/UK/4.jpg</v>
      </c>
      <c r="Q9" s="27" t="str">
        <f>IF(ISBLANK(Values!$F8),"",Values!Q8)</f>
        <v>https://raw.githubusercontent.com/PatrickVibild/TellusAmazonPictures/master/pictures/Lenovo/T540/BL/UK/5.jpg</v>
      </c>
      <c r="R9" s="27" t="str">
        <f>IF(ISBLANK(Values!$F8),"",Values!R8)</f>
        <v>https://raw.githubusercontent.com/PatrickVibild/TellusAmazonPictures/master/pictures/Lenovo/T540/BL/UK/6.jpg</v>
      </c>
      <c r="S9" s="27" t="str">
        <f>IF(ISBLANK(Values!$F8),"",Values!S8)</f>
        <v>https://raw.githubusercontent.com/PatrickVibild/TellusAmazonPictures/master/pictures/Lenovo/T540/BL/UK/7.jpg</v>
      </c>
      <c r="T9" s="27" t="str">
        <f>IF(ISBLANK(Values!$F8),"",Values!T8)</f>
        <v>https://raw.githubusercontent.com/PatrickVibild/TellusAmazonPictures/master/pictures/Lenovo/T540/BL/UK/8.jpg</v>
      </c>
      <c r="U9" s="27" t="str">
        <f>IF(ISBLANK(Values!$F8),"",Values!U8)</f>
        <v>https://raw.githubusercontent.com/PatrickVibild/TellusAmazonPictures/master/pictures/Lenovo/T540/BL/UK/9.jpg</v>
      </c>
      <c r="W9" s="29" t="str">
        <f>IF(ISBLANK(Values!E8),"","Child")</f>
        <v>Child</v>
      </c>
      <c r="X9" s="29" t="str">
        <f>IF(ISBLANK(Values!E8),"",Values!$B$13)</f>
        <v>Lenovo T540 parent</v>
      </c>
      <c r="Y9" s="31" t="str">
        <f>IF(ISBLANK(Values!E8),"","Size-Color")</f>
        <v>Size-Color</v>
      </c>
      <c r="Z9" s="29" t="str">
        <f>IF(ISBLANK(Values!E8),"","variation")</f>
        <v>variation</v>
      </c>
      <c r="AA9" s="1" t="str">
        <f>IF(ISBLANK(Values!E8),"",Values!$B$20)</f>
        <v>PartialUpdate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retroilluminato. </v>
      </c>
      <c r="AM9" s="1" t="str">
        <f>SUBSTITUTE(IF(ISBLANK(Values!E8),"",Values!$B$27),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61.99</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row>
    <row r="10" spans="1:192" ht="48" x14ac:dyDescent="0.2">
      <c r="A10" s="1" t="str">
        <f>IF(ISBLANK(Values!E9),"",IF(Values!$B$37="EU","computercomponent","computer"))</f>
        <v>computercomponent</v>
      </c>
      <c r="B10" s="33" t="str">
        <f>IF(ISBLANK(Values!E9),"",Values!F9)</f>
        <v>Lenovo T540 BL - NOR</v>
      </c>
      <c r="C10" s="29" t="str">
        <f>IF(ISBLANK(Values!E9),"","TellusRem")</f>
        <v>TellusRem</v>
      </c>
      <c r="D10" s="28">
        <f>IF(ISBLANK(Values!E9),"",Values!E9)</f>
        <v>5714401540069</v>
      </c>
      <c r="E10" s="1" t="str">
        <f>IF(ISBLANK(Values!E9),"","EAN")</f>
        <v>EAN</v>
      </c>
      <c r="F10" s="27" t="str">
        <f>IF(ISBLANK(Values!E9),"",IF(Values!J9, SUBSTITUTE(Values!$B$1, "{language}", Values!H9) &amp; " " &amp;Values!$B$3, SUBSTITUTE(Values!$B$2, "{language}", Values!$H9) &amp; " " &amp;Values!$B$3))</f>
        <v>sostituzione della tastiera Scandinavo - Nordico retroilluminata per Lenovo Thinkpad E531 T540 T540P T550 L540 W540 W550S W550 W541</v>
      </c>
      <c r="G10" s="29" t="str">
        <f>IF(ISBLANK(Values!E9),"",IF(Values!$B$20="PartialUpdate","","TellusRem"))</f>
        <v/>
      </c>
      <c r="H10" s="1" t="str">
        <f>IF(ISBLANK(Values!E9),"",Values!$B$16)</f>
        <v>computer-keyboards</v>
      </c>
      <c r="I10" s="1" t="str">
        <f>IF(ISBLANK(Values!E9),"","4730574031")</f>
        <v>4730574031</v>
      </c>
      <c r="J10" s="31" t="str">
        <f>IF(ISBLANK(Values!E9),"",Values!F9 )</f>
        <v>Lenovo T540 BL - NOR</v>
      </c>
      <c r="K10" s="27">
        <f>IF(IF(ISBLANK(Values!E9),"",IF(Values!J9, Values!$B$4, Values!$B$5))=0,"",IF(ISBLANK(Values!E9),"",IF(Values!J9, Values!$B$4, Values!$B$5)))</f>
        <v>61.99</v>
      </c>
      <c r="L10" s="27">
        <f>IF(ISBLANK(Values!E9),"",IF($CO10="DEFAULT", Values!$B$18, ""))</f>
        <v>5</v>
      </c>
      <c r="M10" s="27" t="str">
        <f>IF(ISBLANK(Values!E9),"",Values!$M9)</f>
        <v>https://raw.githubusercontent.com/PatrickVibild/TellusAmazonPictures/master/pictures/Lenovo/T540/BL/NOR/1.jpg</v>
      </c>
      <c r="N10" s="27" t="str">
        <f>IF(ISBLANK(Values!$F9),"",Values!N9)</f>
        <v>https://raw.githubusercontent.com/PatrickVibild/TellusAmazonPictures/master/pictures/Lenovo/T540/BL/NOR/2.jpg</v>
      </c>
      <c r="O10" s="27" t="str">
        <f>IF(ISBLANK(Values!$F9),"",Values!O9)</f>
        <v>https://raw.githubusercontent.com/PatrickVibild/TellusAmazonPictures/master/pictures/Lenovo/T540/BL/NOR/3.jpg</v>
      </c>
      <c r="P10" s="27" t="str">
        <f>IF(ISBLANK(Values!$F9),"",Values!P9)</f>
        <v>https://raw.githubusercontent.com/PatrickVibild/TellusAmazonPictures/master/pictures/Lenovo/T540/BL/NOR/4.jpg</v>
      </c>
      <c r="Q10" s="27" t="str">
        <f>IF(ISBLANK(Values!$F9),"",Values!Q9)</f>
        <v>https://raw.githubusercontent.com/PatrickVibild/TellusAmazonPictures/master/pictures/Lenovo/T540/BL/NOR/5.jpg</v>
      </c>
      <c r="R10" s="27" t="str">
        <f>IF(ISBLANK(Values!$F9),"",Values!R9)</f>
        <v>https://raw.githubusercontent.com/PatrickVibild/TellusAmazonPictures/master/pictures/Lenovo/T540/BL/NOR/6.jpg</v>
      </c>
      <c r="S10" s="27" t="str">
        <f>IF(ISBLANK(Values!$F9),"",Values!S9)</f>
        <v>https://raw.githubusercontent.com/PatrickVibild/TellusAmazonPictures/master/pictures/Lenovo/T540/BL/NOR/7.jpg</v>
      </c>
      <c r="T10" s="27" t="str">
        <f>IF(ISBLANK(Values!$F9),"",Values!T9)</f>
        <v>https://raw.githubusercontent.com/PatrickVibild/TellusAmazonPictures/master/pictures/Lenovo/T540/BL/NOR/8.jpg</v>
      </c>
      <c r="U10" s="27" t="str">
        <f>IF(ISBLANK(Values!$F9),"",Values!U9)</f>
        <v>https://raw.githubusercontent.com/PatrickVibild/TellusAmazonPictures/master/pictures/Lenovo/T540/BL/NOR/9.jpg</v>
      </c>
      <c r="W10" s="29" t="str">
        <f>IF(ISBLANK(Values!E9),"","Child")</f>
        <v>Child</v>
      </c>
      <c r="X10" s="29" t="str">
        <f>IF(ISBLANK(Values!E9),"",Values!$B$13)</f>
        <v>Lenovo T540 parent</v>
      </c>
      <c r="Y10" s="31" t="str">
        <f>IF(ISBLANK(Values!E9),"","Size-Color")</f>
        <v>Size-Color</v>
      </c>
      <c r="Z10" s="29" t="str">
        <f>IF(ISBLANK(Values!E9),"","variation")</f>
        <v>variation</v>
      </c>
      <c r="AA10" s="1" t="str">
        <f>IF(ISBLANK(Values!E9),"",Values!$B$20)</f>
        <v>PartialUpdate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3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retroilluminato. </v>
      </c>
      <c r="AM10" s="1" t="str">
        <f>SUBSTITUTE(IF(ISBLANK(Values!E9),"",Values!$B$27),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10" s="27" t="str">
        <f>IF(ISBLANK(Values!E9),"",Values!H9)</f>
        <v>Scandinavo - Nordico</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61.99</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row>
    <row r="11" spans="1:192" ht="48" x14ac:dyDescent="0.2">
      <c r="A11" s="1" t="str">
        <f>IF(ISBLANK(Values!E10),"",IF(Values!$B$37="EU","computercomponent","computer"))</f>
        <v>computercomponent</v>
      </c>
      <c r="B11" s="33" t="str">
        <f>IF(ISBLANK(Values!E10),"",Values!F10)</f>
        <v>Lenovo T540 - BE</v>
      </c>
      <c r="C11" s="29" t="str">
        <f>IF(ISBLANK(Values!E10),"","TellusRem")</f>
        <v>TellusRem</v>
      </c>
      <c r="D11" s="28">
        <f>IF(ISBLANK(Values!E10),"",Values!E10)</f>
        <v>5714401540076</v>
      </c>
      <c r="E11" s="1" t="str">
        <f>IF(ISBLANK(Values!E10),"","EAN")</f>
        <v>EAN</v>
      </c>
      <c r="F11" s="27" t="str">
        <f>IF(ISBLANK(Values!E10),"",IF(Values!J10, SUBSTITUTE(Values!$B$1, "{language}", Values!H10) &amp; " " &amp;Values!$B$3, SUBSTITUTE(Values!$B$2, "{language}", Values!$H10) &amp; " " &amp;Values!$B$3))</f>
        <v>sostituzione della tastiera Belga retroilluminata per Lenovo Thinkpad E531 T540 T540P T550 L540 W540 W550S W550 W541</v>
      </c>
      <c r="G11" s="29" t="str">
        <f>IF(ISBLANK(Values!E10),"",IF(Values!$B$20="PartialUpdate","","TellusRem"))</f>
        <v/>
      </c>
      <c r="H11" s="1" t="str">
        <f>IF(ISBLANK(Values!E10),"",Values!$B$16)</f>
        <v>computer-keyboards</v>
      </c>
      <c r="I11" s="1" t="str">
        <f>IF(ISBLANK(Values!E10),"","4730574031")</f>
        <v>4730574031</v>
      </c>
      <c r="J11" s="31" t="str">
        <f>IF(ISBLANK(Values!E10),"",Values!F10 )</f>
        <v>Lenovo T540 - BE</v>
      </c>
      <c r="K11" s="27">
        <f>IF(IF(ISBLANK(Values!E10),"",IF(Values!J10, Values!$B$4, Values!$B$5))=0,"",IF(ISBLANK(Values!E10),"",IF(Values!J10, Values!$B$4, Values!$B$5)))</f>
        <v>61.99</v>
      </c>
      <c r="L11" s="27" t="str">
        <f>IF(ISBLANK(Values!E10),"",IF($CO11="DEFAULT", Values!$B$18, ""))</f>
        <v/>
      </c>
      <c r="M11" s="27" t="str">
        <f>IF(ISBLANK(Values!E10),"",Values!$M10)</f>
        <v>https://download.lenovo.com/Images/Parts/04Y2471/04Y2471_A.jpg</v>
      </c>
      <c r="N11" s="27" t="str">
        <f>IF(ISBLANK(Values!$F10),"",Values!N10)</f>
        <v>https://download.lenovo.com/Images/Parts/04Y2471/04Y2471_B.jpg</v>
      </c>
      <c r="O11" s="27" t="str">
        <f>IF(ISBLANK(Values!$F10),"",Values!O10)</f>
        <v>https://download.lenovo.com/Images/Parts/04Y2471/04Y2471_details.jpg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T540 parent</v>
      </c>
      <c r="Y11" s="31" t="str">
        <f>IF(ISBLANK(Values!E10),"","Size-Color")</f>
        <v>Size-Color</v>
      </c>
      <c r="Z11" s="29" t="str">
        <f>IF(ISBLANK(Values!E10),"","variation")</f>
        <v>variation</v>
      </c>
      <c r="AA11" s="1" t="str">
        <f>IF(ISBLANK(Values!E10),"",Values!$B$20)</f>
        <v>PartialUpdate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4"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3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Belga retroilluminato. </v>
      </c>
      <c r="AM11" s="1" t="str">
        <f>SUBSTITUTE(IF(ISBLANK(Values!E10),"",Values!$B$27),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11" s="27" t="str">
        <f>IF(ISBLANK(Values!E10),"",Values!H10)</f>
        <v>Belga</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1" s="1" t="str">
        <f>IF(ISBLANK(Values!E10),"","No")</f>
        <v>No</v>
      </c>
      <c r="DA11" s="1" t="str">
        <f>IF(ISBLANK(Values!E10),"","No")</f>
        <v>No</v>
      </c>
      <c r="DO11" s="1" t="str">
        <f>IF(ISBLANK(Values!E10),"","Parts")</f>
        <v>Parts</v>
      </c>
      <c r="DP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IF(ISBLANK(Values!$E10), "", "not_applicable")</f>
        <v>not_applicable</v>
      </c>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61.99</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row>
    <row r="12" spans="1:192" ht="48" x14ac:dyDescent="0.2">
      <c r="A12" s="1" t="str">
        <f>IF(ISBLANK(Values!E11),"",IF(Values!$B$37="EU","computercomponent","computer"))</f>
        <v>computercomponent</v>
      </c>
      <c r="B12" s="33" t="str">
        <f>IF(ISBLANK(Values!E11),"",Values!F11)</f>
        <v>Lenovo T540 BL - BG</v>
      </c>
      <c r="C12" s="29" t="str">
        <f>IF(ISBLANK(Values!E11),"","TellusRem")</f>
        <v>TellusRem</v>
      </c>
      <c r="D12" s="28">
        <f>IF(ISBLANK(Values!E11),"",Values!E11)</f>
        <v>5714401540083</v>
      </c>
      <c r="E12" s="1" t="str">
        <f>IF(ISBLANK(Values!E11),"","EAN")</f>
        <v>EAN</v>
      </c>
      <c r="F12" s="27" t="str">
        <f>IF(ISBLANK(Values!E11),"",IF(Values!J11, SUBSTITUTE(Values!$B$1, "{language}", Values!H11) &amp; " " &amp;Values!$B$3, SUBSTITUTE(Values!$B$2, "{language}", Values!$H11) &amp; " " &amp;Values!$B$3))</f>
        <v>sostituzione della tastiera Bulgaro retroilluminata per Lenovo Thinkpad E531 T540 T540P T550 L540 W540 W550S W550 W541</v>
      </c>
      <c r="G12" s="29" t="str">
        <f>IF(ISBLANK(Values!E11),"",IF(Values!$B$20="PartialUpdate","","TellusRem"))</f>
        <v/>
      </c>
      <c r="H12" s="1" t="str">
        <f>IF(ISBLANK(Values!E11),"",Values!$B$16)</f>
        <v>computer-keyboards</v>
      </c>
      <c r="I12" s="1" t="str">
        <f>IF(ISBLANK(Values!E11),"","4730574031")</f>
        <v>4730574031</v>
      </c>
      <c r="J12" s="31" t="str">
        <f>IF(ISBLANK(Values!E11),"",Values!F11 )</f>
        <v>Lenovo T540 BL - BG</v>
      </c>
      <c r="K12" s="27">
        <f>IF(IF(ISBLANK(Values!E11),"",IF(Values!J11, Values!$B$4, Values!$B$5))=0,"",IF(ISBLANK(Values!E11),"",IF(Values!J11, Values!$B$4, Values!$B$5)))</f>
        <v>61.99</v>
      </c>
      <c r="L12" s="27">
        <f>IF(ISBLANK(Values!E11),"",IF($CO12="DEFAULT", Values!$B$18, ""))</f>
        <v>5</v>
      </c>
      <c r="M12" s="27" t="str">
        <f>IF(ISBLANK(Values!E11),"",Values!$M11)</f>
        <v>https://download.lenovo.com/Images/Parts/04Y2394/04Y2394_A.jpg</v>
      </c>
      <c r="N12" s="27" t="str">
        <f>IF(ISBLANK(Values!$F11),"",Values!N11)</f>
        <v>https://download.lenovo.com/Images/Parts/04Y2394/04Y2394_B.jpg</v>
      </c>
      <c r="O12" s="27" t="str">
        <f>IF(ISBLANK(Values!$F11),"",Values!O11)</f>
        <v>https://download.lenovo.com/Images/Parts/04Y2394/04Y2394_details.jpg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T540 parent</v>
      </c>
      <c r="Y12" s="31" t="str">
        <f>IF(ISBLANK(Values!E11),"","Size-Color")</f>
        <v>Size-Color</v>
      </c>
      <c r="Z12" s="29" t="str">
        <f>IF(ISBLANK(Values!E11),"","variation")</f>
        <v>variation</v>
      </c>
      <c r="AA12" s="1" t="str">
        <f>IF(ISBLANK(Values!E11),"",Values!$B$20)</f>
        <v>PartialUpdate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4"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3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Bulgaro retroilluminato. </v>
      </c>
      <c r="AM12" s="1" t="str">
        <f>SUBSTITUTE(IF(ISBLANK(Values!E11),"",Values!$B$27),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12" s="27" t="str">
        <f>IF(ISBLANK(Values!E11),"",Values!H11)</f>
        <v>Bulgaro</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2" s="1" t="str">
        <f>IF(ISBLANK(Values!E11),"","No")</f>
        <v>No</v>
      </c>
      <c r="DA12" s="1" t="str">
        <f>IF(ISBLANK(Values!E11),"","No")</f>
        <v>No</v>
      </c>
      <c r="DO12" s="1" t="str">
        <f>IF(ISBLANK(Values!E11),"","Parts")</f>
        <v>Parts</v>
      </c>
      <c r="DP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IF(ISBLANK(Values!$E11), "", "not_applicable")</f>
        <v>not_applicable</v>
      </c>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61.99</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row>
    <row r="13" spans="1:192" ht="48" x14ac:dyDescent="0.2">
      <c r="A13" s="1" t="str">
        <f>IF(ISBLANK(Values!E12),"",IF(Values!$B$37="EU","computercomponent","computer"))</f>
        <v>computercomponent</v>
      </c>
      <c r="B13" s="33" t="str">
        <f>IF(ISBLANK(Values!E12),"",Values!F12)</f>
        <v>Lenovo T540 BL - CZ</v>
      </c>
      <c r="C13" s="29" t="str">
        <f>IF(ISBLANK(Values!E12),"","TellusRem")</f>
        <v>TellusRem</v>
      </c>
      <c r="D13" s="28">
        <f>IF(ISBLANK(Values!E12),"",Values!E12)</f>
        <v>5714401540090</v>
      </c>
      <c r="E13" s="1" t="str">
        <f>IF(ISBLANK(Values!E12),"","EAN")</f>
        <v>EAN</v>
      </c>
      <c r="F13" s="27" t="str">
        <f>IF(ISBLANK(Values!E12),"",IF(Values!J12, SUBSTITUTE(Values!$B$1, "{language}", Values!H12) &amp; " " &amp;Values!$B$3, SUBSTITUTE(Values!$B$2, "{language}", Values!$H12) &amp; " " &amp;Values!$B$3))</f>
        <v>sostituzione della tastiera Ceco retroilluminata per Lenovo Thinkpad E531 T540 T540P T550 L540 W540 W550S W550 W541</v>
      </c>
      <c r="G13" s="29" t="str">
        <f>IF(ISBLANK(Values!E12),"",IF(Values!$B$20="PartialUpdate","","TellusRem"))</f>
        <v/>
      </c>
      <c r="H13" s="1" t="str">
        <f>IF(ISBLANK(Values!E12),"",Values!$B$16)</f>
        <v>computer-keyboards</v>
      </c>
      <c r="I13" s="1" t="str">
        <f>IF(ISBLANK(Values!E12),"","4730574031")</f>
        <v>4730574031</v>
      </c>
      <c r="J13" s="31" t="str">
        <f>IF(ISBLANK(Values!E12),"",Values!F12 )</f>
        <v>Lenovo T540 BL - CZ</v>
      </c>
      <c r="K13" s="27">
        <f>IF(IF(ISBLANK(Values!E12),"",IF(Values!J12, Values!$B$4, Values!$B$5))=0,"",IF(ISBLANK(Values!E12),"",IF(Values!J12, Values!$B$4, Values!$B$5)))</f>
        <v>61.99</v>
      </c>
      <c r="L13" s="27">
        <f>IF(ISBLANK(Values!E12),"",IF($CO13="DEFAULT", Values!$B$18, ""))</f>
        <v>5</v>
      </c>
      <c r="M13" s="27" t="str">
        <f>IF(ISBLANK(Values!E12),"",Values!$M12)</f>
        <v>https://download.lenovo.com/Images/Parts/04Y2395/04Y2395_A.jpg</v>
      </c>
      <c r="N13" s="27" t="str">
        <f>IF(ISBLANK(Values!$F12),"",Values!N12)</f>
        <v>https://download.lenovo.com/Images/Parts/04Y2395/04Y2395_B.jpg</v>
      </c>
      <c r="O13" s="27" t="str">
        <f>IF(ISBLANK(Values!$F12),"",Values!O12)</f>
        <v>https://download.lenovo.com/Images/Parts/04Y2395/04Y2395_details.jpg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T540 parent</v>
      </c>
      <c r="Y13" s="31" t="str">
        <f>IF(ISBLANK(Values!E12),"","Size-Color")</f>
        <v>Size-Color</v>
      </c>
      <c r="Z13" s="29" t="str">
        <f>IF(ISBLANK(Values!E12),"","variation")</f>
        <v>variation</v>
      </c>
      <c r="AA13" s="1" t="str">
        <f>IF(ISBLANK(Values!E12),"",Values!$B$20)</f>
        <v>PartialUpdate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4"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3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Ceco retroilluminato. </v>
      </c>
      <c r="AM13" s="1" t="str">
        <f>SUBSTITUTE(IF(ISBLANK(Values!E12),"",Values!$B$27),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13" s="27" t="str">
        <f>IF(ISBLANK(Values!E12),"",Values!H12)</f>
        <v>Ceco</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1" t="str">
        <f>IF(ISBLANK(Values!E12),"","Parts")</f>
        <v>Parts</v>
      </c>
      <c r="DP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61.99</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row>
    <row r="14" spans="1:192" ht="48" x14ac:dyDescent="0.2">
      <c r="A14" s="1" t="str">
        <f>IF(ISBLANK(Values!E13),"",IF(Values!$B$37="EU","computercomponent","computer"))</f>
        <v>computercomponent</v>
      </c>
      <c r="B14" s="33" t="str">
        <f>IF(ISBLANK(Values!E13),"",Values!F13)</f>
        <v>Lenovo T540 BL - DK</v>
      </c>
      <c r="C14" s="29" t="str">
        <f>IF(ISBLANK(Values!E13),"","TellusRem")</f>
        <v>TellusRem</v>
      </c>
      <c r="D14" s="28">
        <f>IF(ISBLANK(Values!E13),"",Values!E13)</f>
        <v>5714401540106</v>
      </c>
      <c r="E14" s="1" t="str">
        <f>IF(ISBLANK(Values!E13),"","EAN")</f>
        <v>EAN</v>
      </c>
      <c r="F14" s="27" t="str">
        <f>IF(ISBLANK(Values!E13),"",IF(Values!J13, SUBSTITUTE(Values!$B$1, "{language}", Values!H13) &amp; " " &amp;Values!$B$3, SUBSTITUTE(Values!$B$2, "{language}", Values!$H13) &amp; " " &amp;Values!$B$3))</f>
        <v>sostituzione della tastiera Danese retroilluminata per Lenovo Thinkpad E531 T540 T540P T550 L540 W540 W550S W550 W541</v>
      </c>
      <c r="G14" s="29" t="str">
        <f>IF(ISBLANK(Values!E13),"",IF(Values!$B$20="PartialUpdate","","TellusRem"))</f>
        <v/>
      </c>
      <c r="H14" s="1" t="str">
        <f>IF(ISBLANK(Values!E13),"",Values!$B$16)</f>
        <v>computer-keyboards</v>
      </c>
      <c r="I14" s="1" t="str">
        <f>IF(ISBLANK(Values!E13),"","4730574031")</f>
        <v>4730574031</v>
      </c>
      <c r="J14" s="31" t="str">
        <f>IF(ISBLANK(Values!E13),"",Values!F13 )</f>
        <v>Lenovo T540 BL - DK</v>
      </c>
      <c r="K14" s="27">
        <f>IF(IF(ISBLANK(Values!E13),"",IF(Values!J13, Values!$B$4, Values!$B$5))=0,"",IF(ISBLANK(Values!E13),"",IF(Values!J13, Values!$B$4, Values!$B$5)))</f>
        <v>61.99</v>
      </c>
      <c r="L14" s="27">
        <f>IF(ISBLANK(Values!E13),"",IF($CO14="DEFAULT", Values!$B$18, ""))</f>
        <v>5</v>
      </c>
      <c r="M14" s="27" t="str">
        <f>IF(ISBLANK(Values!E13),"",Values!$M13)</f>
        <v>https://download.lenovo.com/Images/Parts/04Y2396/04Y2396_A.jpg</v>
      </c>
      <c r="N14" s="27" t="str">
        <f>IF(ISBLANK(Values!$F13),"",Values!N13)</f>
        <v>https://download.lenovo.com/Images/Parts/04Y2396/04Y2396_B.jpg</v>
      </c>
      <c r="O14" s="27" t="str">
        <f>IF(ISBLANK(Values!$F13),"",Values!O13)</f>
        <v>https://download.lenovo.com/Images/Parts/04Y2396/04Y2396_details.jpg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T540 parent</v>
      </c>
      <c r="Y14" s="31" t="str">
        <f>IF(ISBLANK(Values!E13),"","Size-Color")</f>
        <v>Size-Color</v>
      </c>
      <c r="Z14" s="29" t="str">
        <f>IF(ISBLANK(Values!E13),"","variation")</f>
        <v>variation</v>
      </c>
      <c r="AA14" s="1" t="str">
        <f>IF(ISBLANK(Values!E13),"",Values!$B$20)</f>
        <v>PartialUpdate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4"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3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Danese retroilluminato. </v>
      </c>
      <c r="AM14" s="1" t="str">
        <f>SUBSTITUTE(IF(ISBLANK(Values!E13),"",Values!$B$27),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14" s="27" t="str">
        <f>IF(ISBLANK(Values!E13),"",Values!H13)</f>
        <v>Danese</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1" t="str">
        <f>IF(ISBLANK(Values!E13),"","Parts")</f>
        <v>Parts</v>
      </c>
      <c r="DP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61.99</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row>
    <row r="15" spans="1:192" ht="48" x14ac:dyDescent="0.2">
      <c r="A15" s="1" t="str">
        <f>IF(ISBLANK(Values!E14),"",IF(Values!$B$37="EU","computercomponent","computer"))</f>
        <v>computercomponent</v>
      </c>
      <c r="B15" s="33" t="str">
        <f>IF(ISBLANK(Values!E14),"",Values!F14)</f>
        <v>Lenovo T540 BL - HU</v>
      </c>
      <c r="C15" s="29" t="str">
        <f>IF(ISBLANK(Values!E14),"","TellusRem")</f>
        <v>TellusRem</v>
      </c>
      <c r="D15" s="28">
        <f>IF(ISBLANK(Values!E14),"",Values!E14)</f>
        <v>5714401540113</v>
      </c>
      <c r="E15" s="1" t="str">
        <f>IF(ISBLANK(Values!E14),"","EAN")</f>
        <v>EAN</v>
      </c>
      <c r="F15" s="27" t="str">
        <f>IF(ISBLANK(Values!E14),"",IF(Values!J14, SUBSTITUTE(Values!$B$1, "{language}", Values!H14) &amp; " " &amp;Values!$B$3, SUBSTITUTE(Values!$B$2, "{language}", Values!$H14) &amp; " " &amp;Values!$B$3))</f>
        <v>sostituzione della tastiera Ungherese retroilluminata per Lenovo Thinkpad E531 T540 T540P T550 L540 W540 W550S W550 W541</v>
      </c>
      <c r="G15" s="29" t="str">
        <f>IF(ISBLANK(Values!E14),"",IF(Values!$B$20="PartialUpdate","","TellusRem"))</f>
        <v/>
      </c>
      <c r="H15" s="1" t="str">
        <f>IF(ISBLANK(Values!E14),"",Values!$B$16)</f>
        <v>computer-keyboards</v>
      </c>
      <c r="I15" s="1" t="str">
        <f>IF(ISBLANK(Values!E14),"","4730574031")</f>
        <v>4730574031</v>
      </c>
      <c r="J15" s="31" t="str">
        <f>IF(ISBLANK(Values!E14),"",Values!F14 )</f>
        <v>Lenovo T540 BL - HU</v>
      </c>
      <c r="K15" s="27">
        <f>IF(IF(ISBLANK(Values!E14),"",IF(Values!J14, Values!$B$4, Values!$B$5))=0,"",IF(ISBLANK(Values!E14),"",IF(Values!J14, Values!$B$4, Values!$B$5)))</f>
        <v>61.99</v>
      </c>
      <c r="L15" s="27">
        <f>IF(ISBLANK(Values!E14),"",IF($CO15="DEFAULT", Values!$B$18, ""))</f>
        <v>5</v>
      </c>
      <c r="M15" s="27" t="str">
        <f>IF(ISBLANK(Values!E14),"",Values!$M14)</f>
        <v>https://download.lenovo.com/Images/Parts/04Y2480/04Y2480_A.jpg</v>
      </c>
      <c r="N15" s="27" t="str">
        <f>IF(ISBLANK(Values!$F14),"",Values!N14)</f>
        <v>https://download.lenovo.com/Images/Parts/04Y2480/04Y2480_B.jpg</v>
      </c>
      <c r="O15" s="27" t="str">
        <f>IF(ISBLANK(Values!$F14),"",Values!O14)</f>
        <v>https://download.lenovo.com/Images/Parts/04Y2480/04Y2480_details.jpg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T540 parent</v>
      </c>
      <c r="Y15" s="31" t="str">
        <f>IF(ISBLANK(Values!E14),"","Size-Color")</f>
        <v>Size-Color</v>
      </c>
      <c r="Z15" s="29" t="str">
        <f>IF(ISBLANK(Values!E14),"","variation")</f>
        <v>variation</v>
      </c>
      <c r="AA15" s="1" t="str">
        <f>IF(ISBLANK(Values!E14),"",Values!$B$20)</f>
        <v>PartialUpdate</v>
      </c>
      <c r="AB15" s="1"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34"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32"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15" s="1" t="str">
        <f>IF(ISBLANK(Values!E14),"",Values!$B$25)</f>
        <v xml:space="preserve">♻️ PRODOTTO ECOLOGICO - Acquista ricondizionato, ACQUISTA VERDE! Riduci oltre l'80% di anidride carbonica acquistando le nostre tastiere ricondizionate, rispetto a ottenere una nuova tastiera! </v>
      </c>
      <c r="AL15" s="1" t="str">
        <f>IF(ISBLANK(Values!E14),"",SUBSTITUTE(SUBSTITUTE(IF(Values!$J14, Values!$B$26, Values!$B$33), "{language}", Values!$H14), "{flag}", INDEX(options!$E$1:$E$20, Values!$V14)))</f>
        <v xml:space="preserve">👉 LAYOUT - 🇭🇺 Ungherese retroilluminato. </v>
      </c>
      <c r="AM15" s="1" t="str">
        <f>SUBSTITUTE(IF(ISBLANK(Values!E14),"",Values!$B$27),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15" s="27" t="str">
        <f>IF(ISBLANK(Values!E14),"",Values!H14)</f>
        <v>Ungherese</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5" s="1" t="str">
        <f>IF(ISBLANK(Values!E14),"","No")</f>
        <v>No</v>
      </c>
      <c r="DA15" s="1" t="str">
        <f>IF(ISBLANK(Values!E14),"","No")</f>
        <v>No</v>
      </c>
      <c r="DO15" s="1" t="str">
        <f>IF(ISBLANK(Values!E14),"","Parts")</f>
        <v>Parts</v>
      </c>
      <c r="DP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Y15" t="str">
        <f>IF(ISBLANK(Values!$E14), "", "not_applicable")</f>
        <v>not_applicable</v>
      </c>
      <c r="EI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61.99</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row>
    <row r="16" spans="1:192" ht="48" x14ac:dyDescent="0.2">
      <c r="A16" s="1" t="str">
        <f>IF(ISBLANK(Values!E15),"",IF(Values!$B$37="EU","computercomponent","computer"))</f>
        <v>computercomponent</v>
      </c>
      <c r="B16" s="33" t="str">
        <f>IF(ISBLANK(Values!E15),"",Values!F15)</f>
        <v>Lenovo T540 BL - NL</v>
      </c>
      <c r="C16" s="29" t="str">
        <f>IF(ISBLANK(Values!E15),"","TellusRem")</f>
        <v>TellusRem</v>
      </c>
      <c r="D16" s="28">
        <f>IF(ISBLANK(Values!E15),"",Values!E15)</f>
        <v>5714401540120</v>
      </c>
      <c r="E16" s="1" t="str">
        <f>IF(ISBLANK(Values!E15),"","EAN")</f>
        <v>EAN</v>
      </c>
      <c r="F16" s="27" t="str">
        <f>IF(ISBLANK(Values!E15),"",IF(Values!J15, SUBSTITUTE(Values!$B$1, "{language}", Values!H15) &amp; " " &amp;Values!$B$3, SUBSTITUTE(Values!$B$2, "{language}", Values!$H15) &amp; " " &amp;Values!$B$3))</f>
        <v>sostituzione della tastiera Olandese retroilluminata per Lenovo Thinkpad E531 T540 T540P T550 L540 W540 W550S W550 W541</v>
      </c>
      <c r="G16" s="29" t="str">
        <f>IF(ISBLANK(Values!E15),"",IF(Values!$B$20="PartialUpdate","","TellusRem"))</f>
        <v/>
      </c>
      <c r="H16" s="1" t="str">
        <f>IF(ISBLANK(Values!E15),"",Values!$B$16)</f>
        <v>computer-keyboards</v>
      </c>
      <c r="I16" s="1" t="str">
        <f>IF(ISBLANK(Values!E15),"","4730574031")</f>
        <v>4730574031</v>
      </c>
      <c r="J16" s="31" t="str">
        <f>IF(ISBLANK(Values!E15),"",Values!F15 )</f>
        <v>Lenovo T540 BL - NL</v>
      </c>
      <c r="K16" s="27">
        <f>IF(IF(ISBLANK(Values!E15),"",IF(Values!J15, Values!$B$4, Values!$B$5))=0,"",IF(ISBLANK(Values!E15),"",IF(Values!J15, Values!$B$4, Values!$B$5)))</f>
        <v>61.99</v>
      </c>
      <c r="L16" s="27">
        <f>IF(ISBLANK(Values!E15),"",IF($CO16="DEFAULT", Values!$B$18, ""))</f>
        <v>5</v>
      </c>
      <c r="M16" s="27" t="str">
        <f>IF(ISBLANK(Values!E15),"",Values!$M15)</f>
        <v>https://download.lenovo.com/Images/Parts/04Y2484/04Y2484_A.jpg</v>
      </c>
      <c r="N16" s="27" t="str">
        <f>IF(ISBLANK(Values!$F15),"",Values!N15)</f>
        <v>https://download.lenovo.com/Images/Parts/04Y2484/04Y2484_B.jpg</v>
      </c>
      <c r="O16" s="27" t="str">
        <f>IF(ISBLANK(Values!$F15),"",Values!O15)</f>
        <v>https://download.lenovo.com/Images/Parts/04Y2484/04Y2484_details.jpg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T540 parent</v>
      </c>
      <c r="Y16" s="31" t="str">
        <f>IF(ISBLANK(Values!E15),"","Size-Color")</f>
        <v>Size-Color</v>
      </c>
      <c r="Z16" s="29" t="str">
        <f>IF(ISBLANK(Values!E15),"","variation")</f>
        <v>variation</v>
      </c>
      <c r="AA16" s="1" t="str">
        <f>IF(ISBLANK(Values!E15),"",Values!$B$20)</f>
        <v>PartialUpdate</v>
      </c>
      <c r="AB16" s="1"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34"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32"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16" s="1" t="str">
        <f>IF(ISBLANK(Values!E15),"",Values!$B$25)</f>
        <v xml:space="preserve">♻️ PRODOTTO ECOLOGICO - Acquista ricondizionato, ACQUISTA VERDE! Riduci oltre l'80% di anidride carbonica acquistando le nostre tastiere ricondizionate, rispetto a ottenere una nuova tastiera! </v>
      </c>
      <c r="AL16" s="1" t="str">
        <f>IF(ISBLANK(Values!E15),"",SUBSTITUTE(SUBSTITUTE(IF(Values!$J15, Values!$B$26, Values!$B$33), "{language}", Values!$H15), "{flag}", INDEX(options!$E$1:$E$20, Values!$V15)))</f>
        <v xml:space="preserve">👉 LAYOUT - 🇳🇱 Olandese retroilluminato. </v>
      </c>
      <c r="AM16" s="1" t="str">
        <f>SUBSTITUTE(IF(ISBLANK(Values!E15),"",Values!$B$27),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16" s="27" t="str">
        <f>IF(ISBLANK(Values!E15),"",Values!H15)</f>
        <v>Olandese</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6" s="1" t="str">
        <f>IF(ISBLANK(Values!E15),"","No")</f>
        <v>No</v>
      </c>
      <c r="DA16" s="1" t="str">
        <f>IF(ISBLANK(Values!E15),"","No")</f>
        <v>No</v>
      </c>
      <c r="DO16" s="1" t="str">
        <f>IF(ISBLANK(Values!E15),"","Parts")</f>
        <v>Parts</v>
      </c>
      <c r="DP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Y16" t="str">
        <f>IF(ISBLANK(Values!$E15), "", "not_applicable")</f>
        <v>not_applicable</v>
      </c>
      <c r="EI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61.99</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row>
    <row r="17" spans="1:192" ht="48" x14ac:dyDescent="0.2">
      <c r="A17" s="1" t="str">
        <f>IF(ISBLANK(Values!E16),"",IF(Values!$B$37="EU","computercomponent","computer"))</f>
        <v>computercomponent</v>
      </c>
      <c r="B17" s="33" t="str">
        <f>IF(ISBLANK(Values!E16),"",Values!F16)</f>
        <v>Lenovo T540 BL - NO</v>
      </c>
      <c r="C17" s="29" t="str">
        <f>IF(ISBLANK(Values!E16),"","TellusRem")</f>
        <v>TellusRem</v>
      </c>
      <c r="D17" s="28">
        <f>IF(ISBLANK(Values!E16),"",Values!E16)</f>
        <v>5714401540137</v>
      </c>
      <c r="E17" s="1" t="str">
        <f>IF(ISBLANK(Values!E16),"","EAN")</f>
        <v>EAN</v>
      </c>
      <c r="F17" s="27" t="str">
        <f>IF(ISBLANK(Values!E16),"",IF(Values!J16, SUBSTITUTE(Values!$B$1, "{language}", Values!H16) &amp; " " &amp;Values!$B$3, SUBSTITUTE(Values!$B$2, "{language}", Values!$H16) &amp; " " &amp;Values!$B$3))</f>
        <v>sostituzione della tastiera Norvegese retroilluminata per Lenovo Thinkpad E531 T540 T540P T550 L540 W540 W550S W550 W541</v>
      </c>
      <c r="G17" s="29" t="str">
        <f>IF(ISBLANK(Values!E16),"",IF(Values!$B$20="PartialUpdate","","TellusRem"))</f>
        <v/>
      </c>
      <c r="H17" s="1" t="str">
        <f>IF(ISBLANK(Values!E16),"",Values!$B$16)</f>
        <v>computer-keyboards</v>
      </c>
      <c r="I17" s="1" t="str">
        <f>IF(ISBLANK(Values!E16),"","4730574031")</f>
        <v>4730574031</v>
      </c>
      <c r="J17" s="31" t="str">
        <f>IF(ISBLANK(Values!E16),"",Values!F16 )</f>
        <v>Lenovo T540 BL - NO</v>
      </c>
      <c r="K17" s="27">
        <f>IF(IF(ISBLANK(Values!E16),"",IF(Values!J16, Values!$B$4, Values!$B$5))=0,"",IF(ISBLANK(Values!E16),"",IF(Values!J16, Values!$B$4, Values!$B$5)))</f>
        <v>61.99</v>
      </c>
      <c r="L17" s="27">
        <f>IF(ISBLANK(Values!E16),"",IF($CO17="DEFAULT", Values!$B$18, ""))</f>
        <v>5</v>
      </c>
      <c r="M17" s="27" t="str">
        <f>IF(ISBLANK(Values!E16),"",Values!$M16)</f>
        <v>https://download.lenovo.com/Images/Parts/04Y2407/04Y2407_A.jpg</v>
      </c>
      <c r="N17" s="27" t="str">
        <f>IF(ISBLANK(Values!$F16),"",Values!N16)</f>
        <v>https://download.lenovo.com/Images/Parts/04Y2407/04Y2407_B.jpg</v>
      </c>
      <c r="O17" s="27" t="str">
        <f>IF(ISBLANK(Values!$F16),"",Values!O16)</f>
        <v>https://download.lenovo.com/Images/Parts/04Y2407/04Y2407_details.jpg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T540 parent</v>
      </c>
      <c r="Y17" s="31" t="str">
        <f>IF(ISBLANK(Values!E16),"","Size-Color")</f>
        <v>Size-Color</v>
      </c>
      <c r="Z17" s="29" t="str">
        <f>IF(ISBLANK(Values!E16),"","variation")</f>
        <v>variation</v>
      </c>
      <c r="AA17" s="1" t="str">
        <f>IF(ISBLANK(Values!E16),"",Values!$B$20)</f>
        <v>PartialUpdate</v>
      </c>
      <c r="AB17" s="1"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34"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32"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17" s="1" t="str">
        <f>IF(ISBLANK(Values!E16),"",Values!$B$25)</f>
        <v xml:space="preserve">♻️ PRODOTTO ECOLOGICO - Acquista ricondizionato, ACQUISTA VERDE! Riduci oltre l'80% di anidride carbonica acquistando le nostre tastiere ricondizionate, rispetto a ottenere una nuova tastiera! </v>
      </c>
      <c r="AL17" s="1" t="str">
        <f>IF(ISBLANK(Values!E16),"",SUBSTITUTE(SUBSTITUTE(IF(Values!$J16, Values!$B$26, Values!$B$33), "{language}", Values!$H16), "{flag}", INDEX(options!$E$1:$E$20, Values!$V16)))</f>
        <v xml:space="preserve">👉 LAYOUT - 🇳🇴 Norvegese retroilluminato. </v>
      </c>
      <c r="AM17" s="1" t="str">
        <f>SUBSTITUTE(IF(ISBLANK(Values!E16),"",Values!$B$27),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17" s="27" t="str">
        <f>IF(ISBLANK(Values!E16),"",Values!H16)</f>
        <v>Norvegese</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7" s="1" t="str">
        <f>IF(ISBLANK(Values!E16),"","No")</f>
        <v>No</v>
      </c>
      <c r="DA17" s="1" t="str">
        <f>IF(ISBLANK(Values!E16),"","No")</f>
        <v>No</v>
      </c>
      <c r="DO17" s="1" t="str">
        <f>IF(ISBLANK(Values!E16),"","Parts")</f>
        <v>Parts</v>
      </c>
      <c r="DP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Y17" t="str">
        <f>IF(ISBLANK(Values!$E16), "", "not_applicable")</f>
        <v>not_applicable</v>
      </c>
      <c r="EI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61.99</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row>
    <row r="18" spans="1:192" ht="48" x14ac:dyDescent="0.2">
      <c r="A18" s="1" t="str">
        <f>IF(ISBLANK(Values!E17),"",IF(Values!$B$37="EU","computercomponent","computer"))</f>
        <v>computercomponent</v>
      </c>
      <c r="B18" s="33" t="str">
        <f>IF(ISBLANK(Values!E17),"",Values!F17)</f>
        <v>Lenovo T540 BL - PL</v>
      </c>
      <c r="C18" s="29" t="str">
        <f>IF(ISBLANK(Values!E17),"","TellusRem")</f>
        <v>TellusRem</v>
      </c>
      <c r="D18" s="28">
        <f>IF(ISBLANK(Values!E17),"",Values!E17)</f>
        <v>5714401540144</v>
      </c>
      <c r="E18" s="1" t="str">
        <f>IF(ISBLANK(Values!E17),"","EAN")</f>
        <v>EAN</v>
      </c>
      <c r="F18" s="27" t="str">
        <f>IF(ISBLANK(Values!E17),"",IF(Values!J17, SUBSTITUTE(Values!$B$1, "{language}", Values!H17) &amp; " " &amp;Values!$B$3, SUBSTITUTE(Values!$B$2, "{language}", Values!$H17) &amp; " " &amp;Values!$B$3))</f>
        <v>sostituzione della tastiera Polacco retroilluminata per Lenovo Thinkpad E531 T540 T540P T550 L540 W540 W550S W550 W541</v>
      </c>
      <c r="G18" s="29" t="str">
        <f>IF(ISBLANK(Values!E17),"",IF(Values!$B$20="PartialUpdate","","TellusRem"))</f>
        <v/>
      </c>
      <c r="H18" s="1" t="str">
        <f>IF(ISBLANK(Values!E17),"",Values!$B$16)</f>
        <v>computer-keyboards</v>
      </c>
      <c r="I18" s="1" t="str">
        <f>IF(ISBLANK(Values!E17),"","4730574031")</f>
        <v>4730574031</v>
      </c>
      <c r="J18" s="31" t="str">
        <f>IF(ISBLANK(Values!E17),"",Values!F17 )</f>
        <v>Lenovo T540 BL - PL</v>
      </c>
      <c r="K18" s="27">
        <f>IF(IF(ISBLANK(Values!E17),"",IF(Values!J17, Values!$B$4, Values!$B$5))=0,"",IF(ISBLANK(Values!E17),"",IF(Values!J17, Values!$B$4, Values!$B$5)))</f>
        <v>61.99</v>
      </c>
      <c r="L18" s="27">
        <f>IF(ISBLANK(Values!E17),"",IF($CO18="DEFAULT", Values!$B$18, ""))</f>
        <v>5</v>
      </c>
      <c r="M18" s="27" t="str">
        <f>IF(ISBLANK(Values!E17),"",Values!$M17)</f>
        <v>https://download.lenovo.com/Images/Parts/04Y2408/04Y2408_A.jpg</v>
      </c>
      <c r="N18" s="27" t="str">
        <f>IF(ISBLANK(Values!$F17),"",Values!N17)</f>
        <v>https://download.lenovo.com/Images/Parts/04Y2408/04Y2408_B.jpg</v>
      </c>
      <c r="O18" s="27" t="str">
        <f>IF(ISBLANK(Values!$F17),"",Values!O17)</f>
        <v>https://download.lenovo.com/Images/Parts/04Y2408/04Y2408_details.jpg</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T540 parent</v>
      </c>
      <c r="Y18" s="31" t="str">
        <f>IF(ISBLANK(Values!E17),"","Size-Color")</f>
        <v>Size-Color</v>
      </c>
      <c r="Z18" s="29" t="str">
        <f>IF(ISBLANK(Values!E17),"","variation")</f>
        <v>variation</v>
      </c>
      <c r="AA18" s="1" t="str">
        <f>IF(ISBLANK(Values!E17),"",Values!$B$20)</f>
        <v>PartialUpdate</v>
      </c>
      <c r="AB18" s="1"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34"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32"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18" s="1" t="str">
        <f>IF(ISBLANK(Values!E17),"",Values!$B$25)</f>
        <v xml:space="preserve">♻️ PRODOTTO ECOLOGICO - Acquista ricondizionato, ACQUISTA VERDE! Riduci oltre l'80% di anidride carbonica acquistando le nostre tastiere ricondizionate, rispetto a ottenere una nuova tastiera! </v>
      </c>
      <c r="AL18" s="1" t="str">
        <f>IF(ISBLANK(Values!E17),"",SUBSTITUTE(SUBSTITUTE(IF(Values!$J17, Values!$B$26, Values!$B$33), "{language}", Values!$H17), "{flag}", INDEX(options!$E$1:$E$20, Values!$V17)))</f>
        <v xml:space="preserve">👉 LAYOUT - 🇵🇱 Polacco retroilluminato. </v>
      </c>
      <c r="AM18" s="1" t="str">
        <f>SUBSTITUTE(IF(ISBLANK(Values!E17),"",Values!$B$27),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18" s="27" t="str">
        <f>IF(ISBLANK(Values!E17),"",Values!H17)</f>
        <v>Polacco</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8" s="1" t="str">
        <f>IF(ISBLANK(Values!E17),"","No")</f>
        <v>No</v>
      </c>
      <c r="DA18" s="1" t="str">
        <f>IF(ISBLANK(Values!E17),"","No")</f>
        <v>No</v>
      </c>
      <c r="DO18" s="1" t="str">
        <f>IF(ISBLANK(Values!E17),"","Parts")</f>
        <v>Parts</v>
      </c>
      <c r="DP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Y18" t="str">
        <f>IF(ISBLANK(Values!$E17), "", "not_applicable")</f>
        <v>not_applicable</v>
      </c>
      <c r="EI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61.99</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row>
    <row r="19" spans="1:192" ht="48" x14ac:dyDescent="0.2">
      <c r="A19" s="1" t="str">
        <f>IF(ISBLANK(Values!E18),"",IF(Values!$B$37="EU","computercomponent","computer"))</f>
        <v>computercomponent</v>
      </c>
      <c r="B19" s="33" t="str">
        <f>IF(ISBLANK(Values!E18),"",Values!F18)</f>
        <v>Lenovo T540 BL - PT</v>
      </c>
      <c r="C19" s="29" t="str">
        <f>IF(ISBLANK(Values!E18),"","TellusRem")</f>
        <v>TellusRem</v>
      </c>
      <c r="D19" s="28">
        <f>IF(ISBLANK(Values!E18),"",Values!E18)</f>
        <v>5714401540151</v>
      </c>
      <c r="E19" s="1" t="str">
        <f>IF(ISBLANK(Values!E18),"","EAN")</f>
        <v>EAN</v>
      </c>
      <c r="F19" s="27" t="str">
        <f>IF(ISBLANK(Values!E18),"",IF(Values!J18, SUBSTITUTE(Values!$B$1, "{language}", Values!H18) &amp; " " &amp;Values!$B$3, SUBSTITUTE(Values!$B$2, "{language}", Values!$H18) &amp; " " &amp;Values!$B$3))</f>
        <v>sostituzione della tastiera Portoghese retroilluminata per Lenovo Thinkpad E531 T540 T540P T550 L540 W540 W550S W550 W541</v>
      </c>
      <c r="G19" s="29" t="str">
        <f>IF(ISBLANK(Values!E18),"",IF(Values!$B$20="PartialUpdate","","TellusRem"))</f>
        <v/>
      </c>
      <c r="H19" s="1" t="str">
        <f>IF(ISBLANK(Values!E18),"",Values!$B$16)</f>
        <v>computer-keyboards</v>
      </c>
      <c r="I19" s="1" t="str">
        <f>IF(ISBLANK(Values!E18),"","4730574031")</f>
        <v>4730574031</v>
      </c>
      <c r="J19" s="31" t="str">
        <f>IF(ISBLANK(Values!E18),"",Values!F18 )</f>
        <v>Lenovo T540 BL - PT</v>
      </c>
      <c r="K19" s="27">
        <f>IF(IF(ISBLANK(Values!E18),"",IF(Values!J18, Values!$B$4, Values!$B$5))=0,"",IF(ISBLANK(Values!E18),"",IF(Values!J18, Values!$B$4, Values!$B$5)))</f>
        <v>61.99</v>
      </c>
      <c r="L19" s="27">
        <f>IF(ISBLANK(Values!E18),"",IF($CO19="DEFAULT", Values!$B$18, ""))</f>
        <v>5</v>
      </c>
      <c r="M19" s="27" t="str">
        <f>IF(ISBLANK(Values!E18),"",Values!$M18)</f>
        <v>https://download.lenovo.com/Images/Parts/04Y2409/04Y2409_A.jpg</v>
      </c>
      <c r="N19" s="27" t="str">
        <f>IF(ISBLANK(Values!$F18),"",Values!N18)</f>
        <v>https://download.lenovo.com/Images/Parts/04Y2409/04Y2409_B.jpg</v>
      </c>
      <c r="O19" s="27" t="str">
        <f>IF(ISBLANK(Values!$F18),"",Values!O18)</f>
        <v>https://download.lenovo.com/Images/Parts/04Y2409/04Y2409_details.jpg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T540 parent</v>
      </c>
      <c r="Y19" s="31" t="str">
        <f>IF(ISBLANK(Values!E18),"","Size-Color")</f>
        <v>Size-Color</v>
      </c>
      <c r="Z19" s="29" t="str">
        <f>IF(ISBLANK(Values!E18),"","variation")</f>
        <v>variation</v>
      </c>
      <c r="AA19" s="1" t="str">
        <f>IF(ISBLANK(Values!E18),"",Values!$B$20)</f>
        <v>PartialUpdate</v>
      </c>
      <c r="AB19" s="1"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34"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32"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19" s="1" t="str">
        <f>IF(ISBLANK(Values!E18),"",Values!$B$25)</f>
        <v xml:space="preserve">♻️ PRODOTTO ECOLOGICO - Acquista ricondizionato, ACQUISTA VERDE! Riduci oltre l'80% di anidride carbonica acquistando le nostre tastiere ricondizionate, rispetto a ottenere una nuova tastiera! </v>
      </c>
      <c r="AL19" s="1" t="str">
        <f>IF(ISBLANK(Values!E18),"",SUBSTITUTE(SUBSTITUTE(IF(Values!$J18, Values!$B$26, Values!$B$33), "{language}", Values!$H18), "{flag}", INDEX(options!$E$1:$E$20, Values!$V18)))</f>
        <v xml:space="preserve">👉 LAYOUT - 🇵🇹 Portoghese retroilluminato. </v>
      </c>
      <c r="AM19" s="1" t="str">
        <f>SUBSTITUTE(IF(ISBLANK(Values!E18),"",Values!$B$27),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19" s="27" t="str">
        <f>IF(ISBLANK(Values!E18),"",Values!H18)</f>
        <v>Portoghese</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9" s="1" t="str">
        <f>IF(ISBLANK(Values!E18),"","No")</f>
        <v>No</v>
      </c>
      <c r="DA19" s="1" t="str">
        <f>IF(ISBLANK(Values!E18),"","No")</f>
        <v>No</v>
      </c>
      <c r="DO19" s="1" t="str">
        <f>IF(ISBLANK(Values!E18),"","Parts")</f>
        <v>Parts</v>
      </c>
      <c r="DP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DY19" t="str">
        <f>IF(ISBLANK(Values!$E18), "", "not_applicable")</f>
        <v>not_applicable</v>
      </c>
      <c r="EI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61.99</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row>
    <row r="20" spans="1:192" ht="48" x14ac:dyDescent="0.2">
      <c r="A20" s="1" t="str">
        <f>IF(ISBLANK(Values!E19),"",IF(Values!$B$37="EU","computercomponent","computer"))</f>
        <v>computercomponent</v>
      </c>
      <c r="B20" s="33" t="str">
        <f>IF(ISBLANK(Values!E19),"",Values!F19)</f>
        <v>Lenovo T540 BL - SE/FI</v>
      </c>
      <c r="C20" s="29" t="str">
        <f>IF(ISBLANK(Values!E19),"","TellusRem")</f>
        <v>TellusRem</v>
      </c>
      <c r="D20" s="28">
        <f>IF(ISBLANK(Values!E19),"",Values!E19)</f>
        <v>5714401540168</v>
      </c>
      <c r="E20" s="1" t="str">
        <f>IF(ISBLANK(Values!E19),"","EAN")</f>
        <v>EAN</v>
      </c>
      <c r="F20" s="27" t="str">
        <f>IF(ISBLANK(Values!E19),"",IF(Values!J19, SUBSTITUTE(Values!$B$1, "{language}", Values!H19) &amp; " " &amp;Values!$B$3, SUBSTITUTE(Values!$B$2, "{language}", Values!$H19) &amp; " " &amp;Values!$B$3))</f>
        <v>sostituzione della tastiera Svedese – Finlandese retroilluminata per Lenovo Thinkpad E531 T540 T540P T550 L540 W540 W550S W550 W541</v>
      </c>
      <c r="G20" s="29" t="str">
        <f>IF(ISBLANK(Values!E19),"",IF(Values!$B$20="PartialUpdate","","TellusRem"))</f>
        <v/>
      </c>
      <c r="H20" s="1" t="str">
        <f>IF(ISBLANK(Values!E19),"",Values!$B$16)</f>
        <v>computer-keyboards</v>
      </c>
      <c r="I20" s="1" t="str">
        <f>IF(ISBLANK(Values!E19),"","4730574031")</f>
        <v>4730574031</v>
      </c>
      <c r="J20" s="31" t="str">
        <f>IF(ISBLANK(Values!E19),"",Values!F19 )</f>
        <v>Lenovo T540 BL - SE/FI</v>
      </c>
      <c r="K20" s="27">
        <f>IF(IF(ISBLANK(Values!E19),"",IF(Values!J19, Values!$B$4, Values!$B$5))=0,"",IF(ISBLANK(Values!E19),"",IF(Values!J19, Values!$B$4, Values!$B$5)))</f>
        <v>61.99</v>
      </c>
      <c r="L20" s="27">
        <f>IF(ISBLANK(Values!E19),"",IF($CO20="DEFAULT", Values!$B$18, ""))</f>
        <v>5</v>
      </c>
      <c r="M20" s="27" t="str">
        <f>IF(ISBLANK(Values!E19),"",Values!$M19)</f>
        <v>https://download.lenovo.com/Images/Parts/04Y2491/04Y2491_A.jpg</v>
      </c>
      <c r="N20" s="27" t="str">
        <f>IF(ISBLANK(Values!$F19),"",Values!N19)</f>
        <v>https://download.lenovo.com/Images/Parts/04Y2491/04Y2491_B.jpg</v>
      </c>
      <c r="O20" s="27" t="str">
        <f>IF(ISBLANK(Values!$F19),"",Values!O19)</f>
        <v>https://download.lenovo.com/Images/Parts/04Y2491/04Y2491_details.jpg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T540 parent</v>
      </c>
      <c r="Y20" s="31" t="str">
        <f>IF(ISBLANK(Values!E19),"","Size-Color")</f>
        <v>Size-Color</v>
      </c>
      <c r="Z20" s="29" t="str">
        <f>IF(ISBLANK(Values!E19),"","variation")</f>
        <v>variation</v>
      </c>
      <c r="AA20" s="1" t="str">
        <f>IF(ISBLANK(Values!E19),"",Values!$B$20)</f>
        <v>PartialUpdate</v>
      </c>
      <c r="AB20" s="1"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34"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32"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20" s="1" t="str">
        <f>IF(ISBLANK(Values!E19),"",Values!$B$25)</f>
        <v xml:space="preserve">♻️ PRODOTTO ECOLOGICO - Acquista ricondizionato, ACQUISTA VERDE! Riduci oltre l'80% di anidride carbonica acquistando le nostre tastiere ricondizionate, rispetto a ottenere una nuova tastiera! </v>
      </c>
      <c r="AL20" s="1" t="str">
        <f>IF(ISBLANK(Values!E19),"",SUBSTITUTE(SUBSTITUTE(IF(Values!$J19, Values!$B$26, Values!$B$33), "{language}", Values!$H19), "{flag}", INDEX(options!$E$1:$E$20, Values!$V19)))</f>
        <v xml:space="preserve">👉 LAYOUT - 🇸🇪 🇫🇮 Svedese – Finlandese retroilluminato. </v>
      </c>
      <c r="AM20" s="1" t="str">
        <f>SUBSTITUTE(IF(ISBLANK(Values!E19),"",Values!$B$27),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20" s="27" t="str">
        <f>IF(ISBLANK(Values!E19),"",Values!H19)</f>
        <v>Svedese – Finlandese</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0" s="1" t="str">
        <f>IF(ISBLANK(Values!E19),"","No")</f>
        <v>No</v>
      </c>
      <c r="DA20" s="1" t="str">
        <f>IF(ISBLANK(Values!E19),"","No")</f>
        <v>No</v>
      </c>
      <c r="DO20" s="1" t="str">
        <f>IF(ISBLANK(Values!E19),"","Parts")</f>
        <v>Parts</v>
      </c>
      <c r="DP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DY20" t="str">
        <f>IF(ISBLANK(Values!$E19), "", "not_applicable")</f>
        <v>not_applicable</v>
      </c>
      <c r="EI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61.99</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row>
    <row r="21" spans="1:192" ht="48" x14ac:dyDescent="0.2">
      <c r="A21" s="1" t="str">
        <f>IF(ISBLANK(Values!E20),"",IF(Values!$B$37="EU","computercomponent","computer"))</f>
        <v>computercomponent</v>
      </c>
      <c r="B21" s="33" t="str">
        <f>IF(ISBLANK(Values!E20),"",Values!F20)</f>
        <v>Lenovo T540 BL - CH</v>
      </c>
      <c r="C21" s="29" t="str">
        <f>IF(ISBLANK(Values!E20),"","TellusRem")</f>
        <v>TellusRem</v>
      </c>
      <c r="D21" s="28">
        <f>IF(ISBLANK(Values!E20),"",Values!E20)</f>
        <v>5714401540175</v>
      </c>
      <c r="E21" s="1" t="str">
        <f>IF(ISBLANK(Values!E20),"","EAN")</f>
        <v>EAN</v>
      </c>
      <c r="F21" s="27" t="str">
        <f>IF(ISBLANK(Values!E20),"",IF(Values!J20, SUBSTITUTE(Values!$B$1, "{language}", Values!H20) &amp; " " &amp;Values!$B$3, SUBSTITUTE(Values!$B$2, "{language}", Values!$H20) &amp; " " &amp;Values!$B$3))</f>
        <v>sostituzione della tastiera Svizzero retroilluminata per Lenovo Thinkpad E531 T540 T540P T550 L540 W540 W550S W550 W541</v>
      </c>
      <c r="G21" s="29" t="str">
        <f>IF(ISBLANK(Values!E20),"",IF(Values!$B$20="PartialUpdate","","TellusRem"))</f>
        <v/>
      </c>
      <c r="H21" s="1" t="str">
        <f>IF(ISBLANK(Values!E20),"",Values!$B$16)</f>
        <v>computer-keyboards</v>
      </c>
      <c r="I21" s="1" t="str">
        <f>IF(ISBLANK(Values!E20),"","4730574031")</f>
        <v>4730574031</v>
      </c>
      <c r="J21" s="31" t="str">
        <f>IF(ISBLANK(Values!E20),"",Values!F20 )</f>
        <v>Lenovo T540 BL - CH</v>
      </c>
      <c r="K21" s="27">
        <f>IF(IF(ISBLANK(Values!E20),"",IF(Values!J20, Values!$B$4, Values!$B$5))=0,"",IF(ISBLANK(Values!E20),"",IF(Values!J20, Values!$B$4, Values!$B$5)))</f>
        <v>61.99</v>
      </c>
      <c r="L21" s="27" t="str">
        <f>IF(ISBLANK(Values!E20),"",IF($CO21="DEFAULT", Values!$B$18, ""))</f>
        <v/>
      </c>
      <c r="M21" s="27" t="str">
        <f>IF(ISBLANK(Values!E20),"",Values!$M20)</f>
        <v>https://download.lenovo.com/Images/Parts/04Y2414/04Y2414_A.jpg</v>
      </c>
      <c r="N21" s="27" t="str">
        <f>IF(ISBLANK(Values!$F20),"",Values!N20)</f>
        <v>https://download.lenovo.com/Images/Parts/04Y2414/04Y2414_B.jpg</v>
      </c>
      <c r="O21" s="27" t="str">
        <f>IF(ISBLANK(Values!$F20),"",Values!O20)</f>
        <v>https://download.lenovo.com/Images/Parts/04Y2414/04Y2414_details.jpg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T540 parent</v>
      </c>
      <c r="Y21" s="31" t="str">
        <f>IF(ISBLANK(Values!E20),"","Size-Color")</f>
        <v>Size-Color</v>
      </c>
      <c r="Z21" s="29" t="str">
        <f>IF(ISBLANK(Values!E20),"","variation")</f>
        <v>variation</v>
      </c>
      <c r="AA21" s="1" t="str">
        <f>IF(ISBLANK(Values!E20),"",Values!$B$20)</f>
        <v>PartialUpdate</v>
      </c>
      <c r="AB21" s="1"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34"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32"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21" s="1" t="str">
        <f>IF(ISBLANK(Values!E20),"",Values!$B$25)</f>
        <v xml:space="preserve">♻️ PRODOTTO ECOLOGICO - Acquista ricondizionato, ACQUISTA VERDE! Riduci oltre l'80% di anidride carbonica acquistando le nostre tastiere ricondizionate, rispetto a ottenere una nuova tastiera! </v>
      </c>
      <c r="AL21" s="1" t="str">
        <f>IF(ISBLANK(Values!E20),"",SUBSTITUTE(SUBSTITUTE(IF(Values!$J20, Values!$B$26, Values!$B$33), "{language}", Values!$H20), "{flag}", INDEX(options!$E$1:$E$20, Values!$V20)))</f>
        <v xml:space="preserve">👉 LAYOUT - 🇨🇭 Svizzero retroilluminato. </v>
      </c>
      <c r="AM21" s="1" t="str">
        <f>SUBSTITUTE(IF(ISBLANK(Values!E20),"",Values!$B$27),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21" s="27" t="str">
        <f>IF(ISBLANK(Values!E20),"",Values!H20)</f>
        <v>Svizzero</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AMAZON_EU</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1" s="1" t="str">
        <f>IF(ISBLANK(Values!E20),"","No")</f>
        <v>No</v>
      </c>
      <c r="DA21" s="1" t="str">
        <f>IF(ISBLANK(Values!E20),"","No")</f>
        <v>No</v>
      </c>
      <c r="DO21" s="1" t="str">
        <f>IF(ISBLANK(Values!E20),"","Parts")</f>
        <v>Parts</v>
      </c>
      <c r="DP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Y21" t="str">
        <f>IF(ISBLANK(Values!$E20), "", "not_applicable")</f>
        <v>not_applicable</v>
      </c>
      <c r="EI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IF(ISBLANK(Values!E20),"","Amazon Tellus UPS")</f>
        <v>Amazon Tellus UPS</v>
      </c>
      <c r="EV21" s="1" t="str">
        <f>IF(ISBLANK(Values!E20),"","New")</f>
        <v>New</v>
      </c>
      <c r="FE21" s="1" t="str">
        <f>IF(ISBLANK(Values!E20),"",IF(CO21&lt;&gt;"DEFAULT", "", 3))</f>
        <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61.99</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row>
    <row r="22" spans="1:192" ht="48" x14ac:dyDescent="0.2">
      <c r="A22" s="1" t="str">
        <f>IF(ISBLANK(Values!E21),"",IF(Values!$B$37="EU","computercomponent","computer"))</f>
        <v>computercomponent</v>
      </c>
      <c r="B22" s="33" t="str">
        <f>IF(ISBLANK(Values!E21),"",Values!F21)</f>
        <v>Lenovo T540 BL - US INT</v>
      </c>
      <c r="C22" s="29" t="str">
        <f>IF(ISBLANK(Values!E21),"","TellusRem")</f>
        <v>TellusRem</v>
      </c>
      <c r="D22" s="28">
        <f>IF(ISBLANK(Values!E21),"",Values!E21)</f>
        <v>5714401540182</v>
      </c>
      <c r="E22" s="1" t="str">
        <f>IF(ISBLANK(Values!E21),"","EAN")</f>
        <v>EAN</v>
      </c>
      <c r="F22" s="27" t="str">
        <f>IF(ISBLANK(Values!E21),"",IF(Values!J21, SUBSTITUTE(Values!$B$1, "{language}", Values!H21) &amp; " " &amp;Values!$B$3, SUBSTITUTE(Values!$B$2, "{language}", Values!$H21) &amp; " " &amp;Values!$B$3))</f>
        <v>sostituzione della tastiera US international retroilluminata per Lenovo Thinkpad E531 T540 T540P T550 L540 W540 W550S W550 W541</v>
      </c>
      <c r="G22" s="29" t="str">
        <f>IF(ISBLANK(Values!E21),"",IF(Values!$B$20="PartialUpdate","","TellusRem"))</f>
        <v/>
      </c>
      <c r="H22" s="1" t="str">
        <f>IF(ISBLANK(Values!E21),"",Values!$B$16)</f>
        <v>computer-keyboards</v>
      </c>
      <c r="I22" s="1" t="str">
        <f>IF(ISBLANK(Values!E21),"","4730574031")</f>
        <v>4730574031</v>
      </c>
      <c r="J22" s="31" t="str">
        <f>IF(ISBLANK(Values!E21),"",Values!F21 )</f>
        <v>Lenovo T540 BL - US INT</v>
      </c>
      <c r="K22" s="27">
        <f>IF(IF(ISBLANK(Values!E21),"",IF(Values!J21, Values!$B$4, Values!$B$5))=0,"",IF(ISBLANK(Values!E21),"",IF(Values!J21, Values!$B$4, Values!$B$5)))</f>
        <v>61.99</v>
      </c>
      <c r="L22" s="27">
        <f>IF(ISBLANK(Values!E21),"",IF($CO22="DEFAULT", Values!$B$18, ""))</f>
        <v>5</v>
      </c>
      <c r="M22" s="27" t="str">
        <f>IF(ISBLANK(Values!E21),"",Values!$M21)</f>
        <v>https://raw.githubusercontent.com/PatrickVibild/TellusAmazonPictures/master/pictures/Lenovo/T540/BL/USI/1.jpg</v>
      </c>
      <c r="N22" s="27" t="str">
        <f>IF(ISBLANK(Values!$F21),"",Values!N21)</f>
        <v>https://raw.githubusercontent.com/PatrickVibild/TellusAmazonPictures/master/pictures/Lenovo/T540/BL/USI/2.jpg</v>
      </c>
      <c r="O22" s="27" t="str">
        <f>IF(ISBLANK(Values!$F21),"",Values!O21)</f>
        <v>https://raw.githubusercontent.com/PatrickVibild/TellusAmazonPictures/master/pictures/Lenovo/T540/BL/USI/3.jpg</v>
      </c>
      <c r="P22" s="27" t="str">
        <f>IF(ISBLANK(Values!$F21),"",Values!P21)</f>
        <v>https://raw.githubusercontent.com/PatrickVibild/TellusAmazonPictures/master/pictures/Lenovo/T540/BL/USI/4.jpg</v>
      </c>
      <c r="Q22" s="27" t="str">
        <f>IF(ISBLANK(Values!$F21),"",Values!Q21)</f>
        <v>https://raw.githubusercontent.com/PatrickVibild/TellusAmazonPictures/master/pictures/Lenovo/T540/BL/USI/5.jpg</v>
      </c>
      <c r="R22" s="27" t="str">
        <f>IF(ISBLANK(Values!$F21),"",Values!R21)</f>
        <v>https://raw.githubusercontent.com/PatrickVibild/TellusAmazonPictures/master/pictures/Lenovo/T540/BL/USI/6.jpg</v>
      </c>
      <c r="S22" s="27" t="str">
        <f>IF(ISBLANK(Values!$F21),"",Values!S21)</f>
        <v>https://raw.githubusercontent.com/PatrickVibild/TellusAmazonPictures/master/pictures/Lenovo/T540/BL/USI/7.jpg</v>
      </c>
      <c r="T22" s="27" t="str">
        <f>IF(ISBLANK(Values!$F21),"",Values!T21)</f>
        <v>https://raw.githubusercontent.com/PatrickVibild/TellusAmazonPictures/master/pictures/Lenovo/T540/BL/USI/8.jpg</v>
      </c>
      <c r="U22" s="27" t="str">
        <f>IF(ISBLANK(Values!$F21),"",Values!U21)</f>
        <v>https://raw.githubusercontent.com/PatrickVibild/TellusAmazonPictures/master/pictures/Lenovo/T540/BL/USI/9.jpg</v>
      </c>
      <c r="W22" s="29" t="str">
        <f>IF(ISBLANK(Values!E21),"","Child")</f>
        <v>Child</v>
      </c>
      <c r="X22" s="29" t="str">
        <f>IF(ISBLANK(Values!E21),"",Values!$B$13)</f>
        <v>Lenovo T540 parent</v>
      </c>
      <c r="Y22" s="31" t="str">
        <f>IF(ISBLANK(Values!E21),"","Size-Color")</f>
        <v>Size-Color</v>
      </c>
      <c r="Z22" s="29" t="str">
        <f>IF(ISBLANK(Values!E21),"","variation")</f>
        <v>variation</v>
      </c>
      <c r="AA22" s="1" t="str">
        <f>IF(ISBLANK(Values!E21),"",Values!$B$20)</f>
        <v>PartialUpdate</v>
      </c>
      <c r="AB22" s="1"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34"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32"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22" s="1" t="str">
        <f>IF(ISBLANK(Values!E21),"",Values!$B$25)</f>
        <v xml:space="preserve">♻️ PRODOTTO ECOLOGICO - Acquista ricondizionato, ACQUISTA VERDE! Riduci oltre l'80% di anidride carbonica acquistando le nostre tastiere ricondizionate, rispetto a ottenere una nuova tastiera! </v>
      </c>
      <c r="AL22" s="1" t="str">
        <f>IF(ISBLANK(Values!E21),"",SUBSTITUTE(SUBSTITUTE(IF(Values!$J21, Values!$B$26, Values!$B$33), "{language}", Values!$H21), "{flag}", INDEX(options!$E$1:$E$20, Values!$V21)))</f>
        <v xml:space="preserve">👉 LAYOUT - 🇺🇸 with € symbol US international retroilluminato. </v>
      </c>
      <c r="AM22" s="1" t="str">
        <f>SUBSTITUTE(IF(ISBLANK(Values!E21),"",Values!$B$27),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22" s="27" t="str">
        <f>IF(ISBLANK(Values!E21),"",Values!H21)</f>
        <v>US international</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2" s="1" t="str">
        <f>IF(ISBLANK(Values!E21),"","No")</f>
        <v>No</v>
      </c>
      <c r="DA22" s="1" t="str">
        <f>IF(ISBLANK(Values!E21),"","No")</f>
        <v>No</v>
      </c>
      <c r="DO22" s="1" t="str">
        <f>IF(ISBLANK(Values!E21),"","Parts")</f>
        <v>Parts</v>
      </c>
      <c r="DP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Y22" t="str">
        <f>IF(ISBLANK(Values!$E21), "", "not_applicable")</f>
        <v>not_applicable</v>
      </c>
      <c r="EI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61.99</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row>
    <row r="23" spans="1:192" s="35" customFormat="1" ht="48" x14ac:dyDescent="0.2">
      <c r="A23" s="1" t="str">
        <f>IF(ISBLANK(Values!E22),"",IF(Values!$B$37="EU","computercomponent","computer"))</f>
        <v>computercomponent</v>
      </c>
      <c r="B23" s="33" t="str">
        <f>IF(ISBLANK(Values!E22),"",Values!F22)</f>
        <v>Lenovo T540 BL - RUS</v>
      </c>
      <c r="C23" s="29" t="str">
        <f>IF(ISBLANK(Values!E22),"","TellusRem")</f>
        <v>TellusRem</v>
      </c>
      <c r="D23" s="28">
        <f>IF(ISBLANK(Values!E22),"",Values!E22)</f>
        <v>5714401540199</v>
      </c>
      <c r="E23" s="1" t="str">
        <f>IF(ISBLANK(Values!E22),"","EAN")</f>
        <v>EAN</v>
      </c>
      <c r="F23" s="27" t="str">
        <f>IF(ISBLANK(Values!E22),"",IF(Values!J22, SUBSTITUTE(Values!$B$1, "{language}", Values!H22) &amp; " " &amp;Values!$B$3, SUBSTITUTE(Values!$B$2, "{language}", Values!$H22) &amp; " " &amp;Values!$B$3))</f>
        <v>sostituzione della tastiera Russo retroilluminata per Lenovo Thinkpad E531 T540 T540P T550 L540 W540 W550S W550 W541</v>
      </c>
      <c r="G23" s="29" t="str">
        <f>IF(ISBLANK(Values!E22),"",IF(Values!$B$20="PartialUpdate","","TellusRem"))</f>
        <v/>
      </c>
      <c r="H23" s="1" t="str">
        <f>IF(ISBLANK(Values!E22),"",Values!$B$16)</f>
        <v>computer-keyboards</v>
      </c>
      <c r="I23" s="1" t="str">
        <f>IF(ISBLANK(Values!E22),"","4730574031")</f>
        <v>4730574031</v>
      </c>
      <c r="J23" s="31" t="str">
        <f>IF(ISBLANK(Values!E22),"",Values!F22 )</f>
        <v>Lenovo T540 BL - RUS</v>
      </c>
      <c r="K23" s="27">
        <f>IF(IF(ISBLANK(Values!E22),"",IF(Values!J22, Values!$B$4, Values!$B$5))=0,"",IF(ISBLANK(Values!E22),"",IF(Values!J22, Values!$B$4, Values!$B$5)))</f>
        <v>61.99</v>
      </c>
      <c r="L23" s="27">
        <f>IF(ISBLANK(Values!E22),"",IF($CO23="DEFAULT", Values!$B$18, ""))</f>
        <v>5</v>
      </c>
      <c r="M23" s="27" t="str">
        <f>IF(ISBLANK(Values!E22),"",Values!$M22)</f>
        <v>https://download.lenovo.com/Images/Parts/04Y2488/04Y2488_A.jpg</v>
      </c>
      <c r="N23" s="27" t="str">
        <f>IF(ISBLANK(Values!$F22),"",Values!N22)</f>
        <v>https://download.lenovo.com/Images/Parts/04Y2488/04Y2488_B.jpg</v>
      </c>
      <c r="O23" s="27" t="str">
        <f>IF(ISBLANK(Values!$F22),"",Values!O22)</f>
        <v>https://download.lenovo.com/Images/Parts/04Y2488/04Y2488_details.jpg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T540 parent</v>
      </c>
      <c r="Y23" s="31" t="str">
        <f>IF(ISBLANK(Values!E22),"","Size-Color")</f>
        <v>Size-Color</v>
      </c>
      <c r="Z23" s="29" t="str">
        <f>IF(ISBLANK(Values!E22),"","variation")</f>
        <v>variation</v>
      </c>
      <c r="AA23" s="1" t="str">
        <f>IF(ISBLANK(Values!E22),"",Values!$B$20)</f>
        <v>PartialUpdate</v>
      </c>
      <c r="AB23" s="1"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34"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32"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23" s="1" t="str">
        <f>IF(ISBLANK(Values!E22),"",Values!$B$25)</f>
        <v xml:space="preserve">♻️ PRODOTTO ECOLOGICO - Acquista ricondizionato, ACQUISTA VERDE! Riduci oltre l'80% di anidride carbonica acquistando le nostre tastiere ricondizionate, rispetto a ottenere una nuova tastiera! </v>
      </c>
      <c r="AL23" s="1" t="str">
        <f>IF(ISBLANK(Values!E22),"",SUBSTITUTE(SUBSTITUTE(IF(Values!$J22, Values!$B$26, Values!$B$33), "{language}", Values!$H22), "{flag}", INDEX(options!$E$1:$E$20, Values!$V22)))</f>
        <v xml:space="preserve">👉 LAYOUT - 🇷🇺 Russo retroilluminato. </v>
      </c>
      <c r="AM23" s="1" t="str">
        <f>SUBSTITUTE(IF(ISBLANK(Values!E22),"",Values!$B$27),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7" t="str">
        <f>IF(ISBLANK(Values!E22),"",Values!H22)</f>
        <v>Russo</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61.99</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T540 BL - US V2</v>
      </c>
      <c r="C24" s="29" t="str">
        <f>IF(ISBLANK(Values!E23),"","TellusRem")</f>
        <v>TellusRem</v>
      </c>
      <c r="D24" s="28">
        <f>IF(ISBLANK(Values!E23),"",Values!E23)</f>
        <v>5714401540311</v>
      </c>
      <c r="E24" s="1" t="str">
        <f>IF(ISBLANK(Values!E23),"","EAN")</f>
        <v>EAN</v>
      </c>
      <c r="F24" s="27" t="str">
        <f>IF(ISBLANK(Values!E23),"",IF(Values!J23, SUBSTITUTE(Values!$B$1, "{language}", Values!H23) &amp; " " &amp;Values!$B$3, SUBSTITUTE(Values!$B$2, "{language}", Values!$H23) &amp; " " &amp;Values!$B$3))</f>
        <v>sostituzione della tastiera US  retroilluminata per Lenovo Thinkpad E531 T540 T540P T550 L540 W540 W550S W550 W541</v>
      </c>
      <c r="G24" s="29" t="str">
        <f>IF(ISBLANK(Values!E23),"",IF(Values!$B$20="PartialUpdate","","TellusRem"))</f>
        <v/>
      </c>
      <c r="H24" s="1" t="str">
        <f>IF(ISBLANK(Values!E23),"",Values!$B$16)</f>
        <v>computer-keyboards</v>
      </c>
      <c r="I24" s="1" t="str">
        <f>IF(ISBLANK(Values!E23),"","4730574031")</f>
        <v>4730574031</v>
      </c>
      <c r="J24" s="31" t="str">
        <f>IF(ISBLANK(Values!E23),"",Values!F23 )</f>
        <v>Lenovo T540 BL - US V2</v>
      </c>
      <c r="K24" s="27">
        <f>IF(IF(ISBLANK(Values!E23),"",IF(Values!J23, Values!$B$4, Values!$B$5))=0,"",IF(ISBLANK(Values!E23),"",IF(Values!J23, Values!$B$4, Values!$B$5)))</f>
        <v>61.99</v>
      </c>
      <c r="L24" s="27">
        <f>IF(ISBLANK(Values!E23),"",IF($CO24="DEFAULT", Values!$B$18, ""))</f>
        <v>5</v>
      </c>
      <c r="M24" s="27" t="str">
        <f>IF(ISBLANK(Values!E23),"",Values!$M23)</f>
        <v>https://raw.githubusercontent.com/PatrickVibild/TellusAmazonPictures/master/pictures/Lenovo/T540/BL/US/1.jpg</v>
      </c>
      <c r="N24" s="27" t="str">
        <f>IF(ISBLANK(Values!$F23),"",Values!N23)</f>
        <v>https://raw.githubusercontent.com/PatrickVibild/TellusAmazonPictures/master/pictures/Lenovo/T540/BL/US/2.jpg</v>
      </c>
      <c r="O24" s="27" t="str">
        <f>IF(ISBLANK(Values!$F23),"",Values!O23)</f>
        <v>https://raw.githubusercontent.com/PatrickVibild/TellusAmazonPictures/master/pictures/Lenovo/T540/BL/US/3.jpg</v>
      </c>
      <c r="P24" s="27" t="str">
        <f>IF(ISBLANK(Values!$F23),"",Values!P23)</f>
        <v>https://raw.githubusercontent.com/PatrickVibild/TellusAmazonPictures/master/pictures/Lenovo/T540/BL/US/4.jpg</v>
      </c>
      <c r="Q24" s="27" t="str">
        <f>IF(ISBLANK(Values!$F23),"",Values!Q23)</f>
        <v>https://raw.githubusercontent.com/PatrickVibild/TellusAmazonPictures/master/pictures/Lenovo/T540/BL/US/5.jpg</v>
      </c>
      <c r="R24" s="27" t="str">
        <f>IF(ISBLANK(Values!$F23),"",Values!R23)</f>
        <v>https://raw.githubusercontent.com/PatrickVibild/TellusAmazonPictures/master/pictures/Lenovo/T540/BL/US/6.jpg</v>
      </c>
      <c r="S24" s="27" t="str">
        <f>IF(ISBLANK(Values!$F23),"",Values!S23)</f>
        <v>https://raw.githubusercontent.com/PatrickVibild/TellusAmazonPictures/master/pictures/Lenovo/T540/BL/US/7.jpg</v>
      </c>
      <c r="T24" s="27" t="str">
        <f>IF(ISBLANK(Values!$F23),"",Values!T23)</f>
        <v>https://raw.githubusercontent.com/PatrickVibild/TellusAmazonPictures/master/pictures/Lenovo/T540/BL/US/8.jpg</v>
      </c>
      <c r="U24" s="27" t="str">
        <f>IF(ISBLANK(Values!$F23),"",Values!U23)</f>
        <v>https://raw.githubusercontent.com/PatrickVibild/TellusAmazonPictures/master/pictures/Lenovo/T540/BL/US/9.jpg</v>
      </c>
      <c r="V24" s="1"/>
      <c r="W24" s="29" t="str">
        <f>IF(ISBLANK(Values!E23),"","Child")</f>
        <v>Child</v>
      </c>
      <c r="X24" s="29" t="str">
        <f>IF(ISBLANK(Values!E23),"",Values!$B$13)</f>
        <v>Lenovo T540 parent</v>
      </c>
      <c r="Y24" s="31" t="str">
        <f>IF(ISBLANK(Values!E23),"","Size-Color")</f>
        <v>Size-Color</v>
      </c>
      <c r="Z24" s="29" t="str">
        <f>IF(ISBLANK(Values!E23),"","variation")</f>
        <v>variation</v>
      </c>
      <c r="AA24" s="1" t="str">
        <f>IF(ISBLANK(Values!E23),"",Values!$B$20)</f>
        <v>PartialUpdate</v>
      </c>
      <c r="AB24" s="1"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34"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32"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24" s="1" t="str">
        <f>IF(ISBLANK(Values!E23),"",Values!$B$25)</f>
        <v xml:space="preserve">♻️ PRODOTTO ECOLOGICO - Acquista ricondizionato, ACQUISTA VERDE! Riduci oltre l'80% di anidride carbonica acquistando le nostre tastiere ricondizionate, rispetto a ottenere una nuova tastiera! </v>
      </c>
      <c r="AL24" s="1" t="str">
        <f>IF(ISBLANK(Values!E23),"",SUBSTITUTE(SUBSTITUTE(IF(Values!$J23, Values!$B$26, Values!$B$33), "{language}", Values!$H23), "{flag}", INDEX(options!$E$1:$E$20, Values!$V23)))</f>
        <v xml:space="preserve">👉 LAYOUT - 🇺🇸 US  retroilluminato. </v>
      </c>
      <c r="AM24" s="1" t="str">
        <f>SUBSTITUTE(IF(ISBLANK(Values!E23),"",Values!$B$27),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7" t="str">
        <f>IF(ISBLANK(Values!E23),"",Values!H23)</f>
        <v xml:space="preserve">US </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IF(IF(ISBLANK(Values!E23),"",IF(Values!J23, Values!$B$4, Values!$B$5))=0,"",IF(ISBLANK(Values!E23),"",IF(Values!J23, Values!$B$4, Values!$B$5)))</f>
        <v>61.99</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row>
    <row r="25" spans="1:192" s="35" customFormat="1" ht="48"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48"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48"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48"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48"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48"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48"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48"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48"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48"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48"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48"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48"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48"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48"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48"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6" zoomScaleNormal="100" workbookViewId="0">
      <selection activeCell="C24" sqref="C24:F4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9">
        <v>61.99</v>
      </c>
      <c r="C4" s="41" t="b">
        <f>FALSE()</f>
        <v>0</v>
      </c>
      <c r="D4" s="41" t="b">
        <f>TRUE()</f>
        <v>1</v>
      </c>
      <c r="E4" s="36">
        <v>5714401540014</v>
      </c>
      <c r="F4" s="36" t="s">
        <v>677</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3" t="b">
        <f>TRUE()</f>
        <v>1</v>
      </c>
      <c r="J4" s="44" t="b">
        <v>1</v>
      </c>
      <c r="K4" s="36" t="s">
        <v>715</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https://raw.githubusercontent.com/PatrickVibild/TellusAmazonPictures/master/pictures/Lenovo/T540/BL/DE/3.jpg</v>
      </c>
      <c r="P4" t="str">
        <f t="shared" ref="P4:P35" si="3">IF(ISBLANK(K4),"",IF(L4, "https://raw.githubusercontent.com/PatrickVibild/TellusAmazonPictures/master/pictures/"&amp;K4&amp;"/4.jpg", ""))</f>
        <v>https://raw.githubusercontent.com/PatrickVibild/TellusAmazonPictures/master/pictures/Lenovo/T540/BL/DE/4.jpg</v>
      </c>
      <c r="Q4" t="str">
        <f t="shared" ref="Q4:Q35" si="4">IF(ISBLANK(K4),"",IF(L4, "https://raw.githubusercontent.com/PatrickVibild/TellusAmazonPictures/master/pictures/"&amp;K4&amp;"/5.jpg", ""))</f>
        <v>https://raw.githubusercontent.com/PatrickVibild/TellusAmazonPictures/master/pictures/Lenovo/T540/BL/DE/5.jpg</v>
      </c>
      <c r="R4" t="str">
        <f t="shared" ref="R4:R35" si="5">IF(ISBLANK(K4),"",IF(L4, "https://raw.githubusercontent.com/PatrickVibild/TellusAmazonPictures/master/pictures/"&amp;K4&amp;"/6.jpg", ""))</f>
        <v>https://raw.githubusercontent.com/PatrickVibild/TellusAmazonPictures/master/pictures/Lenovo/T540/BL/DE/6.jpg</v>
      </c>
      <c r="S4" t="str">
        <f t="shared" ref="S4:S35" si="6">IF(ISBLANK(K4),"",IF(L4, "https://raw.githubusercontent.com/PatrickVibild/TellusAmazonPictures/master/pictures/"&amp;K4&amp;"/7.jpg", ""))</f>
        <v>https://raw.githubusercontent.com/PatrickVibild/TellusAmazonPictures/master/pictures/Lenovo/T540/BL/DE/7.jpg</v>
      </c>
      <c r="T4" t="str">
        <f t="shared" ref="T4:T35" si="7">IF(ISBLANK(K4),"",IF(L4, "https://raw.githubusercontent.com/PatrickVibild/TellusAmazonPictures/master/pictures/"&amp;K4&amp;"/8.jpg",""))</f>
        <v>https://raw.githubusercontent.com/PatrickVibild/TellusAmazonPictures/master/pictures/Lenovo/T540/BL/DE/8.jpg</v>
      </c>
      <c r="U4" t="str">
        <f t="shared" ref="U4:U35" si="8">IF(ISBLANK(K4),"",IF(L4, "https://raw.githubusercontent.com/PatrickVibild/TellusAmazonPictures/master/pictures/"&amp;K4&amp;"/9.jpg", ""))</f>
        <v>https://raw.githubusercontent.com/PatrickVibild/TellusAmazonPictures/master/pictures/Lenovo/T540/BL/DE/9.jpg</v>
      </c>
      <c r="V4" s="42">
        <f>MATCH(G4,options!$D$1:$D$20,0)</f>
        <v>1</v>
      </c>
    </row>
    <row r="5" spans="1:22" ht="28" x14ac:dyDescent="0.15">
      <c r="A5" s="37" t="s">
        <v>371</v>
      </c>
      <c r="B5" s="59">
        <v>44.99</v>
      </c>
      <c r="C5" s="41" t="b">
        <f>FALSE()</f>
        <v>0</v>
      </c>
      <c r="D5" s="41" t="b">
        <f>TRUE()</f>
        <v>1</v>
      </c>
      <c r="E5" s="36">
        <v>5714401540304</v>
      </c>
      <c r="F5" s="36" t="s">
        <v>678</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3" t="b">
        <f>TRUE()</f>
        <v>1</v>
      </c>
      <c r="J5" s="44" t="b">
        <v>1</v>
      </c>
      <c r="K5" s="36" t="s">
        <v>697</v>
      </c>
      <c r="L5" s="45" t="b">
        <f>TRUE()</f>
        <v>1</v>
      </c>
      <c r="M5" s="46" t="str">
        <f t="shared" si="0"/>
        <v>https://raw.githubusercontent.com/PatrickVibild/TellusAmazonPictures/master/pictures/Lenovo/T540/BL/FR/1.jpg</v>
      </c>
      <c r="N5" s="46" t="str">
        <f t="shared" si="1"/>
        <v>https://raw.githubusercontent.com/PatrickVibild/TellusAmazonPictures/master/pictures/Lenovo/T540/BL/FR/2.jpg</v>
      </c>
      <c r="O5" s="47" t="str">
        <f t="shared" si="2"/>
        <v>https://raw.githubusercontent.com/PatrickVibild/TellusAmazonPictures/master/pictures/Lenovo/T540/BL/FR/3.jpg</v>
      </c>
      <c r="P5" t="str">
        <f t="shared" si="3"/>
        <v>https://raw.githubusercontent.com/PatrickVibild/TellusAmazonPictures/master/pictures/Lenovo/T540/BL/FR/4.jpg</v>
      </c>
      <c r="Q5" t="str">
        <f t="shared" si="4"/>
        <v>https://raw.githubusercontent.com/PatrickVibild/TellusAmazonPictures/master/pictures/Lenovo/T540/BL/FR/5.jpg</v>
      </c>
      <c r="R5" t="str">
        <f t="shared" si="5"/>
        <v>https://raw.githubusercontent.com/PatrickVibild/TellusAmazonPictures/master/pictures/Lenovo/T540/BL/FR/6.jpg</v>
      </c>
      <c r="S5" t="str">
        <f t="shared" si="6"/>
        <v>https://raw.githubusercontent.com/PatrickVibild/TellusAmazonPictures/master/pictures/Lenovo/T540/BL/FR/7.jpg</v>
      </c>
      <c r="T5" t="str">
        <f t="shared" si="7"/>
        <v>https://raw.githubusercontent.com/PatrickVibild/TellusAmazonPictures/master/pictures/Lenovo/T540/BL/FR/8.jpg</v>
      </c>
      <c r="U5" t="str">
        <f t="shared" si="8"/>
        <v>https://raw.githubusercontent.com/PatrickVibild/TellusAmazonPictures/master/pictures/Lenovo/T540/BL/FR/9.jpg</v>
      </c>
      <c r="V5" s="42">
        <f>MATCH(G5,options!$D$1:$D$20,0)</f>
        <v>2</v>
      </c>
    </row>
    <row r="6" spans="1:22" ht="28" x14ac:dyDescent="0.15">
      <c r="A6" s="37" t="s">
        <v>373</v>
      </c>
      <c r="B6" s="48" t="s">
        <v>414</v>
      </c>
      <c r="C6" s="41" t="b">
        <f>FALSE()</f>
        <v>0</v>
      </c>
      <c r="D6" s="41" t="b">
        <f>TRUE()</f>
        <v>1</v>
      </c>
      <c r="E6" s="36">
        <v>5714401540038</v>
      </c>
      <c r="F6" s="36" t="s">
        <v>679</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3" t="b">
        <f>TRUE()</f>
        <v>1</v>
      </c>
      <c r="J6" s="44" t="b">
        <v>1</v>
      </c>
      <c r="K6" s="36" t="s">
        <v>716</v>
      </c>
      <c r="L6" s="45" t="b">
        <v>1</v>
      </c>
      <c r="M6" s="46" t="str">
        <f t="shared" si="0"/>
        <v>https://raw.githubusercontent.com/PatrickVibild/TellusAmazonPictures/master/pictures/Lenovo/T540/BL/IT/1.jpg</v>
      </c>
      <c r="N6" s="46" t="str">
        <f t="shared" si="1"/>
        <v>https://raw.githubusercontent.com/PatrickVibild/TellusAmazonPictures/master/pictures/Lenovo/T540/BL/IT/2.jpg</v>
      </c>
      <c r="O6" s="47" t="str">
        <f t="shared" si="2"/>
        <v>https://raw.githubusercontent.com/PatrickVibild/TellusAmazonPictures/master/pictures/Lenovo/T540/BL/IT/3.jpg</v>
      </c>
      <c r="P6" t="str">
        <f t="shared" si="3"/>
        <v>https://raw.githubusercontent.com/PatrickVibild/TellusAmazonPictures/master/pictures/Lenovo/T540/BL/IT/4.jpg</v>
      </c>
      <c r="Q6" t="str">
        <f t="shared" si="4"/>
        <v>https://raw.githubusercontent.com/PatrickVibild/TellusAmazonPictures/master/pictures/Lenovo/T540/BL/IT/5.jpg</v>
      </c>
      <c r="R6" t="str">
        <f t="shared" si="5"/>
        <v>https://raw.githubusercontent.com/PatrickVibild/TellusAmazonPictures/master/pictures/Lenovo/T540/BL/IT/6.jpg</v>
      </c>
      <c r="S6" t="str">
        <f t="shared" si="6"/>
        <v>https://raw.githubusercontent.com/PatrickVibild/TellusAmazonPictures/master/pictures/Lenovo/T540/BL/IT/7.jpg</v>
      </c>
      <c r="T6" t="str">
        <f t="shared" si="7"/>
        <v>https://raw.githubusercontent.com/PatrickVibild/TellusAmazonPictures/master/pictures/Lenovo/T540/BL/IT/8.jpg</v>
      </c>
      <c r="U6" t="str">
        <f t="shared" si="8"/>
        <v>https://raw.githubusercontent.com/PatrickVibild/TellusAmazonPictures/master/pictures/Lenovo/T540/BL/IT/9.jpg</v>
      </c>
      <c r="V6" s="42">
        <f>MATCH(G6,options!$D$1:$D$20,0)</f>
        <v>3</v>
      </c>
    </row>
    <row r="7" spans="1:22" ht="28" x14ac:dyDescent="0.15">
      <c r="A7" s="37" t="s">
        <v>376</v>
      </c>
      <c r="B7" s="49" t="str">
        <f>IF(B6=options!C1,"32","41")</f>
        <v>32</v>
      </c>
      <c r="C7" s="41" t="b">
        <f>FALSE()</f>
        <v>0</v>
      </c>
      <c r="D7" s="41" t="b">
        <f>TRUE()</f>
        <v>1</v>
      </c>
      <c r="E7" s="36">
        <v>5714401540045</v>
      </c>
      <c r="F7" s="36" t="s">
        <v>680</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3" t="b">
        <f>TRUE()</f>
        <v>1</v>
      </c>
      <c r="J7" s="44" t="b">
        <v>1</v>
      </c>
      <c r="K7" s="36" t="s">
        <v>698</v>
      </c>
      <c r="L7" s="45" t="b">
        <f>TRUE()</f>
        <v>1</v>
      </c>
      <c r="M7" s="46" t="str">
        <f t="shared" si="0"/>
        <v>https://raw.githubusercontent.com/PatrickVibild/TellusAmazonPictures/master/pictures/Lenovo/T540/BL/ES/1.jpg</v>
      </c>
      <c r="N7" s="46" t="str">
        <f t="shared" si="1"/>
        <v>https://raw.githubusercontent.com/PatrickVibild/TellusAmazonPictures/master/pictures/Lenovo/T540/BL/ES/2.jpg</v>
      </c>
      <c r="O7" s="47" t="str">
        <f t="shared" si="2"/>
        <v>https://raw.githubusercontent.com/PatrickVibild/TellusAmazonPictures/master/pictures/Lenovo/T540/BL/ES/3.jpg</v>
      </c>
      <c r="P7" t="str">
        <f t="shared" si="3"/>
        <v>https://raw.githubusercontent.com/PatrickVibild/TellusAmazonPictures/master/pictures/Lenovo/T540/BL/ES/4.jpg</v>
      </c>
      <c r="Q7" t="str">
        <f t="shared" si="4"/>
        <v>https://raw.githubusercontent.com/PatrickVibild/TellusAmazonPictures/master/pictures/Lenovo/T540/BL/ES/5.jpg</v>
      </c>
      <c r="R7" t="str">
        <f t="shared" si="5"/>
        <v>https://raw.githubusercontent.com/PatrickVibild/TellusAmazonPictures/master/pictures/Lenovo/T540/BL/ES/6.jpg</v>
      </c>
      <c r="S7" t="str">
        <f t="shared" si="6"/>
        <v>https://raw.githubusercontent.com/PatrickVibild/TellusAmazonPictures/master/pictures/Lenovo/T540/BL/ES/7.jpg</v>
      </c>
      <c r="T7" t="str">
        <f t="shared" si="7"/>
        <v>https://raw.githubusercontent.com/PatrickVibild/TellusAmazonPictures/master/pictures/Lenovo/T540/BL/ES/8.jpg</v>
      </c>
      <c r="U7" t="str">
        <f t="shared" si="8"/>
        <v>https://raw.githubusercontent.com/PatrickVibild/TellusAmazonPictures/master/pictures/Lenovo/T540/BL/ES/9.jpg</v>
      </c>
      <c r="V7" s="42">
        <f>MATCH(G7,options!$D$1:$D$20,0)</f>
        <v>4</v>
      </c>
    </row>
    <row r="8" spans="1:22" ht="28" x14ac:dyDescent="0.15">
      <c r="A8" s="37" t="s">
        <v>378</v>
      </c>
      <c r="B8" s="49" t="str">
        <f>IF(B6=options!C1,"18","17")</f>
        <v>18</v>
      </c>
      <c r="C8" s="41" t="b">
        <f>FALSE()</f>
        <v>0</v>
      </c>
      <c r="D8" s="41" t="b">
        <f>TRUE()</f>
        <v>1</v>
      </c>
      <c r="E8" s="36">
        <v>5714401540052</v>
      </c>
      <c r="F8" s="36" t="s">
        <v>681</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1</v>
      </c>
      <c r="K8" s="36" t="s">
        <v>699</v>
      </c>
      <c r="L8" s="45" t="b">
        <f>TRUE()</f>
        <v>1</v>
      </c>
      <c r="M8" s="46" t="str">
        <f t="shared" si="0"/>
        <v>https://raw.githubusercontent.com/PatrickVibild/TellusAmazonPictures/master/pictures/Lenovo/T540/BL/UK/1.jpg</v>
      </c>
      <c r="N8" s="46" t="str">
        <f t="shared" si="1"/>
        <v>https://raw.githubusercontent.com/PatrickVibild/TellusAmazonPictures/master/pictures/Lenovo/T540/BL/UK/2.jpg</v>
      </c>
      <c r="O8" s="47" t="str">
        <f t="shared" si="2"/>
        <v>https://raw.githubusercontent.com/PatrickVibild/TellusAmazonPictures/master/pictures/Lenovo/T540/BL/UK/3.jpg</v>
      </c>
      <c r="P8" t="str">
        <f t="shared" si="3"/>
        <v>https://raw.githubusercontent.com/PatrickVibild/TellusAmazonPictures/master/pictures/Lenovo/T540/BL/UK/4.jpg</v>
      </c>
      <c r="Q8" t="str">
        <f t="shared" si="4"/>
        <v>https://raw.githubusercontent.com/PatrickVibild/TellusAmazonPictures/master/pictures/Lenovo/T540/BL/UK/5.jpg</v>
      </c>
      <c r="R8" t="str">
        <f t="shared" si="5"/>
        <v>https://raw.githubusercontent.com/PatrickVibild/TellusAmazonPictures/master/pictures/Lenovo/T540/BL/UK/6.jpg</v>
      </c>
      <c r="S8" t="str">
        <f t="shared" si="6"/>
        <v>https://raw.githubusercontent.com/PatrickVibild/TellusAmazonPictures/master/pictures/Lenovo/T540/BL/UK/7.jpg</v>
      </c>
      <c r="T8" t="str">
        <f t="shared" si="7"/>
        <v>https://raw.githubusercontent.com/PatrickVibild/TellusAmazonPictures/master/pictures/Lenovo/T540/BL/UK/8.jpg</v>
      </c>
      <c r="U8" t="str">
        <f t="shared" si="8"/>
        <v>https://raw.githubusercontent.com/PatrickVibild/TellusAmazonPictures/master/pictures/Lenovo/T540/BL/UK/9.jpg</v>
      </c>
      <c r="V8" s="42">
        <f>MATCH(G8,options!$D$1:$D$20,0)</f>
        <v>5</v>
      </c>
    </row>
    <row r="9" spans="1:22" ht="28" x14ac:dyDescent="0.15">
      <c r="A9" s="37" t="s">
        <v>380</v>
      </c>
      <c r="B9" s="49" t="str">
        <f>IF(B6=options!C1,"2","5")</f>
        <v>2</v>
      </c>
      <c r="C9" s="41" t="b">
        <f>FALSE()</f>
        <v>0</v>
      </c>
      <c r="D9" s="41" t="b">
        <f>FALSE()</f>
        <v>0</v>
      </c>
      <c r="E9" s="36">
        <v>5714401540069</v>
      </c>
      <c r="F9" s="36" t="s">
        <v>682</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3" t="b">
        <f>TRUE()</f>
        <v>1</v>
      </c>
      <c r="J9" s="44" t="b">
        <v>1</v>
      </c>
      <c r="K9" s="36" t="s">
        <v>717</v>
      </c>
      <c r="L9" s="45" t="b">
        <v>1</v>
      </c>
      <c r="M9" s="46" t="str">
        <f t="shared" si="0"/>
        <v>https://raw.githubusercontent.com/PatrickVibild/TellusAmazonPictures/master/pictures/Lenovo/T540/BL/NOR/1.jpg</v>
      </c>
      <c r="N9" s="46" t="str">
        <f t="shared" si="1"/>
        <v>https://raw.githubusercontent.com/PatrickVibild/TellusAmazonPictures/master/pictures/Lenovo/T540/BL/NOR/2.jpg</v>
      </c>
      <c r="O9" s="47" t="str">
        <f t="shared" si="2"/>
        <v>https://raw.githubusercontent.com/PatrickVibild/TellusAmazonPictures/master/pictures/Lenovo/T540/BL/NOR/3.jpg</v>
      </c>
      <c r="P9" t="str">
        <f t="shared" si="3"/>
        <v>https://raw.githubusercontent.com/PatrickVibild/TellusAmazonPictures/master/pictures/Lenovo/T540/BL/NOR/4.jpg</v>
      </c>
      <c r="Q9" t="str">
        <f t="shared" si="4"/>
        <v>https://raw.githubusercontent.com/PatrickVibild/TellusAmazonPictures/master/pictures/Lenovo/T540/BL/NOR/5.jpg</v>
      </c>
      <c r="R9" t="str">
        <f t="shared" si="5"/>
        <v>https://raw.githubusercontent.com/PatrickVibild/TellusAmazonPictures/master/pictures/Lenovo/T540/BL/NOR/6.jpg</v>
      </c>
      <c r="S9" t="str">
        <f t="shared" si="6"/>
        <v>https://raw.githubusercontent.com/PatrickVibild/TellusAmazonPictures/master/pictures/Lenovo/T540/BL/NOR/7.jpg</v>
      </c>
      <c r="T9" t="str">
        <f t="shared" si="7"/>
        <v>https://raw.githubusercontent.com/PatrickVibild/TellusAmazonPictures/master/pictures/Lenovo/T540/BL/NOR/8.jpg</v>
      </c>
      <c r="U9" t="str">
        <f t="shared" si="8"/>
        <v>https://raw.githubusercontent.com/PatrickVibild/TellusAmazonPictures/master/pictures/Lenovo/T540/BL/NOR/9.jpg</v>
      </c>
      <c r="V9" s="42">
        <f>MATCH(G9,options!$D$1:$D$20,0)</f>
        <v>6</v>
      </c>
    </row>
    <row r="10" spans="1:22" ht="14" x14ac:dyDescent="0.15">
      <c r="A10" t="s">
        <v>382</v>
      </c>
      <c r="B10" s="50"/>
      <c r="C10" s="41" t="b">
        <f>FALSE()</f>
        <v>0</v>
      </c>
      <c r="D10" s="41" t="b">
        <f>TRUE()</f>
        <v>1</v>
      </c>
      <c r="E10" s="36">
        <v>5714401540076</v>
      </c>
      <c r="F10" s="36" t="s">
        <v>683</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3" t="b">
        <f>TRUE()</f>
        <v>1</v>
      </c>
      <c r="J10" s="44" t="b">
        <v>1</v>
      </c>
      <c r="K10" s="36" t="s">
        <v>700</v>
      </c>
      <c r="L10" s="45" t="b">
        <f>FALSE()</f>
        <v>0</v>
      </c>
      <c r="M10" s="46" t="str">
        <f t="shared" si="0"/>
        <v>https://download.lenovo.com/Images/Parts/04Y2471/04Y2471_A.jpg</v>
      </c>
      <c r="N10" s="46" t="str">
        <f t="shared" si="1"/>
        <v>https://download.lenovo.com/Images/Parts/04Y2471/04Y2471_B.jpg</v>
      </c>
      <c r="O10" s="47" t="str">
        <f t="shared" si="2"/>
        <v>https://download.lenovo.com/Images/Parts/04Y2471/04Y2471_details.jpg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36">
        <v>5714401540083</v>
      </c>
      <c r="F11" s="36" t="s">
        <v>684</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43" t="b">
        <f>TRUE()</f>
        <v>1</v>
      </c>
      <c r="J11" s="44" t="b">
        <v>1</v>
      </c>
      <c r="K11" s="36" t="s">
        <v>701</v>
      </c>
      <c r="L11" s="45" t="b">
        <f>FALSE()</f>
        <v>0</v>
      </c>
      <c r="M11" s="46" t="str">
        <f t="shared" si="0"/>
        <v>https://download.lenovo.com/Images/Parts/04Y2394/04Y2394_A.jpg</v>
      </c>
      <c r="N11" s="46" t="str">
        <f t="shared" si="1"/>
        <v>https://download.lenovo.com/Images/Parts/04Y2394/04Y2394_B.jpg</v>
      </c>
      <c r="O11" s="47" t="str">
        <f t="shared" si="2"/>
        <v>https://download.lenovo.com/Images/Parts/04Y2394/04Y2394_details.jpg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36">
        <v>5714401540090</v>
      </c>
      <c r="F12" s="36" t="s">
        <v>685</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Ceco</v>
      </c>
      <c r="I12" s="43" t="b">
        <f>TRUE()</f>
        <v>1</v>
      </c>
      <c r="J12" s="44" t="b">
        <v>1</v>
      </c>
      <c r="K12" s="36" t="s">
        <v>702</v>
      </c>
      <c r="L12" s="45" t="b">
        <f>FALSE()</f>
        <v>0</v>
      </c>
      <c r="M12" s="46" t="str">
        <f t="shared" si="0"/>
        <v>https://download.lenovo.com/Images/Parts/04Y2395/04Y2395_A.jpg</v>
      </c>
      <c r="N12" s="46" t="str">
        <f t="shared" si="1"/>
        <v>https://download.lenovo.com/Images/Parts/04Y2395/04Y2395_B.jpg</v>
      </c>
      <c r="O12" s="47" t="str">
        <f t="shared" si="2"/>
        <v>https://download.lenovo.com/Images/Parts/04Y2395/04Y2395_details.jpg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714</v>
      </c>
      <c r="C13" s="41" t="b">
        <f>FALSE()</f>
        <v>0</v>
      </c>
      <c r="D13" s="41" t="b">
        <f>FALSE()</f>
        <v>0</v>
      </c>
      <c r="E13" s="36">
        <v>5714401540106</v>
      </c>
      <c r="F13" s="36" t="s">
        <v>686</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Danese</v>
      </c>
      <c r="I13" s="43" t="b">
        <f>TRUE()</f>
        <v>1</v>
      </c>
      <c r="J13" s="44" t="b">
        <v>1</v>
      </c>
      <c r="K13" s="36" t="s">
        <v>703</v>
      </c>
      <c r="L13" s="45" t="b">
        <f>FALSE()</f>
        <v>0</v>
      </c>
      <c r="M13" s="46" t="str">
        <f t="shared" si="0"/>
        <v>https://download.lenovo.com/Images/Parts/04Y2396/04Y2396_A.jpg</v>
      </c>
      <c r="N13" s="46" t="str">
        <f t="shared" si="1"/>
        <v>https://download.lenovo.com/Images/Parts/04Y2396/04Y2396_B.jpg</v>
      </c>
      <c r="O13" s="47" t="str">
        <f t="shared" si="2"/>
        <v>https://download.lenovo.com/Images/Parts/04Y2396/04Y2396_details.jpg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36">
        <v>5714401540991</v>
      </c>
      <c r="C14" s="41" t="b">
        <f>FALSE()</f>
        <v>0</v>
      </c>
      <c r="D14" s="41" t="b">
        <f>FALSE()</f>
        <v>0</v>
      </c>
      <c r="E14" s="36">
        <v>5714401540113</v>
      </c>
      <c r="F14" s="36" t="s">
        <v>687</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3" t="b">
        <f>TRUE()</f>
        <v>1</v>
      </c>
      <c r="J14" s="44" t="b">
        <v>1</v>
      </c>
      <c r="K14" s="36" t="s">
        <v>704</v>
      </c>
      <c r="L14" s="45" t="b">
        <f>FALSE()</f>
        <v>0</v>
      </c>
      <c r="M14" s="46" t="str">
        <f t="shared" si="0"/>
        <v>https://download.lenovo.com/Images/Parts/04Y2480/04Y2480_A.jpg</v>
      </c>
      <c r="N14" s="46" t="str">
        <f t="shared" si="1"/>
        <v>https://download.lenovo.com/Images/Parts/04Y2480/04Y2480_B.jpg</v>
      </c>
      <c r="O14" s="47" t="str">
        <f t="shared" si="2"/>
        <v>https://download.lenovo.com/Images/Parts/04Y2480/04Y2480_details.jpg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36">
        <v>5714401540120</v>
      </c>
      <c r="F15" s="36" t="s">
        <v>688</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3" t="b">
        <f>TRUE()</f>
        <v>1</v>
      </c>
      <c r="J15" s="44" t="b">
        <v>1</v>
      </c>
      <c r="K15" s="36" t="s">
        <v>705</v>
      </c>
      <c r="L15" s="45" t="b">
        <f>FALSE()</f>
        <v>0</v>
      </c>
      <c r="M15" s="46" t="str">
        <f t="shared" si="0"/>
        <v>https://download.lenovo.com/Images/Parts/04Y2484/04Y2484_A.jpg</v>
      </c>
      <c r="N15" s="46" t="str">
        <f t="shared" si="1"/>
        <v>https://download.lenovo.com/Images/Parts/04Y2484/04Y2484_B.jpg</v>
      </c>
      <c r="O15" s="47" t="str">
        <f t="shared" si="2"/>
        <v>https://download.lenovo.com/Images/Parts/04Y2484/04Y2484_details.jpg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36">
        <v>5714401540137</v>
      </c>
      <c r="F16" s="36" t="s">
        <v>689</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3" t="b">
        <f>TRUE()</f>
        <v>1</v>
      </c>
      <c r="J16" s="44" t="b">
        <v>1</v>
      </c>
      <c r="K16" s="36" t="s">
        <v>706</v>
      </c>
      <c r="L16" s="45" t="b">
        <f>FALSE()</f>
        <v>0</v>
      </c>
      <c r="M16" s="46" t="str">
        <f t="shared" si="0"/>
        <v>https://download.lenovo.com/Images/Parts/04Y2407/04Y2407_A.jpg</v>
      </c>
      <c r="N16" s="46" t="str">
        <f t="shared" si="1"/>
        <v>https://download.lenovo.com/Images/Parts/04Y2407/04Y2407_B.jpg</v>
      </c>
      <c r="O16" s="47" t="str">
        <f t="shared" si="2"/>
        <v>https://download.lenovo.com/Images/Parts/04Y2407/04Y2407_details.jpg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36">
        <v>5714401540144</v>
      </c>
      <c r="F17" s="36" t="s">
        <v>690</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3" t="b">
        <f>TRUE()</f>
        <v>1</v>
      </c>
      <c r="J17" s="44" t="b">
        <v>1</v>
      </c>
      <c r="K17" s="36" t="s">
        <v>707</v>
      </c>
      <c r="L17" s="45" t="b">
        <f>FALSE()</f>
        <v>0</v>
      </c>
      <c r="M17" s="46" t="str">
        <f t="shared" si="0"/>
        <v>https://download.lenovo.com/Images/Parts/04Y2408/04Y2408_A.jpg</v>
      </c>
      <c r="N17" s="46" t="str">
        <f t="shared" si="1"/>
        <v>https://download.lenovo.com/Images/Parts/04Y2408/04Y2408_B.jpg</v>
      </c>
      <c r="O17" s="47" t="str">
        <f t="shared" si="2"/>
        <v>https://download.lenovo.com/Images/Parts/04Y2408/04Y2408_details.jpg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36">
        <v>5714401540151</v>
      </c>
      <c r="F18" s="36" t="s">
        <v>691</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3" t="b">
        <f>TRUE()</f>
        <v>1</v>
      </c>
      <c r="J18" s="44" t="b">
        <v>1</v>
      </c>
      <c r="K18" s="36" t="s">
        <v>708</v>
      </c>
      <c r="L18" s="45" t="b">
        <f>FALSE()</f>
        <v>0</v>
      </c>
      <c r="M18" s="46" t="str">
        <f t="shared" si="0"/>
        <v>https://download.lenovo.com/Images/Parts/04Y2409/04Y2409_A.jpg</v>
      </c>
      <c r="N18" s="46" t="str">
        <f t="shared" si="1"/>
        <v>https://download.lenovo.com/Images/Parts/04Y2409/04Y2409_B.jpg</v>
      </c>
      <c r="O18" s="47" t="str">
        <f t="shared" si="2"/>
        <v>https://download.lenovo.com/Images/Parts/04Y2409/04Y2409_details.jpg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36">
        <v>5714401540168</v>
      </c>
      <c r="F19" s="36" t="s">
        <v>692</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3" t="b">
        <f>TRUE()</f>
        <v>1</v>
      </c>
      <c r="J19" s="44" t="b">
        <v>1</v>
      </c>
      <c r="K19" s="36" t="s">
        <v>709</v>
      </c>
      <c r="L19" s="45" t="b">
        <f>FALSE()</f>
        <v>0</v>
      </c>
      <c r="M19" s="46" t="str">
        <f t="shared" si="0"/>
        <v>https://download.lenovo.com/Images/Parts/04Y2491/04Y2491_A.jpg</v>
      </c>
      <c r="N19" s="46" t="str">
        <f t="shared" si="1"/>
        <v>https://download.lenovo.com/Images/Parts/04Y2491/04Y2491_B.jpg</v>
      </c>
      <c r="O19" s="47" t="str">
        <f t="shared" si="2"/>
        <v>https://download.lenovo.com/Images/Parts/04Y2491/04Y2491_details.jpg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f>TRUE()</f>
        <v>1</v>
      </c>
      <c r="E20" s="36">
        <v>5714401540175</v>
      </c>
      <c r="F20" s="36" t="s">
        <v>693</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3" t="b">
        <f>TRUE()</f>
        <v>1</v>
      </c>
      <c r="J20" s="44" t="b">
        <v>1</v>
      </c>
      <c r="K20" s="36" t="s">
        <v>710</v>
      </c>
      <c r="L20" s="45" t="b">
        <f>FALSE()</f>
        <v>0</v>
      </c>
      <c r="M20" s="46" t="str">
        <f t="shared" si="0"/>
        <v>https://download.lenovo.com/Images/Parts/04Y2414/04Y2414_A.jpg</v>
      </c>
      <c r="N20" s="46" t="str">
        <f t="shared" si="1"/>
        <v>https://download.lenovo.com/Images/Parts/04Y2414/04Y2414_B.jpg</v>
      </c>
      <c r="O20" s="47" t="str">
        <f t="shared" si="2"/>
        <v>https://download.lenovo.com/Images/Parts/04Y2414/04Y2414_details.jpg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f>FALSE()</f>
        <v>0</v>
      </c>
      <c r="D21" s="41" t="b">
        <f>FALSE()</f>
        <v>0</v>
      </c>
      <c r="E21" s="36">
        <v>5714401540182</v>
      </c>
      <c r="F21" s="36" t="s">
        <v>694</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1</v>
      </c>
      <c r="K21" s="36" t="s">
        <v>711</v>
      </c>
      <c r="L21" s="45" t="b">
        <f>TRUE()</f>
        <v>1</v>
      </c>
      <c r="M21" s="46" t="str">
        <f t="shared" si="0"/>
        <v>https://raw.githubusercontent.com/PatrickVibild/TellusAmazonPictures/master/pictures/Lenovo/T540/BL/USI/1.jpg</v>
      </c>
      <c r="N21" s="46" t="str">
        <f t="shared" si="1"/>
        <v>https://raw.githubusercontent.com/PatrickVibild/TellusAmazonPictures/master/pictures/Lenovo/T540/BL/USI/2.jpg</v>
      </c>
      <c r="O21" s="47" t="str">
        <f t="shared" si="2"/>
        <v>https://raw.githubusercontent.com/PatrickVibild/TellusAmazonPictures/master/pictures/Lenovo/T540/BL/USI/3.jpg</v>
      </c>
      <c r="P21" t="str">
        <f t="shared" si="3"/>
        <v>https://raw.githubusercontent.com/PatrickVibild/TellusAmazonPictures/master/pictures/Lenovo/T540/BL/USI/4.jpg</v>
      </c>
      <c r="Q21" t="str">
        <f t="shared" si="4"/>
        <v>https://raw.githubusercontent.com/PatrickVibild/TellusAmazonPictures/master/pictures/Lenovo/T540/BL/USI/5.jpg</v>
      </c>
      <c r="R21" t="str">
        <f t="shared" si="5"/>
        <v>https://raw.githubusercontent.com/PatrickVibild/TellusAmazonPictures/master/pictures/Lenovo/T540/BL/USI/6.jpg</v>
      </c>
      <c r="S21" t="str">
        <f t="shared" si="6"/>
        <v>https://raw.githubusercontent.com/PatrickVibild/TellusAmazonPictures/master/pictures/Lenovo/T540/BL/USI/7.jpg</v>
      </c>
      <c r="T21" t="str">
        <f t="shared" si="7"/>
        <v>https://raw.githubusercontent.com/PatrickVibild/TellusAmazonPictures/master/pictures/Lenovo/T540/BL/USI/8.jpg</v>
      </c>
      <c r="U21" t="str">
        <f t="shared" si="8"/>
        <v>https://raw.githubusercontent.com/PatrickVibild/TellusAmazonPictures/master/pictures/Lenovo/T540/BL/USI/9.jpg</v>
      </c>
      <c r="V21" s="42">
        <f>MATCH(G21,options!$D$1:$D$20,0)</f>
        <v>16</v>
      </c>
    </row>
    <row r="22" spans="1:22" ht="14" x14ac:dyDescent="0.15">
      <c r="B22" s="50"/>
      <c r="C22" s="41" t="b">
        <f>FALSE()</f>
        <v>0</v>
      </c>
      <c r="D22" s="41" t="b">
        <f>FALSE()</f>
        <v>0</v>
      </c>
      <c r="E22" s="36">
        <v>5714401540199</v>
      </c>
      <c r="F22" s="36" t="s">
        <v>695</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3" t="b">
        <f>TRUE()</f>
        <v>1</v>
      </c>
      <c r="J22" s="44" t="b">
        <v>1</v>
      </c>
      <c r="K22" s="36" t="s">
        <v>712</v>
      </c>
      <c r="L22" s="45" t="b">
        <f>FALSE()</f>
        <v>0</v>
      </c>
      <c r="M22" s="46" t="str">
        <f t="shared" si="0"/>
        <v>https://download.lenovo.com/Images/Parts/04Y2488/04Y2488_A.jpg</v>
      </c>
      <c r="N22" s="46" t="str">
        <f t="shared" si="1"/>
        <v>https://download.lenovo.com/Images/Parts/04Y2488/04Y2488_B.jpg</v>
      </c>
      <c r="O22" s="47" t="str">
        <f t="shared" si="2"/>
        <v>https://download.lenovo.com/Images/Parts/04Y2488/04Y2488_details.jpg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1" t="b">
        <f>TRUE()</f>
        <v>1</v>
      </c>
      <c r="D23" s="41" t="b">
        <f>FALSE()</f>
        <v>0</v>
      </c>
      <c r="E23" s="36">
        <v>5714401540311</v>
      </c>
      <c r="F23" s="36" t="s">
        <v>696</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3" t="b">
        <f>TRUE()</f>
        <v>1</v>
      </c>
      <c r="J23" s="44" t="b">
        <v>1</v>
      </c>
      <c r="K23" s="36" t="s">
        <v>713</v>
      </c>
      <c r="L23" s="45" t="b">
        <f>TRUE()</f>
        <v>1</v>
      </c>
      <c r="M23" s="46" t="str">
        <f t="shared" si="0"/>
        <v>https://raw.githubusercontent.com/PatrickVibild/TellusAmazonPictures/master/pictures/Lenovo/T540/BL/US/1.jpg</v>
      </c>
      <c r="N23" s="46" t="str">
        <f t="shared" si="1"/>
        <v>https://raw.githubusercontent.com/PatrickVibild/TellusAmazonPictures/master/pictures/Lenovo/T540/BL/US/2.jpg</v>
      </c>
      <c r="O23" s="47" t="str">
        <f t="shared" si="2"/>
        <v>https://raw.githubusercontent.com/PatrickVibild/TellusAmazonPictures/master/pictures/Lenovo/T540/BL/US/3.jpg</v>
      </c>
      <c r="P23" t="str">
        <f t="shared" si="3"/>
        <v>https://raw.githubusercontent.com/PatrickVibild/TellusAmazonPictures/master/pictures/Lenovo/T540/BL/US/4.jpg</v>
      </c>
      <c r="Q23" t="str">
        <f t="shared" si="4"/>
        <v>https://raw.githubusercontent.com/PatrickVibild/TellusAmazonPictures/master/pictures/Lenovo/T540/BL/US/5.jpg</v>
      </c>
      <c r="R23" t="str">
        <f t="shared" si="5"/>
        <v>https://raw.githubusercontent.com/PatrickVibild/TellusAmazonPictures/master/pictures/Lenovo/T540/BL/US/6.jpg</v>
      </c>
      <c r="S23" t="str">
        <f t="shared" si="6"/>
        <v>https://raw.githubusercontent.com/PatrickVibild/TellusAmazonPictures/master/pictures/Lenovo/T540/BL/US/7.jpg</v>
      </c>
      <c r="T23" t="str">
        <f t="shared" si="7"/>
        <v>https://raw.githubusercontent.com/PatrickVibild/TellusAmazonPictures/master/pictures/Lenovo/T540/BL/US/8.jpg</v>
      </c>
      <c r="U23" t="str">
        <f t="shared" si="8"/>
        <v>https://raw.githubusercontent.com/PatrickVibild/TellusAmazonPictures/master/pictures/Lenovo/T540/BL/US/9.jpg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3" t="b">
        <f>TRUE()</f>
        <v>1</v>
      </c>
      <c r="J24" s="44" t="b">
        <v>0</v>
      </c>
      <c r="K24" s="36" t="s">
        <v>718</v>
      </c>
      <c r="L24" s="45" t="b">
        <v>1</v>
      </c>
      <c r="M24" s="46" t="str">
        <f t="shared" si="0"/>
        <v>https://raw.githubusercontent.com/PatrickVibild/TellusAmazonPictures/master/pictures/Lenovo/T540/RG/DE/1.jpg</v>
      </c>
      <c r="N24" s="46" t="str">
        <f t="shared" si="1"/>
        <v>https://raw.githubusercontent.com/PatrickVibild/TellusAmazonPictures/master/pictures/Lenovo/T540/RG/DE/2.jpg</v>
      </c>
      <c r="O24" s="47" t="str">
        <f t="shared" si="2"/>
        <v>https://raw.githubusercontent.com/PatrickVibild/TellusAmazonPictures/master/pictures/Lenovo/T540/RG/DE/3.jpg</v>
      </c>
      <c r="P24" t="str">
        <f t="shared" si="3"/>
        <v>https://raw.githubusercontent.com/PatrickVibild/TellusAmazonPictures/master/pictures/Lenovo/T540/RG/DE/4.jpg</v>
      </c>
      <c r="Q24" t="str">
        <f t="shared" si="4"/>
        <v>https://raw.githubusercontent.com/PatrickVibild/TellusAmazonPictures/master/pictures/Lenovo/T540/RG/DE/5.jpg</v>
      </c>
      <c r="R24" t="str">
        <f t="shared" si="5"/>
        <v>https://raw.githubusercontent.com/PatrickVibild/TellusAmazonPictures/master/pictures/Lenovo/T540/RG/DE/6.jpg</v>
      </c>
      <c r="S24" t="str">
        <f t="shared" si="6"/>
        <v>https://raw.githubusercontent.com/PatrickVibild/TellusAmazonPictures/master/pictures/Lenovo/T540/RG/DE/7.jpg</v>
      </c>
      <c r="T24" t="str">
        <f t="shared" si="7"/>
        <v>https://raw.githubusercontent.com/PatrickVibild/TellusAmazonPictures/master/pictures/Lenovo/T540/RG/DE/8.jpg</v>
      </c>
      <c r="U24" t="str">
        <f t="shared" si="8"/>
        <v>https://raw.githubusercontent.com/PatrickVibild/TellusAmazonPictures/master/pictures/Lenovo/T540/RG/DE/9.jpg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3" t="b">
        <f>TRUE()</f>
        <v>1</v>
      </c>
      <c r="J25" s="44" t="b">
        <v>0</v>
      </c>
      <c r="K25" s="36" t="s">
        <v>719</v>
      </c>
      <c r="L25" s="45" t="b">
        <f>TRUE()</f>
        <v>1</v>
      </c>
      <c r="M25" s="46" t="str">
        <f t="shared" si="0"/>
        <v>https://raw.githubusercontent.com/PatrickVibild/TellusAmazonPictures/master/pictures/Lenovo/T540/RG/FR/1.jpg</v>
      </c>
      <c r="N25" s="46" t="str">
        <f t="shared" si="1"/>
        <v>https://raw.githubusercontent.com/PatrickVibild/TellusAmazonPictures/master/pictures/Lenovo/T540/RG/FR/2.jpg</v>
      </c>
      <c r="O25" s="47" t="str">
        <f t="shared" si="2"/>
        <v>https://raw.githubusercontent.com/PatrickVibild/TellusAmazonPictures/master/pictures/Lenovo/T540/RG/FR/3.jpg</v>
      </c>
      <c r="P25" t="str">
        <f t="shared" si="3"/>
        <v>https://raw.githubusercontent.com/PatrickVibild/TellusAmazonPictures/master/pictures/Lenovo/T540/RG/FR/4.jpg</v>
      </c>
      <c r="Q25" t="str">
        <f t="shared" si="4"/>
        <v>https://raw.githubusercontent.com/PatrickVibild/TellusAmazonPictures/master/pictures/Lenovo/T540/RG/FR/5.jpg</v>
      </c>
      <c r="R25" t="str">
        <f t="shared" si="5"/>
        <v>https://raw.githubusercontent.com/PatrickVibild/TellusAmazonPictures/master/pictures/Lenovo/T540/RG/FR/6.jpg</v>
      </c>
      <c r="S25" t="str">
        <f t="shared" si="6"/>
        <v>https://raw.githubusercontent.com/PatrickVibild/TellusAmazonPictures/master/pictures/Lenovo/T540/RG/FR/7.jpg</v>
      </c>
      <c r="T25" t="str">
        <f t="shared" si="7"/>
        <v>https://raw.githubusercontent.com/PatrickVibild/TellusAmazonPictures/master/pictures/Lenovo/T540/RG/FR/8.jpg</v>
      </c>
      <c r="U25" t="str">
        <f t="shared" si="8"/>
        <v>https://raw.githubusercontent.com/PatrickVibild/TellusAmazonPictures/master/pictures/Lenovo/T540/RG/FR/9.jpg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3" t="b">
        <f>TRUE()</f>
        <v>1</v>
      </c>
      <c r="J26" s="44" t="b">
        <v>0</v>
      </c>
      <c r="K26" s="36" t="s">
        <v>720</v>
      </c>
      <c r="L26" s="45" t="b">
        <v>1</v>
      </c>
      <c r="M26" s="46" t="str">
        <f t="shared" si="0"/>
        <v>https://raw.githubusercontent.com/PatrickVibild/TellusAmazonPictures/master/pictures/Lenovo/T540/RG/IT/1.jpg</v>
      </c>
      <c r="N26" s="46" t="str">
        <f t="shared" si="1"/>
        <v>https://raw.githubusercontent.com/PatrickVibild/TellusAmazonPictures/master/pictures/Lenovo/T540/RG/IT/2.jpg</v>
      </c>
      <c r="O26" s="47" t="str">
        <f t="shared" si="2"/>
        <v>https://raw.githubusercontent.com/PatrickVibild/TellusAmazonPictures/master/pictures/Lenovo/T540/RG/IT/3.jpg</v>
      </c>
      <c r="P26" t="str">
        <f t="shared" si="3"/>
        <v>https://raw.githubusercontent.com/PatrickVibild/TellusAmazonPictures/master/pictures/Lenovo/T540/RG/IT/4.jpg</v>
      </c>
      <c r="Q26" t="str">
        <f t="shared" si="4"/>
        <v>https://raw.githubusercontent.com/PatrickVibild/TellusAmazonPictures/master/pictures/Lenovo/T540/RG/IT/5.jpg</v>
      </c>
      <c r="R26" t="str">
        <f t="shared" si="5"/>
        <v>https://raw.githubusercontent.com/PatrickVibild/TellusAmazonPictures/master/pictures/Lenovo/T540/RG/IT/6.jpg</v>
      </c>
      <c r="S26" t="str">
        <f t="shared" si="6"/>
        <v>https://raw.githubusercontent.com/PatrickVibild/TellusAmazonPictures/master/pictures/Lenovo/T540/RG/IT/7.jpg</v>
      </c>
      <c r="T26" t="str">
        <f t="shared" si="7"/>
        <v>https://raw.githubusercontent.com/PatrickVibild/TellusAmazonPictures/master/pictures/Lenovo/T540/RG/IT/8.jpg</v>
      </c>
      <c r="U26" t="str">
        <f t="shared" si="8"/>
        <v>https://raw.githubusercontent.com/PatrickVibild/TellusAmazonPictures/master/pictures/Lenovo/T540/RG/IT/9.jpg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3" t="b">
        <f>TRUE()</f>
        <v>1</v>
      </c>
      <c r="J27" s="44" t="b">
        <v>0</v>
      </c>
      <c r="K27" s="36" t="s">
        <v>721</v>
      </c>
      <c r="L27" s="45" t="b">
        <f>TRUE()</f>
        <v>1</v>
      </c>
      <c r="M27" s="46" t="str">
        <f t="shared" si="0"/>
        <v>https://raw.githubusercontent.com/PatrickVibild/TellusAmazonPictures/master/pictures/Lenovo/T540/RG/ES/1.jpg</v>
      </c>
      <c r="N27" s="46" t="str">
        <f t="shared" si="1"/>
        <v>https://raw.githubusercontent.com/PatrickVibild/TellusAmazonPictures/master/pictures/Lenovo/T540/RG/ES/2.jpg</v>
      </c>
      <c r="O27" s="47" t="str">
        <f t="shared" si="2"/>
        <v>https://raw.githubusercontent.com/PatrickVibild/TellusAmazonPictures/master/pictures/Lenovo/T540/RG/ES/3.jpg</v>
      </c>
      <c r="P27" t="str">
        <f t="shared" si="3"/>
        <v>https://raw.githubusercontent.com/PatrickVibild/TellusAmazonPictures/master/pictures/Lenovo/T540/RG/ES/4.jpg</v>
      </c>
      <c r="Q27" t="str">
        <f t="shared" si="4"/>
        <v>https://raw.githubusercontent.com/PatrickVibild/TellusAmazonPictures/master/pictures/Lenovo/T540/RG/ES/5.jpg</v>
      </c>
      <c r="R27" t="str">
        <f t="shared" si="5"/>
        <v>https://raw.githubusercontent.com/PatrickVibild/TellusAmazonPictures/master/pictures/Lenovo/T540/RG/ES/6.jpg</v>
      </c>
      <c r="S27" t="str">
        <f t="shared" si="6"/>
        <v>https://raw.githubusercontent.com/PatrickVibild/TellusAmazonPictures/master/pictures/Lenovo/T540/RG/ES/7.jpg</v>
      </c>
      <c r="T27" t="str">
        <f t="shared" si="7"/>
        <v>https://raw.githubusercontent.com/PatrickVibild/TellusAmazonPictures/master/pictures/Lenovo/T540/RG/ES/8.jpg</v>
      </c>
      <c r="U27" t="str">
        <f t="shared" si="8"/>
        <v>https://raw.githubusercontent.com/PatrickVibild/TellusAmazonPictures/master/pictures/Lenovo/T540/RG/ES/9.jpg</v>
      </c>
      <c r="V27" s="42">
        <f>MATCH(G27,options!$D$1:$D$20,0)</f>
        <v>4</v>
      </c>
    </row>
    <row r="28" spans="1:22" ht="28"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t="b">
        <f>TRUE()</f>
        <v>1</v>
      </c>
      <c r="J28" s="44" t="b">
        <v>0</v>
      </c>
      <c r="K28" s="36" t="s">
        <v>722</v>
      </c>
      <c r="L28" s="45" t="b">
        <f>TRUE()</f>
        <v>1</v>
      </c>
      <c r="M28" s="46" t="str">
        <f t="shared" si="0"/>
        <v>https://raw.githubusercontent.com/PatrickVibild/TellusAmazonPictures/master/pictures/Lenovo/T540/RG/UK/1.jpg</v>
      </c>
      <c r="N28" s="46" t="str">
        <f t="shared" si="1"/>
        <v>https://raw.githubusercontent.com/PatrickVibild/TellusAmazonPictures/master/pictures/Lenovo/T540/RG/UK/2.jpg</v>
      </c>
      <c r="O28" s="47" t="str">
        <f t="shared" si="2"/>
        <v>https://raw.githubusercontent.com/PatrickVibild/TellusAmazonPictures/master/pictures/Lenovo/T540/RG/UK/3.jpg</v>
      </c>
      <c r="P28" t="str">
        <f t="shared" si="3"/>
        <v>https://raw.githubusercontent.com/PatrickVibild/TellusAmazonPictures/master/pictures/Lenovo/T540/RG/UK/4.jpg</v>
      </c>
      <c r="Q28" t="str">
        <f t="shared" si="4"/>
        <v>https://raw.githubusercontent.com/PatrickVibild/TellusAmazonPictures/master/pictures/Lenovo/T540/RG/UK/5.jpg</v>
      </c>
      <c r="R28" t="str">
        <f t="shared" si="5"/>
        <v>https://raw.githubusercontent.com/PatrickVibild/TellusAmazonPictures/master/pictures/Lenovo/T540/RG/UK/6.jpg</v>
      </c>
      <c r="S28" t="str">
        <f t="shared" si="6"/>
        <v>https://raw.githubusercontent.com/PatrickVibild/TellusAmazonPictures/master/pictures/Lenovo/T540/RG/UK/7.jpg</v>
      </c>
      <c r="T28" t="str">
        <f t="shared" si="7"/>
        <v>https://raw.githubusercontent.com/PatrickVibild/TellusAmazonPictures/master/pictures/Lenovo/T540/RG/UK/8.jpg</v>
      </c>
      <c r="U28" t="str">
        <f t="shared" si="8"/>
        <v>https://raw.githubusercontent.com/PatrickVibild/TellusAmazonPictures/master/pictures/Lenovo/T540/RG/UK/9.jpg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3" t="b">
        <f>TRUE()</f>
        <v>1</v>
      </c>
      <c r="J29" s="44" t="b">
        <v>0</v>
      </c>
      <c r="K29" s="36" t="s">
        <v>723</v>
      </c>
      <c r="L29" s="45" t="b">
        <v>1</v>
      </c>
      <c r="M29" s="46" t="str">
        <f t="shared" si="0"/>
        <v>https://raw.githubusercontent.com/PatrickVibild/TellusAmazonPictures/master/pictures/Lenovo/T540/RG/NOR/1.jpg</v>
      </c>
      <c r="N29" s="46" t="str">
        <f t="shared" si="1"/>
        <v>https://raw.githubusercontent.com/PatrickVibild/TellusAmazonPictures/master/pictures/Lenovo/T540/RG/NOR/2.jpg</v>
      </c>
      <c r="O29" s="47" t="str">
        <f t="shared" si="2"/>
        <v>https://raw.githubusercontent.com/PatrickVibild/TellusAmazonPictures/master/pictures/Lenovo/T540/RG/NOR/3.jpg</v>
      </c>
      <c r="P29" t="str">
        <f t="shared" si="3"/>
        <v>https://raw.githubusercontent.com/PatrickVibild/TellusAmazonPictures/master/pictures/Lenovo/T540/RG/NOR/4.jpg</v>
      </c>
      <c r="Q29" t="str">
        <f t="shared" si="4"/>
        <v>https://raw.githubusercontent.com/PatrickVibild/TellusAmazonPictures/master/pictures/Lenovo/T540/RG/NOR/5.jpg</v>
      </c>
      <c r="R29" t="str">
        <f t="shared" si="5"/>
        <v>https://raw.githubusercontent.com/PatrickVibild/TellusAmazonPictures/master/pictures/Lenovo/T540/RG/NOR/6.jpg</v>
      </c>
      <c r="S29" t="str">
        <f t="shared" si="6"/>
        <v>https://raw.githubusercontent.com/PatrickVibild/TellusAmazonPictures/master/pictures/Lenovo/T540/RG/NOR/7.jpg</v>
      </c>
      <c r="T29" t="str">
        <f t="shared" si="7"/>
        <v>https://raw.githubusercontent.com/PatrickVibild/TellusAmazonPictures/master/pictures/Lenovo/T540/RG/NOR/8.jpg</v>
      </c>
      <c r="U29" t="str">
        <f t="shared" si="8"/>
        <v>https://raw.githubusercontent.com/PatrickVibild/TellusAmazonPictures/master/pictures/Lenovo/T540/RG/NOR/9.jpg</v>
      </c>
      <c r="V29" s="42">
        <f>MATCH(G29,options!$D$1:$D$20,0)</f>
        <v>6</v>
      </c>
    </row>
    <row r="30" spans="1:22" ht="14"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3" t="b">
        <f>TRUE()</f>
        <v>1</v>
      </c>
      <c r="J30" s="44" t="b">
        <v>0</v>
      </c>
      <c r="K30" s="36" t="s">
        <v>700</v>
      </c>
      <c r="L30" s="45" t="b">
        <f>FALSE()</f>
        <v>0</v>
      </c>
      <c r="M30" s="46" t="str">
        <f t="shared" si="0"/>
        <v>https://download.lenovo.com/Images/Parts/04Y2471/04Y2471_A.jpg</v>
      </c>
      <c r="N30" s="46" t="str">
        <f t="shared" si="1"/>
        <v>https://download.lenovo.com/Images/Parts/04Y2471/04Y2471_B.jpg</v>
      </c>
      <c r="O30" s="47" t="str">
        <f t="shared" si="2"/>
        <v>https://download.lenovo.com/Images/Parts/04Y2471/04Y2471_details.jpg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3" t="b">
        <f>TRUE()</f>
        <v>1</v>
      </c>
      <c r="J31" s="44" t="b">
        <v>0</v>
      </c>
      <c r="K31" s="36" t="s">
        <v>701</v>
      </c>
      <c r="L31" s="45" t="b">
        <f>FALSE()</f>
        <v>0</v>
      </c>
      <c r="M31" s="46" t="str">
        <f t="shared" si="0"/>
        <v>https://download.lenovo.com/Images/Parts/04Y2394/04Y2394_A.jpg</v>
      </c>
      <c r="N31" s="46" t="str">
        <f t="shared" si="1"/>
        <v>https://download.lenovo.com/Images/Parts/04Y2394/04Y2394_B.jpg</v>
      </c>
      <c r="O31" s="47" t="str">
        <f t="shared" si="2"/>
        <v>https://download.lenovo.com/Images/Parts/04Y2394/04Y2394_details.jpg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3" t="b">
        <f>TRUE()</f>
        <v>1</v>
      </c>
      <c r="J32" s="44" t="b">
        <v>0</v>
      </c>
      <c r="K32" s="36" t="s">
        <v>702</v>
      </c>
      <c r="L32" s="45" t="b">
        <f>FALSE()</f>
        <v>0</v>
      </c>
      <c r="M32" s="46" t="str">
        <f t="shared" si="0"/>
        <v>https://download.lenovo.com/Images/Parts/04Y2395/04Y2395_A.jpg</v>
      </c>
      <c r="N32" s="46" t="str">
        <f t="shared" si="1"/>
        <v>https://download.lenovo.com/Images/Parts/04Y2395/04Y2395_B.jpg</v>
      </c>
      <c r="O32" s="47" t="str">
        <f t="shared" si="2"/>
        <v>https://download.lenovo.com/Images/Parts/04Y2395/04Y2395_details.jpg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3" t="b">
        <f>TRUE()</f>
        <v>1</v>
      </c>
      <c r="J33" s="44" t="b">
        <v>0</v>
      </c>
      <c r="K33" s="36" t="s">
        <v>703</v>
      </c>
      <c r="L33" s="45" t="b">
        <f>FALSE()</f>
        <v>0</v>
      </c>
      <c r="M33" s="46" t="str">
        <f t="shared" si="0"/>
        <v>https://download.lenovo.com/Images/Parts/04Y2396/04Y2396_A.jpg</v>
      </c>
      <c r="N33" s="46" t="str">
        <f t="shared" si="1"/>
        <v>https://download.lenovo.com/Images/Parts/04Y2396/04Y2396_B.jpg</v>
      </c>
      <c r="O33" s="47" t="str">
        <f t="shared" si="2"/>
        <v>https://download.lenovo.com/Images/Parts/04Y2396/04Y2396_details.jpg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3" t="b">
        <f>TRUE()</f>
        <v>1</v>
      </c>
      <c r="J34" s="44" t="b">
        <v>0</v>
      </c>
      <c r="K34" s="36" t="s">
        <v>704</v>
      </c>
      <c r="L34" s="45" t="b">
        <f>FALSE()</f>
        <v>0</v>
      </c>
      <c r="M34" s="46" t="str">
        <f t="shared" si="0"/>
        <v>https://download.lenovo.com/Images/Parts/04Y2480/04Y2480_A.jpg</v>
      </c>
      <c r="N34" s="46" t="str">
        <f t="shared" si="1"/>
        <v>https://download.lenovo.com/Images/Parts/04Y2480/04Y2480_B.jpg</v>
      </c>
      <c r="O34" s="47" t="str">
        <f t="shared" si="2"/>
        <v>https://download.lenovo.com/Images/Parts/04Y2480/04Y2480_details.jpg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3" t="b">
        <f>TRUE()</f>
        <v>1</v>
      </c>
      <c r="J35" s="44" t="b">
        <v>0</v>
      </c>
      <c r="K35" s="36" t="s">
        <v>705</v>
      </c>
      <c r="L35" s="45" t="b">
        <f>FALSE()</f>
        <v>0</v>
      </c>
      <c r="M35" s="46" t="str">
        <f t="shared" si="0"/>
        <v>https://download.lenovo.com/Images/Parts/04Y2484/04Y2484_A.jpg</v>
      </c>
      <c r="N35" s="46" t="str">
        <f t="shared" si="1"/>
        <v>https://download.lenovo.com/Images/Parts/04Y2484/04Y2484_B.jpg</v>
      </c>
      <c r="O35" s="47" t="str">
        <f t="shared" si="2"/>
        <v>https://download.lenovo.com/Images/Parts/04Y2484/04Y2484_details.jpg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375</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3" t="b">
        <f>TRUE()</f>
        <v>1</v>
      </c>
      <c r="J36" s="44" t="b">
        <v>0</v>
      </c>
      <c r="K36" s="36" t="s">
        <v>706</v>
      </c>
      <c r="L36" s="45" t="b">
        <f>FALSE()</f>
        <v>0</v>
      </c>
      <c r="M36" s="46" t="str">
        <f t="shared" ref="M36:M67" si="9">IF(ISBLANK(K36),"",IF(L36, "https://raw.githubusercontent.com/PatrickVibild/TellusAmazonPictures/master/pictures/"&amp;K36&amp;"/1.jpg","https://download.lenovo.com/Images/Parts/"&amp;K36&amp;"/"&amp;K36&amp;"_A.jpg"))</f>
        <v>https://download.lenovo.com/Images/Parts/04Y2407/04Y2407_A.jpg</v>
      </c>
      <c r="N36" s="46" t="str">
        <f t="shared" ref="N36:N67" si="10">IF(ISBLANK(K36),"",IF(L36, "https://raw.githubusercontent.com/PatrickVibild/TellusAmazonPictures/master/pictures/"&amp;K36&amp;"/2.jpg","https://download.lenovo.com/Images/Parts/"&amp;K36&amp;"/"&amp;K36&amp;"_B.jpg"))</f>
        <v>https://download.lenovo.com/Images/Parts/04Y2407/04Y2407_B.jpg</v>
      </c>
      <c r="O36" s="47" t="str">
        <f t="shared" ref="O36:O67" si="11">IF(ISBLANK(K36),"",IF(L36, "https://raw.githubusercontent.com/PatrickVibild/TellusAmazonPictures/master/pictures/"&amp;K36&amp;"/3.jpg","https://download.lenovo.com/Images/Parts/"&amp;K36&amp;"/"&amp;K36&amp;"_details.jpg"))</f>
        <v>https://download.lenovo.com/Images/Parts/04Y2407/04Y2407_details.jpg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3" t="b">
        <f>TRUE()</f>
        <v>1</v>
      </c>
      <c r="J37" s="44" t="b">
        <v>0</v>
      </c>
      <c r="K37" s="36" t="s">
        <v>707</v>
      </c>
      <c r="L37" s="45" t="b">
        <f>FALSE()</f>
        <v>0</v>
      </c>
      <c r="M37" s="46" t="str">
        <f t="shared" si="9"/>
        <v>https://download.lenovo.com/Images/Parts/04Y2408/04Y2408_A.jpg</v>
      </c>
      <c r="N37" s="46" t="str">
        <f t="shared" si="10"/>
        <v>https://download.lenovo.com/Images/Parts/04Y2408/04Y2408_B.jpg</v>
      </c>
      <c r="O37" s="47" t="str">
        <f t="shared" si="11"/>
        <v>https://download.lenovo.com/Images/Parts/04Y2408/04Y2408_details.jpg</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3" t="b">
        <f>TRUE()</f>
        <v>1</v>
      </c>
      <c r="J38" s="44" t="b">
        <v>0</v>
      </c>
      <c r="K38" s="36" t="s">
        <v>708</v>
      </c>
      <c r="L38" s="45" t="b">
        <f>FALSE()</f>
        <v>0</v>
      </c>
      <c r="M38" s="46" t="str">
        <f t="shared" si="9"/>
        <v>https://download.lenovo.com/Images/Parts/04Y2409/04Y2409_A.jpg</v>
      </c>
      <c r="N38" s="46" t="str">
        <f t="shared" si="10"/>
        <v>https://download.lenovo.com/Images/Parts/04Y2409/04Y2409_B.jpg</v>
      </c>
      <c r="O38" s="47" t="str">
        <f t="shared" si="11"/>
        <v>https://download.lenovo.com/Images/Parts/04Y2409/04Y2409_details.jpg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3" t="b">
        <f>TRUE()</f>
        <v>1</v>
      </c>
      <c r="J39" s="44" t="b">
        <v>0</v>
      </c>
      <c r="K39" s="36" t="s">
        <v>709</v>
      </c>
      <c r="L39" s="45" t="b">
        <f>FALSE()</f>
        <v>0</v>
      </c>
      <c r="M39" s="46" t="str">
        <f t="shared" si="9"/>
        <v>https://download.lenovo.com/Images/Parts/04Y2491/04Y2491_A.jpg</v>
      </c>
      <c r="N39" s="46" t="str">
        <f t="shared" si="10"/>
        <v>https://download.lenovo.com/Images/Parts/04Y2491/04Y2491_B.jpg</v>
      </c>
      <c r="O39" s="47" t="str">
        <f t="shared" si="11"/>
        <v>https://download.lenovo.com/Images/Parts/04Y2491/04Y2491_details.jpg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3" t="b">
        <f>TRUE()</f>
        <v>1</v>
      </c>
      <c r="J40" s="44" t="b">
        <v>0</v>
      </c>
      <c r="K40" s="36" t="s">
        <v>710</v>
      </c>
      <c r="L40" s="45" t="b">
        <f>FALSE()</f>
        <v>0</v>
      </c>
      <c r="M40" s="46" t="str">
        <f t="shared" si="9"/>
        <v>https://download.lenovo.com/Images/Parts/04Y2414/04Y2414_A.jpg</v>
      </c>
      <c r="N40" s="46" t="str">
        <f t="shared" si="10"/>
        <v>https://download.lenovo.com/Images/Parts/04Y2414/04Y2414_B.jpg</v>
      </c>
      <c r="O40" s="47" t="str">
        <f t="shared" si="11"/>
        <v>https://download.lenovo.com/Images/Parts/04Y2414/04Y2414_details.jpg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t="b">
        <f>TRUE()</f>
        <v>1</v>
      </c>
      <c r="J41" s="44" t="b">
        <v>0</v>
      </c>
      <c r="K41" s="36" t="s">
        <v>724</v>
      </c>
      <c r="L41" s="45" t="b">
        <f>TRUE()</f>
        <v>1</v>
      </c>
      <c r="M41" s="46" t="str">
        <f t="shared" si="9"/>
        <v>https://raw.githubusercontent.com/PatrickVibild/TellusAmazonPictures/master/pictures/Lenovo/T540/RG/USI/1.jpg</v>
      </c>
      <c r="N41" s="46" t="str">
        <f t="shared" si="10"/>
        <v>https://raw.githubusercontent.com/PatrickVibild/TellusAmazonPictures/master/pictures/Lenovo/T540/RG/USI/2.jpg</v>
      </c>
      <c r="O41" s="47" t="str">
        <f t="shared" si="11"/>
        <v>https://raw.githubusercontent.com/PatrickVibild/TellusAmazonPictures/master/pictures/Lenovo/T540/RG/USI/3.jpg</v>
      </c>
      <c r="P41" t="str">
        <f t="shared" si="12"/>
        <v>https://raw.githubusercontent.com/PatrickVibild/TellusAmazonPictures/master/pictures/Lenovo/T540/RG/USI/4.jpg</v>
      </c>
      <c r="Q41" t="str">
        <f t="shared" si="13"/>
        <v>https://raw.githubusercontent.com/PatrickVibild/TellusAmazonPictures/master/pictures/Lenovo/T540/RG/USI/5.jpg</v>
      </c>
      <c r="R41" t="str">
        <f t="shared" si="14"/>
        <v>https://raw.githubusercontent.com/PatrickVibild/TellusAmazonPictures/master/pictures/Lenovo/T540/RG/USI/6.jpg</v>
      </c>
      <c r="S41" t="str">
        <f t="shared" si="15"/>
        <v>https://raw.githubusercontent.com/PatrickVibild/TellusAmazonPictures/master/pictures/Lenovo/T540/RG/USI/7.jpg</v>
      </c>
      <c r="T41" t="str">
        <f t="shared" si="16"/>
        <v>https://raw.githubusercontent.com/PatrickVibild/TellusAmazonPictures/master/pictures/Lenovo/T540/RG/USI/8.jpg</v>
      </c>
      <c r="U41" t="str">
        <f t="shared" si="17"/>
        <v>https://raw.githubusercontent.com/PatrickVibild/TellusAmazonPictures/master/pictures/Lenovo/T540/RG/USI/9.jpg</v>
      </c>
      <c r="V41" s="42">
        <f>MATCH(G41,options!$D$1:$D$20,0)</f>
        <v>16</v>
      </c>
    </row>
    <row r="42" spans="1:22" ht="14"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3" t="b">
        <f>TRUE()</f>
        <v>1</v>
      </c>
      <c r="J42" s="44" t="b">
        <v>0</v>
      </c>
      <c r="K42" s="36" t="s">
        <v>712</v>
      </c>
      <c r="L42" s="45" t="b">
        <f>FALSE()</f>
        <v>0</v>
      </c>
      <c r="M42" s="46" t="str">
        <f t="shared" si="9"/>
        <v>https://download.lenovo.com/Images/Parts/04Y2488/04Y2488_A.jpg</v>
      </c>
      <c r="N42" s="46" t="str">
        <f t="shared" si="10"/>
        <v>https://download.lenovo.com/Images/Parts/04Y2488/04Y2488_B.jpg</v>
      </c>
      <c r="O42" s="47" t="str">
        <f t="shared" si="11"/>
        <v>https://download.lenovo.com/Images/Parts/04Y2488/04Y2488_details.jpg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3" t="b">
        <f>TRUE()</f>
        <v>1</v>
      </c>
      <c r="J43" s="44" t="b">
        <v>0</v>
      </c>
      <c r="K43" s="36" t="s">
        <v>725</v>
      </c>
      <c r="L43" s="45" t="b">
        <f>TRUE()</f>
        <v>1</v>
      </c>
      <c r="M43" s="46" t="str">
        <f t="shared" si="9"/>
        <v>https://raw.githubusercontent.com/PatrickVibild/TellusAmazonPictures/master/pictures/Lenovo/T540/RG/US/1.jpg</v>
      </c>
      <c r="N43" s="46" t="str">
        <f t="shared" si="10"/>
        <v>https://raw.githubusercontent.com/PatrickVibild/TellusAmazonPictures/master/pictures/Lenovo/T540/RG/US/2.jpg</v>
      </c>
      <c r="O43" s="47" t="str">
        <f t="shared" si="11"/>
        <v>https://raw.githubusercontent.com/PatrickVibild/TellusAmazonPictures/master/pictures/Lenovo/T540/RG/US/3.jpg</v>
      </c>
      <c r="P43" t="str">
        <f t="shared" si="12"/>
        <v>https://raw.githubusercontent.com/PatrickVibild/TellusAmazonPictures/master/pictures/Lenovo/T540/RG/US/4.jpg</v>
      </c>
      <c r="Q43" t="str">
        <f t="shared" si="13"/>
        <v>https://raw.githubusercontent.com/PatrickVibild/TellusAmazonPictures/master/pictures/Lenovo/T540/RG/US/5.jpg</v>
      </c>
      <c r="R43" t="str">
        <f t="shared" si="14"/>
        <v>https://raw.githubusercontent.com/PatrickVibild/TellusAmazonPictures/master/pictures/Lenovo/T540/RG/US/6.jpg</v>
      </c>
      <c r="S43" t="str">
        <f t="shared" si="15"/>
        <v>https://raw.githubusercontent.com/PatrickVibild/TellusAmazonPictures/master/pictures/Lenovo/T540/RG/US/7.jpg</v>
      </c>
      <c r="T43" t="str">
        <f t="shared" si="16"/>
        <v>https://raw.githubusercontent.com/PatrickVibild/TellusAmazonPictures/master/pictures/Lenovo/T540/RG/US/8.jpg</v>
      </c>
      <c r="U43" t="str">
        <f t="shared" si="17"/>
        <v>https://raw.githubusercontent.com/PatrickVibild/TellusAmazonPictures/master/pictures/Lenovo/T540/RG/US/9.jpg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2024-01-29T05:04:26Z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