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70/regular/"/>
    </mc:Choice>
  </mc:AlternateContent>
  <xr:revisionPtr revIDLastSave="0" documentId="13_ncr:1_{CB1EB09D-6838-944C-BBF1-3D1411AEB3CA}"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I8" i="2" l="1"/>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D23" i="2"/>
  <c r="D22" i="2"/>
  <c r="C22" i="2"/>
  <c r="D21" i="2"/>
  <c r="D20" i="2"/>
  <c r="C20" i="2"/>
  <c r="D19" i="2"/>
  <c r="C19" i="2"/>
  <c r="D18" i="2"/>
  <c r="C18" i="2"/>
  <c r="D17" i="2"/>
  <c r="C17" i="2"/>
  <c r="D16" i="2"/>
  <c r="C16" i="2"/>
  <c r="D15" i="2"/>
  <c r="C15" i="2"/>
  <c r="D14" i="2"/>
  <c r="C14" i="2"/>
  <c r="D13" i="2"/>
  <c r="C13" i="2"/>
  <c r="D12" i="2"/>
  <c r="C12" i="2"/>
  <c r="D11" i="2"/>
  <c r="C11" i="2"/>
  <c r="D10" i="2"/>
  <c r="C10" i="2"/>
  <c r="D9" i="2"/>
  <c r="C9" i="2"/>
  <c r="D8" i="2"/>
  <c r="C8" i="2"/>
  <c r="D7" i="2"/>
  <c r="C7" i="2"/>
  <c r="D6" i="2"/>
  <c r="C6" i="2"/>
  <c r="D5" i="2"/>
  <c r="C5" i="2"/>
  <c r="D4" i="2"/>
  <c r="C4" i="2"/>
  <c r="G6" i="1" l="1"/>
  <c r="G7" i="1"/>
  <c r="G8" i="1"/>
  <c r="G9" i="1"/>
  <c r="G10" i="1"/>
  <c r="G11" i="1"/>
  <c r="G12" i="1"/>
  <c r="G13" i="1"/>
  <c r="G14" i="1"/>
  <c r="G15" i="1"/>
  <c r="G16" i="1"/>
  <c r="G17" i="1"/>
  <c r="G18" i="1"/>
  <c r="G19" i="1"/>
  <c r="G20" i="1"/>
  <c r="G21" i="1"/>
  <c r="G22" i="1"/>
  <c r="G23"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H34" i="2"/>
  <c r="AT35" i="1" s="1"/>
  <c r="H35" i="2"/>
  <c r="H36" i="2"/>
  <c r="H37" i="2"/>
  <c r="H38" i="2"/>
  <c r="H39" i="2"/>
  <c r="H40" i="2"/>
  <c r="H41" i="2"/>
  <c r="H42" i="2"/>
  <c r="H43" i="2"/>
  <c r="AT44" i="1" s="1"/>
  <c r="H4" i="2"/>
  <c r="B33" i="2"/>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U43" i="1" s="1"/>
  <c r="T42" i="2"/>
  <c r="S42" i="2"/>
  <c r="R42" i="2"/>
  <c r="Q42" i="2"/>
  <c r="P42" i="2"/>
  <c r="O42" i="2"/>
  <c r="N42" i="2"/>
  <c r="M42" i="2"/>
  <c r="V41" i="2"/>
  <c r="U41" i="2"/>
  <c r="U42" i="1" s="1"/>
  <c r="T41" i="2"/>
  <c r="T42" i="1" s="1"/>
  <c r="S41" i="2"/>
  <c r="S42" i="1" s="1"/>
  <c r="R41" i="2"/>
  <c r="R42" i="1" s="1"/>
  <c r="Q41" i="2"/>
  <c r="Q42" i="1" s="1"/>
  <c r="P41" i="2"/>
  <c r="P42" i="1" s="1"/>
  <c r="O41" i="2"/>
  <c r="O42" i="1" s="1"/>
  <c r="N41" i="2"/>
  <c r="N42" i="1" s="1"/>
  <c r="M41" i="2"/>
  <c r="M42" i="1" s="1"/>
  <c r="V40" i="2"/>
  <c r="U40" i="2"/>
  <c r="U41" i="1" s="1"/>
  <c r="T40" i="2"/>
  <c r="T41" i="1" s="1"/>
  <c r="S40" i="2"/>
  <c r="R40" i="2"/>
  <c r="Q40" i="2"/>
  <c r="P40" i="2"/>
  <c r="O40" i="2"/>
  <c r="N40" i="2"/>
  <c r="M40" i="2"/>
  <c r="M41" i="1" s="1"/>
  <c r="V39" i="2"/>
  <c r="U39" i="2"/>
  <c r="U40" i="1" s="1"/>
  <c r="T39" i="2"/>
  <c r="S39" i="2"/>
  <c r="R39" i="2"/>
  <c r="Q39" i="2"/>
  <c r="P39" i="2"/>
  <c r="O39" i="2"/>
  <c r="N39" i="2"/>
  <c r="M39" i="2"/>
  <c r="M40" i="1" s="1"/>
  <c r="V38" i="2"/>
  <c r="U38" i="2"/>
  <c r="U39" i="1" s="1"/>
  <c r="T38" i="2"/>
  <c r="T39" i="1" s="1"/>
  <c r="S38" i="2"/>
  <c r="R38" i="2"/>
  <c r="Q38" i="2"/>
  <c r="P38" i="2"/>
  <c r="O38" i="2"/>
  <c r="N38" i="2"/>
  <c r="M38" i="2"/>
  <c r="V37" i="2"/>
  <c r="U37" i="2"/>
  <c r="U38" i="1" s="1"/>
  <c r="T37" i="2"/>
  <c r="T38" i="1" s="1"/>
  <c r="S37" i="2"/>
  <c r="R37" i="2"/>
  <c r="Q37" i="2"/>
  <c r="P37" i="2"/>
  <c r="O37" i="2"/>
  <c r="N37" i="2"/>
  <c r="M37" i="2"/>
  <c r="V36" i="2"/>
  <c r="U36" i="2"/>
  <c r="U37" i="1" s="1"/>
  <c r="T36" i="2"/>
  <c r="T37" i="1" s="1"/>
  <c r="S36" i="2"/>
  <c r="R36" i="2"/>
  <c r="Q36" i="2"/>
  <c r="P36" i="2"/>
  <c r="O36" i="2"/>
  <c r="N36" i="2"/>
  <c r="M36" i="2"/>
  <c r="M37" i="1" s="1"/>
  <c r="V35" i="2"/>
  <c r="U35" i="2"/>
  <c r="U36" i="1" s="1"/>
  <c r="T35" i="2"/>
  <c r="T36" i="1" s="1"/>
  <c r="S35" i="2"/>
  <c r="R35" i="2"/>
  <c r="Q35" i="2"/>
  <c r="P35" i="2"/>
  <c r="O35" i="2"/>
  <c r="N35" i="2"/>
  <c r="M35" i="2"/>
  <c r="M36" i="1" s="1"/>
  <c r="V34" i="2"/>
  <c r="U34" i="2"/>
  <c r="T34" i="2"/>
  <c r="S34" i="2"/>
  <c r="R34" i="2"/>
  <c r="Q34" i="2"/>
  <c r="P34" i="2"/>
  <c r="O34" i="2"/>
  <c r="N34" i="2"/>
  <c r="N35" i="1" s="1"/>
  <c r="M34" i="2"/>
  <c r="M35" i="1" s="1"/>
  <c r="V33" i="2"/>
  <c r="U33" i="2"/>
  <c r="U34" i="1" s="1"/>
  <c r="T33" i="2"/>
  <c r="T34" i="1" s="1"/>
  <c r="S33" i="2"/>
  <c r="R33" i="2"/>
  <c r="Q33" i="2"/>
  <c r="P33" i="2"/>
  <c r="O33" i="2"/>
  <c r="N33" i="2"/>
  <c r="N34" i="1" s="1"/>
  <c r="M33" i="2"/>
  <c r="M34" i="1" s="1"/>
  <c r="V32" i="2"/>
  <c r="U32" i="2"/>
  <c r="U33" i="1" s="1"/>
  <c r="T32" i="2"/>
  <c r="T33" i="1" s="1"/>
  <c r="S32" i="2"/>
  <c r="R32" i="2"/>
  <c r="Q32" i="2"/>
  <c r="P32" i="2"/>
  <c r="O32" i="2"/>
  <c r="N32" i="2"/>
  <c r="N33" i="1" s="1"/>
  <c r="M32" i="2"/>
  <c r="M33" i="1" s="1"/>
  <c r="V31" i="2"/>
  <c r="U31" i="2"/>
  <c r="U32" i="1" s="1"/>
  <c r="T31" i="2"/>
  <c r="T32" i="1" s="1"/>
  <c r="S31" i="2"/>
  <c r="R31" i="2"/>
  <c r="Q31" i="2"/>
  <c r="P31" i="2"/>
  <c r="O31" i="2"/>
  <c r="N31" i="2"/>
  <c r="N32" i="1" s="1"/>
  <c r="M31" i="2"/>
  <c r="V30" i="2"/>
  <c r="U30" i="2"/>
  <c r="U31" i="1" s="1"/>
  <c r="T30" i="2"/>
  <c r="T31" i="1" s="1"/>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U25" i="1" s="1"/>
  <c r="T24" i="2"/>
  <c r="T25" i="1" s="1"/>
  <c r="S24" i="2"/>
  <c r="R24" i="2"/>
  <c r="Q24" i="2"/>
  <c r="P24" i="2"/>
  <c r="O24" i="2"/>
  <c r="N24" i="2"/>
  <c r="N25" i="1" s="1"/>
  <c r="M24" i="2"/>
  <c r="M25" i="1" s="1"/>
  <c r="V23" i="2"/>
  <c r="R23" i="2"/>
  <c r="R24" i="1" s="1"/>
  <c r="Q23" i="2"/>
  <c r="Q24" i="1" s="1"/>
  <c r="M23" i="2"/>
  <c r="M24" i="1" s="1"/>
  <c r="P23" i="2"/>
  <c r="P24" i="1" s="1"/>
  <c r="V22" i="2"/>
  <c r="T22" i="2"/>
  <c r="S22" i="2"/>
  <c r="S23" i="1" s="1"/>
  <c r="R22" i="2"/>
  <c r="R23" i="1" s="1"/>
  <c r="Q22" i="2"/>
  <c r="O22" i="2"/>
  <c r="O23" i="1" s="1"/>
  <c r="N22" i="2"/>
  <c r="N23" i="1" s="1"/>
  <c r="M22" i="2"/>
  <c r="M23" i="1" s="1"/>
  <c r="V21" i="2"/>
  <c r="U21" i="2"/>
  <c r="T21" i="2"/>
  <c r="T22" i="1" s="1"/>
  <c r="S21" i="2"/>
  <c r="S22" i="1" s="1"/>
  <c r="R21" i="2"/>
  <c r="R22" i="1" s="1"/>
  <c r="Q21" i="2"/>
  <c r="Q22" i="1" s="1"/>
  <c r="P21" i="2"/>
  <c r="P22" i="1" s="1"/>
  <c r="O21" i="2"/>
  <c r="O22" i="1" s="1"/>
  <c r="N21" i="2"/>
  <c r="N22" i="1" s="1"/>
  <c r="M21" i="2"/>
  <c r="M22" i="1" s="1"/>
  <c r="V20" i="2"/>
  <c r="U20" i="2"/>
  <c r="T20" i="2"/>
  <c r="T21" i="1" s="1"/>
  <c r="S20" i="2"/>
  <c r="S21" i="1" s="1"/>
  <c r="R20" i="2"/>
  <c r="P20" i="2"/>
  <c r="P21" i="1" s="1"/>
  <c r="O20" i="2"/>
  <c r="O21" i="1" s="1"/>
  <c r="N20" i="2"/>
  <c r="N21" i="1" s="1"/>
  <c r="V19" i="2"/>
  <c r="U19" i="2"/>
  <c r="U20" i="1" s="1"/>
  <c r="T19" i="2"/>
  <c r="T20" i="1" s="1"/>
  <c r="V18" i="2"/>
  <c r="R18" i="2"/>
  <c r="Q18" i="2"/>
  <c r="M18" i="2"/>
  <c r="P18" i="2"/>
  <c r="P19" i="1" s="1"/>
  <c r="CO19" i="1"/>
  <c r="V17" i="2"/>
  <c r="T17" i="2"/>
  <c r="T18" i="1" s="1"/>
  <c r="S17" i="2"/>
  <c r="S18" i="1" s="1"/>
  <c r="R17" i="2"/>
  <c r="Q17" i="2"/>
  <c r="P17" i="2"/>
  <c r="P18" i="1" s="1"/>
  <c r="N17" i="2"/>
  <c r="N18" i="1" s="1"/>
  <c r="M17" i="2"/>
  <c r="U17" i="2"/>
  <c r="U18" i="1" s="1"/>
  <c r="V16" i="2"/>
  <c r="U16" i="2"/>
  <c r="T16" i="2"/>
  <c r="T17" i="1" s="1"/>
  <c r="S16" i="2"/>
  <c r="S17" i="1" s="1"/>
  <c r="R16" i="2"/>
  <c r="Q16" i="2"/>
  <c r="Q17" i="1" s="1"/>
  <c r="P16" i="2"/>
  <c r="P17" i="1" s="1"/>
  <c r="O16" i="2"/>
  <c r="N16" i="2"/>
  <c r="M16" i="2"/>
  <c r="CO17" i="1"/>
  <c r="V15" i="2"/>
  <c r="U15" i="2"/>
  <c r="T15" i="2"/>
  <c r="S15" i="2"/>
  <c r="S16" i="1" s="1"/>
  <c r="R15" i="2"/>
  <c r="R16" i="1" s="1"/>
  <c r="Q15" i="2"/>
  <c r="P15" i="2"/>
  <c r="O15" i="2"/>
  <c r="N15" i="2"/>
  <c r="N16" i="1" s="1"/>
  <c r="M15" i="2"/>
  <c r="M16" i="1" s="1"/>
  <c r="V14" i="2"/>
  <c r="U14" i="2"/>
  <c r="T14" i="2"/>
  <c r="T15" i="1" s="1"/>
  <c r="P14" i="2"/>
  <c r="P15" i="1" s="1"/>
  <c r="O14" i="2"/>
  <c r="N14" i="2"/>
  <c r="M14" i="2"/>
  <c r="S14" i="2"/>
  <c r="S15" i="1" s="1"/>
  <c r="V13" i="2"/>
  <c r="Q13" i="2"/>
  <c r="P13" i="2"/>
  <c r="P14" i="1" s="1"/>
  <c r="O13" i="2"/>
  <c r="O14" i="1" s="1"/>
  <c r="V12" i="2"/>
  <c r="U12" i="2"/>
  <c r="U13" i="1" s="1"/>
  <c r="V11" i="2"/>
  <c r="U11" i="2"/>
  <c r="T11" i="2"/>
  <c r="S11" i="2"/>
  <c r="R11" i="2"/>
  <c r="Q11" i="2"/>
  <c r="Q12" i="1" s="1"/>
  <c r="P11" i="2"/>
  <c r="P12" i="1" s="1"/>
  <c r="O11" i="2"/>
  <c r="N11" i="2"/>
  <c r="M11" i="2"/>
  <c r="CO12" i="1"/>
  <c r="V10" i="2"/>
  <c r="T10" i="2"/>
  <c r="S10" i="2"/>
  <c r="R10" i="2"/>
  <c r="R11" i="1" s="1"/>
  <c r="Q10" i="2"/>
  <c r="Q11" i="1" s="1"/>
  <c r="O10" i="2"/>
  <c r="N10" i="2"/>
  <c r="M10" i="2"/>
  <c r="M11" i="1" s="1"/>
  <c r="V9" i="2"/>
  <c r="U9" i="2"/>
  <c r="U10" i="1" s="1"/>
  <c r="T9" i="2"/>
  <c r="T10" i="1" s="1"/>
  <c r="S9" i="2"/>
  <c r="S10" i="1" s="1"/>
  <c r="R9" i="2"/>
  <c r="R10" i="1" s="1"/>
  <c r="Q9" i="2"/>
  <c r="Q10" i="1" s="1"/>
  <c r="P9" i="2"/>
  <c r="P10" i="1" s="1"/>
  <c r="O9" i="2"/>
  <c r="O10" i="1" s="1"/>
  <c r="N9" i="2"/>
  <c r="N10" i="1" s="1"/>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T42" i="1"/>
  <c r="AL42" i="1"/>
  <c r="AK42" i="1"/>
  <c r="AJ42" i="1"/>
  <c r="AA42" i="1"/>
  <c r="Z42" i="1"/>
  <c r="Y42" i="1"/>
  <c r="X42" i="1"/>
  <c r="W42" i="1"/>
  <c r="L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L41" i="1"/>
  <c r="AK41" i="1"/>
  <c r="AJ41" i="1"/>
  <c r="AA41" i="1"/>
  <c r="Z41" i="1"/>
  <c r="Y41" i="1"/>
  <c r="X41" i="1"/>
  <c r="W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K34" i="1"/>
  <c r="AA34" i="1"/>
  <c r="Z34" i="1"/>
  <c r="Y34" i="1"/>
  <c r="X34" i="1"/>
  <c r="W34" i="1"/>
  <c r="S34" i="1"/>
  <c r="R34" i="1"/>
  <c r="Q34" i="1"/>
  <c r="P34" i="1"/>
  <c r="O34" i="1"/>
  <c r="L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R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L44" i="1" l="1"/>
  <c r="L41" i="1"/>
  <c r="F37" i="1"/>
  <c r="AI40" i="1"/>
  <c r="AL36" i="1"/>
  <c r="AL26" i="1"/>
  <c r="FE25" i="1"/>
  <c r="FE3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<sst xmlns="http://schemas.openxmlformats.org/spreadsheetml/2006/main" count="906" uniqueCount="735">
  <si>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</si>
  <si>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</si>
  <si>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</si>
  <si>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</si>
  <si>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</si>
  <si>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</si>
  <si>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</si>
  <si>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</si>
  <si>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</si>
  <si>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</si>
  <si>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</si>
  <si>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</si>
  <si>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</si>
  <si>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</si>
  <si>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</si>
  <si>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</si>
  <si>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</si>
  <si>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</si>
  <si>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</si>
  <si>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</si>
  <si>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</si>
  <si>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</si>
  <si>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</si>
  <si>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</si>
  <si>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</si>
  <si>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</si>
  <si>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</si>
  <si>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</si>
  <si>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</si>
  <si>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</si>
  <si>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</si>
  <si>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</si>
  <si>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</si>
  <si>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</si>
  <si>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</si>
  <si>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</si>
  <si>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</si>
  <si>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</si>
  <si>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</si>
  <si>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</si>
  <si>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</si>
  <si>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</si>
  <si>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</si>
  <si>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</si>
  <si>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</si>
  <si>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</si>
  <si>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</si>
  <si>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</si>
  <si>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</si>
  <si>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</si>
  <si>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</si>
  <si>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</si>
  <si>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</si>
  <si>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</si>
  <si>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</si>
  <si>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</si>
  <si>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</si>
  <si>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</si>
  <si>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</si>
  <si>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</si>
  <si>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</si>
  <si>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</si>
  <si>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</si>
  <si>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</si>
  <si>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</si>
  <si>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</si>
  <si>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</si>
  <si>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</si>
  <si>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</si>
  <si>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</si>
  <si>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</si>
  <si>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</si>
  <si>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</si>
  <si>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</si>
  <si>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</si>
  <si>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</si>
  <si>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</si>
  <si>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</si>
  <si>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</si>
  <si>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</si>
  <si>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</si>
  <si>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</si>
  <si>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</si>
  <si>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</si>
  <si>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</si>
  <si>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</si>
  <si>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</si>
  <si>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</si>
  <si>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</si>
  <si>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</si>
  <si>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</si>
  <si>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</si>
  <si>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</si>
  <si>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</si>
  <si>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</si>
  <si>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</si>
  <si>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</si>
  <si>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</si>
  <si>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</si>
  <si>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</si>
  <si>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</si>
  <si>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</si>
  <si>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</si>
  <si>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</si>
  <si>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</si>
  <si>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</si>
  <si>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</si>
  <si>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</si>
  <si>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</si>
  <si>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</si>
  <si>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</si>
  <si>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</si>
  <si>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</si>
  <si>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</si>
  <si>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</si>
  <si>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</si>
  <si>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</si>
  <si>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</si>
  <si>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</si>
  <si>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</si>
  <si>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</si>
  <si>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</si>
  <si>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</si>
  <si>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</si>
  <si>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</si>
  <si>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</si>
  <si>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</si>
  <si>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</si>
  <si>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</si>
  <si>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</si>
  <si>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</si>
  <si>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</si>
  <si>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</si>
  <si>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</si>
  <si>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</si>
  <si>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</si>
  <si>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</si>
  <si>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</si>
  <si>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</si>
  <si>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</si>
  <si>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</si>
  <si>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</si>
  <si>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</si>
  <si>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</si>
  <si>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</si>
  <si>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</si>
  <si>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</si>
  <si>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</si>
  <si>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</si>
  <si>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</si>
  <si>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</si>
  <si>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</si>
  <si>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</si>
  <si>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</si>
  <si>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</si>
  <si>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</si>
  <si>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</si>
  <si>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</si>
  <si>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</si>
  <si>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</si>
  <si>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</si>
  <si>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</si>
  <si>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</si>
  <si>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</si>
  <si>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</si>
  <si>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</si>
  <si>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</si>
  <si>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</si>
  <si>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</si>
  <si>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</si>
  <si>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</si>
  <si>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</si>
  <si>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</si>
  <si>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</si>
  <si>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</si>
  <si>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</si>
  <si>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</si>
  <si>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</si>
  <si>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</si>
  <si>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</si>
  <si>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</si>
  <si>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</si>
  <si>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</si>
  <si>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</si>
  <si>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</si>
  <si>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</si>
  <si>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</si>
  <si>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</si>
  <si>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</si>
  <si>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</si>
  <si>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</si>
  <si>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</si>
  <si>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</si>
  <si>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</si>
  <si>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</si>
  <si>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</si>
  <si>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</si>
  <si>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</si>
  <si>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</si>
  <si>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</si>
  <si>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</si>
  <si>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</si>
  <si>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</si>
  <si>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</si>
  <si>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</si>
  <si>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</si>
  <si>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</si>
  <si>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</si>
  <si>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</si>
  <si>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</si>
  <si>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</si>
  <si>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</si>
  <si>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</si>
  <si>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</si>
  <si>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</si>
  <si>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</si>
  <si>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</si>
  <si>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</si>
  <si>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</si>
  <si>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</si>
  <si>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</si>
  <si>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</si>
  <si>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</si>
  <si>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</si>
  <si>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</si>
  <si>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</si>
  <si>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</si>
  <si>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</si>
  <si>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</si>
  <si>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</si>
  <si>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</si>
  <si>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</si>
  <si>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</si>
  <si>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</si>
  <si>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</si>
  <si>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</si>
  <si>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</si>
  <si>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</si>
  <si>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</si>
  <si>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</si>
  <si>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</si>
  <si>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</si>
  <si>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</si>
  <si>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</si>
  <si>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</si>
  <si>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</si>
  <si>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</si>
  <si>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</si>
  <si>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</si>
  <si>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</si>
  <si>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</si>
  <si>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</si>
  <si>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</si>
  <si>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</si>
  <si>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</si>
  <si>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</si>
  <si>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</si>
  <si>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</si>
  <si>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</si>
  <si>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</si>
  <si>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</si>
  <si>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</si>
  <si>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</si>
  <si>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</si>
  <si>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</si>
  <si>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</si>
  <si>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</si>
  <si>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</si>
  <si>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</si>
  <si>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</si>
  <si>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</si>
  <si>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</si>
  <si>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</si>
  <si>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</si>
  <si>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</si>
  <si>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</si>
  <si>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</si>
  <si>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</si>
  <si>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</si>
  <si>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</si>
  <si>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</si>
  <si>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</si>
  <si>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</si>
  <si>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</si>
  <si>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</si>
  <si>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</si>
  <si>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</si>
  <si>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</si>
  <si>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</si>
  <si>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</si>
  <si>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</si>
  <si>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</si>
  <si>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</si>
  <si>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</si>
  <si>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</si>
  <si>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</si>
  <si>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</si>
  <si>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</si>
  <si>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</si>
  <si>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</si>
  <si>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</si>
  <si>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</si>
  <si>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</si>
  <si>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</si>
  <si>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</si>
  <si>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</si>
  <si>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</si>
  <si>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</si>
  <si>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</si>
  <si>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</si>
  <si>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</si>
  <si>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</si>
  <si>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</si>
  <si>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</si>
  <si>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</si>
  <si>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</si>
  <si>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</si>
  <si>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</si>
  <si>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</si>
  <si>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</si>
  <si>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</si>
  <si>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</si>
  <si>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</si>
  <si>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</si>
  <si>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</si>
  <si>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</si>
  <si>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</si>
  <si>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</si>
  <si>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</si>
  <si>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</si>
  <si>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</si>
  <si>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</si>
  <si>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</si>
  <si>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</si>
  <si>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</si>
  <si>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</si>
  <si>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</si>
  <si>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</si>
  <si>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</si>
  <si>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</si>
  <si>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</si>
  <si>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</si>
  <si>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</si>
  <si>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</si>
  <si>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</si>
  <si>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</si>
  <si>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</si>
  <si>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</si>
  <si>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</si>
  <si>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</si>
  <si>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</si>
  <si>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</si>
  <si>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</si>
  <si>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</si>
  <si>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</si>
  <si>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</si>
  <si>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</si>
  <si>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</si>
  <si>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</si>
  <si>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</si>
  <si>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</si>
  <si>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</si>
  <si>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</si>
  <si>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</si>
  <si>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</si>
  <si>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</si>
  <si>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</si>
  <si>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</si>
  <si>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</si>
  <si>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</si>
  <si>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</si>
  <si>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</si>
  <si>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</si>
  <si>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</si>
  <si>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</si>
  <si>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</si>
  <si>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</si>
  <si>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</si>
  <si>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</si>
  <si>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</si>
  <si>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</si>
  <si>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</si>
  <si>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</si>
  <si>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</si>
  <si>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</si>
  <si>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</si>
  <si>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</si>
  <si>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</si>
  <si>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</si>
  <si>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</si>
  <si>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</si>
  <si>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</si>
  <si>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</si>
  <si>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</si>
  <si>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</si>
  <si>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</si>
  <si>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</si>
  <si>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</si>
  <si>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</si>
  <si>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</si>
  <si>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</si>
  <si>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</si>
  <si>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</si>
  <si>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</si>
  <si>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</si>
  <si>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</si>
  <si>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</si>
  <si>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</si>
  <si>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</si>
  <si>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</si>
  <si>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</si>
  <si>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</si>
  <si>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</si>
  <si>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</si>
  <si>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</si>
  <si>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</si>
  <si>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</si>
  <si>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</si>
  <si>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</si>
  <si>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</si>
  <si>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</si>
  <si>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</si>
  <si>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</si>
  <si>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</si>
  <si>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</si>
  <si>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</si>
  <si>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</si>
  <si>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</si>
  <si>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</si>
  <si>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</si>
  <si>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</si>
  <si>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</si>
  <si>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</si>
  <si>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</si>
  <si>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</si>
  <si>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</si>
  <si>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</si>
  <si>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</si>
  <si>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</si>
  <si>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</si>
  <si>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</si>
  <si>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</si>
  <si>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</si>
  <si>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</si>
  <si>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</si>
  <si>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</si>
  <si>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</si>
  <si>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</si>
  <si>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</si>
  <si>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</si>
  <si>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</si>
  <si>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</si>
  <si>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</si>
  <si>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</si>
  <si>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</si>
  <si>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</si>
  <si>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</si>
  <si>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</si>
  <si>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</si>
  <si>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</si>
  <si>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</si>
  <si>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</si>
  <si>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</si>
  <si>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</si>
  <si>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</si>
  <si>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</si>
  <si>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</si>
  <si>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</si>
  <si>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</si>
  <si>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</si>
  <si>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</si>
  <si>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</si>
  <si>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</si>
  <si>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</si>
  <si>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</si>
  <si>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</si>
  <si>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</si>
  <si>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</si>
  <si>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</si>
  <si>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</si>
  <si>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</si>
  <si>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</si>
  <si>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</si>
  <si>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</si>
  <si>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</si>
  <si>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</si>
  <si>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</si>
  <si>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</si>
  <si>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</si>
  <si>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</si>
  <si>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</si>
  <si>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</si>
  <si>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</si>
  <si>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</si>
  <si>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</si>
  <si>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</si>
  <si>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</si>
  <si>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</si>
  <si>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</si>
  <si>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</si>
  <si>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</si>
  <si>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</si>
  <si>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</si>
  <si>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</si>
  <si>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</si>
  <si>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</si>
  <si>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</si>
  <si>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</si>
  <si>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</si>
  <si>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</si>
  <si>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</si>
  <si>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</si>
  <si>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</si>
  <si>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</si>
  <si>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</si>
  <si>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</si>
  <si>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</si>
  <si>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</si>
  <si>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</si>
  <si>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</si>
  <si>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</si>
  <si>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</si>
  <si>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</si>
  <si>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</si>
  <si>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</si>
  <si>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</si>
  <si>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</si>
  <si>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</si>
  <si>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</si>
  <si>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</si>
  <si>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</si>
  <si>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</si>
  <si>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</si>
  <si>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</si>
  <si>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</si>
  <si>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</si>
  <si>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</si>
  <si>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</si>
  <si>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</si>
  <si>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</si>
  <si>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</si>
  <si>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</si>
  <si>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</si>
  <si>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</si>
  <si>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</si>
  <si>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</si>
  <si>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</si>
  <si>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</si>
  <si>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</si>
  <si>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</si>
  <si>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</si>
  <si>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</si>
  <si>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</si>
  <si>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</si>
  <si>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</si>
  <si>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</si>
  <si>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</si>
  <si>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</si>
  <si>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</si>
  <si>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</si>
  <si>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</si>
  <si>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</si>
  <si>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</si>
  <si>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</si>
  <si>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</si>
  <si>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</si>
  <si>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</si>
  <si>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</si>
  <si>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</si>
  <si>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</si>
  <si>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</si>
  <si>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</si>
  <si>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</si>
  <si>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</si>
  <si>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</si>
  <si>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</si>
  <si>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</si>
  <si>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</si>
  <si>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</si>
  <si>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</si>
  <si>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</si>
  <si>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</si>
  <si>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</si>
  <si>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</si>
  <si>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</si>
  <si>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</si>
  <si>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</si>
  <si>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</si>
  <si>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</si>
  <si>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</si>
  <si>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</si>
  <si>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</si>
  <si>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</si>
  <si>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</si>
  <si>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</si>
  <si>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</si>
  <si>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</si>
  <si>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</si>
  <si>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</si>
  <si>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</si>
  <si>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</si>
  <si>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</si>
  <si>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</si>
  <si>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</si>
  <si>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</si>
  <si>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</si>
  <si>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</si>
  <si>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</si>
  <si>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</si>
  <si>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</si>
  <si>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</si>
  <si>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</si>
  <si>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</si>
  <si>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</si>
  <si>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</si>
  <si>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</si>
  <si>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</si>
  <si>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</si>
  <si>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</si>
  <si>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</si>
  <si>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</si>
  <si>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</si>
  <si>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</si>
  <si>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</si>
  <si>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</si>
  <si>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</si>
  <si>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</si>
  <si>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</si>
  <si>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</si>
  <si>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</si>
  <si>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</si>
  <si>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</si>
  <si>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</si>
  <si>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</si>
  <si>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</si>
  <si>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</si>
  <si>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</si>
  <si>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</si>
  <si>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</si>
  <si>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</si>
  <si>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</si>
  <si>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</si>
  <si>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</si>
  <si>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</si>
  <si>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</si>
  <si>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</si>
  <si>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</si>
  <si>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</si>
  <si>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</si>
  <si>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</si>
  <si>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</si>
  <si>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</si>
  <si>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</si>
  <si>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</si>
  <si>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</si>
  <si>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</si>
  <si>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</si>
  <si>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</si>
  <si>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</si>
  <si>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</si>
  <si>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</si>
  <si>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</si>
  <si>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</si>
  <si>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</si>
  <si>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</si>
  <si>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</si>
  <si>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</si>
  <si>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</si>
  <si>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</si>
  <si>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</si>
  <si>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</si>
  <si>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</si>
  <si>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</si>
  <si>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</si>
  <si>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</si>
  <si>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</si>
  <si>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T570 Regular - DE</t>
  </si>
  <si>
    <t>Lenovo T570 Regular - FR</t>
  </si>
  <si>
    <t>Lenovo T570 Regular - IT</t>
  </si>
  <si>
    <t>Lenovo T570 Regular - ES</t>
  </si>
  <si>
    <t>Lenovo T570 Regular - UK</t>
  </si>
  <si>
    <t>Lenovo T570 Regular - NOR</t>
  </si>
  <si>
    <t>Lenovo T570 Regular - BE</t>
  </si>
  <si>
    <t>Lenovo T570 Regular - BG</t>
  </si>
  <si>
    <t>Lenovo T570 Regular - CZ</t>
  </si>
  <si>
    <t>Lenovo T570 Regular - DK</t>
  </si>
  <si>
    <t>Lenovo T570 Regular - HU</t>
  </si>
  <si>
    <t>Lenovo T570 Regular - NL</t>
  </si>
  <si>
    <t>Lenovo T570 Regular - NO</t>
  </si>
  <si>
    <t>Lenovo T570 Regular - PL</t>
  </si>
  <si>
    <t>Lenovo T570 Regular - PT</t>
  </si>
  <si>
    <t>Lenovo T570 Regular - SE/FI</t>
  </si>
  <si>
    <t>Lenovo T570 Regular - CH</t>
  </si>
  <si>
    <t>Lenovo T570 Regular - US INT</t>
  </si>
  <si>
    <t>Lenovo T570 Regular - RUS</t>
  </si>
  <si>
    <t>Lenovo T570 Regular - US</t>
  </si>
  <si>
    <t>T570 T580 P51s P52s</t>
  </si>
  <si>
    <t>01EN934</t>
  </si>
  <si>
    <t>01EN935</t>
  </si>
  <si>
    <t>01ER508</t>
  </si>
  <si>
    <t>01ER509</t>
  </si>
  <si>
    <t>01EN943</t>
  </si>
  <si>
    <t>01EN947</t>
  </si>
  <si>
    <t>01ER520</t>
  </si>
  <si>
    <t>01EN950</t>
  </si>
  <si>
    <t>01EN954</t>
  </si>
  <si>
    <t>01EN955</t>
  </si>
  <si>
    <t>01ER523</t>
  </si>
  <si>
    <t>Lenovo/T570/BL/DE</t>
  </si>
  <si>
    <t>Lenovo/T570/BL/FR</t>
  </si>
  <si>
    <t>Lenovo/T570/BL/IT</t>
  </si>
  <si>
    <t>Lenovo/T570/BL/ES</t>
  </si>
  <si>
    <t>Lenovo/T570/BL/UK</t>
  </si>
  <si>
    <t>01ER547</t>
  </si>
  <si>
    <t>01ER548</t>
  </si>
  <si>
    <t>01ER549</t>
  </si>
  <si>
    <t>01ER591</t>
  </si>
  <si>
    <t>01ER556</t>
  </si>
  <si>
    <t>01ER601</t>
  </si>
  <si>
    <t>01ER602</t>
  </si>
  <si>
    <t>01ER563</t>
  </si>
  <si>
    <t>01ER567</t>
  </si>
  <si>
    <t>01ER568</t>
  </si>
  <si>
    <t>Lenovo/T570/BL/USI</t>
  </si>
  <si>
    <t>01ER605</t>
  </si>
  <si>
    <t>Lenovo/T570/RG/DE</t>
  </si>
  <si>
    <t>Lenovo/T570/RG/FR</t>
  </si>
  <si>
    <t>Lenovo/T570/RG/IT</t>
  </si>
  <si>
    <t>Lenovo/T570/RG/ES</t>
  </si>
  <si>
    <t>Lenovo/T570/RG/UK</t>
  </si>
  <si>
    <t>Lenovo/T570/RG/NOR</t>
  </si>
  <si>
    <t>Lenovo/T570/RG/USI</t>
  </si>
  <si>
    <t>Lenovo/T570/BL/NOR</t>
  </si>
  <si>
    <t>Lenovo T570 parent regular</t>
  </si>
  <si>
    <t>'Tellus Remarketing ApS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</si>
</sst>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7" fillId="0" borderId="0" xfId="0" applyFont="1"/>
    <xf numFmtId="0" fontId="8"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40">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20" zoomScale="130" zoomScaleNormal="130" workbookViewId="0">
      <selection activeCell="F30" sqref="F3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v>
      </c>
      <c r="B4" s="27" t="str">
        <f>Values!B13</f>
        <v>Lenovo T570 parent regular</v>
      </c>
      <c r="C4" s="27" t="s">
        <v>345</v>
      </c>
      <c r="D4" s="28">
        <f>Values!B14</f>
        <v>5714401574996</v>
      </c>
      <c r="E4" s="1" t="s">
        <v>346</v>
      </c>
      <c r="F4" s="27" t="str">
        <f>SUBSTITUTE(Values!B1, "{language}", "") &amp; " " &amp; Values!B3</f>
        <v>replacement  backlit keyboard for Lenovo Thinkpad  T570 T580 P51s P52s</v>
      </c>
      <c r="G4" s="27" t="s">
        <v>345</v>
      </c>
      <c r="H4" s="1" t="str">
        <f>Values!B16</f>
        <v>computer-keyboards</v>
      </c>
      <c r="I4" s="1" t="str">
        <f>IF(ISBLANK(Values!E3),"","4730574031")</f>
        <v>4730574031</v>
      </c>
      <c r="J4" s="29" t="str">
        <f>Values!B13</f>
        <v>Lenovo T570 parent regular</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48" x14ac:dyDescent="0.2">
      <c r="A5" s="1" t="str">
        <f>IF(ISBLANK(Values!E4),"",IF(Values!$B$37="EU","computercomponent","computer"))</f>
        <v>computer</v>
      </c>
      <c r="B5" s="33" t="str">
        <f>IF(ISBLANK(Values!E4),"",Values!F4)</f>
        <v>Lenovo T570 Regular - DE</v>
      </c>
      <c r="C5" s="29" t="str">
        <f>IF(ISBLANK(Values!E4),"","TellusRem")</f>
        <v>TellusRem</v>
      </c>
      <c r="D5" s="28">
        <f>IF(ISBLANK(Values!E4),"",Values!E4)</f>
        <v>5714401574019</v>
      </c>
      <c r="E5" s="1" t="str">
        <f>IF(ISBLANK(Values!E4),"","EAN")</f>
        <v>EAN</v>
      </c>
      <c r="F5" s="27" t="str">
        <f>IF(ISBLANK(Values!E4),"",IF(Values!J4, SUBSTITUTE(Values!$B$1, "{language}", Values!H4) &amp; " " &amp;Values!$B$3, SUBSTITUTE(Values!$B$2, "{language}", Values!$H4) &amp; " " &amp;Values!$B$3))</f>
        <v>replacement German non-backlit keyboard for Lenovo Thinkpad  T570 T580 P51s P52s</v>
      </c>
      <c r="G5" s="29" t="str">
        <f>IF(ISBLANK(Values!E4),"",IF(Values!$B$20="PartialUpdate","","TellusRem"))</f>
        <v>TellusRem</v>
      </c>
      <c r="H5" s="1" t="str">
        <f>IF(ISBLANK(Values!E4),"",Values!$B$16)</f>
        <v>computer-keyboards</v>
      </c>
      <c r="I5" s="1" t="str">
        <f>IF(ISBLANK(Values!E4),"","4730574031")</f>
        <v>4730574031</v>
      </c>
      <c r="J5" s="31" t="str">
        <f>IF(ISBLANK(Values!E4),"",Values!F4 )</f>
        <v>Lenovo T570 Regular - DE</v>
      </c>
      <c r="K5" s="27">
        <f>IF(IF(ISBLANK(Values!E4),"",IF(Values!J4, Values!$B$4, Values!$B$5))=0,"",IF(ISBLANK(Values!E4),"",IF(Values!J4, Values!$B$4, Values!$B$5)))</f>
        <v>44.99</v>
      </c>
      <c r="L5" s="27">
        <f>IF(ISBLANK(Values!E4),"",IF($CO5="DEFAULT", Values!$B$18, ""))</f>
        <v>5</v>
      </c>
      <c r="M5" s="27" t="str">
        <f>IF(ISBLANK(Values!E4),"",Values!$M4)</f>
        <v>https://raw.githubusercontent.com/PatrickVibild/TellusAmazonPictures/master/pictures/Lenovo/T570/RG/DE/1.jpg</v>
      </c>
      <c r="N5" s="27" t="str">
        <f>IF(ISBLANK(Values!$F4),"",Values!N4)</f>
        <v>https://raw.githubusercontent.com/PatrickVibild/TellusAmazonPictures/master/pictures/Lenovo/T570/RG/DE/2.jpg</v>
      </c>
      <c r="O5" s="27" t="str">
        <f>IF(ISBLANK(Values!$F4),"",Values!O4)</f>
        <v>https://raw.githubusercontent.com/PatrickVibild/TellusAmazonPictures/master/pictures/Lenovo/T570/RG/DE/3.jpg</v>
      </c>
      <c r="P5" s="27" t="str">
        <f>IF(ISBLANK(Values!$F4),"",Values!P4)</f>
        <v>https://raw.githubusercontent.com/PatrickVibild/TellusAmazonPictures/master/pictures/Lenovo/T570/RG/DE/4.jpg</v>
      </c>
      <c r="Q5" s="27" t="str">
        <f>IF(ISBLANK(Values!$F4),"",Values!Q4)</f>
        <v>https://raw.githubusercontent.com/PatrickVibild/TellusAmazonPictures/master/pictures/Lenovo/T570/RG/DE/5.jpg</v>
      </c>
      <c r="R5" s="27" t="str">
        <f>IF(ISBLANK(Values!$F4),"",Values!R4)</f>
        <v>https://raw.githubusercontent.com/PatrickVibild/TellusAmazonPictures/master/pictures/Lenovo/T570/RG/DE/6.jpg</v>
      </c>
      <c r="S5" s="27" t="str">
        <f>IF(ISBLANK(Values!$F4),"",Values!S4)</f>
        <v>https://raw.githubusercontent.com/PatrickVibild/TellusAmazonPictures/master/pictures/Lenovo/T570/RG/DE/7.jpg</v>
      </c>
      <c r="T5" s="27" t="str">
        <f>IF(ISBLANK(Values!$F4),"",Values!T4)</f>
        <v>https://raw.githubusercontent.com/PatrickVibild/TellusAmazonPictures/master/pictures/Lenovo/T570/RG/DE/8.jpg</v>
      </c>
      <c r="U5" s="27" t="str">
        <f>IF(ISBLANK(Values!$F4),"",Values!U4)</f>
        <v>https://raw.githubusercontent.com/PatrickVibild/TellusAmazonPictures/master/pictures/Lenovo/T570/RG/DE/9.jpg</v>
      </c>
      <c r="W5" s="29" t="str">
        <f>IF(ISBLANK(Values!E4),"","Child")</f>
        <v>Child</v>
      </c>
      <c r="X5" s="29" t="str">
        <f>IF(ISBLANK(Values!E4),"",Values!$B$13)</f>
        <v>Lenovo T570 parent regular</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Lenovo T570 T580 P51s P52s.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7">
        <f>IF(IF(ISBLANK(Values!E4),"",IF(Values!J4, Values!$B$4, Values!$B$5))=0,"",IF(ISBLANK(Values!E4),"",IF(Values!J4, Values!$B$4, Values!$B$5)))</f>
        <v>44.99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48" x14ac:dyDescent="0.2">
      <c r="A6" s="1" t="str">
        <f>IF(ISBLANK(Values!E5),"",IF(Values!$B$37="EU","computercomponent","computer"))</f>
        <v>computer</v>
      </c>
      <c r="B6" s="33" t="str">
        <f>IF(ISBLANK(Values!E5),"",Values!F5)</f>
        <v>Lenovo T570 Regular - FR</v>
      </c>
      <c r="C6" s="29" t="str">
        <f>IF(ISBLANK(Values!E5),"","TellusRem")</f>
        <v>TellusRem</v>
      </c>
      <c r="D6" s="28">
        <f>IF(ISBLANK(Values!E5),"",Values!E5)</f>
        <v>5714401574026</v>
      </c>
      <c r="E6" s="1" t="str">
        <f>IF(ISBLANK(Values!E5),"","EAN")</f>
        <v>EAN</v>
      </c>
      <c r="F6" s="27" t="str">
        <f>IF(ISBLANK(Values!E5),"",IF(Values!J5, SUBSTITUTE(Values!$B$1, "{language}", Values!H5) &amp; " " &amp;Values!$B$3, SUBSTITUTE(Values!$B$2, "{language}", Values!$H5) &amp; " " &amp;Values!$B$3))</f>
        <v>replacement French non-backlit keyboard for Lenovo Thinkpad  T570 T580 P51s P52s</v>
      </c>
      <c r="G6" s="29" t="str">
        <f>IF(ISBLANK(Values!E5),"",IF(Values!$B$20="PartialUpdate","","TellusRem"))</f>
        <v>TellusRem</v>
      </c>
      <c r="H6" s="1" t="str">
        <f>IF(ISBLANK(Values!E5),"",Values!$B$16)</f>
        <v>computer-keyboards</v>
      </c>
      <c r="I6" s="1" t="str">
        <f>IF(ISBLANK(Values!E5),"","4730574031")</f>
        <v>4730574031</v>
      </c>
      <c r="J6" s="31" t="str">
        <f>IF(ISBLANK(Values!E5),"",Values!F5 )</f>
        <v>Lenovo T570 Regular - FR</v>
      </c>
      <c r="K6" s="27">
        <f>IF(IF(ISBLANK(Values!E5),"",IF(Values!J5, Values!$B$4, Values!$B$5))=0,"",IF(ISBLANK(Values!E5),"",IF(Values!J5, Values!$B$4, Values!$B$5)))</f>
        <v>44.99</v>
      </c>
      <c r="L6" s="27">
        <f>IF(ISBLANK(Values!E5),"",IF($CO6="DEFAULT", Values!$B$18, ""))</f>
        <v>5</v>
      </c>
      <c r="M6" s="27" t="str">
        <f>IF(ISBLANK(Values!E5),"",Values!$M5)</f>
        <v>https://raw.githubusercontent.com/PatrickVibild/TellusAmazonPictures/master/pictures/Lenovo/T570/RG/FR/1.jpg</v>
      </c>
      <c r="N6" s="27" t="str">
        <f>IF(ISBLANK(Values!$F5),"",Values!N5)</f>
        <v>https://raw.githubusercontent.com/PatrickVibild/TellusAmazonPictures/master/pictures/Lenovo/T570/RG/FR/2.jpg</v>
      </c>
      <c r="O6" s="27" t="str">
        <f>IF(ISBLANK(Values!$F5),"",Values!O5)</f>
        <v>https://raw.githubusercontent.com/PatrickVibild/TellusAmazonPictures/master/pictures/Lenovo/T570/RG/FR/3.jpg</v>
      </c>
      <c r="P6" s="27" t="str">
        <f>IF(ISBLANK(Values!$F5),"",Values!P5)</f>
        <v>https://raw.githubusercontent.com/PatrickVibild/TellusAmazonPictures/master/pictures/Lenovo/T570/RG/FR/4.jpg</v>
      </c>
      <c r="Q6" s="27" t="str">
        <f>IF(ISBLANK(Values!$F5),"",Values!Q5)</f>
        <v>https://raw.githubusercontent.com/PatrickVibild/TellusAmazonPictures/master/pictures/Lenovo/T570/RG/FR/5.jpg</v>
      </c>
      <c r="R6" s="27" t="str">
        <f>IF(ISBLANK(Values!$F5),"",Values!R5)</f>
        <v>https://raw.githubusercontent.com/PatrickVibild/TellusAmazonPictures/master/pictures/Lenovo/T570/RG/FR/6.jpg</v>
      </c>
      <c r="S6" s="27" t="str">
        <f>IF(ISBLANK(Values!$F5),"",Values!S5)</f>
        <v>https://raw.githubusercontent.com/PatrickVibild/TellusAmazonPictures/master/pictures/Lenovo/T570/RG/FR/7.jpg</v>
      </c>
      <c r="T6" s="27" t="str">
        <f>IF(ISBLANK(Values!$F5),"",Values!T5)</f>
        <v>https://raw.githubusercontent.com/PatrickVibild/TellusAmazonPictures/master/pictures/Lenovo/T570/RG/FR/8.jpg</v>
      </c>
      <c r="U6" s="27" t="str">
        <f>IF(ISBLANK(Values!$F5),"",Values!U5)</f>
        <v>https://raw.githubusercontent.com/PatrickVibild/TellusAmazonPictures/master/pictures/Lenovo/T570/RG/FR/9.jpg</v>
      </c>
      <c r="W6" s="29" t="str">
        <f>IF(ISBLANK(Values!E5),"","Child")</f>
        <v>Child</v>
      </c>
      <c r="X6" s="29" t="str">
        <f>IF(ISBLANK(Values!E5),"",Values!$B$13)</f>
        <v>Lenovo T570 parent regular</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Lenovo T570 T580 P51s P52s.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7">
        <f>IF(IF(ISBLANK(Values!E5),"",IF(Values!J5, Values!$B$4, Values!$B$5))=0,"",IF(ISBLANK(Values!E5),"",IF(Values!J5, Values!$B$4, Values!$B$5)))</f>
        <v>44.99</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row>
    <row r="7" spans="1:192" ht="48" x14ac:dyDescent="0.2">
      <c r="A7" s="1" t="str">
        <f>IF(ISBLANK(Values!E6),"",IF(Values!$B$37="EU","computercomponent","computer"))</f>
        <v>computer</v>
      </c>
      <c r="B7" s="33" t="str">
        <f>IF(ISBLANK(Values!E6),"",Values!F6)</f>
        <v>Lenovo T570 Regular - IT</v>
      </c>
      <c r="C7" s="29" t="str">
        <f>IF(ISBLANK(Values!E6),"","TellusRem")</f>
        <v>TellusRem</v>
      </c>
      <c r="D7" s="28">
        <f>IF(ISBLANK(Values!E6),"",Values!E6)</f>
        <v>5714401574033</v>
      </c>
      <c r="E7" s="1" t="str">
        <f>IF(ISBLANK(Values!E6),"","EAN")</f>
        <v>EAN</v>
      </c>
      <c r="F7" s="27" t="str">
        <f>IF(ISBLANK(Values!E6),"",IF(Values!J6, SUBSTITUTE(Values!$B$1, "{language}", Values!H6) &amp; " " &amp;Values!$B$3, SUBSTITUTE(Values!$B$2, "{language}", Values!$H6) &amp; " " &amp;Values!$B$3))</f>
        <v>replacement Italian non-backlit keyboard for Lenovo Thinkpad  T570 T580 P51s P52s</v>
      </c>
      <c r="G7" s="29" t="str">
        <f>IF(ISBLANK(Values!E6),"",IF(Values!$B$20="PartialUpdate","","TellusRem"))</f>
        <v>TellusRem</v>
      </c>
      <c r="H7" s="1" t="str">
        <f>IF(ISBLANK(Values!E6),"",Values!$B$16)</f>
        <v>computer-keyboards</v>
      </c>
      <c r="I7" s="1" t="str">
        <f>IF(ISBLANK(Values!E6),"","4730574031")</f>
        <v>4730574031</v>
      </c>
      <c r="J7" s="31" t="str">
        <f>IF(ISBLANK(Values!E6),"",Values!F6 )</f>
        <v>Lenovo T570 Regular - IT</v>
      </c>
      <c r="K7" s="27">
        <f>IF(IF(ISBLANK(Values!E6),"",IF(Values!J6, Values!$B$4, Values!$B$5))=0,"",IF(ISBLANK(Values!E6),"",IF(Values!J6, Values!$B$4, Values!$B$5)))</f>
        <v>44.99</v>
      </c>
      <c r="L7" s="27">
        <f>IF(ISBLANK(Values!E6),"",IF($CO7="DEFAULT", Values!$B$18, ""))</f>
        <v>5</v>
      </c>
      <c r="M7" s="27" t="str">
        <f>IF(ISBLANK(Values!E6),"",Values!$M6)</f>
        <v>https://raw.githubusercontent.com/PatrickVibild/TellusAmazonPictures/master/pictures/Lenovo/T570/RG/IT/1.jpg</v>
      </c>
      <c r="N7" s="27" t="str">
        <f>IF(ISBLANK(Values!$F6),"",Values!N6)</f>
        <v>https://raw.githubusercontent.com/PatrickVibild/TellusAmazonPictures/master/pictures/Lenovo/T570/RG/IT/2.jpg</v>
      </c>
      <c r="O7" s="27" t="str">
        <f>IF(ISBLANK(Values!$F6),"",Values!O6)</f>
        <v>https://raw.githubusercontent.com/PatrickVibild/TellusAmazonPictures/master/pictures/Lenovo/T570/RG/IT/3.jpg</v>
      </c>
      <c r="P7" s="27" t="str">
        <f>IF(ISBLANK(Values!$F6),"",Values!P6)</f>
        <v>https://raw.githubusercontent.com/PatrickVibild/TellusAmazonPictures/master/pictures/Lenovo/T570/RG/IT/4.jpg</v>
      </c>
      <c r="Q7" s="27" t="str">
        <f>IF(ISBLANK(Values!$F6),"",Values!Q6)</f>
        <v>https://raw.githubusercontent.com/PatrickVibild/TellusAmazonPictures/master/pictures/Lenovo/T570/RG/IT/5.jpg</v>
      </c>
      <c r="R7" s="27" t="str">
        <f>IF(ISBLANK(Values!$F6),"",Values!R6)</f>
        <v>https://raw.githubusercontent.com/PatrickVibild/TellusAmazonPictures/master/pictures/Lenovo/T570/RG/IT/6.jpg</v>
      </c>
      <c r="S7" s="27" t="str">
        <f>IF(ISBLANK(Values!$F6),"",Values!S6)</f>
        <v>https://raw.githubusercontent.com/PatrickVibild/TellusAmazonPictures/master/pictures/Lenovo/T570/RG/IT/7.jpg</v>
      </c>
      <c r="T7" s="27" t="str">
        <f>IF(ISBLANK(Values!$F6),"",Values!T6)</f>
        <v>https://raw.githubusercontent.com/PatrickVibild/TellusAmazonPictures/master/pictures/Lenovo/T570/RG/IT/8.jpg</v>
      </c>
      <c r="U7" s="27" t="str">
        <f>IF(ISBLANK(Values!$F6),"",Values!U6)</f>
        <v>https://raw.githubusercontent.com/PatrickVibild/TellusAmazonPictures/master/pictures/Lenovo/T570/RG/IT/9.jpg</v>
      </c>
      <c r="W7" s="29" t="str">
        <f>IF(ISBLANK(Values!E6),"","Child")</f>
        <v>Child</v>
      </c>
      <c r="X7" s="29" t="str">
        <f>IF(ISBLANK(Values!E6),"",Values!$B$13)</f>
        <v>Lenovo T570 parent regular</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Lenovo T570 T580 P51s P52s.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7">
        <f>IF(IF(ISBLANK(Values!E6),"",IF(Values!J6, Values!$B$4, Values!$B$5))=0,"",IF(ISBLANK(Values!E6),"",IF(Values!J6, Values!$B$4, Values!$B$5)))</f>
        <v>44.99</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row>
    <row r="8" spans="1:192" ht="48" x14ac:dyDescent="0.2">
      <c r="A8" s="1" t="str">
        <f>IF(ISBLANK(Values!E7),"",IF(Values!$B$37="EU","computercomponent","computer"))</f>
        <v>computer</v>
      </c>
      <c r="B8" s="33" t="str">
        <f>IF(ISBLANK(Values!E7),"",Values!F7)</f>
        <v>Lenovo T570 Regular - ES</v>
      </c>
      <c r="C8" s="29" t="str">
        <f>IF(ISBLANK(Values!E7),"","TellusRem")</f>
        <v>TellusRem</v>
      </c>
      <c r="D8" s="28">
        <f>IF(ISBLANK(Values!E7),"",Values!E7)</f>
        <v>5714401574040</v>
      </c>
      <c r="E8" s="1" t="str">
        <f>IF(ISBLANK(Values!E7),"","EAN")</f>
        <v>EAN</v>
      </c>
      <c r="F8" s="27" t="str">
        <f>IF(ISBLANK(Values!E7),"",IF(Values!J7, SUBSTITUTE(Values!$B$1, "{language}", Values!H7) &amp; " " &amp;Values!$B$3, SUBSTITUTE(Values!$B$2, "{language}", Values!$H7) &amp; " " &amp;Values!$B$3))</f>
        <v>replacement Spanish non-backlit keyboard for Lenovo Thinkpad  T570 T580 P51s P52s</v>
      </c>
      <c r="G8" s="29" t="str">
        <f>IF(ISBLANK(Values!E7),"",IF(Values!$B$20="PartialUpdate","","TellusRem"))</f>
        <v>TellusRem</v>
      </c>
      <c r="H8" s="1" t="str">
        <f>IF(ISBLANK(Values!E7),"",Values!$B$16)</f>
        <v>computer-keyboards</v>
      </c>
      <c r="I8" s="1" t="str">
        <f>IF(ISBLANK(Values!E7),"","4730574031")</f>
        <v>4730574031</v>
      </c>
      <c r="J8" s="31" t="str">
        <f>IF(ISBLANK(Values!E7),"",Values!F7 )</f>
        <v>Lenovo T570 Regular - ES</v>
      </c>
      <c r="K8" s="27">
        <f>IF(IF(ISBLANK(Values!E7),"",IF(Values!J7, Values!$B$4, Values!$B$5))=0,"",IF(ISBLANK(Values!E7),"",IF(Values!J7, Values!$B$4, Values!$B$5)))</f>
        <v>44.99</v>
      </c>
      <c r="L8" s="27">
        <f>IF(ISBLANK(Values!E7),"",IF($CO8="DEFAULT", Values!$B$18, ""))</f>
        <v>5</v>
      </c>
      <c r="M8" s="27" t="str">
        <f>IF(ISBLANK(Values!E7),"",Values!$M7)</f>
        <v>https://raw.githubusercontent.com/PatrickVibild/TellusAmazonPictures/master/pictures/Lenovo/T570/RG/ES/1.jpg</v>
      </c>
      <c r="N8" s="27" t="str">
        <f>IF(ISBLANK(Values!$F7),"",Values!N7)</f>
        <v>https://raw.githubusercontent.com/PatrickVibild/TellusAmazonPictures/master/pictures/Lenovo/T570/RG/ES/2.jpg</v>
      </c>
      <c r="O8" s="27" t="str">
        <f>IF(ISBLANK(Values!$F7),"",Values!O7)</f>
        <v>https://raw.githubusercontent.com/PatrickVibild/TellusAmazonPictures/master/pictures/Lenovo/T570/RG/ES/3.jpg</v>
      </c>
      <c r="P8" s="27" t="str">
        <f>IF(ISBLANK(Values!$F7),"",Values!P7)</f>
        <v>https://raw.githubusercontent.com/PatrickVibild/TellusAmazonPictures/master/pictures/Lenovo/T570/RG/ES/4.jpg</v>
      </c>
      <c r="Q8" s="27" t="str">
        <f>IF(ISBLANK(Values!$F7),"",Values!Q7)</f>
        <v>https://raw.githubusercontent.com/PatrickVibild/TellusAmazonPictures/master/pictures/Lenovo/T570/RG/ES/5.jpg</v>
      </c>
      <c r="R8" s="27" t="str">
        <f>IF(ISBLANK(Values!$F7),"",Values!R7)</f>
        <v>https://raw.githubusercontent.com/PatrickVibild/TellusAmazonPictures/master/pictures/Lenovo/T570/RG/ES/6.jpg</v>
      </c>
      <c r="S8" s="27" t="str">
        <f>IF(ISBLANK(Values!$F7),"",Values!S7)</f>
        <v>https://raw.githubusercontent.com/PatrickVibild/TellusAmazonPictures/master/pictures/Lenovo/T570/RG/ES/7.jpg</v>
      </c>
      <c r="T8" s="27" t="str">
        <f>IF(ISBLANK(Values!$F7),"",Values!T7)</f>
        <v>https://raw.githubusercontent.com/PatrickVibild/TellusAmazonPictures/master/pictures/Lenovo/T570/RG/ES/8.jpg</v>
      </c>
      <c r="U8" s="27" t="str">
        <f>IF(ISBLANK(Values!$F7),"",Values!U7)</f>
        <v>https://raw.githubusercontent.com/PatrickVibild/TellusAmazonPictures/master/pictures/Lenovo/T570/RG/ES/9.jpg</v>
      </c>
      <c r="W8" s="29" t="str">
        <f>IF(ISBLANK(Values!E7),"","Child")</f>
        <v>Child</v>
      </c>
      <c r="X8" s="29" t="str">
        <f>IF(ISBLANK(Values!E7),"",Values!$B$13)</f>
        <v>Lenovo T570 parent regular</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Lenovo T570 T580 P51s P52s.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7">
        <f>IF(IF(ISBLANK(Values!E7),"",IF(Values!J7, Values!$B$4, Values!$B$5))=0,"",IF(ISBLANK(Values!E7),"",IF(Values!J7, Values!$B$4, Values!$B$5)))</f>
        <v>44.99</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row>
    <row r="9" spans="1:192" ht="48" x14ac:dyDescent="0.2">
      <c r="A9" s="1" t="str">
        <f>IF(ISBLANK(Values!E8),"",IF(Values!$B$37="EU","computercomponent","computer"))</f>
        <v>computer</v>
      </c>
      <c r="B9" s="33" t="str">
        <f>IF(ISBLANK(Values!E8),"",Values!F8)</f>
        <v>Lenovo T570 Regular - UK</v>
      </c>
      <c r="C9" s="29" t="str">
        <f>IF(ISBLANK(Values!E8),"","TellusRem")</f>
        <v>TellusRem</v>
      </c>
      <c r="D9" s="28">
        <f>IF(ISBLANK(Values!E8),"",Values!E8)</f>
        <v>5714401574057</v>
      </c>
      <c r="E9" s="1" t="str">
        <f>IF(ISBLANK(Values!E8),"","EAN")</f>
        <v>EAN</v>
      </c>
      <c r="F9" s="27" t="str">
        <f>IF(ISBLANK(Values!E8),"",IF(Values!J8, SUBSTITUTE(Values!$B$1, "{language}", Values!H8) &amp; " " &amp;Values!$B$3, SUBSTITUTE(Values!$B$2, "{language}", Values!$H8) &amp; " " &amp;Values!$B$3))</f>
        <v>replacement UK non-backlit keyboard for Lenovo Thinkpad  T570 T580 P51s P52s</v>
      </c>
      <c r="G9" s="29" t="str">
        <f>IF(ISBLANK(Values!E8),"",IF(Values!$B$20="PartialUpdate","","TellusRem"))</f>
        <v>TellusRem</v>
      </c>
      <c r="H9" s="1" t="str">
        <f>IF(ISBLANK(Values!E8),"",Values!$B$16)</f>
        <v>computer-keyboards</v>
      </c>
      <c r="I9" s="1" t="str">
        <f>IF(ISBLANK(Values!E8),"","4730574031")</f>
        <v>4730574031</v>
      </c>
      <c r="J9" s="31" t="str">
        <f>IF(ISBLANK(Values!E8),"",Values!F8 )</f>
        <v>Lenovo T570 Regular - UK</v>
      </c>
      <c r="K9" s="27">
        <f>IF(IF(ISBLANK(Values!E8),"",IF(Values!J8, Values!$B$4, Values!$B$5))=0,"",IF(ISBLANK(Values!E8),"",IF(Values!J8, Values!$B$4, Values!$B$5)))</f>
        <v>44.99</v>
      </c>
      <c r="L9" s="27">
        <f>IF(ISBLANK(Values!E8),"",IF($CO9="DEFAULT", Values!$B$18, ""))</f>
        <v>5</v>
      </c>
      <c r="M9" s="27" t="str">
        <f>IF(ISBLANK(Values!E8),"",Values!$M8)</f>
        <v>https://raw.githubusercontent.com/PatrickVibild/TellusAmazonPictures/master/pictures/Lenovo/T570/RG/UK/1.jpg</v>
      </c>
      <c r="N9" s="27" t="str">
        <f>IF(ISBLANK(Values!$F8),"",Values!N8)</f>
        <v>https://raw.githubusercontent.com/PatrickVibild/TellusAmazonPictures/master/pictures/Lenovo/T570/RG/UK/2.jpg</v>
      </c>
      <c r="O9" s="27" t="str">
        <f>IF(ISBLANK(Values!$F8),"",Values!O8)</f>
        <v>https://raw.githubusercontent.com/PatrickVibild/TellusAmazonPictures/master/pictures/Lenovo/T570/RG/UK/3.jpg</v>
      </c>
      <c r="P9" s="27" t="str">
        <f>IF(ISBLANK(Values!$F8),"",Values!P8)</f>
        <v>https://raw.githubusercontent.com/PatrickVibild/TellusAmazonPictures/master/pictures/Lenovo/T570/RG/UK/4.jpg</v>
      </c>
      <c r="Q9" s="27" t="str">
        <f>IF(ISBLANK(Values!$F8),"",Values!Q8)</f>
        <v>https://raw.githubusercontent.com/PatrickVibild/TellusAmazonPictures/master/pictures/Lenovo/T570/RG/UK/5.jpg</v>
      </c>
      <c r="R9" s="27" t="str">
        <f>IF(ISBLANK(Values!$F8),"",Values!R8)</f>
        <v>https://raw.githubusercontent.com/PatrickVibild/TellusAmazonPictures/master/pictures/Lenovo/T570/RG/UK/6.jpg</v>
      </c>
      <c r="S9" s="27" t="str">
        <f>IF(ISBLANK(Values!$F8),"",Values!S8)</f>
        <v>https://raw.githubusercontent.com/PatrickVibild/TellusAmazonPictures/master/pictures/Lenovo/T570/RG/UK/7.jpg</v>
      </c>
      <c r="T9" s="27" t="str">
        <f>IF(ISBLANK(Values!$F8),"",Values!T8)</f>
        <v>https://raw.githubusercontent.com/PatrickVibild/TellusAmazonPictures/master/pictures/Lenovo/T570/RG/UK/8.jpg</v>
      </c>
      <c r="U9" s="27" t="str">
        <f>IF(ISBLANK(Values!$F8),"",Values!U8)</f>
        <v>https://raw.githubusercontent.com/PatrickVibild/TellusAmazonPictures/master/pictures/Lenovo/T570/RG/UK/9.jpg</v>
      </c>
      <c r="W9" s="29" t="str">
        <f>IF(ISBLANK(Values!E8),"","Child")</f>
        <v>Child</v>
      </c>
      <c r="X9" s="29" t="str">
        <f>IF(ISBLANK(Values!E8),"",Values!$B$13)</f>
        <v>Lenovo T570 parent regular</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Lenovo T570 T580 P51s P52s.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7">
        <f>IF(IF(ISBLANK(Values!E8),"",IF(Values!J8, Values!$B$4, Values!$B$5))=0,"",IF(ISBLANK(Values!E8),"",IF(Values!J8, Values!$B$4, Values!$B$5)))</f>
        <v>44.99</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row>
    <row r="10" spans="1:192" ht="48" x14ac:dyDescent="0.2">
      <c r="A10" s="1" t="str">
        <f>IF(ISBLANK(Values!E9),"",IF(Values!$B$37="EU","computercomponent","computer"))</f>
        <v>computer</v>
      </c>
      <c r="B10" s="33" t="str">
        <f>IF(ISBLANK(Values!E9),"",Values!F9)</f>
        <v>Lenovo T570 Regular - NOR</v>
      </c>
      <c r="C10" s="29" t="str">
        <f>IF(ISBLANK(Values!E9),"","TellusRem")</f>
        <v>TellusRem</v>
      </c>
      <c r="D10" s="28">
        <f>IF(ISBLANK(Values!E9),"",Values!E9)</f>
        <v>5714401574064</v>
      </c>
      <c r="E10" s="1" t="str">
        <f>IF(ISBLANK(Values!E9),"","EAN")</f>
        <v>EAN</v>
      </c>
      <c r="F10" s="27" t="str">
        <f>IF(ISBLANK(Values!E9),"",IF(Values!J9, SUBSTITUTE(Values!$B$1, "{language}", Values!H9) &amp; " " &amp;Values!$B$3, SUBSTITUTE(Values!$B$2, "{language}", Values!$H9) &amp; " " &amp;Values!$B$3))</f>
        <v>replacement Scandinavian – Nordic non-backlit keyboard for Lenovo Thinkpad  T570 T580 P51s P52s</v>
      </c>
      <c r="G10" s="29" t="str">
        <f>IF(ISBLANK(Values!E9),"",IF(Values!$B$20="PartialUpdate","","TellusRem"))</f>
        <v>TellusRem</v>
      </c>
      <c r="H10" s="1" t="str">
        <f>IF(ISBLANK(Values!E9),"",Values!$B$16)</f>
        <v>computer-keyboards</v>
      </c>
      <c r="I10" s="1" t="str">
        <f>IF(ISBLANK(Values!E9),"","4730574031")</f>
        <v>4730574031</v>
      </c>
      <c r="J10" s="31" t="str">
        <f>IF(ISBLANK(Values!E9),"",Values!F9 )</f>
        <v>Lenovo T570 Regular - NOR</v>
      </c>
      <c r="K10" s="27">
        <f>IF(IF(ISBLANK(Values!E9),"",IF(Values!J9, Values!$B$4, Values!$B$5))=0,"",IF(ISBLANK(Values!E9),"",IF(Values!J9, Values!$B$4, Values!$B$5)))</f>
        <v>44.99</v>
      </c>
      <c r="L10" s="27">
        <f>IF(ISBLANK(Values!E9),"",IF($CO10="DEFAULT", Values!$B$18, ""))</f>
        <v>5</v>
      </c>
      <c r="M10" s="27" t="str">
        <f>IF(ISBLANK(Values!E9),"",Values!$M9)</f>
        <v>https://raw.githubusercontent.com/PatrickVibild/TellusAmazonPictures/master/pictures/Lenovo/T570/RG/NOR/1.jpg</v>
      </c>
      <c r="N10" s="27" t="str">
        <f>IF(ISBLANK(Values!$F9),"",Values!N9)</f>
        <v>https://raw.githubusercontent.com/PatrickVibild/TellusAmazonPictures/master/pictures/Lenovo/T570/RG/NOR/2.jpg</v>
      </c>
      <c r="O10" s="27" t="str">
        <f>IF(ISBLANK(Values!$F9),"",Values!O9)</f>
        <v>https://raw.githubusercontent.com/PatrickVibild/TellusAmazonPictures/master/pictures/Lenovo/T570/RG/NOR/3.jpg</v>
      </c>
      <c r="P10" s="27" t="str">
        <f>IF(ISBLANK(Values!$F9),"",Values!P9)</f>
        <v>https://raw.githubusercontent.com/PatrickVibild/TellusAmazonPictures/master/pictures/Lenovo/T570/RG/NOR/4.jpg</v>
      </c>
      <c r="Q10" s="27" t="str">
        <f>IF(ISBLANK(Values!$F9),"",Values!Q9)</f>
        <v>https://raw.githubusercontent.com/PatrickVibild/TellusAmazonPictures/master/pictures/Lenovo/T570/RG/NOR/5.jpg</v>
      </c>
      <c r="R10" s="27" t="str">
        <f>IF(ISBLANK(Values!$F9),"",Values!R9)</f>
        <v>https://raw.githubusercontent.com/PatrickVibild/TellusAmazonPictures/master/pictures/Lenovo/T570/RG/NOR/6.jpg</v>
      </c>
      <c r="S10" s="27" t="str">
        <f>IF(ISBLANK(Values!$F9),"",Values!S9)</f>
        <v>https://raw.githubusercontent.com/PatrickVibild/TellusAmazonPictures/master/pictures/Lenovo/T570/RG/NOR/7.jpg</v>
      </c>
      <c r="T10" s="27" t="str">
        <f>IF(ISBLANK(Values!$F9),"",Values!T9)</f>
        <v>https://raw.githubusercontent.com/PatrickVibild/TellusAmazonPictures/master/pictures/Lenovo/T570/RG/NOR/8.jpg</v>
      </c>
      <c r="U10" s="27" t="str">
        <f>IF(ISBLANK(Values!$F9),"",Values!U9)</f>
        <v>https://raw.githubusercontent.com/PatrickVibild/TellusAmazonPictures/master/pictures/Lenovo/T570/RG/NOR/9.jpg</v>
      </c>
      <c r="W10" s="29" t="str">
        <f>IF(ISBLANK(Values!E9),"","Child")</f>
        <v>Child</v>
      </c>
      <c r="X10" s="29" t="str">
        <f>IF(ISBLANK(Values!E9),"",Values!$B$13)</f>
        <v>Lenovo T570 parent regular</v>
      </c>
      <c r="Y10" s="31" t="str">
        <f>IF(ISBLANK(Values!E9),"","Size-Color")</f>
        <v>Size-Color</v>
      </c>
      <c r="Z10" s="29" t="str">
        <f>IF(ISBLANK(Values!E9),"","variation")</f>
        <v>variation</v>
      </c>
      <c r="AA10" s="1"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Lenovo T570 T580 P51s P52s.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IF(IF(ISBLANK(Values!E9),"",IF(Values!J9, Values!$B$4, Values!$B$5))=0,"",IF(ISBLANK(Values!E9),"",IF(Values!J9, Values!$B$4, Values!$B$5)))</f>
        <v>44.99</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row>
    <row r="11" spans="1:192" ht="48" x14ac:dyDescent="0.2">
      <c r="A11" s="1" t="str">
        <f>IF(ISBLANK(Values!E10),"",IF(Values!$B$37="EU","computercomponent","computer"))</f>
        <v>computer</v>
      </c>
      <c r="B11" s="33" t="str">
        <f>IF(ISBLANK(Values!E10),"",Values!F10)</f>
        <v>Lenovo T570 Regular - BE</v>
      </c>
      <c r="C11" s="29" t="str">
        <f>IF(ISBLANK(Values!E10),"","TellusRem")</f>
        <v>TellusRem</v>
      </c>
      <c r="D11" s="28">
        <f>IF(ISBLANK(Values!E10),"",Values!E10)</f>
        <v>5714401574071</v>
      </c>
      <c r="E11" s="1" t="str">
        <f>IF(ISBLANK(Values!E10),"","EAN")</f>
        <v>EAN</v>
      </c>
      <c r="F11" s="27" t="str">
        <f>IF(ISBLANK(Values!E10),"",IF(Values!J10, SUBSTITUTE(Values!$B$1, "{language}", Values!H10) &amp; " " &amp;Values!$B$3, SUBSTITUTE(Values!$B$2, "{language}", Values!$H10) &amp; " " &amp;Values!$B$3))</f>
        <v>replacement Belgian non-backlit keyboard for Lenovo Thinkpad  T570 T580 P51s P52s</v>
      </c>
      <c r="G11" s="29" t="str">
        <f>IF(ISBLANK(Values!E10),"",IF(Values!$B$20="PartialUpdate","","TellusRem"))</f>
        <v>TellusRem</v>
      </c>
      <c r="H11" s="1" t="str">
        <f>IF(ISBLANK(Values!E10),"",Values!$B$16)</f>
        <v>computer-keyboards</v>
      </c>
      <c r="I11" s="1" t="str">
        <f>IF(ISBLANK(Values!E10),"","4730574031")</f>
        <v>4730574031</v>
      </c>
      <c r="J11" s="31" t="str">
        <f>IF(ISBLANK(Values!E10),"",Values!F10 )</f>
        <v>Lenovo T570 Regular - BE</v>
      </c>
      <c r="K11" s="27">
        <f>IF(IF(ISBLANK(Values!E10),"",IF(Values!J10, Values!$B$4, Values!$B$5))=0,"",IF(ISBLANK(Values!E10),"",IF(Values!J10, Values!$B$4, Values!$B$5)))</f>
        <v>44.99</v>
      </c>
      <c r="L11" s="27">
        <f>IF(ISBLANK(Values!E10),"",IF($CO11="DEFAULT", Values!$B$18, ""))</f>
        <v>5</v>
      </c>
      <c r="M11" s="27" t="str">
        <f>IF(ISBLANK(Values!E10),"",Values!$M10)</f>
        <v>https://download.lenovo.com/Images/Parts/01EN934/01EN934_A.jpg</v>
      </c>
      <c r="N11" s="27" t="str">
        <f>IF(ISBLANK(Values!$F10),"",Values!N10)</f>
        <v>https://download.lenovo.com/Images/Parts/01EN934/01EN934_B.jpg</v>
      </c>
      <c r="O11" s="27" t="str">
        <f>IF(ISBLANK(Values!$F10),"",Values!O10)</f>
        <v>https://download.lenovo.com/Images/Parts/01EN934/01EN934_details.jpg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T570 parent regular</v>
      </c>
      <c r="Y11" s="31" t="str">
        <f>IF(ISBLANK(Values!E10),"","Size-Color")</f>
        <v>Size-Color</v>
      </c>
      <c r="Z11" s="29" t="str">
        <f>IF(ISBLANK(Values!E10),"","variation")</f>
        <v>variation</v>
      </c>
      <c r="AA11" s="1" t="str">
        <f>IF(ISBLANK(Values!E10),"",Values!$B$20)</f>
        <v>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NO backlit.</v>
      </c>
      <c r="AM11" s="1" t="str">
        <f>SUBSTITUTE(IF(ISBLANK(Values!E10),"",Values!$B$27), "{model}", Values!$B$3)</f>
        <v>👉 COMPATIBLE WITH - Lenovo T570 T580 P51s P52s. Please check the picture and description carefully before purchasing any keyboard. This ensures that you get the correct laptop keyboard for your computer. Super easy installation.</v>
      </c>
      <c r="AT11" s="27" t="str">
        <f>IF(ISBLANK(Values!E10),"",Values!H10)</f>
        <v>Belgian</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IF(IF(ISBLANK(Values!E10),"",IF(Values!J10, Values!$B$4, Values!$B$5))=0,"",IF(ISBLANK(Values!E10),"",IF(Values!J10, Values!$B$4, Values!$B$5)))</f>
        <v>44.99</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row>
    <row r="12" spans="1:192" ht="48" x14ac:dyDescent="0.2">
      <c r="A12" s="1" t="str">
        <f>IF(ISBLANK(Values!E11),"",IF(Values!$B$37="EU","computercomponent","computer"))</f>
        <v>computer</v>
      </c>
      <c r="B12" s="33" t="str">
        <f>IF(ISBLANK(Values!E11),"",Values!F11)</f>
        <v>Lenovo T570 Regular - BG</v>
      </c>
      <c r="C12" s="29" t="str">
        <f>IF(ISBLANK(Values!E11),"","TellusRem")</f>
        <v>TellusRem</v>
      </c>
      <c r="D12" s="28">
        <f>IF(ISBLANK(Values!E11),"",Values!E11)</f>
        <v>5714401574088</v>
      </c>
      <c r="E12" s="1" t="str">
        <f>IF(ISBLANK(Values!E11),"","EAN")</f>
        <v>EAN</v>
      </c>
      <c r="F12" s="27" t="str">
        <f>IF(ISBLANK(Values!E11),"",IF(Values!J11, SUBSTITUTE(Values!$B$1, "{language}", Values!H11) &amp; " " &amp;Values!$B$3, SUBSTITUTE(Values!$B$2, "{language}", Values!$H11) &amp; " " &amp;Values!$B$3))</f>
        <v>replacement Bulgarian non-backlit keyboard for Lenovo Thinkpad  T570 T580 P51s P52s</v>
      </c>
      <c r="G12" s="29" t="str">
        <f>IF(ISBLANK(Values!E11),"",IF(Values!$B$20="PartialUpdate","","TellusRem"))</f>
        <v>TellusRem</v>
      </c>
      <c r="H12" s="1" t="str">
        <f>IF(ISBLANK(Values!E11),"",Values!$B$16)</f>
        <v>computer-keyboards</v>
      </c>
      <c r="I12" s="1" t="str">
        <f>IF(ISBLANK(Values!E11),"","4730574031")</f>
        <v>4730574031</v>
      </c>
      <c r="J12" s="31" t="str">
        <f>IF(ISBLANK(Values!E11),"",Values!F11 )</f>
        <v>Lenovo T570 Regular - BG</v>
      </c>
      <c r="K12" s="27">
        <f>IF(IF(ISBLANK(Values!E11),"",IF(Values!J11, Values!$B$4, Values!$B$5))=0,"",IF(ISBLANK(Values!E11),"",IF(Values!J11, Values!$B$4, Values!$B$5)))</f>
        <v>44.99</v>
      </c>
      <c r="L12" s="27">
        <f>IF(ISBLANK(Values!E11),"",IF($CO12="DEFAULT", Values!$B$18, ""))</f>
        <v>5</v>
      </c>
      <c r="M12" s="27" t="str">
        <f>IF(ISBLANK(Values!E11),"",Values!$M11)</f>
        <v>https://download.lenovo.com/Images/Parts/01EN935/01EN935_A.jpg</v>
      </c>
      <c r="N12" s="27" t="str">
        <f>IF(ISBLANK(Values!$F11),"",Values!N11)</f>
        <v>https://download.lenovo.com/Images/Parts/01EN935/01EN935_B.jpg</v>
      </c>
      <c r="O12" s="27" t="str">
        <f>IF(ISBLANK(Values!$F11),"",Values!O11)</f>
        <v>https://download.lenovo.com/Images/Parts/01EN935/01EN935_details.jpg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T570 parent regular</v>
      </c>
      <c r="Y12" s="31" t="str">
        <f>IF(ISBLANK(Values!E11),"","Size-Color")</f>
        <v>Size-Color</v>
      </c>
      <c r="Z12" s="29" t="str">
        <f>IF(ISBLANK(Values!E11),"","variation")</f>
        <v>variation</v>
      </c>
      <c r="AA12" s="1" t="str">
        <f>IF(ISBLANK(Values!E11),"",Values!$B$20)</f>
        <v>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NO backlit.</v>
      </c>
      <c r="AM12" s="1" t="str">
        <f>SUBSTITUTE(IF(ISBLANK(Values!E11),"",Values!$B$27), "{model}", Values!$B$3)</f>
        <v>👉 COMPATIBLE WITH - Lenovo T570 T580 P51s P52s. Please check the picture and description carefully before purchasing any keyboard. This ensures that you get the correct laptop keyboard for your computer. Super easy installation.</v>
      </c>
      <c r="AT12" s="27" t="str">
        <f>IF(ISBLANK(Values!E11),"",Values!H11)</f>
        <v>Bulgarian</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IF(IF(ISBLANK(Values!E11),"",IF(Values!J11, Values!$B$4, Values!$B$5))=0,"",IF(ISBLANK(Values!E11),"",IF(Values!J11, Values!$B$4, Values!$B$5)))</f>
        <v>44.99</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row>
    <row r="13" spans="1:192" ht="48" x14ac:dyDescent="0.2">
      <c r="A13" s="1" t="str">
        <f>IF(ISBLANK(Values!E12),"",IF(Values!$B$37="EU","computercomponent","computer"))</f>
        <v>computer</v>
      </c>
      <c r="B13" s="33" t="str">
        <f>IF(ISBLANK(Values!E12),"",Values!F12)</f>
        <v>Lenovo T570 Regular - CZ</v>
      </c>
      <c r="C13" s="29" t="str">
        <f>IF(ISBLANK(Values!E12),"","TellusRem")</f>
        <v>TellusRem</v>
      </c>
      <c r="D13" s="28">
        <f>IF(ISBLANK(Values!E12),"",Values!E12)</f>
        <v>5714401574095</v>
      </c>
      <c r="E13" s="1" t="str">
        <f>IF(ISBLANK(Values!E12),"","EAN")</f>
        <v>EAN</v>
      </c>
      <c r="F13" s="27" t="str">
        <f>IF(ISBLANK(Values!E12),"",IF(Values!J12, SUBSTITUTE(Values!$B$1, "{language}", Values!H12) &amp; " " &amp;Values!$B$3, SUBSTITUTE(Values!$B$2, "{language}", Values!$H12) &amp; " " &amp;Values!$B$3))</f>
        <v>replacement Czech non-backlit keyboard for Lenovo Thinkpad  T570 T580 P51s P52s</v>
      </c>
      <c r="G13" s="29" t="str">
        <f>IF(ISBLANK(Values!E12),"",IF(Values!$B$20="PartialUpdate","","TellusRem"))</f>
        <v>TellusRem</v>
      </c>
      <c r="H13" s="1" t="str">
        <f>IF(ISBLANK(Values!E12),"",Values!$B$16)</f>
        <v>computer-keyboards</v>
      </c>
      <c r="I13" s="1" t="str">
        <f>IF(ISBLANK(Values!E12),"","4730574031")</f>
        <v>4730574031</v>
      </c>
      <c r="J13" s="31" t="str">
        <f>IF(ISBLANK(Values!E12),"",Values!F12 )</f>
        <v>Lenovo T570 Regular - CZ</v>
      </c>
      <c r="K13" s="27">
        <f>IF(IF(ISBLANK(Values!E12),"",IF(Values!J12, Values!$B$4, Values!$B$5))=0,"",IF(ISBLANK(Values!E12),"",IF(Values!J12, Values!$B$4, Values!$B$5)))</f>
        <v>44.99</v>
      </c>
      <c r="L13" s="27">
        <f>IF(ISBLANK(Values!E12),"",IF($CO13="DEFAULT", Values!$B$18, ""))</f>
        <v>5</v>
      </c>
      <c r="M13" s="27" t="str">
        <f>IF(ISBLANK(Values!E12),"",Values!$M12)</f>
        <v>https://download.lenovo.com/Images/Parts/01ER508/01ER508_A.jpg</v>
      </c>
      <c r="N13" s="27" t="str">
        <f>IF(ISBLANK(Values!$F12),"",Values!N12)</f>
        <v>https://download.lenovo.com/Images/Parts/01ER508/01ER508_B.jpg</v>
      </c>
      <c r="O13" s="27" t="str">
        <f>IF(ISBLANK(Values!$F12),"",Values!O12)</f>
        <v>https://download.lenovo.com/Images/Parts/01ER508/01ER508_details.jpg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T570 parent regular</v>
      </c>
      <c r="Y13" s="31" t="str">
        <f>IF(ISBLANK(Values!E12),"","Size-Color")</f>
        <v>Size-Color</v>
      </c>
      <c r="Z13" s="29" t="str">
        <f>IF(ISBLANK(Values!E12),"","variation")</f>
        <v>variation</v>
      </c>
      <c r="AA13" s="1"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NO backlit.</v>
      </c>
      <c r="AM13" s="1" t="str">
        <f>SUBSTITUTE(IF(ISBLANK(Values!E12),"",Values!$B$27), "{model}", Values!$B$3)</f>
        <v>👉 COMPATIBLE WITH - Lenovo T570 T580 P51s P52s. Please check the picture and description carefully before purchasing any keyboard. This ensures that you get the correct laptop keyboard for your computer. Super easy installation.</v>
      </c>
      <c r="AT13" s="27" t="str">
        <f>IF(ISBLANK(Values!E12),"",Values!H12)</f>
        <v>Czech</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IF(IF(ISBLANK(Values!E12),"",IF(Values!J12, Values!$B$4, Values!$B$5))=0,"",IF(ISBLANK(Values!E12),"",IF(Values!J12, Values!$B$4, Values!$B$5)))</f>
        <v>44.99</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row>
    <row r="14" spans="1:192" ht="48" x14ac:dyDescent="0.2">
      <c r="A14" s="1" t="str">
        <f>IF(ISBLANK(Values!E13),"",IF(Values!$B$37="EU","computercomponent","computer"))</f>
        <v>computer</v>
      </c>
      <c r="B14" s="33" t="str">
        <f>IF(ISBLANK(Values!E13),"",Values!F13)</f>
        <v>Lenovo T570 Regular - DK</v>
      </c>
      <c r="C14" s="29" t="str">
        <f>IF(ISBLANK(Values!E13),"","TellusRem")</f>
        <v>TellusRem</v>
      </c>
      <c r="D14" s="28">
        <f>IF(ISBLANK(Values!E13),"",Values!E13)</f>
        <v>5714401574101</v>
      </c>
      <c r="E14" s="1" t="str">
        <f>IF(ISBLANK(Values!E13),"","EAN")</f>
        <v>EAN</v>
      </c>
      <c r="F14" s="27" t="str">
        <f>IF(ISBLANK(Values!E13),"",IF(Values!J13, SUBSTITUTE(Values!$B$1, "{language}", Values!H13) &amp; " " &amp;Values!$B$3, SUBSTITUTE(Values!$B$2, "{language}", Values!$H13) &amp; " " &amp;Values!$B$3))</f>
        <v>replacement Danish non-backlit keyboard for Lenovo Thinkpad  T570 T580 P51s P52s</v>
      </c>
      <c r="G14" s="29" t="str">
        <f>IF(ISBLANK(Values!E13),"",IF(Values!$B$20="PartialUpdate","","TellusRem"))</f>
        <v>TellusRem</v>
      </c>
      <c r="H14" s="1" t="str">
        <f>IF(ISBLANK(Values!E13),"",Values!$B$16)</f>
        <v>computer-keyboards</v>
      </c>
      <c r="I14" s="1" t="str">
        <f>IF(ISBLANK(Values!E13),"","4730574031")</f>
        <v>4730574031</v>
      </c>
      <c r="J14" s="31" t="str">
        <f>IF(ISBLANK(Values!E13),"",Values!F13 )</f>
        <v>Lenovo T570 Regular - DK</v>
      </c>
      <c r="K14" s="27">
        <f>IF(IF(ISBLANK(Values!E13),"",IF(Values!J13, Values!$B$4, Values!$B$5))=0,"",IF(ISBLANK(Values!E13),"",IF(Values!J13, Values!$B$4, Values!$B$5)))</f>
        <v>44.99</v>
      </c>
      <c r="L14" s="27">
        <f>IF(ISBLANK(Values!E13),"",IF($CO14="DEFAULT", Values!$B$18, ""))</f>
        <v>5</v>
      </c>
      <c r="M14" s="27" t="str">
        <f>IF(ISBLANK(Values!E13),"",Values!$M13)</f>
        <v>https://download.lenovo.com/Images/Parts/01ER509/01ER509_A.jpg</v>
      </c>
      <c r="N14" s="27" t="str">
        <f>IF(ISBLANK(Values!$F13),"",Values!N13)</f>
        <v>https://download.lenovo.com/Images/Parts/01ER509/01ER509_B.jpg</v>
      </c>
      <c r="O14" s="27" t="str">
        <f>IF(ISBLANK(Values!$F13),"",Values!O13)</f>
        <v>https://download.lenovo.com/Images/Parts/01ER509/01ER509_details.jpg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T570 parent regular</v>
      </c>
      <c r="Y14" s="31" t="str">
        <f>IF(ISBLANK(Values!E13),"","Size-Color")</f>
        <v>Size-Color</v>
      </c>
      <c r="Z14" s="29" t="str">
        <f>IF(ISBLANK(Values!E13),"","variation")</f>
        <v>variation</v>
      </c>
      <c r="AA14" s="1"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NO backlit.</v>
      </c>
      <c r="AM14" s="1" t="str">
        <f>SUBSTITUTE(IF(ISBLANK(Values!E13),"",Values!$B$27), "{model}", Values!$B$3)</f>
        <v>👉 COMPATIBLE WITH - Lenovo T570 T580 P51s P52s. Please check the picture and description carefully before purchasing any keyboard. This ensures that you get the correct laptop keyboard for your computer. Super easy installation.</v>
      </c>
      <c r="AT14" s="27" t="str">
        <f>IF(ISBLANK(Values!E13),"",Values!H13)</f>
        <v>Danish</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IF(IF(ISBLANK(Values!E13),"",IF(Values!J13, Values!$B$4, Values!$B$5))=0,"",IF(ISBLANK(Values!E13),"",IF(Values!J13, Values!$B$4, Values!$B$5)))</f>
        <v>44.99</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row>
    <row r="15" spans="1:192" ht="48" x14ac:dyDescent="0.2">
      <c r="A15" s="1" t="str">
        <f>IF(ISBLANK(Values!E14),"",IF(Values!$B$37="EU","computercomponent","computer"))</f>
        <v>computer</v>
      </c>
      <c r="B15" s="33" t="str">
        <f>IF(ISBLANK(Values!E14),"",Values!F14)</f>
        <v>Lenovo T570 Regular - HU</v>
      </c>
      <c r="C15" s="29" t="str">
        <f>IF(ISBLANK(Values!E14),"","TellusRem")</f>
        <v>TellusRem</v>
      </c>
      <c r="D15" s="28">
        <f>IF(ISBLANK(Values!E14),"",Values!E14)</f>
        <v>5714401574118</v>
      </c>
      <c r="E15" s="1" t="str">
        <f>IF(ISBLANK(Values!E14),"","EAN")</f>
        <v>EAN</v>
      </c>
      <c r="F15" s="27" t="str">
        <f>IF(ISBLANK(Values!E14),"",IF(Values!J14, SUBSTITUTE(Values!$B$1, "{language}", Values!H14) &amp; " " &amp;Values!$B$3, SUBSTITUTE(Values!$B$2, "{language}", Values!$H14) &amp; " " &amp;Values!$B$3))</f>
        <v>replacement Hungarian non-backlit keyboard for Lenovo Thinkpad  T570 T580 P51s P52s</v>
      </c>
      <c r="G15" s="29" t="str">
        <f>IF(ISBLANK(Values!E14),"",IF(Values!$B$20="PartialUpdate","","TellusRem"))</f>
        <v>TellusRem</v>
      </c>
      <c r="H15" s="1" t="str">
        <f>IF(ISBLANK(Values!E14),"",Values!$B$16)</f>
        <v>computer-keyboards</v>
      </c>
      <c r="I15" s="1" t="str">
        <f>IF(ISBLANK(Values!E14),"","4730574031")</f>
        <v>4730574031</v>
      </c>
      <c r="J15" s="31" t="str">
        <f>IF(ISBLANK(Values!E14),"",Values!F14 )</f>
        <v>Lenovo T570 Regular - HU</v>
      </c>
      <c r="K15" s="27">
        <f>IF(IF(ISBLANK(Values!E14),"",IF(Values!J14, Values!$B$4, Values!$B$5))=0,"",IF(ISBLANK(Values!E14),"",IF(Values!J14, Values!$B$4, Values!$B$5)))</f>
        <v>44.99</v>
      </c>
      <c r="L15" s="27">
        <f>IF(ISBLANK(Values!E14),"",IF($CO15="DEFAULT", Values!$B$18, ""))</f>
        <v>5</v>
      </c>
      <c r="M15" s="27" t="str">
        <f>IF(ISBLANK(Values!E14),"",Values!$M14)</f>
        <v>https://download.lenovo.com/Images/Parts/01EN943/01EN943_A.jpg</v>
      </c>
      <c r="N15" s="27" t="str">
        <f>IF(ISBLANK(Values!$F14),"",Values!N14)</f>
        <v>https://download.lenovo.com/Images/Parts/01EN943/01EN943_B.jpg</v>
      </c>
      <c r="O15" s="27" t="str">
        <f>IF(ISBLANK(Values!$F14),"",Values!O14)</f>
        <v>https://download.lenovo.com/Images/Parts/01EN943/01EN943_details.jpg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T570 parent regular</v>
      </c>
      <c r="Y15" s="31" t="str">
        <f>IF(ISBLANK(Values!E14),"","Size-Color")</f>
        <v>Size-Color</v>
      </c>
      <c r="Z15" s="29" t="str">
        <f>IF(ISBLANK(Values!E14),"","variation")</f>
        <v>variation</v>
      </c>
      <c r="AA15" s="1" t="str">
        <f>IF(ISBLANK(Values!E14),"",Values!$B$20)</f>
        <v>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4"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3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NO backlit.</v>
      </c>
      <c r="AM15" s="1" t="str">
        <f>SUBSTITUTE(IF(ISBLANK(Values!E14),"",Values!$B$27), "{model}", Values!$B$3)</f>
        <v>👉 COMPATIBLE WITH - Lenovo T570 T580 P51s P52s. Please check the picture and description carefully before purchasing any keyboard. This ensures that you get the correct laptop keyboard for your computer. Super easy installation.</v>
      </c>
      <c r="AT15" s="27" t="str">
        <f>IF(ISBLANK(Values!E14),"",Values!H14)</f>
        <v>Hungarian</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1" t="str">
        <f>IF(ISBLANK(Values!E14),"","Parts")</f>
        <v>Parts</v>
      </c>
      <c r="DP15" s="1" t="str">
        <f>IF(ISBLANK(Values!E14),"",Values!$B$31)</f>
        <v>6 month warranty after the delivery date. In case of any malfunction of the keyboard a new unit or a spare part for the keyboard of the product will be sent. In case of shortage of stock a full refund is issued.</v>
      </c>
      <c r="DY15" t="str">
        <f>IF(ISBLANK(Values!$E14), "", "not_applicable")</f>
        <v>not_applicable</v>
      </c>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IF(IF(ISBLANK(Values!E14),"",IF(Values!J14, Values!$B$4, Values!$B$5))=0,"",IF(ISBLANK(Values!E14),"",IF(Values!J14, Values!$B$4, Values!$B$5)))</f>
        <v>44.99</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row>
    <row r="16" spans="1:192" ht="48" x14ac:dyDescent="0.2">
      <c r="A16" s="1" t="str">
        <f>IF(ISBLANK(Values!E15),"",IF(Values!$B$37="EU","computercomponent","computer"))</f>
        <v>computer</v>
      </c>
      <c r="B16" s="33" t="str">
        <f>IF(ISBLANK(Values!E15),"",Values!F15)</f>
        <v>Lenovo T570 Regular - NL</v>
      </c>
      <c r="C16" s="29" t="str">
        <f>IF(ISBLANK(Values!E15),"","TellusRem")</f>
        <v>TellusRem</v>
      </c>
      <c r="D16" s="28">
        <f>IF(ISBLANK(Values!E15),"",Values!E15)</f>
        <v>5714401574125</v>
      </c>
      <c r="E16" s="1" t="str">
        <f>IF(ISBLANK(Values!E15),"","EAN")</f>
        <v>EAN</v>
      </c>
      <c r="F16" s="27" t="str">
        <f>IF(ISBLANK(Values!E15),"",IF(Values!J15, SUBSTITUTE(Values!$B$1, "{language}", Values!H15) &amp; " " &amp;Values!$B$3, SUBSTITUTE(Values!$B$2, "{language}", Values!$H15) &amp; " " &amp;Values!$B$3))</f>
        <v>replacement Dutch non-backlit keyboard for Lenovo Thinkpad  T570 T580 P51s P52s</v>
      </c>
      <c r="G16" s="29" t="str">
        <f>IF(ISBLANK(Values!E15),"",IF(Values!$B$20="PartialUpdate","","TellusRem"))</f>
        <v>TellusRem</v>
      </c>
      <c r="H16" s="1" t="str">
        <f>IF(ISBLANK(Values!E15),"",Values!$B$16)</f>
        <v>computer-keyboards</v>
      </c>
      <c r="I16" s="1" t="str">
        <f>IF(ISBLANK(Values!E15),"","4730574031")</f>
        <v>4730574031</v>
      </c>
      <c r="J16" s="31" t="str">
        <f>IF(ISBLANK(Values!E15),"",Values!F15 )</f>
        <v>Lenovo T570 Regular - NL</v>
      </c>
      <c r="K16" s="27">
        <f>IF(IF(ISBLANK(Values!E15),"",IF(Values!J15, Values!$B$4, Values!$B$5))=0,"",IF(ISBLANK(Values!E15),"",IF(Values!J15, Values!$B$4, Values!$B$5)))</f>
        <v>44.99</v>
      </c>
      <c r="L16" s="27">
        <f>IF(ISBLANK(Values!E15),"",IF($CO16="DEFAULT", Values!$B$18, ""))</f>
        <v>5</v>
      </c>
      <c r="M16" s="27" t="str">
        <f>IF(ISBLANK(Values!E15),"",Values!$M15)</f>
        <v>https://download.lenovo.com/Images/Parts/01EN947/01EN947_A.jpg</v>
      </c>
      <c r="N16" s="27" t="str">
        <f>IF(ISBLANK(Values!$F15),"",Values!N15)</f>
        <v>https://download.lenovo.com/Images/Parts/01EN947/01EN947_B.jpg</v>
      </c>
      <c r="O16" s="27" t="str">
        <f>IF(ISBLANK(Values!$F15),"",Values!O15)</f>
        <v>https://download.lenovo.com/Images/Parts/01EN947/01EN947_details.jpg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T570 parent regular</v>
      </c>
      <c r="Y16" s="31" t="str">
        <f>IF(ISBLANK(Values!E15),"","Size-Color")</f>
        <v>Size-Color</v>
      </c>
      <c r="Z16" s="29" t="str">
        <f>IF(ISBLANK(Values!E15),"","variation")</f>
        <v>variation</v>
      </c>
      <c r="AA16" s="1" t="str">
        <f>IF(ISBLANK(Values!E15),"",Values!$B$20)</f>
        <v>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4"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3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NO backlit.</v>
      </c>
      <c r="AM16" s="1" t="str">
        <f>SUBSTITUTE(IF(ISBLANK(Values!E15),"",Values!$B$27), "{model}", Values!$B$3)</f>
        <v>👉 COMPATIBLE WITH - Lenovo T570 T580 P51s P52s. Please check the picture and description carefully before purchasing any keyboard. This ensures that you get the correct laptop keyboard for your computer. Super easy installation.</v>
      </c>
      <c r="AT16" s="27" t="str">
        <f>IF(ISBLANK(Values!E15),"",Values!H15)</f>
        <v>Dutch</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1" t="str">
        <f>IF(ISBLANK(Values!E15),"","Parts")</f>
        <v>Parts</v>
      </c>
      <c r="DP16" s="1" t="str">
        <f>IF(ISBLANK(Values!E15),"",Values!$B$31)</f>
        <v>6 month warranty after the delivery date. In case of any malfunction of the keyboard a new unit or a spare part for the keyboard of the product will be sent. In case of shortage of stock a full refund is issued.</v>
      </c>
      <c r="DY16" t="str">
        <f>IF(ISBLANK(Values!$E15), "", "not_applicable")</f>
        <v>not_applicable</v>
      </c>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IF(IF(ISBLANK(Values!E15),"",IF(Values!J15, Values!$B$4, Values!$B$5))=0,"",IF(ISBLANK(Values!E15),"",IF(Values!J15, Values!$B$4, Values!$B$5)))</f>
        <v>44.99</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row>
    <row r="17" spans="1:192" ht="48" x14ac:dyDescent="0.2">
      <c r="A17" s="1" t="str">
        <f>IF(ISBLANK(Values!E16),"",IF(Values!$B$37="EU","computercomponent","computer"))</f>
        <v>computer</v>
      </c>
      <c r="B17" s="33" t="str">
        <f>IF(ISBLANK(Values!E16),"",Values!F16)</f>
        <v>Lenovo T570 Regular - NO</v>
      </c>
      <c r="C17" s="29" t="str">
        <f>IF(ISBLANK(Values!E16),"","TellusRem")</f>
        <v>TellusRem</v>
      </c>
      <c r="D17" s="28">
        <f>IF(ISBLANK(Values!E16),"",Values!E16)</f>
        <v>5714401574132</v>
      </c>
      <c r="E17" s="1" t="str">
        <f>IF(ISBLANK(Values!E16),"","EAN")</f>
        <v>EAN</v>
      </c>
      <c r="F17" s="27" t="str">
        <f>IF(ISBLANK(Values!E16),"",IF(Values!J16, SUBSTITUTE(Values!$B$1, "{language}", Values!H16) &amp; " " &amp;Values!$B$3, SUBSTITUTE(Values!$B$2, "{language}", Values!$H16) &amp; " " &amp;Values!$B$3))</f>
        <v>replacement Norwegian non-backlit keyboard for Lenovo Thinkpad  T570 T580 P51s P52s</v>
      </c>
      <c r="G17" s="29" t="str">
        <f>IF(ISBLANK(Values!E16),"",IF(Values!$B$20="PartialUpdate","","TellusRem"))</f>
        <v>TellusRem</v>
      </c>
      <c r="H17" s="1" t="str">
        <f>IF(ISBLANK(Values!E16),"",Values!$B$16)</f>
        <v>computer-keyboards</v>
      </c>
      <c r="I17" s="1" t="str">
        <f>IF(ISBLANK(Values!E16),"","4730574031")</f>
        <v>4730574031</v>
      </c>
      <c r="J17" s="31" t="str">
        <f>IF(ISBLANK(Values!E16),"",Values!F16 )</f>
        <v>Lenovo T570 Regular - NO</v>
      </c>
      <c r="K17" s="27">
        <f>IF(IF(ISBLANK(Values!E16),"",IF(Values!J16, Values!$B$4, Values!$B$5))=0,"",IF(ISBLANK(Values!E16),"",IF(Values!J16, Values!$B$4, Values!$B$5)))</f>
        <v>44.99</v>
      </c>
      <c r="L17" s="27">
        <f>IF(ISBLANK(Values!E16),"",IF($CO17="DEFAULT", Values!$B$18, ""))</f>
        <v>5</v>
      </c>
      <c r="M17" s="27" t="str">
        <f>IF(ISBLANK(Values!E16),"",Values!$M16)</f>
        <v>https://download.lenovo.com/Images/Parts/01ER520/01ER520_A.jpg</v>
      </c>
      <c r="N17" s="27" t="str">
        <f>IF(ISBLANK(Values!$F16),"",Values!N16)</f>
        <v>https://download.lenovo.com/Images/Parts/01ER520/01ER520_B.jpg</v>
      </c>
      <c r="O17" s="27" t="str">
        <f>IF(ISBLANK(Values!$F16),"",Values!O16)</f>
        <v>https://download.lenovo.com/Images/Parts/01ER520/01ER520_details.jpg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T570 parent regular</v>
      </c>
      <c r="Y17" s="31" t="str">
        <f>IF(ISBLANK(Values!E16),"","Size-Color")</f>
        <v>Size-Color</v>
      </c>
      <c r="Z17" s="29" t="str">
        <f>IF(ISBLANK(Values!E16),"","variation")</f>
        <v>variation</v>
      </c>
      <c r="AA17" s="1" t="str">
        <f>IF(ISBLANK(Values!E16),"",Values!$B$20)</f>
        <v>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4"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3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NO backlit.</v>
      </c>
      <c r="AM17" s="1" t="str">
        <f>SUBSTITUTE(IF(ISBLANK(Values!E16),"",Values!$B$27), "{model}", Values!$B$3)</f>
        <v>👉 COMPATIBLE WITH - Lenovo T570 T580 P51s P52s. Please check the picture and description carefully before purchasing any keyboard. This ensures that you get the correct laptop keyboard for your computer. Super easy installation.</v>
      </c>
      <c r="AT17" s="27" t="str">
        <f>IF(ISBLANK(Values!E16),"",Values!H16)</f>
        <v>Norwegian</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1" t="str">
        <f>IF(ISBLANK(Values!E16),"","Parts")</f>
        <v>Parts</v>
      </c>
      <c r="DP17" s="1" t="str">
        <f>IF(ISBLANK(Values!E16),"",Values!$B$31)</f>
        <v>6 month warranty after the delivery date. In case of any malfunction of the keyboard a new unit or a spare part for the keyboard of the product will be sent. In case of shortage of stock a full refund is issued.</v>
      </c>
      <c r="DY17" t="str">
        <f>IF(ISBLANK(Values!$E16), "", "not_applicable")</f>
        <v>not_applicable</v>
      </c>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IF(IF(ISBLANK(Values!E16),"",IF(Values!J16, Values!$B$4, Values!$B$5))=0,"",IF(ISBLANK(Values!E16),"",IF(Values!J16, Values!$B$4, Values!$B$5)))</f>
        <v>44.99</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row>
    <row r="18" spans="1:192" ht="48" x14ac:dyDescent="0.2">
      <c r="A18" s="1" t="str">
        <f>IF(ISBLANK(Values!E17),"",IF(Values!$B$37="EU","computercomponent","computer"))</f>
        <v>computer</v>
      </c>
      <c r="B18" s="33" t="str">
        <f>IF(ISBLANK(Values!E17),"",Values!F17)</f>
        <v>Lenovo T570 Regular - PL</v>
      </c>
      <c r="C18" s="29" t="str">
        <f>IF(ISBLANK(Values!E17),"","TellusRem")</f>
        <v>TellusRem</v>
      </c>
      <c r="D18" s="28">
        <f>IF(ISBLANK(Values!E17),"",Values!E17)</f>
        <v>5714401574149</v>
      </c>
      <c r="E18" s="1" t="str">
        <f>IF(ISBLANK(Values!E17),"","EAN")</f>
        <v>EAN</v>
      </c>
      <c r="F18" s="27" t="str">
        <f>IF(ISBLANK(Values!E17),"",IF(Values!J17, SUBSTITUTE(Values!$B$1, "{language}", Values!H17) &amp; " " &amp;Values!$B$3, SUBSTITUTE(Values!$B$2, "{language}", Values!$H17) &amp; " " &amp;Values!$B$3))</f>
        <v>replacement Polish non-backlit keyboard for Lenovo Thinkpad  T570 T580 P51s P52s</v>
      </c>
      <c r="G18" s="29" t="str">
        <f>IF(ISBLANK(Values!E17),"",IF(Values!$B$20="PartialUpdate","","TellusRem"))</f>
        <v>TellusRem</v>
      </c>
      <c r="H18" s="1" t="str">
        <f>IF(ISBLANK(Values!E17),"",Values!$B$16)</f>
        <v>computer-keyboards</v>
      </c>
      <c r="I18" s="1" t="str">
        <f>IF(ISBLANK(Values!E17),"","4730574031")</f>
        <v>4730574031</v>
      </c>
      <c r="J18" s="31" t="str">
        <f>IF(ISBLANK(Values!E17),"",Values!F17 )</f>
        <v>Lenovo T570 Regular - PL</v>
      </c>
      <c r="K18" s="27">
        <f>IF(IF(ISBLANK(Values!E17),"",IF(Values!J17, Values!$B$4, Values!$B$5))=0,"",IF(ISBLANK(Values!E17),"",IF(Values!J17, Values!$B$4, Values!$B$5)))</f>
        <v>44.99</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T570 parent regular</v>
      </c>
      <c r="Y18" s="31" t="str">
        <f>IF(ISBLANK(Values!E17),"","Size-Color")</f>
        <v>Size-Color</v>
      </c>
      <c r="Z18" s="29" t="str">
        <f>IF(ISBLANK(Values!E17),"","variation")</f>
        <v>variation</v>
      </c>
      <c r="AA18" s="1" t="str">
        <f>IF(ISBLANK(Values!E17),"",Values!$B$20)</f>
        <v>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4"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3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NO backlit.</v>
      </c>
      <c r="AM18" s="1" t="str">
        <f>SUBSTITUTE(IF(ISBLANK(Values!E17),"",Values!$B$27), "{model}", Values!$B$3)</f>
        <v>👉 COMPATIBLE WITH - Lenovo T570 T580 P51s P52s. Please check the picture and description carefully before purchasing any keyboard. This ensures that you get the correct laptop keyboard for your computer. Super easy installation.</v>
      </c>
      <c r="AT18" s="27" t="str">
        <f>IF(ISBLANK(Values!E17),"",Values!H17)</f>
        <v>Polish</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1" t="str">
        <f>IF(ISBLANK(Values!E17),"","Parts")</f>
        <v>Parts</v>
      </c>
      <c r="DP18" s="1" t="str">
        <f>IF(ISBLANK(Values!E17),"",Values!$B$31)</f>
        <v>6 month warranty after the delivery date. In case of any malfunction of the keyboard a new unit or a spare part for the keyboard of the product will be sent. In case of shortage of stock a full refund is issued.</v>
      </c>
      <c r="DY18" t="str">
        <f>IF(ISBLANK(Values!$E17), "", "not_applicable")</f>
        <v>not_applicable</v>
      </c>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IF(IF(ISBLANK(Values!E17),"",IF(Values!J17, Values!$B$4, Values!$B$5))=0,"",IF(ISBLANK(Values!E17),"",IF(Values!J17, Values!$B$4, Values!$B$5)))</f>
        <v>44.99</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row>
    <row r="19" spans="1:192" ht="48" x14ac:dyDescent="0.2">
      <c r="A19" s="1" t="str">
        <f>IF(ISBLANK(Values!E18),"",IF(Values!$B$37="EU","computercomponent","computer"))</f>
        <v>computer</v>
      </c>
      <c r="B19" s="33" t="str">
        <f>IF(ISBLANK(Values!E18),"",Values!F18)</f>
        <v>Lenovo T570 Regular - PT</v>
      </c>
      <c r="C19" s="29" t="str">
        <f>IF(ISBLANK(Values!E18),"","TellusRem")</f>
        <v>TellusRem</v>
      </c>
      <c r="D19" s="28">
        <f>IF(ISBLANK(Values!E18),"",Values!E18)</f>
        <v>5714401574156</v>
      </c>
      <c r="E19" s="1" t="str">
        <f>IF(ISBLANK(Values!E18),"","EAN")</f>
        <v>EAN</v>
      </c>
      <c r="F19" s="27" t="str">
        <f>IF(ISBLANK(Values!E18),"",IF(Values!J18, SUBSTITUTE(Values!$B$1, "{language}", Values!H18) &amp; " " &amp;Values!$B$3, SUBSTITUTE(Values!$B$2, "{language}", Values!$H18) &amp; " " &amp;Values!$B$3))</f>
        <v>replacement Portuguese non-backlit keyboard for Lenovo Thinkpad  T570 T580 P51s P52s</v>
      </c>
      <c r="G19" s="29" t="str">
        <f>IF(ISBLANK(Values!E18),"",IF(Values!$B$20="PartialUpdate","","TellusRem"))</f>
        <v>TellusRem</v>
      </c>
      <c r="H19" s="1" t="str">
        <f>IF(ISBLANK(Values!E18),"",Values!$B$16)</f>
        <v>computer-keyboards</v>
      </c>
      <c r="I19" s="1" t="str">
        <f>IF(ISBLANK(Values!E18),"","4730574031")</f>
        <v>4730574031</v>
      </c>
      <c r="J19" s="31" t="str">
        <f>IF(ISBLANK(Values!E18),"",Values!F18 )</f>
        <v>Lenovo T570 Regular - PT</v>
      </c>
      <c r="K19" s="27">
        <f>IF(IF(ISBLANK(Values!E18),"",IF(Values!J18, Values!$B$4, Values!$B$5))=0,"",IF(ISBLANK(Values!E18),"",IF(Values!J18, Values!$B$4, Values!$B$5)))</f>
        <v>44.99</v>
      </c>
      <c r="L19" s="27">
        <f>IF(ISBLANK(Values!E18),"",IF($CO19="DEFAULT", Values!$B$18, ""))</f>
        <v>5</v>
      </c>
      <c r="M19" s="27" t="str">
        <f>IF(ISBLANK(Values!E18),"",Values!$M18)</f>
        <v>https://download.lenovo.com/Images/Parts/01EN950/01EN950_A.jpg</v>
      </c>
      <c r="N19" s="27" t="str">
        <f>IF(ISBLANK(Values!$F18),"",Values!N18)</f>
        <v>https://download.lenovo.com/Images/Parts/01EN950/01EN950_B.jpg</v>
      </c>
      <c r="O19" s="27" t="str">
        <f>IF(ISBLANK(Values!$F18),"",Values!O18)</f>
        <v>https://download.lenovo.com/Images/Parts/01EN950/01EN950_details.jpg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T570 parent regular</v>
      </c>
      <c r="Y19" s="31" t="str">
        <f>IF(ISBLANK(Values!E18),"","Size-Color")</f>
        <v>Size-Color</v>
      </c>
      <c r="Z19" s="29" t="str">
        <f>IF(ISBLANK(Values!E18),"","variation")</f>
        <v>variation</v>
      </c>
      <c r="AA19" s="1" t="str">
        <f>IF(ISBLANK(Values!E18),"",Values!$B$20)</f>
        <v>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4"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3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NO backlit.</v>
      </c>
      <c r="AM19" s="1" t="str">
        <f>SUBSTITUTE(IF(ISBLANK(Values!E18),"",Values!$B$27), "{model}", Values!$B$3)</f>
        <v>👉 COMPATIBLE WITH - Lenovo T570 T580 P51s P52s. Please check the picture and description carefully before purchasing any keyboard. This ensures that you get the correct laptop keyboard for your computer. Super easy installation.</v>
      </c>
      <c r="AT19" s="27" t="str">
        <f>IF(ISBLANK(Values!E18),"",Values!H18)</f>
        <v>Portuguese</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9" s="1" t="str">
        <f>IF(ISBLANK(Values!E18),"","No")</f>
        <v>No</v>
      </c>
      <c r="DA19" s="1" t="str">
        <f>IF(ISBLANK(Values!E18),"","No")</f>
        <v>No</v>
      </c>
      <c r="DO19" s="1" t="str">
        <f>IF(ISBLANK(Values!E18),"","Parts")</f>
        <v>Parts</v>
      </c>
      <c r="DP19" s="1" t="str">
        <f>IF(ISBLANK(Values!E18),"",Values!$B$31)</f>
        <v>6 month warranty after the delivery date. In case of any malfunction of the keyboard a new unit or a spare part for the keyboard of the product will be sent. In case of shortage of stock a full refund is issued.</v>
      </c>
      <c r="DY19" t="str">
        <f>IF(ISBLANK(Values!$E18), "", "not_applicable")</f>
        <v>not_applicable</v>
      </c>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IF(IF(ISBLANK(Values!E18),"",IF(Values!J18, Values!$B$4, Values!$B$5))=0,"",IF(ISBLANK(Values!E18),"",IF(Values!J18, Values!$B$4, Values!$B$5)))</f>
        <v>44.99</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row>
    <row r="20" spans="1:192" ht="48" x14ac:dyDescent="0.2">
      <c r="A20" s="1" t="str">
        <f>IF(ISBLANK(Values!E19),"",IF(Values!$B$37="EU","computercomponent","computer"))</f>
        <v>computer</v>
      </c>
      <c r="B20" s="33" t="str">
        <f>IF(ISBLANK(Values!E19),"",Values!F19)</f>
        <v>Lenovo T570 Regular - SE/FI</v>
      </c>
      <c r="C20" s="29" t="str">
        <f>IF(ISBLANK(Values!E19),"","TellusRem")</f>
        <v>TellusRem</v>
      </c>
      <c r="D20" s="28">
        <f>IF(ISBLANK(Values!E19),"",Values!E19)</f>
        <v>5714401574163</v>
      </c>
      <c r="E20" s="1" t="str">
        <f>IF(ISBLANK(Values!E19),"","EAN")</f>
        <v>EAN</v>
      </c>
      <c r="F20" s="27" t="str">
        <f>IF(ISBLANK(Values!E19),"",IF(Values!J19, SUBSTITUTE(Values!$B$1, "{language}", Values!H19) &amp; " " &amp;Values!$B$3, SUBSTITUTE(Values!$B$2, "{language}", Values!$H19) &amp; " " &amp;Values!$B$3))</f>
        <v>replacement Swedish – Finnish non-backlit keyboard for Lenovo Thinkpad  T570 T580 P51s P52s</v>
      </c>
      <c r="G20" s="29" t="str">
        <f>IF(ISBLANK(Values!E19),"",IF(Values!$B$20="PartialUpdate","","TellusRem"))</f>
        <v>TellusRem</v>
      </c>
      <c r="H20" s="1" t="str">
        <f>IF(ISBLANK(Values!E19),"",Values!$B$16)</f>
        <v>computer-keyboards</v>
      </c>
      <c r="I20" s="1" t="str">
        <f>IF(ISBLANK(Values!E19),"","4730574031")</f>
        <v>4730574031</v>
      </c>
      <c r="J20" s="31" t="str">
        <f>IF(ISBLANK(Values!E19),"",Values!F19 )</f>
        <v>Lenovo T570 Regular - SE/FI</v>
      </c>
      <c r="K20" s="27">
        <f>IF(IF(ISBLANK(Values!E19),"",IF(Values!J19, Values!$B$4, Values!$B$5))=0,"",IF(ISBLANK(Values!E19),"",IF(Values!J19, Values!$B$4, Values!$B$5)))</f>
        <v>44.99</v>
      </c>
      <c r="L20" s="27">
        <f>IF(ISBLANK(Values!E19),"",IF($CO20="DEFAULT", Values!$B$18, ""))</f>
        <v>5</v>
      </c>
      <c r="M20" s="27" t="str">
        <f>IF(ISBLANK(Values!E19),"",Values!$M19)</f>
        <v>https://download.lenovo.com/Images/Parts/01EN954/01EN954_A.jpg</v>
      </c>
      <c r="N20" s="27" t="str">
        <f>IF(ISBLANK(Values!$F19),"",Values!N19)</f>
        <v>https://download.lenovo.com/Images/Parts/01EN954/01EN954_B.jpg</v>
      </c>
      <c r="O20" s="27" t="str">
        <f>IF(ISBLANK(Values!$F19),"",Values!O19)</f>
        <v>https://download.lenovo.com/Images/Parts/01EN954/01EN954_details.jpg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T570 parent regular</v>
      </c>
      <c r="Y20" s="31" t="str">
        <f>IF(ISBLANK(Values!E19),"","Size-Color")</f>
        <v>Size-Color</v>
      </c>
      <c r="Z20" s="29" t="str">
        <f>IF(ISBLANK(Values!E19),"","variation")</f>
        <v>variation</v>
      </c>
      <c r="AA20" s="1" t="str">
        <f>IF(ISBLANK(Values!E19),"",Values!$B$20)</f>
        <v>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4"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3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NO backlit.</v>
      </c>
      <c r="AM20" s="1" t="str">
        <f>SUBSTITUTE(IF(ISBLANK(Values!E19),"",Values!$B$27), "{model}", Values!$B$3)</f>
        <v>👉 COMPATIBLE WITH - Lenovo T570 T580 P51s P52s. Please check the picture and description carefully before purchasing any keyboard. This ensures that you get the correct laptop keyboard for your computer. Super easy installation.</v>
      </c>
      <c r="AT20" s="27" t="str">
        <f>IF(ISBLANK(Values!E19),"",Values!H19)</f>
        <v>Swedish – Finnish</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0" s="1" t="str">
        <f>IF(ISBLANK(Values!E19),"","No")</f>
        <v>No</v>
      </c>
      <c r="DA20" s="1" t="str">
        <f>IF(ISBLANK(Values!E19),"","No")</f>
        <v>No</v>
      </c>
      <c r="DO20" s="1" t="str">
        <f>IF(ISBLANK(Values!E19),"","Parts")</f>
        <v>Parts</v>
      </c>
      <c r="DP20" s="1" t="str">
        <f>IF(ISBLANK(Values!E19),"",Values!$B$31)</f>
        <v>6 month warranty after the delivery date. In case of any malfunction of the keyboard a new unit or a spare part for the keyboard of the product will be sent. In case of shortage of stock a full refund is issued.</v>
      </c>
      <c r="DY20" t="str">
        <f>IF(ISBLANK(Values!$E19), "", "not_applicable")</f>
        <v>not_applicable</v>
      </c>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IF(IF(ISBLANK(Values!E19),"",IF(Values!J19, Values!$B$4, Values!$B$5))=0,"",IF(ISBLANK(Values!E19),"",IF(Values!J19, Values!$B$4, Values!$B$5)))</f>
        <v>44.99</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row>
    <row r="21" spans="1:192" ht="48" x14ac:dyDescent="0.2">
      <c r="A21" s="1" t="str">
        <f>IF(ISBLANK(Values!E20),"",IF(Values!$B$37="EU","computercomponent","computer"))</f>
        <v>computer</v>
      </c>
      <c r="B21" s="33" t="str">
        <f>IF(ISBLANK(Values!E20),"",Values!F20)</f>
        <v>Lenovo T570 Regular - CH</v>
      </c>
      <c r="C21" s="29" t="str">
        <f>IF(ISBLANK(Values!E20),"","TellusRem")</f>
        <v>TellusRem</v>
      </c>
      <c r="D21" s="28">
        <f>IF(ISBLANK(Values!E20),"",Values!E20)</f>
        <v>5714401574170</v>
      </c>
      <c r="E21" s="1" t="str">
        <f>IF(ISBLANK(Values!E20),"","EAN")</f>
        <v>EAN</v>
      </c>
      <c r="F21" s="27" t="str">
        <f>IF(ISBLANK(Values!E20),"",IF(Values!J20, SUBSTITUTE(Values!$B$1, "{language}", Values!H20) &amp; " " &amp;Values!$B$3, SUBSTITUTE(Values!$B$2, "{language}", Values!$H20) &amp; " " &amp;Values!$B$3))</f>
        <v>replacement Swiss non-backlit keyboard for Lenovo Thinkpad  T570 T580 P51s P52s</v>
      </c>
      <c r="G21" s="29" t="str">
        <f>IF(ISBLANK(Values!E20),"",IF(Values!$B$20="PartialUpdate","","TellusRem"))</f>
        <v>TellusRem</v>
      </c>
      <c r="H21" s="1" t="str">
        <f>IF(ISBLANK(Values!E20),"",Values!$B$16)</f>
        <v>computer-keyboards</v>
      </c>
      <c r="I21" s="1" t="str">
        <f>IF(ISBLANK(Values!E20),"","4730574031")</f>
        <v>4730574031</v>
      </c>
      <c r="J21" s="31" t="str">
        <f>IF(ISBLANK(Values!E20),"",Values!F20 )</f>
        <v>Lenovo T570 Regular - CH</v>
      </c>
      <c r="K21" s="27">
        <f>IF(IF(ISBLANK(Values!E20),"",IF(Values!J20, Values!$B$4, Values!$B$5))=0,"",IF(ISBLANK(Values!E20),"",IF(Values!J20, Values!$B$4, Values!$B$5)))</f>
        <v>44.99</v>
      </c>
      <c r="L21" s="27">
        <f>IF(ISBLANK(Values!E20),"",IF($CO21="DEFAULT", Values!$B$18, ""))</f>
        <v>5</v>
      </c>
      <c r="M21" s="27" t="str">
        <f>IF(ISBLANK(Values!E20),"",Values!$M20)</f>
        <v>https://download.lenovo.com/Images/Parts/01EN955/01EN955_A.jpg</v>
      </c>
      <c r="N21" s="27" t="str">
        <f>IF(ISBLANK(Values!$F20),"",Values!N20)</f>
        <v>https://download.lenovo.com/Images/Parts/01EN955/01EN955_B.jpg</v>
      </c>
      <c r="O21" s="27" t="str">
        <f>IF(ISBLANK(Values!$F20),"",Values!O20)</f>
        <v>https://download.lenovo.com/Images/Parts/01EN955/01EN955_details.jpg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T570 parent regular</v>
      </c>
      <c r="Y21" s="31" t="str">
        <f>IF(ISBLANK(Values!E20),"","Size-Color")</f>
        <v>Size-Color</v>
      </c>
      <c r="Z21" s="29" t="str">
        <f>IF(ISBLANK(Values!E20),"","variation")</f>
        <v>variation</v>
      </c>
      <c r="AA21" s="1" t="str">
        <f>IF(ISBLANK(Values!E20),"",Values!$B$20)</f>
        <v>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4"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3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NO backlit.</v>
      </c>
      <c r="AM21" s="1" t="str">
        <f>SUBSTITUTE(IF(ISBLANK(Values!E20),"",Values!$B$27), "{model}", Values!$B$3)</f>
        <v>👉 COMPATIBLE WITH - Lenovo T570 T580 P51s P52s. Please check the picture and description carefully before purchasing any keyboard. This ensures that you get the correct laptop keyboard for your computer. Super easy installation.</v>
      </c>
      <c r="AT21" s="27" t="str">
        <f>IF(ISBLANK(Values!E20),"",Values!H20)</f>
        <v>Swiss</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1" t="str">
        <f>IF(ISBLANK(Values!E20),"","Parts")</f>
        <v>Parts</v>
      </c>
      <c r="DP21" s="1" t="str">
        <f>IF(ISBLANK(Values!E20),"",Values!$B$31)</f>
        <v>6 month warranty after the delivery date. In case of any malfunction of the keyboard a new unit or a spare part for the keyboard of the product will be sent. In case of shortage of stock a full refund is issued.</v>
      </c>
      <c r="DY21" t="str">
        <f>IF(ISBLANK(Values!$E20), "", "not_applicable")</f>
        <v>not_applicable</v>
      </c>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IF(IF(ISBLANK(Values!E20),"",IF(Values!J20, Values!$B$4, Values!$B$5))=0,"",IF(ISBLANK(Values!E20),"",IF(Values!J20, Values!$B$4, Values!$B$5)))</f>
        <v>44.99</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row>
    <row r="22" spans="1:192" ht="48" x14ac:dyDescent="0.2">
      <c r="A22" s="1" t="str">
        <f>IF(ISBLANK(Values!E21),"",IF(Values!$B$37="EU","computercomponent","computer"))</f>
        <v>computer</v>
      </c>
      <c r="B22" s="33" t="str">
        <f>IF(ISBLANK(Values!E21),"",Values!F21)</f>
        <v>Lenovo T570 Regular - US INT</v>
      </c>
      <c r="C22" s="29" t="str">
        <f>IF(ISBLANK(Values!E21),"","TellusRem")</f>
        <v>TellusRem</v>
      </c>
      <c r="D22" s="28">
        <f>IF(ISBLANK(Values!E21),"",Values!E21)</f>
        <v>5714401574187</v>
      </c>
      <c r="E22" s="1" t="str">
        <f>IF(ISBLANK(Values!E21),"","EAN")</f>
        <v>EAN</v>
      </c>
      <c r="F22" s="27" t="str">
        <f>IF(ISBLANK(Values!E21),"",IF(Values!J21, SUBSTITUTE(Values!$B$1, "{language}", Values!H21) &amp; " " &amp;Values!$B$3, SUBSTITUTE(Values!$B$2, "{language}", Values!$H21) &amp; " " &amp;Values!$B$3))</f>
        <v>replacement US International non-backlit keyboard for Lenovo Thinkpad  T570 T580 P51s P52s</v>
      </c>
      <c r="G22" s="29" t="str">
        <f>IF(ISBLANK(Values!E21),"",IF(Values!$B$20="PartialUpdate","","TellusRem"))</f>
        <v>TellusRem</v>
      </c>
      <c r="H22" s="1" t="str">
        <f>IF(ISBLANK(Values!E21),"",Values!$B$16)</f>
        <v>computer-keyboards</v>
      </c>
      <c r="I22" s="1" t="str">
        <f>IF(ISBLANK(Values!E21),"","4730574031")</f>
        <v>4730574031</v>
      </c>
      <c r="J22" s="31" t="str">
        <f>IF(ISBLANK(Values!E21),"",Values!F21 )</f>
        <v>Lenovo T570 Regular - US INT</v>
      </c>
      <c r="K22" s="27">
        <f>IF(IF(ISBLANK(Values!E21),"",IF(Values!J21, Values!$B$4, Values!$B$5))=0,"",IF(ISBLANK(Values!E21),"",IF(Values!J21, Values!$B$4, Values!$B$5)))</f>
        <v>44.99</v>
      </c>
      <c r="L22" s="27">
        <f>IF(ISBLANK(Values!E21),"",IF($CO22="DEFAULT", Values!$B$18, ""))</f>
        <v>5</v>
      </c>
      <c r="M22" s="27" t="str">
        <f>IF(ISBLANK(Values!E21),"",Values!$M21)</f>
        <v>https://raw.githubusercontent.com/PatrickVibild/TellusAmazonPictures/master/pictures/Lenovo/T570/RG/USI/1.jpg</v>
      </c>
      <c r="N22" s="27" t="str">
        <f>IF(ISBLANK(Values!$F21),"",Values!N21)</f>
        <v>https://raw.githubusercontent.com/PatrickVibild/TellusAmazonPictures/master/pictures/Lenovo/T570/RG/USI/2.jpg</v>
      </c>
      <c r="O22" s="27" t="str">
        <f>IF(ISBLANK(Values!$F21),"",Values!O21)</f>
        <v>https://raw.githubusercontent.com/PatrickVibild/TellusAmazonPictures/master/pictures/Lenovo/T570/RG/USI/3.jpg</v>
      </c>
      <c r="P22" s="27" t="str">
        <f>IF(ISBLANK(Values!$F21),"",Values!P21)</f>
        <v>https://raw.githubusercontent.com/PatrickVibild/TellusAmazonPictures/master/pictures/Lenovo/T570/RG/USI/4.jpg</v>
      </c>
      <c r="Q22" s="27" t="str">
        <f>IF(ISBLANK(Values!$F21),"",Values!Q21)</f>
        <v>https://raw.githubusercontent.com/PatrickVibild/TellusAmazonPictures/master/pictures/Lenovo/T570/RG/USI/5.jpg</v>
      </c>
      <c r="R22" s="27" t="str">
        <f>IF(ISBLANK(Values!$F21),"",Values!R21)</f>
        <v>https://raw.githubusercontent.com/PatrickVibild/TellusAmazonPictures/master/pictures/Lenovo/T570/RG/USI/6.jpg</v>
      </c>
      <c r="S22" s="27" t="str">
        <f>IF(ISBLANK(Values!$F21),"",Values!S21)</f>
        <v>https://raw.githubusercontent.com/PatrickVibild/TellusAmazonPictures/master/pictures/Lenovo/T570/RG/USI/7.jpg</v>
      </c>
      <c r="T22" s="27" t="str">
        <f>IF(ISBLANK(Values!$F21),"",Values!T21)</f>
        <v>https://raw.githubusercontent.com/PatrickVibild/TellusAmazonPictures/master/pictures/Lenovo/T570/RG/USI/8.jpg</v>
      </c>
      <c r="U22" s="27" t="str">
        <f>IF(ISBLANK(Values!$F21),"",Values!U21)</f>
        <v>https://raw.githubusercontent.com/PatrickVibild/TellusAmazonPictures/master/pictures/Lenovo/T570/RG/USI/9.jpg</v>
      </c>
      <c r="W22" s="29" t="str">
        <f>IF(ISBLANK(Values!E21),"","Child")</f>
        <v>Child</v>
      </c>
      <c r="X22" s="29" t="str">
        <f>IF(ISBLANK(Values!E21),"",Values!$B$13)</f>
        <v>Lenovo T570 parent regular</v>
      </c>
      <c r="Y22" s="31" t="str">
        <f>IF(ISBLANK(Values!E21),"","Size-Color")</f>
        <v>Size-Color</v>
      </c>
      <c r="Z22" s="29" t="str">
        <f>IF(ISBLANK(Values!E21),"","variation")</f>
        <v>variation</v>
      </c>
      <c r="AA22" s="1" t="str">
        <f>IF(ISBLANK(Values!E21),"",Values!$B$20)</f>
        <v>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4"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3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NO backlit.</v>
      </c>
      <c r="AM22" s="1" t="str">
        <f>SUBSTITUTE(IF(ISBLANK(Values!E21),"",Values!$B$27), "{model}", Values!$B$3)</f>
        <v>👉 COMPATIBLE WITH - Lenovo T570 T580 P51s P52s. Please check the picture and description carefully before purchasing any keyboard. This ensures that you get the correct laptop keyboard for your computer. Super easy installation.</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1" t="str">
        <f>IF(ISBLANK(Values!E21),"","Parts")</f>
        <v>Parts</v>
      </c>
      <c r="DP22" s="1" t="str">
        <f>IF(ISBLANK(Values!E21),"",Values!$B$31)</f>
        <v>6 month warranty after the delivery date. In case of any malfunction of the keyboard a new unit or a spare part for the keyboard of the product will be sent. In case of shortage of stock a full refund is issued.</v>
      </c>
      <c r="DY22" t="str">
        <f>IF(ISBLANK(Values!$E21), "", "not_applicable")</f>
        <v>not_applicable</v>
      </c>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IF(IF(ISBLANK(Values!E21),"",IF(Values!J21, Values!$B$4, Values!$B$5))=0,"",IF(ISBLANK(Values!E21),"",IF(Values!J21, Values!$B$4, Values!$B$5)))</f>
        <v>44.99</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row>
    <row r="23" spans="1:192" s="35" customFormat="1" ht="48" x14ac:dyDescent="0.2">
      <c r="A23" s="1" t="str">
        <f>IF(ISBLANK(Values!E22),"",IF(Values!$B$37="EU","computercomponent","computer"))</f>
        <v>computer</v>
      </c>
      <c r="B23" s="33" t="str">
        <f>IF(ISBLANK(Values!E22),"",Values!F22)</f>
        <v>Lenovo T570 Regular - RUS</v>
      </c>
      <c r="C23" s="29" t="str">
        <f>IF(ISBLANK(Values!E22),"","TellusRem")</f>
        <v>TellusRem</v>
      </c>
      <c r="D23" s="28">
        <f>IF(ISBLANK(Values!E22),"",Values!E22)</f>
        <v>5714401574194</v>
      </c>
      <c r="E23" s="1" t="str">
        <f>IF(ISBLANK(Values!E22),"","EAN")</f>
        <v>EAN</v>
      </c>
      <c r="F23" s="27" t="str">
        <f>IF(ISBLANK(Values!E22),"",IF(Values!J22, SUBSTITUTE(Values!$B$1, "{language}", Values!H22) &amp; " " &amp;Values!$B$3, SUBSTITUTE(Values!$B$2, "{language}", Values!$H22) &amp; " " &amp;Values!$B$3))</f>
        <v>replacement Russian non-backlit keyboard for Lenovo Thinkpad  T570 T580 P51s P52s</v>
      </c>
      <c r="G23" s="29" t="str">
        <f>IF(ISBLANK(Values!E22),"",IF(Values!$B$20="PartialUpdate","","TellusRem"))</f>
        <v>TellusRem</v>
      </c>
      <c r="H23" s="1" t="str">
        <f>IF(ISBLANK(Values!E22),"",Values!$B$16)</f>
        <v>computer-keyboards</v>
      </c>
      <c r="I23" s="1" t="str">
        <f>IF(ISBLANK(Values!E22),"","4730574031")</f>
        <v>4730574031</v>
      </c>
      <c r="J23" s="31" t="str">
        <f>IF(ISBLANK(Values!E22),"",Values!F22 )</f>
        <v>Lenovo T570 Regular - RUS</v>
      </c>
      <c r="K23" s="27">
        <f>IF(IF(ISBLANK(Values!E22),"",IF(Values!J22, Values!$B$4, Values!$B$5))=0,"",IF(ISBLANK(Values!E22),"",IF(Values!J22, Values!$B$4, Values!$B$5)))</f>
        <v>44.99</v>
      </c>
      <c r="L23" s="27">
        <f>IF(ISBLANK(Values!E22),"",IF($CO23="DEFAULT", Values!$B$18, ""))</f>
        <v>5</v>
      </c>
      <c r="M23" s="27" t="str">
        <f>IF(ISBLANK(Values!E22),"",Values!$M22)</f>
        <v>https://download.lenovo.com/Images/Parts/01ER523/01ER523_A.jpg</v>
      </c>
      <c r="N23" s="27" t="str">
        <f>IF(ISBLANK(Values!$F22),"",Values!N22)</f>
        <v>https://download.lenovo.com/Images/Parts/01ER523/01ER523_B.jpg</v>
      </c>
      <c r="O23" s="27" t="str">
        <f>IF(ISBLANK(Values!$F22),"",Values!O22)</f>
        <v>https://download.lenovo.com/Images/Parts/01ER523/01ER523_details.jpg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T570 parent regular</v>
      </c>
      <c r="Y23" s="31" t="str">
        <f>IF(ISBLANK(Values!E22),"","Size-Color")</f>
        <v>Size-Color</v>
      </c>
      <c r="Z23" s="29" t="str">
        <f>IF(ISBLANK(Values!E22),"","variation")</f>
        <v>variation</v>
      </c>
      <c r="AA23" s="1" t="str">
        <f>IF(ISBLANK(Values!E22),"",Values!$B$20)</f>
        <v>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34"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3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NO backlit.</v>
      </c>
      <c r="AM23" s="1" t="str">
        <f>SUBSTITUTE(IF(ISBLANK(Values!E22),"",Values!$B$27), "{model}", Values!$B$3)</f>
        <v>👉 COMPATIBLE WITH - Lenovo T570 T580 P51s P52s. Please check the picture and description carefully before purchasing any keyboard. This ensures that you get the correct laptop keyboard for your computer. Super easy installation.</v>
      </c>
      <c r="AN23" s="1"/>
      <c r="AO23" s="1"/>
      <c r="AP23" s="1"/>
      <c r="AQ23" s="1"/>
      <c r="AR23" s="1"/>
      <c r="AS23" s="1"/>
      <c r="AT23" s="27" t="str">
        <f>IF(ISBLANK(Values!E22),"",Values!H22)</f>
        <v>Russian</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IF(IF(ISBLANK(Values!E22),"",IF(Values!J22, Values!$B$4, Values!$B$5))=0,"",IF(ISBLANK(Values!E22),"",IF(Values!J22, Values!$B$4, Values!$B$5)))</f>
        <v>44.99</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v>
      </c>
      <c r="B24" s="33" t="str">
        <f>IF(ISBLANK(Values!E23),"",Values!F23)</f>
        <v>Lenovo T570 Regular - US</v>
      </c>
      <c r="C24" s="29" t="str">
        <f>IF(ISBLANK(Values!E23),"","TellusRem")</f>
        <v>TellusRem</v>
      </c>
      <c r="D24" s="28">
        <f>IF(ISBLANK(Values!E23),"",Values!E23)</f>
        <v>5714401574200</v>
      </c>
      <c r="E24" s="1" t="str">
        <f>IF(ISBLANK(Values!E23),"","EAN")</f>
        <v>EAN</v>
      </c>
      <c r="F24" s="27" t="str">
        <f>IF(ISBLANK(Values!E23),"",IF(Values!J23, SUBSTITUTE(Values!$B$1, "{language}", Values!H23) &amp; " " &amp;Values!$B$3, SUBSTITUTE(Values!$B$2, "{language}", Values!$H23) &amp; " " &amp;Values!$B$3))</f>
        <v>replacement US non-backlit keyboard for Lenovo Thinkpad  T570 T580 P51s P52s</v>
      </c>
      <c r="G24" s="61" t="s">
        <v>734</v>
      </c>
      <c r="H24" s="1" t="str">
        <f>IF(ISBLANK(Values!E23),"",Values!$B$16)</f>
        <v>computer-keyboards</v>
      </c>
      <c r="I24" s="1" t="str">
        <f>IF(ISBLANK(Values!E23),"","4730574031")</f>
        <v>4730574031</v>
      </c>
      <c r="J24" s="31" t="str">
        <f>IF(ISBLANK(Values!E23),"",Values!F23 )</f>
        <v>Lenovo T570 Regular - US</v>
      </c>
      <c r="K24" s="27">
        <f>IF(IF(ISBLANK(Values!E23),"",IF(Values!J23, Values!$B$4, Values!$B$5))=0,"",IF(ISBLANK(Values!E23),"",IF(Values!J23, Values!$B$4, Values!$B$5)))</f>
        <v>44.99</v>
      </c>
      <c r="L24" s="27" t="str">
        <f>IF(ISBLANK(Values!E23),"",IF($CO24="DEFAULT", Values!$B$18, ""))</f>
        <v/>
      </c>
      <c r="M24" s="27" t="str">
        <f>IF(ISBLANK(Values!E23),"",Values!$M23)</f>
        <v>https://raw.githubusercontent.com/PatrickVibild/TellusAmazonPictures/master/pictures/Lenovo/T570/RG/USI/1.jpg</v>
      </c>
      <c r="N24" s="27" t="str">
        <f>IF(ISBLANK(Values!$F23),"",Values!N23)</f>
        <v>https://raw.githubusercontent.com/PatrickVibild/TellusAmazonPictures/master/pictures/Lenovo/T570/RG/USI/2.jpg</v>
      </c>
      <c r="O24" s="27" t="str">
        <f>IF(ISBLANK(Values!$F23),"",Values!O23)</f>
        <v>https://raw.githubusercontent.com/PatrickVibild/TellusAmazonPictures/master/pictures/Lenovo/T570/RG/USI/3.jpg</v>
      </c>
      <c r="P24" s="27" t="str">
        <f>IF(ISBLANK(Values!$F23),"",Values!P23)</f>
        <v>https://raw.githubusercontent.com/PatrickVibild/TellusAmazonPictures/master/pictures/Lenovo/T570/RG/USI/4.jpg</v>
      </c>
      <c r="Q24" s="27" t="str">
        <f>IF(ISBLANK(Values!$F23),"",Values!Q23)</f>
        <v>https://raw.githubusercontent.com/PatrickVibild/TellusAmazonPictures/master/pictures/Lenovo/T570/RG/USI/5.jpg</v>
      </c>
      <c r="R24" s="27" t="str">
        <f>IF(ISBLANK(Values!$F23),"",Values!R23)</f>
        <v>https://raw.githubusercontent.com/PatrickVibild/TellusAmazonPictures/master/pictures/Lenovo/T570/RG/USI/6.jpg</v>
      </c>
      <c r="S24" s="27" t="str">
        <f>IF(ISBLANK(Values!$F23),"",Values!S23)</f>
        <v>https://raw.githubusercontent.com/PatrickVibild/TellusAmazonPictures/master/pictures/Lenovo/T570/RG/USI/7.jpg</v>
      </c>
      <c r="T24" s="27" t="str">
        <f>IF(ISBLANK(Values!$F23),"",Values!T23)</f>
        <v>https://raw.githubusercontent.com/PatrickVibild/TellusAmazonPictures/master/pictures/Lenovo/T570/RG/USI/8.jpg</v>
      </c>
      <c r="U24" s="27" t="str">
        <f>IF(ISBLANK(Values!$F23),"",Values!U23)</f>
        <v>https://raw.githubusercontent.com/PatrickVibild/TellusAmazonPictures/master/pictures/Lenovo/T570/RG/USI/9.jpg</v>
      </c>
      <c r="V24" s="1"/>
      <c r="W24" s="29" t="str">
        <f>IF(ISBLANK(Values!E23),"","Child")</f>
        <v>Child</v>
      </c>
      <c r="X24" s="29" t="str">
        <f>IF(ISBLANK(Values!E23),"",Values!$B$13)</f>
        <v>Lenovo T570 parent regular</v>
      </c>
      <c r="Y24" s="31" t="str">
        <f>IF(ISBLANK(Values!E23),"","Size-Color")</f>
        <v>Size-Color</v>
      </c>
      <c r="Z24" s="29" t="str">
        <f>IF(ISBLANK(Values!E23),"","variation")</f>
        <v>variation</v>
      </c>
      <c r="AA24" s="1" t="str">
        <f>IF(ISBLANK(Values!E23),"",Values!$B$20)</f>
        <v>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34"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NO backlit.</v>
      </c>
      <c r="AM24" s="1" t="str">
        <f>SUBSTITUTE(IF(ISBLANK(Values!E23),"",Values!$B$27), "{model}", Values!$B$3)</f>
        <v>👉 COMPATIBLE WITH - Lenovo T570 T580 P51s P52s. Please check the picture and description carefully before purchasing any keyboard. This ensures that you get the correct laptop keyboard for your computer. Super easy installation.</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AMAZON_NA</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7">
        <f>IF(IF(ISBLANK(Values!E23),"",IF(Values!J23, Values!$B$4, Values!$B$5))=0,"",IF(ISBLANK(Values!E23),"",IF(Values!J23, Values!$B$4, Values!$B$5)))</f>
        <v>44.99</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9" priority="12">
      <formula>AND(IF(IFERROR(VLOOKUP($A$3,#NAME?,MATCH($A4,#NAME?,0)+1,0),0)&gt;0,0,1),IF(IFERROR(VLOOKUP($A$3,#NAME?,MATCH($A4,#NAME?,0)+1,0),0)&gt;0,0,1),IF(IFERROR(VLOOKUP($A$3,#NAME?,MATCH($A4,#NAME?,0)+1,0),0)&gt;0,0,1),IF(IFERROR(MATCH($A4,#NAME?,0),0)&gt;0,1,0))</formula>
    </cfRule>
    <cfRule type="expression" dxfId="538" priority="9">
      <formula>IF(VLOOKUP($A$3,#NAME?,MATCH($A4,#NAME?,0)+1,0)&gt;0,1,0)</formula>
    </cfRule>
    <cfRule type="expression" dxfId="537" priority="8">
      <formula>IF(LEN(A4)&gt;0,1,0)</formula>
    </cfRule>
  </conditionalFormatting>
  <conditionalFormatting sqref="B4">
    <cfRule type="expression" dxfId="536" priority="990">
      <formula>IF(LEN(B4)&gt;0,1,0)</formula>
    </cfRule>
    <cfRule type="expression" dxfId="535" priority="991">
      <formula>IF(VLOOKUP($B$3,#NAME?,MATCH($A4,#NAME?,0)+1,0)&gt;0,1,0)</formula>
    </cfRule>
    <cfRule type="expression" dxfId="534" priority="994">
      <formula>AND(IF(IFERROR(VLOOKUP($B$3,#NAME?,MATCH($A4,#NAME?,0)+1,0),0)&gt;0,0,1),IF(IFERROR(VLOOKUP($B$3,#NAME?,MATCH($A4,#NAME?,0)+1,0),0)&gt;0,0,1),IF(IFERROR(VLOOKUP($B$3,#NAME?,MATCH($A4,#NAME?,0)+1,0),0)&gt;0,0,1),IF(IFERROR(MATCH($A4,#NAME?,0),0)&gt;0,1,0))</formula>
    </cfRule>
  </conditionalFormatting>
  <conditionalFormatting sqref="B5:B1048576">
    <cfRule type="expression" dxfId="533" priority="17">
      <formula>AND(IF(IFERROR(VLOOKUP($B$3,#NAME?,MATCH($A4,#NAME?,0)+1,0),0)&gt;0,0,1),IF(IFERROR(VLOOKUP($B$3,#NAME?,MATCH($A4,#NAME?,0)+1,0),0)&gt;0,0,1),IF(IFERROR(VLOOKUP($B$3,#NAME?,MATCH($A4,#NAME?,0)+1,0),0)&gt;0,0,1),IF(IFERROR(MATCH($A4,#NAME?,0),0)&gt;0,1,0))</formula>
    </cfRule>
    <cfRule type="expression" dxfId="532" priority="14">
      <formula>IF(VLOOKUP($B$3,#NAME?,MATCH($A4,#NAME?,0)+1,0)&gt;0,1,0)</formula>
    </cfRule>
    <cfRule type="expression" dxfId="531" priority="13">
      <formula>IF(LEN(B4)&gt;0,1,0)</formula>
    </cfRule>
  </conditionalFormatting>
  <conditionalFormatting sqref="C4:C204">
    <cfRule type="expression" dxfId="530" priority="999">
      <formula>AND(IF(IFERROR(VLOOKUP($C$3,#NAME?,MATCH($A4,#NAME?,0)+1,0),0)&gt;0,0,1),IF(IFERROR(VLOOKUP($C$3,#NAME?,MATCH($A4,#NAME?,0)+1,0),0)&gt;0,0,1),IF(IFERROR(VLOOKUP($C$3,#NAME?,MATCH($A4,#NAME?,0)+1,0),0)&gt;0,0,1),IF(IFERROR(MATCH($A4,#NAME?,0),0)&gt;0,1,0))</formula>
    </cfRule>
    <cfRule type="expression" dxfId="529" priority="995">
      <formula>IF(LEN(C4)&gt;0,1,0)</formula>
    </cfRule>
    <cfRule type="expression" dxfId="528" priority="996">
      <formula>IF(VLOOKUP($C$3,#NAME?,MATCH($A4,#NAME?,0)+1,0)&gt;0,1,0)</formula>
    </cfRule>
  </conditionalFormatting>
  <conditionalFormatting sqref="C5:C1048576">
    <cfRule type="expression" dxfId="527" priority="18">
      <formula>IF(LEN(C5)&gt;0,1,0)</formula>
    </cfRule>
    <cfRule type="expression" dxfId="526" priority="22">
      <formula>AND(IF(IFERROR(VLOOKUP($C$3,#NAME?,MATCH($A5,#NAME?,0)+1,0),0)&gt;0,0,1),IF(IFERROR(VLOOKUP($C$3,#NAME?,MATCH($A5,#NAME?,0)+1,0),0)&gt;0,0,1),IF(IFERROR(VLOOKUP($C$3,#NAME?,MATCH($A5,#NAME?,0)+1,0),0)&gt;0,0,1),IF(IFERROR(MATCH($A5,#NAME?,0),0)&gt;0,1,0))</formula>
    </cfRule>
    <cfRule type="expression" dxfId="525" priority="19">
      <formula>IF(VLOOKUP($C$3,#NAME?,MATCH($A5,#NAME?,0)+1,0)&gt;0,1,0)</formula>
    </cfRule>
  </conditionalFormatting>
  <conditionalFormatting sqref="D4:D1048576">
    <cfRule type="expression" dxfId="524" priority="24">
      <formula>IF(VLOOKUP($D$3,#NAME?,MATCH($A4,#NAME?,0)+1,0)&gt;0,1,0)</formula>
    </cfRule>
    <cfRule type="expression" dxfId="523" priority="27">
      <formula>AND(IF(IFERROR(VLOOKUP($D$3,#NAME?,MATCH($A4,#NAME?,0)+1,0),0)&gt;0,0,1),IF(IFERROR(VLOOKUP($D$3,#NAME?,MATCH($A4,#NAME?,0)+1,0),0)&gt;0,0,1),IF(IFERROR(VLOOKUP($D$3,#NAME?,MATCH($A4,#NAME?,0)+1,0),0)&gt;0,0,1),IF(IFERROR(MATCH($A4,#NAME?,0),0)&gt;0,1,0))</formula>
    </cfRule>
  </conditionalFormatting>
  <conditionalFormatting sqref="D4:E1048576">
    <cfRule type="expression" dxfId="522" priority="23">
      <formula>IF(LEN(D4)&gt;0,1,0)</formula>
    </cfRule>
  </conditionalFormatting>
  <conditionalFormatting sqref="E4:E1048576">
    <cfRule type="expression" dxfId="521" priority="32">
      <formula>AND(IF(IFERROR(VLOOKUP($E$3,#NAME?,MATCH($A4,#NAME?,0)+1,0),0)&gt;0,0,1),IF(IFERROR(VLOOKUP($E$3,#NAME?,MATCH($A4,#NAME?,0)+1,0),0)&gt;0,0,1),IF(IFERROR(VLOOKUP($E$3,#NAME?,MATCH($A4,#NAME?,0)+1,0),0)&gt;0,0,1),IF(IFERROR(MATCH($A4,#NAME?,0),0)&gt;0,1,0))</formula>
    </cfRule>
    <cfRule type="expression" dxfId="520" priority="29">
      <formula>IF(VLOOKUP($E$3,#NAME?,MATCH($A4,#NAME?,0)+1,0)&gt;0,1,0)</formula>
    </cfRule>
  </conditionalFormatting>
  <conditionalFormatting sqref="F4:F243">
    <cfRule type="expression" dxfId="519" priority="1014">
      <formula>AND(IF(IFERROR(VLOOKUP($F$3,#NAME?,MATCH($A4,#NAME?,0)+1,0),0)&gt;0,0,1),IF(IFERROR(VLOOKUP($F$3,#NAME?,MATCH($A4,#NAME?,0)+1,0),0)&gt;0,0,1),IF(IFERROR(VLOOKUP($F$3,#NAME?,MATCH($A4,#NAME?,0)+1,0),0)&gt;0,0,1),IF(IFERROR(MATCH($A4,#NAME?,0),0)&gt;0,1,0))</formula>
    </cfRule>
    <cfRule type="expression" dxfId="518" priority="1011">
      <formula>IF(VLOOKUP($F$3,#NAME?,MATCH($A4,#NAME?,0)+1,0)&gt;0,1,0)</formula>
    </cfRule>
    <cfRule type="expression" dxfId="517" priority="1010">
      <formula>IF(LEN(F4)&gt;0,1,0)</formula>
    </cfRule>
  </conditionalFormatting>
  <conditionalFormatting sqref="F5:F1048576">
    <cfRule type="expression" dxfId="516" priority="37">
      <formula>AND(IF(IFERROR(VLOOKUP($F$3,#NAME?,MATCH($A5,#NAME?,0)+1,0),0)&gt;0,0,1),IF(IFERROR(VLOOKUP($F$3,#NAME?,MATCH($A5,#NAME?,0)+1,0),0)&gt;0,0,1),IF(IFERROR(VLOOKUP($F$3,#NAME?,MATCH($A5,#NAME?,0)+1,0),0)&gt;0,0,1),IF(IFERROR(MATCH($A5,#NAME?,0),0)&gt;0,1,0))</formula>
    </cfRule>
    <cfRule type="expression" dxfId="515" priority="34">
      <formula>IF(VLOOKUP($F$3,#NAME?,MATCH($A5,#NAME?,0)+1,0)&gt;0,1,0)</formula>
    </cfRule>
    <cfRule type="expression" dxfId="514" priority="33">
      <formula>IF(LEN(F5)&gt;0,1,0)</formula>
    </cfRule>
  </conditionalFormatting>
  <conditionalFormatting sqref="G4:G23">
    <cfRule type="expression" dxfId="513" priority="1015">
      <formula>IF(LEN(G4)&gt;0,1,0)</formula>
    </cfRule>
    <cfRule type="expression" dxfId="512" priority="1016">
      <formula>IF(VLOOKUP($G$3,#NAME?,MATCH($A4,#NAME?,0)+1,0)&gt;0,1,0)</formula>
    </cfRule>
    <cfRule type="expression" dxfId="511" priority="1019">
      <formula>AND(IF(IFERROR(VLOOKUP($G$3,#NAME?,MATCH($A4,#NAME?,0)+1,0),0)&gt;0,0,1),IF(IFERROR(VLOOKUP($G$3,#NAME?,MATCH($A4,#NAME?,0)+1,0),0)&gt;0,0,1),IF(IFERROR(VLOOKUP($G$3,#NAME?,MATCH($A4,#NAME?,0)+1,0),0)&gt;0,0,1),IF(IFERROR(MATCH($A4,#NAME?,0),0)&gt;0,1,0))</formula>
    </cfRule>
  </conditionalFormatting>
  <conditionalFormatting sqref="G5:G23 G25:G1048576">
    <cfRule type="expression" dxfId="510" priority="42">
      <formula>AND(IF(IFERROR(VLOOKUP($G$3,#NAME?,MATCH($A5,#NAME?,0)+1,0),0)&gt;0,0,1),IF(IFERROR(VLOOKUP($G$3,#NAME?,MATCH($A5,#NAME?,0)+1,0),0)&gt;0,0,1),IF(IFERROR(VLOOKUP($G$3,#NAME?,MATCH($A5,#NAME?,0)+1,0),0)&gt;0,0,1),IF(IFERROR(MATCH($A5,#NAME?,0),0)&gt;0,1,0))</formula>
    </cfRule>
    <cfRule type="expression" dxfId="509" priority="39">
      <formula>IF(VLOOKUP($G$3,#NAME?,MATCH($A5,#NAME?,0)+1,0)&gt;0,1,0)</formula>
    </cfRule>
    <cfRule type="expression" dxfId="508" priority="38">
      <formula>IF(LEN(G5)&gt;0,1,0)</formula>
    </cfRule>
  </conditionalFormatting>
  <conditionalFormatting sqref="G25:G204">
    <cfRule type="expression" dxfId="507" priority="1021">
      <formula>IF(VLOOKUP($G$3,#NAME?,MATCH($A25,#NAME?,0)+1,0)&gt;0,1,0)</formula>
    </cfRule>
    <cfRule type="expression" dxfId="506" priority="1020">
      <formula>IF(LEN(G25)&gt;0,1,0)</formula>
    </cfRule>
    <cfRule type="expression" dxfId="505" priority="1024">
      <formula>AND(IF(IFERROR(VLOOKUP($G$3,#NAME?,MATCH($A25,#NAME?,0)+1,0),0)&gt;0,0,1),IF(IFERROR(VLOOKUP($G$3,#NAME?,MATCH($A25,#NAME?,0)+1,0),0)&gt;0,0,1),IF(IFERROR(VLOOKUP($G$3,#NAME?,MATCH($A25,#NAME?,0)+1,0),0)&gt;0,0,1),IF(IFERROR(MATCH($A25,#NAME?,0),0)&gt;0,1,0))</formula>
    </cfRule>
  </conditionalFormatting>
  <conditionalFormatting sqref="H4:I1048576">
    <cfRule type="expression" dxfId="504" priority="44">
      <formula>IF(VLOOKUP($H$3,#NAME?,MATCH($A4,#NAME?,0)+1,0)&gt;0,1,0)</formula>
    </cfRule>
    <cfRule type="expression" dxfId="503" priority="47">
      <formula>AND(IF(IFERROR(VLOOKUP($H$3,#NAME?,MATCH($A4,#NAME?,0)+1,0),0)&gt;0,0,1),IF(IFERROR(VLOOKUP($H$3,#NAME?,MATCH($A4,#NAME?,0)+1,0),0)&gt;0,0,1),IF(IFERROR(VLOOKUP($H$3,#NAME?,MATCH($A4,#NAME?,0)+1,0),0)&gt;0,0,1),IF(IFERROR(MATCH($A4,#NAME?,0),0)&gt;0,1,0))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49">
      <formula>IF(VLOOKUP($J$3,#NAME?,MATCH($A5,#NAME?,0)+1,0)&gt;0,1,0)</formula>
    </cfRule>
    <cfRule type="expression" dxfId="498" priority="52">
      <formula>AND(IF(IFERROR(VLOOKUP($J$3,#NAME?,MATCH($A5,#NAME?,0)+1,0),0)&gt;0,0,1),IF(IFERROR(VLOOKUP($J$3,#NAME?,MATCH($A5,#NAME?,0)+1,0),0)&gt;0,0,1),IF(IFERROR(VLOOKUP($J$3,#NAME?,MATCH($A5,#NAME?,0)+1,0),0)&gt;0,0,1),IF(IFERROR(MATCH($A5,#NAME?,0),0)&gt;0,1,0))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6">
      <formula>IF(VLOOKUP($L$3,#NAME?,MATCH($A4,#NAME?,0)+1,0)&gt;0,1,0)</formula>
    </cfRule>
    <cfRule type="expression" dxfId="495"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4" priority="59">
      <formula>IF(VLOOKUP($L$3,#NAME?,MATCH($A5,#NAME?,0)+1,0)&gt;0,1,0)</formula>
    </cfRule>
    <cfRule type="expression" dxfId="493" priority="58">
      <formula>IF(LEN(L6)&gt;0,1,0)</formula>
    </cfRule>
    <cfRule type="expression" dxfId="492" priority="62">
      <formula>AND(IF(IFERROR(VLOOKUP($L$3,#NAME?,MATCH($A5,#NAME?,0)+1,0),0)&gt;0,0,1),IF(IFERROR(VLOOKUP($L$3,#NAME?,MATCH($A5,#NAME?,0)+1,0),0)&gt;0,0,1),IF(IFERROR(VLOOKUP($L$3,#NAME?,MATCH($A5,#NAME?,0)+1,0),0)&gt;0,0,1),IF(IFERROR(MATCH($A5,#NAME?,0),0)&gt;0,1,0))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4">
      <formula>AND(IF(IFERROR(VLOOKUP($N$3,#NAME?,MATCH($A4,#NAME?,0)+1,0),0)&gt;0,0,1),IF(IFERROR(VLOOKUP($N$3,#NAME?,MATCH($A4,#NAME?,0)+1,0),0)&gt;0,0,1),IF(IFERROR(VLOOKUP($N$3,#NAME?,MATCH($A4,#NAME?,0)+1,0),0)&gt;0,0,1),IF(IFERROR(MATCH($A4,#NAME?,0),0)&gt;0,1,0))</formula>
    </cfRule>
    <cfRule type="expression" dxfId="462" priority="1051">
      <formula>IF(VLOOKUP($N$3,#NAME?,MATCH($A4,#NAME?,0)+1,0)&gt;0,1,0)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3">
      <formula>IF(LEN(AA4)&gt;0,1,0)</formula>
    </cfRule>
    <cfRule type="expression" dxfId="443" priority="134">
      <formula>IF(VLOOKUP($AA$3,#NAME?,MATCH($A4,#NAME?,0)+1,0)&gt;0,1,0)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7:AJ1048576">
    <cfRule type="expression" dxfId="420" priority="179">
      <formula>IF(VLOOKUP($AJ$3,#NAME?,MATCH($A4,#NAME?,0)+1,0)&gt;0,1,0)</formula>
    </cfRule>
    <cfRule type="expression" dxfId="419" priority="178">
      <formula>IF(LEN(AJ4)&gt;0,1,0)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3">
      <formula>IF(LEN(AU4)&gt;0,1,0)</formula>
    </cfRule>
    <cfRule type="expression" dxfId="394" priority="237">
      <formula>AND(IF(IFERROR(VLOOKUP($AU$3,#NAME?,MATCH($A4,#NAME?,0)+1,0),0)&gt;0,0,1),IF(IFERROR(VLOOKUP($AU$3,#NAME?,MATCH($A4,#NAME?,0)+1,0),0)&gt;0,0,1),IF(IFERROR(VLOOKUP($AU$3,#NAME?,MATCH($A4,#NAME?,0)+1,0),0)&gt;0,0,1),IF(IFERROR(MATCH($A4,#NAME?,0),0)&gt;0,1,0))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7">
      <formula>AND(IF(IFERROR(VLOOKUP($BG$3,#NAME?,MATCH($A5,#NAME?,0)+1,0),0)&gt;0,0,1),IF(IFERROR(VLOOKUP($BG$3,#NAME?,MATCH($A5,#NAME?,0)+1,0),0)&gt;0,0,1),IF(IFERROR(VLOOKUP($BG$3,#NAME?,MATCH($A5,#NAME?,0)+1,0),0)&gt;0,0,1),IF(IFERROR(MATCH($A5,#NAME?,0),0)&gt;0,1,0))</formula>
    </cfRule>
    <cfRule type="expression" dxfId="366" priority="294">
      <formula>IF(VLOOKUP($BG$3,#NAME?,MATCH($A5,#NAME?,0)+1,0)&gt;0,1,0)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29">
      <formula>IF(VLOOKUP($BN$3,#NAME?,MATCH($A4,#NAME?,0)+1,0)&gt;0,1,0)</formula>
    </cfRule>
    <cfRule type="expression" dxfId="351"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39">
      <formula>IF(VLOOKUP($CJ$3,#NAME?,MATCH($A4,#NAME?,0)+1,0)&gt;0,1,0)</formula>
    </cfRule>
    <cfRule type="expression" dxfId="307"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2">
      <formula>IF($W4&lt;&gt;"Parent",0,1)</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79">
      <formula>IF(VLOOKUP($CS$3,#NAME?,MATCH($A4,#NAME?,0)+1,0)&gt;0,1,0)</formula>
    </cfRule>
    <cfRule type="expression" dxfId="286" priority="482">
      <formula>AND(IF(IFERROR(VLOOKUP($CS$3,#NAME?,MATCH($A4,#NAME?,0)+1,0),0)&gt;0,0,1),IF(IFERROR(VLOOKUP($CS$3,#NAME?,MATCH($A4,#NAME?,0)+1,0),0)&gt;0,0,1),IF(IFERROR(VLOOKUP($CS$3,#NAME?,MATCH($A4,#NAME?,0)+1,0),0)&gt;0,0,1),IF(IFERROR(MATCH($A4,#NAME?,0),0)&gt;0,1,0))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08">
      <formula>AND(AND(OR(AND(AND(OR(NOT(CZ4="Yes"),CZ4="")))),A4&lt;&gt;""))</formula>
    </cfRule>
    <cfRule type="expression" dxfId="273" priority="513">
      <formula>AND(IF(IFERROR(VLOOKUP($CY$3,#NAME?,MATCH($A4,#NAME?,0)+1,0),0)&gt;0,0,1),IF(IFERROR(VLOOKUP($CY$3,#NAME?,MATCH($A4,#NAME?,0)+1,0),0)&gt;0,0,1),IF(IFERROR(VLOOKUP($CY$3,#NAME?,MATCH($A4,#NAME?,0)+1,0),0)&gt;0,0,1),IF(IFERROR(MATCH($A4,#NAME?,0),0)&gt;0,1,0))</formula>
    </cfRule>
    <cfRule type="expression" dxfId="272" priority="510">
      <formula>IF(VLOOKUP($CY$3,#NAME?,MATCH($A4,#NAME?,0)+1,0)&gt;0,1,0)</formula>
    </cfRule>
    <cfRule type="expression" dxfId="271" priority="509">
      <formula>IF(LEN(CY4)&gt;0,1,0)</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6">
      <formula>IF(VLOOKUP($CZ$3,#NAME?,MATCH($A4,#NAME?,0)+1,0)&gt;0,1,0)</formula>
    </cfRule>
    <cfRule type="expression" dxfId="267" priority="515">
      <formula>IF(LEN(CZ4)&gt;0,1,0)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0">
      <formula>AND(AND(OR(AND(OR(OR(NOT(CO4&lt;&gt;"DEFAULT"),CO4="")))),A4&lt;&gt;""))</formula>
    </cfRule>
    <cfRule type="expression" dxfId="263" priority="521">
      <formula>IF(LEN(DA4)&gt;0,1,0)</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7">
      <formula>IF(LEN(DB4)&gt;0,1,0)</formula>
    </cfRule>
    <cfRule type="expression" dxfId="26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9" priority="528">
      <formula>IF(VLOOKUP($DB$3,#NAME?,MATCH($A4,#NAME?,0)+1,0)&gt;0,1,0)</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3">
      <formula>IF(LEN(DC4)&gt;0,1,0)</formula>
    </cfRule>
  </conditionalFormatting>
  <conditionalFormatting sqref="DD4:DD1048576">
    <cfRule type="expression" dxfId="254" priority="539">
      <formula>IF(LEN(DD4)&gt;0,1,0)</formula>
    </cfRule>
    <cfRule type="expression" dxfId="253"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2" priority="543">
      <formula>AND(IF(IFERROR(VLOOKUP($DD$3,#NAME?,MATCH($A4,#NAME?,0)+1,0),0)&gt;0,0,1),IF(IFERROR(VLOOKUP($DD$3,#NAME?,MATCH($A4,#NAME?,0)+1,0),0)&gt;0,0,1),IF(IFERROR(VLOOKUP($DD$3,#NAME?,MATCH($A4,#NAME?,0)+1,0),0)&gt;0,0,1),IF(IFERROR(MATCH($A4,#NAME?,0),0)&gt;0,1,0))</formula>
    </cfRule>
    <cfRule type="expression" dxfId="251" priority="540">
      <formula>IF(VLOOKUP($DD$3,#NAME?,MATCH($A4,#NAME?,0)+1,0)&gt;0,1,0)</formula>
    </cfRule>
  </conditionalFormatting>
  <conditionalFormatting sqref="DE4:DE1048576">
    <cfRule type="expression" dxfId="25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9" priority="545">
      <formula>IF(LEN(DE4)&gt;0,1,0)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6">
      <formula>IF(VLOOKUP($DE$3,#NAME?,MATCH($A4,#NAME?,0)+1,0)&gt;0,1,0)</formula>
    </cfRule>
  </conditionalFormatting>
  <conditionalFormatting sqref="DF4:DF1048576">
    <cfRule type="expression" dxfId="246" priority="551">
      <formula>IF(LEN(DF4)&gt;0,1,0)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3" priority="552">
      <formula>IF(VLOOKUP($DF$3,#NAME?,MATCH($A4,#NAME?,0)+1,0)&gt;0,1,0)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61">
      <formula>AND(IF(IFERROR(VLOOKUP($DG$3,#NAME?,MATCH($A4,#NAME?,0)+1,0),0)&gt;0,0,1),IF(IFERROR(VLOOKUP($DG$3,#NAME?,MATCH($A4,#NAME?,0)+1,0),0)&gt;0,0,1),IF(IFERROR(VLOOKUP($DG$3,#NAME?,MATCH($A4,#NAME?,0)+1,0),0)&gt;0,0,1),IF(IFERROR(MATCH($A4,#NAME?,0),0)&gt;0,1,0))</formula>
    </cfRule>
    <cfRule type="expression" dxfId="240" priority="557">
      <formula>IF(LEN(DG4)&gt;0,1,0)</formula>
    </cfRule>
    <cfRule type="expression" dxfId="239" priority="558">
      <formula>IF(VLOOKUP($DG$3,#NAME?,MATCH($A4,#NAME?,0)+1,0)&gt;0,1,0)</formula>
    </cfRule>
  </conditionalFormatting>
  <conditionalFormatting sqref="DH4:DH1048576">
    <cfRule type="expression" dxfId="238" priority="564">
      <formula>IF(VLOOKUP($DH$3,#NAME?,MATCH($A4,#NAME?,0)+1,0)&gt;0,1,0)</formula>
    </cfRule>
    <cfRule type="expression" dxfId="23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63">
      <formula>IF(LEN(DH4)&gt;0,1,0)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5">
      <formula>IF(LEN(DJ4)&gt;0,1,0)</formula>
    </cfRule>
    <cfRule type="expression" dxfId="229" priority="576">
      <formula>IF(VLOOKUP($DJ$3,#NAME?,MATCH($A4,#NAME?,0)+1,0)&gt;0,1,0)</formula>
    </cfRule>
    <cfRule type="expression" dxfId="228"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1">
      <formula>IF(LEN(DK4)&gt;0,1,0)</formula>
    </cfRule>
    <cfRule type="expression" dxfId="225"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85">
      <formula>AND(IF(IFERROR(VLOOKUP($DK$3,#NAME?,MATCH($A4,#NAME?,0)+1,0),0)&gt;0,0,1),IF(IFERROR(VLOOKUP($DK$3,#NAME?,MATCH($A4,#NAME?,0)+1,0),0)&gt;0,0,1),IF(IFERROR(VLOOKUP($DK$3,#NAME?,MATCH($A4,#NAME?,0)+1,0),0)&gt;0,0,1),IF(IFERROR(MATCH($A4,#NAME?,0),0)&gt;0,1,0))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91">
      <formula>AND(IF(IFERROR(VLOOKUP($DL$3,#NAME?,MATCH($A4,#NAME?,0)+1,0),0)&gt;0,0,1),IF(IFERROR(VLOOKUP($DL$3,#NAME?,MATCH($A4,#NAME?,0)+1,0),0)&gt;0,0,1),IF(IFERROR(VLOOKUP($DL$3,#NAME?,MATCH($A4,#NAME?,0)+1,0),0)&gt;0,0,1),IF(IFERROR(MATCH($A4,#NAME?,0),0)&gt;0,1,0))</formula>
    </cfRule>
    <cfRule type="expression" dxfId="220" priority="588">
      <formula>IF(VLOOKUP($DL$3,#NAME?,MATCH($A4,#NAME?,0)+1,0)&gt;0,1,0)</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4">
      <formula>IF(VLOOKUP($DQ$3,#NAME?,MATCH($A4,#NAME?,0)+1,0)&gt;0,1,0)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7">
      <formula>AND(IF(IFERROR(VLOOKUP($DQ$3,#NAME?,MATCH($A4,#NAME?,0)+1,0),0)&gt;0,0,1),IF(IFERROR(VLOOKUP($DQ$3,#NAME?,MATCH($A4,#NAME?,0)+1,0),0)&gt;0,0,1),IF(IFERROR(VLOOKUP($DQ$3,#NAME?,MATCH($A4,#NAME?,0)+1,0),0)&gt;0,0,1),IF(IFERROR(MATCH($A4,#NAME?,0),0)&gt;0,1,0))</formula>
    </cfRule>
    <cfRule type="expression" dxfId="206" priority="613">
      <formula>IF(LEN(DQ4)&gt;0,1,0)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20">
      <formula>IF(VLOOKUP($DR$3,#NAME?,MATCH($A4,#NAME?,0)+1,0)&gt;0,1,0)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33">
      <formula>AND(IF(IFERROR(VLOOKUP($DT$3,#NAME?,MATCH($A4,#NAME?,0)+1,0),0)&gt;0,0,1),IF(IFERROR(VLOOKUP($DT$3,#NAME?,MATCH($A4,#NAME?,0)+1,0),0)&gt;0,0,1),IF(IFERROR(VLOOKUP($DT$3,#NAME?,MATCH($A4,#NAME?,0)+1,0),0)&gt;0,0,1),IF(IFERROR(MATCH($A4,#NAME?,0),0)&gt;0,1,0))</formula>
    </cfRule>
    <cfRule type="expression" dxfId="197" priority="629">
      <formula>IF(LEN(DT4)&gt;0,1,0)</formula>
    </cfRule>
    <cfRule type="expression" dxfId="196" priority="630">
      <formula>IF(VLOOKUP($DT$3,#NAME?,MATCH($A4,#NAME?,0)+1,0)&gt;0,1,0)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7">
      <formula>IF(LEN(DW4)&gt;0,1,0)</formula>
    </cfRule>
    <cfRule type="expression" dxfId="185" priority="648">
      <formula>IF(VLOOKUP($DW$3,#NAME?,MATCH($A4,#NAME?,0)+1,0)&gt;0,1,0)</formula>
    </cfRule>
    <cfRule type="expression" dxfId="184"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83" priority="654">
      <formula>IF(VLOOKUP($DX$3,#NAME?,MATCH($A4,#NAME?,0)+1,0)&gt;0,1,0)</formula>
    </cfRule>
    <cfRule type="expression" dxfId="182" priority="653">
      <formula>IF(LEN(DX4)&gt;0,1,0)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9">
      <formula>IF(LEN(DY4)&gt;0,1,0)</formula>
    </cfRule>
    <cfRule type="expression" dxfId="178" priority="663">
      <formula>AND(IF(IFERROR(VLOOKUP($DY$3,#NAME?,MATCH($A4,#NAME?,0)+1,0),0)&gt;0,0,1),IF(IFERROR(VLOOKUP($DY$3,#NAME?,MATCH($A4,#NAME?,0)+1,0),0)&gt;0,0,1),IF(IFERROR(VLOOKUP($DY$3,#NAME?,MATCH($A4,#NAME?,0)+1,0),0)&gt;0,0,1),IF(IFERROR(MATCH($A4,#NAME?,0),0)&gt;0,1,0))</formula>
    </cfRule>
    <cfRule type="expression" dxfId="177" priority="660">
      <formula>IF(VLOOKUP($DY$3,#NAME?,MATCH($A4,#NAME?,0)+1,0)&gt;0,1,0)</formula>
    </cfRule>
    <cfRule type="expression" dxfId="176" priority="658">
      <formula>AND(AND(OR(AND(OR(OR(NOT(CO4&lt;&gt;"DEFAULT"),CO4="")))),A4&lt;&gt;""))</formula>
    </cfRule>
  </conditionalFormatting>
  <conditionalFormatting sqref="DZ5:DZ1048576">
    <cfRule type="expression" dxfId="175" priority="664">
      <formula>AND(AND(OR(AND(OR(OR(NOT(CO4&lt;&gt;"DEFAULT"),CO4="")))),A4&lt;&gt;""))</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6">
      <formula>IF(VLOOKUP($DZ$3,#NAME?,MATCH($A4,#NAME?,0)+1,0)&gt;0,1,0)</formula>
    </cfRule>
    <cfRule type="expression" dxfId="172" priority="665">
      <formula>IF(LEN(DZ4)&gt;0,1,0)</formula>
    </cfRule>
  </conditionalFormatting>
  <conditionalFormatting sqref="EA5:EA1048576">
    <cfRule type="expression" dxfId="171" priority="671">
      <formula>IF(LEN(EA4)&gt;0,1,0)</formula>
    </cfRule>
    <cfRule type="expression" dxfId="170" priority="670">
      <formula>AND(AND(OR(AND(OR(OR(NOT(CO4&lt;&gt;"DEFAULT"),CO4="")))),A4&lt;&gt;""))</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8">
      <formula>IF(VLOOKUP($EB$3,#NAME?,MATCH($A4,#NAME?,0)+1,0)&gt;0,1,0)</formula>
    </cfRule>
    <cfRule type="expression" dxfId="166" priority="681">
      <formula>AND(IF(IFERROR(VLOOKUP($EB$3,#NAME?,MATCH($A4,#NAME?,0)+1,0),0)&gt;0,0,1),IF(IFERROR(VLOOKUP($EB$3,#NAME?,MATCH($A4,#NAME?,0)+1,0),0)&gt;0,0,1),IF(IFERROR(VLOOKUP($EB$3,#NAME?,MATCH($A4,#NAME?,0)+1,0),0)&gt;0,0,1),IF(IFERROR(MATCH($A4,#NAME?,0),0)&gt;0,1,0))</formula>
    </cfRule>
    <cfRule type="expression" dxfId="165" priority="676">
      <formula>AND(AND(OR(AND(OR(OR(NOT(CO4&lt;&gt;"DEFAULT"),CO4="")))),A4&lt;&gt;""))</formula>
    </cfRule>
    <cfRule type="expression" dxfId="164" priority="677">
      <formula>IF(LEN(EB4)&gt;0,1,0)</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3">
      <formula>IF(LEN(EC4)&gt;0,1,0)</formula>
    </cfRule>
    <cfRule type="expression" dxfId="160" priority="682">
      <formula>AND(AND(OR(AND(OR(OR(NOT(CO4&lt;&gt;"DEFAULT"),CO4="")))),A4&lt;&gt;""))</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6">
      <formula>IF(VLOOKUP($EE$3,#NAME?,MATCH($A4,#NAME?,0)+1,0)&gt;0,1,0)</formula>
    </cfRule>
    <cfRule type="expression" dxfId="153" priority="695">
      <formula>IF(LEN(EE4)&gt;0,1,0)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08">
      <formula>IF(VLOOKUP($EG$3,#NAME?,MATCH($A4,#NAME?,0)+1,0)&gt;0,1,0)</formula>
    </cfRule>
    <cfRule type="expression" dxfId="146" priority="711">
      <formula>AND(IF(IFERROR(VLOOKUP($EG$3,#NAME?,MATCH($A4,#NAME?,0)+1,0),0)&gt;0,0,1),IF(IFERROR(VLOOKUP($EG$3,#NAME?,MATCH($A4,#NAME?,0)+1,0),0)&gt;0,0,1),IF(IFERROR(VLOOKUP($EG$3,#NAME?,MATCH($A4,#NAME?,0)+1,0),0)&gt;0,0,1),IF(IFERROR(MATCH($A4,#NAME?,0),0)&gt;0,1,0))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3">
      <formula>IF(LEN(EJ4)&gt;0,1,0)</formula>
    </cfRule>
    <cfRule type="expression" dxfId="137" priority="722">
      <formula>AND(AND(OR(AND(AND(OR(NOT(DY4="GHS"),DY4=""))),AND(AND(OR(NOT(DZ4="GHS"),DZ4=""))),AND(AND(OR(NOT(EA4="GHS"),EA4=""))),AND(AND(OR(NOT(EB4="GHS"),EB4=""))),AND(AND(OR(NOT(EC4="GHS"),EC4="")))),A4&lt;&gt;""))</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33">
      <formula>AND(IF(IFERROR(VLOOKUP($EK$3,#NAME?,MATCH($A4,#NAME?,0)+1,0),0)&gt;0,0,1),IF(IFERROR(VLOOKUP($EK$3,#NAME?,MATCH($A4,#NAME?,0)+1,0),0)&gt;0,0,1),IF(IFERROR(VLOOKUP($EK$3,#NAME?,MATCH($A4,#NAME?,0)+1,0),0)&gt;0,0,1),IF(IFERROR(MATCH($A4,#NAME?,0),0)&gt;0,1,0))</formula>
    </cfRule>
    <cfRule type="expression" dxfId="132" priority="729">
      <formula>IF(LEN(EK4)&gt;0,1,0)</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4">
      <formula>AND(IF(IFERROR(VLOOKUP($EM$3,#NAME?,MATCH($A4,#NAME?,0)+1,0),0)&gt;0,0,1),IF(IFERROR(VLOOKUP($EM$3,#NAME?,MATCH($A4,#NAME?,0)+1,0),0)&gt;0,0,1),IF(IFERROR(VLOOKUP($EM$3,#NAME?,MATCH($A4,#NAME?,0)+1,0),0)&gt;0,0,1),IF(IFERROR(MATCH($A4,#NAME?,0),0)&gt;0,1,0))</formula>
    </cfRule>
    <cfRule type="expression" dxfId="126" priority="741">
      <formula>IF(VLOOKUP($EM$3,#NAME?,MATCH($A4,#NAME?,0)+1,0)&gt;0,1,0)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9">
      <formula>AND(IF(IFERROR(VLOOKUP($ET$3,#NAME?,MATCH($A4,#NAME?,0)+1,0),0)&gt;0,0,1),IF(IFERROR(VLOOKUP($ET$3,#NAME?,MATCH($A4,#NAME?,0)+1,0),0)&gt;0,0,1),IF(IFERROR(VLOOKUP($ET$3,#NAME?,MATCH($A4,#NAME?,0)+1,0),0)&gt;0,0,1),IF(IFERROR(MATCH($A4,#NAME?,0),0)&gt;0,1,0))</formula>
    </cfRule>
    <cfRule type="expression" dxfId="112" priority="776">
      <formula>IF(VLOOKUP($ET$3,#NAME?,MATCH($A4,#NAME?,0)+1,0)&gt;0,1,0)</formula>
    </cfRule>
  </conditionalFormatting>
  <conditionalFormatting sqref="EU4:EU1048576">
    <cfRule type="expression" dxfId="111" priority="784">
      <formula>AND(IF(IFERROR(VLOOKUP($EU$3,#NAME?,MATCH($A4,#NAME?,0)+1,0),0)&gt;0,0,1),IF(IFERROR(VLOOKUP($EU$3,#NAME?,MATCH($A4,#NAME?,0)+1,0),0)&gt;0,0,1),IF(IFERROR(VLOOKUP($EU$3,#NAME?,MATCH($A4,#NAME?,0)+1,0),0)&gt;0,0,1),IF(IFERROR(MATCH($A4,#NAME?,0),0)&gt;0,1,0))</formula>
    </cfRule>
    <cfRule type="expression" dxfId="110" priority="781">
      <formula>IF(VLOOKUP($EU$3,#NAME?,MATCH($A4,#NAME?,0)+1,0)&gt;0,1,0)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9">
      <formula>AND(IF(IFERROR(VLOOKUP($FJ$3,#NAME?,MATCH($A8,#NAME?,0)+1,0),0)&gt;0,0,1),IF(IFERROR(VLOOKUP($FJ$3,#NAME?,MATCH($A8,#NAME?,0)+1,0),0)&gt;0,0,1),IF(IFERROR(VLOOKUP($FJ$3,#NAME?,MATCH($A8,#NAME?,0)+1,0),0)&gt;0,0,1),IF(IFERROR(MATCH($A8,#NAME?,0),0)&gt;0,1,0))</formula>
    </cfRule>
    <cfRule type="expression" dxfId="78" priority="855">
      <formula>IF(LEN(FJ8)&gt;0,1,0)</formula>
    </cfRule>
    <cfRule type="expression" dxfId="77" priority="856">
      <formula>IF(VLOOKUP($FJ$3,#NAME?,MATCH($A8,#NAME?,0)+1,0)&gt;0,1,0)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4">
      <formula>IF(VLOOKUP($K$3,#NAME?,MATCH($A5,#NAME?,0)+1,0)&gt;0,1,0)</formula>
    </cfRule>
    <cfRule type="expression" dxfId="62" priority="57">
      <formula>AND(IF(IFERROR(VLOOKUP($K$3,#NAME?,MATCH($A5,#NAME?,0)+1,0),0)&gt;0,0,1),IF(IFERROR(VLOOKUP($K$3,#NAME?,MATCH($A5,#NAME?,0)+1,0),0)&gt;0,0,1),IF(IFERROR(VLOOKUP($K$3,#NAME?,MATCH($A5,#NAME?,0)+1,0),0)&gt;0,0,1),IF(IFERROR(MATCH($A5,#NAME?,0),0)&gt;0,1,0))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F1041 G4:G23 G25: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13" sqref="B13:B14"/>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ht="14" x14ac:dyDescent="0.15">
      <c r="A3" s="37" t="s">
        <v>354</v>
      </c>
      <c r="B3" s="38" t="s">
        <v>696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58.99</v>
      </c>
      <c r="C4" s="41" t="b">
        <f>FALSE()</f>
        <v>0</v>
      </c>
      <c r="D4" t="b">
        <f>FALSE()</f>
        <v>0</v>
      </c>
      <c r="E4" s="59">
        <v>5714401574019</v>
      </c>
      <c r="F4" s="36"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3" t="b">
        <f>TRUE()</f>
        <v>1</v>
      </c>
      <c r="J4" s="44" t="b">
        <v>0</v>
      </c>
      <c r="K4" s="36" t="s">
        <v>725</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https://raw.githubusercontent.com/PatrickVibild/TellusAmazonPictures/master/pictures/Lenovo/T570/RG/DE/1.jpg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https://raw.githubusercontent.com/PatrickVibild/TellusAmazonPictures/master/pictures/Lenovo/T570/RG/DE/2.jpg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https://raw.githubusercontent.com/PatrickVibild/TellusAmazonPictures/master/pictures/Lenovo/T570/RG/DE/3.jpg</v>
      </c>
      <c r="P4" t="str">
        <f t="shared" ref="P4:P35" si="3">IF(ISBLANK(K4),"",IF(L4, "https://raw.githubusercontent.com/PatrickVibild/TellusAmazonPictures/master/pictures/"&amp;K4&amp;"/4.jpg", ""))</f>
        <v>https://raw.githubusercontent.com/PatrickVibild/TellusAmazonPictures/master/pictures/Lenovo/T570/RG/DE/4.jpg</v>
      </c>
      <c r="Q4" t="str">
        <f t="shared" ref="Q4:Q35" si="4">IF(ISBLANK(K4),"",IF(L4, "https://raw.githubusercontent.com/PatrickVibild/TellusAmazonPictures/master/pictures/"&amp;K4&amp;"/5.jpg", ""))</f>
        <v>https://raw.githubusercontent.com/PatrickVibild/TellusAmazonPictures/master/pictures/Lenovo/T570/RG/DE/5.jpg</v>
      </c>
      <c r="R4" t="str">
        <f t="shared" ref="R4:R35" si="5">IF(ISBLANK(K4),"",IF(L4, "https://raw.githubusercontent.com/PatrickVibild/TellusAmazonPictures/master/pictures/"&amp;K4&amp;"/6.jpg", ""))</f>
        <v>https://raw.githubusercontent.com/PatrickVibild/TellusAmazonPictures/master/pictures/Lenovo/T570/RG/DE/6.jpg</v>
      </c>
      <c r="S4" t="str">
        <f t="shared" ref="S4:S35" si="6">IF(ISBLANK(K4),"",IF(L4, "https://raw.githubusercontent.com/PatrickVibild/TellusAmazonPictures/master/pictures/"&amp;K4&amp;"/7.jpg", ""))</f>
        <v>https://raw.githubusercontent.com/PatrickVibild/TellusAmazonPictures/master/pictures/Lenovo/T570/RG/DE/7.jpg</v>
      </c>
      <c r="T4" t="str">
        <f t="shared" ref="T4:T35" si="7">IF(ISBLANK(K4),"",IF(L4, "https://raw.githubusercontent.com/PatrickVibild/TellusAmazonPictures/master/pictures/"&amp;K4&amp;"/8.jpg",""))</f>
        <v>https://raw.githubusercontent.com/PatrickVibild/TellusAmazonPictures/master/pictures/Lenovo/T570/RG/DE/8.jpg</v>
      </c>
      <c r="U4" t="str">
        <f t="shared" ref="U4:U35" si="8">IF(ISBLANK(K4),"",IF(L4, "https://raw.githubusercontent.com/PatrickVibild/TellusAmazonPictures/master/pictures/"&amp;K4&amp;"/9.jpg", ""))</f>
        <v>https://raw.githubusercontent.com/PatrickVibild/TellusAmazonPictures/master/pictures/Lenovo/T570/RG/DE/9.jpg</v>
      </c>
      <c r="V4" s="42">
        <f>MATCH(G4,options!$D$1:$D$20,0)</f>
        <v>1</v>
      </c>
    </row>
    <row r="5" spans="1:22" ht="28" x14ac:dyDescent="0.15">
      <c r="A5" s="37" t="s">
        <v>371</v>
      </c>
      <c r="B5" s="51">
        <v>44.99</v>
      </c>
      <c r="C5" s="41" t="b">
        <f>FALSE()</f>
        <v>0</v>
      </c>
      <c r="D5" t="b">
        <f>FALSE()</f>
        <v>0</v>
      </c>
      <c r="E5" s="59">
        <v>5714401574026</v>
      </c>
      <c r="F5" s="36"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3" t="b">
        <f>TRUE()</f>
        <v>1</v>
      </c>
      <c r="J5" s="44" t="b">
        <v>0</v>
      </c>
      <c r="K5" s="36" t="s">
        <v>726</v>
      </c>
      <c r="L5" s="45" t="b">
        <v>1</v>
      </c>
      <c r="M5" s="46" t="str">
        <f t="shared" si="0"/>
        <v>https://raw.githubusercontent.com/PatrickVibild/TellusAmazonPictures/master/pictures/Lenovo/T570/RG/FR/1.jpg</v>
      </c>
      <c r="N5" s="46" t="str">
        <f t="shared" si="1"/>
        <v>https://raw.githubusercontent.com/PatrickVibild/TellusAmazonPictures/master/pictures/Lenovo/T570/RG/FR/2.jpg</v>
      </c>
      <c r="O5" s="47" t="str">
        <f t="shared" si="2"/>
        <v>https://raw.githubusercontent.com/PatrickVibild/TellusAmazonPictures/master/pictures/Lenovo/T570/RG/FR/3.jpg</v>
      </c>
      <c r="P5" t="str">
        <f t="shared" si="3"/>
        <v>https://raw.githubusercontent.com/PatrickVibild/TellusAmazonPictures/master/pictures/Lenovo/T570/RG/FR/4.jpg</v>
      </c>
      <c r="Q5" t="str">
        <f t="shared" si="4"/>
        <v>https://raw.githubusercontent.com/PatrickVibild/TellusAmazonPictures/master/pictures/Lenovo/T570/RG/FR/5.jpg</v>
      </c>
      <c r="R5" t="str">
        <f t="shared" si="5"/>
        <v>https://raw.githubusercontent.com/PatrickVibild/TellusAmazonPictures/master/pictures/Lenovo/T570/RG/FR/6.jpg</v>
      </c>
      <c r="S5" t="str">
        <f t="shared" si="6"/>
        <v>https://raw.githubusercontent.com/PatrickVibild/TellusAmazonPictures/master/pictures/Lenovo/T570/RG/FR/7.jpg</v>
      </c>
      <c r="T5" t="str">
        <f t="shared" si="7"/>
        <v>https://raw.githubusercontent.com/PatrickVibild/TellusAmazonPictures/master/pictures/Lenovo/T570/RG/FR/8.jpg</v>
      </c>
      <c r="U5" t="str">
        <f t="shared" si="8"/>
        <v>https://raw.githubusercontent.com/PatrickVibild/TellusAmazonPictures/master/pictures/Lenovo/T570/RG/FR/9.jpg</v>
      </c>
      <c r="V5" s="42">
        <f>MATCH(G5,options!$D$1:$D$20,0)</f>
        <v>2</v>
      </c>
    </row>
    <row r="6" spans="1:22" ht="28" x14ac:dyDescent="0.15">
      <c r="A6" s="37" t="s">
        <v>373</v>
      </c>
      <c r="B6" s="48" t="s">
        <v>414</v>
      </c>
      <c r="C6" s="41" t="b">
        <f>FALSE()</f>
        <v>0</v>
      </c>
      <c r="D6" t="b">
        <f>FALSE()</f>
        <v>0</v>
      </c>
      <c r="E6" s="59">
        <v>5714401574033</v>
      </c>
      <c r="F6" s="36"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3" t="b">
        <f>TRUE()</f>
        <v>1</v>
      </c>
      <c r="J6" s="44" t="b">
        <v>0</v>
      </c>
      <c r="K6" s="36" t="s">
        <v>727</v>
      </c>
      <c r="L6" s="45" t="b">
        <v>1</v>
      </c>
      <c r="M6" s="46" t="str">
        <f t="shared" si="0"/>
        <v>https://raw.githubusercontent.com/PatrickVibild/TellusAmazonPictures/master/pictures/Lenovo/T570/RG/IT/1.jpg</v>
      </c>
      <c r="N6" s="46" t="str">
        <f t="shared" si="1"/>
        <v>https://raw.githubusercontent.com/PatrickVibild/TellusAmazonPictures/master/pictures/Lenovo/T570/RG/IT/2.jpg</v>
      </c>
      <c r="O6" s="47" t="str">
        <f t="shared" si="2"/>
        <v>https://raw.githubusercontent.com/PatrickVibild/TellusAmazonPictures/master/pictures/Lenovo/T570/RG/IT/3.jpg</v>
      </c>
      <c r="P6" t="str">
        <f t="shared" si="3"/>
        <v>https://raw.githubusercontent.com/PatrickVibild/TellusAmazonPictures/master/pictures/Lenovo/T570/RG/IT/4.jpg</v>
      </c>
      <c r="Q6" t="str">
        <f t="shared" si="4"/>
        <v>https://raw.githubusercontent.com/PatrickVibild/TellusAmazonPictures/master/pictures/Lenovo/T570/RG/IT/5.jpg</v>
      </c>
      <c r="R6" t="str">
        <f t="shared" si="5"/>
        <v>https://raw.githubusercontent.com/PatrickVibild/TellusAmazonPictures/master/pictures/Lenovo/T570/RG/IT/6.jpg</v>
      </c>
      <c r="S6" t="str">
        <f t="shared" si="6"/>
        <v>https://raw.githubusercontent.com/PatrickVibild/TellusAmazonPictures/master/pictures/Lenovo/T570/RG/IT/7.jpg</v>
      </c>
      <c r="T6" t="str">
        <f t="shared" si="7"/>
        <v>https://raw.githubusercontent.com/PatrickVibild/TellusAmazonPictures/master/pictures/Lenovo/T570/RG/IT/8.jpg</v>
      </c>
      <c r="U6" t="str">
        <f t="shared" si="8"/>
        <v>https://raw.githubusercontent.com/PatrickVibild/TellusAmazonPictures/master/pictures/Lenovo/T570/RG/IT/9.jpg</v>
      </c>
      <c r="V6" s="42">
        <f>MATCH(G6,options!$D$1:$D$20,0)</f>
        <v>3</v>
      </c>
    </row>
    <row r="7" spans="1:22" ht="28" x14ac:dyDescent="0.15">
      <c r="A7" s="37" t="s">
        <v>376</v>
      </c>
      <c r="B7" s="49" t="str">
        <f>IF(B6=options!C1,"32","41")</f>
        <v>32</v>
      </c>
      <c r="C7" s="41" t="b">
        <f>FALSE()</f>
        <v>0</v>
      </c>
      <c r="D7" t="b">
        <f>FALSE()</f>
        <v>0</v>
      </c>
      <c r="E7" s="59">
        <v>5714401574040</v>
      </c>
      <c r="F7" s="36"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3" t="b">
        <f>TRUE()</f>
        <v>1</v>
      </c>
      <c r="J7" s="44" t="b">
        <v>0</v>
      </c>
      <c r="K7" s="36" t="s">
        <v>728</v>
      </c>
      <c r="L7" s="45" t="b">
        <v>1</v>
      </c>
      <c r="M7" s="46" t="str">
        <f t="shared" si="0"/>
        <v>https://raw.githubusercontent.com/PatrickVibild/TellusAmazonPictures/master/pictures/Lenovo/T570/RG/ES/1.jpg</v>
      </c>
      <c r="N7" s="46" t="str">
        <f t="shared" si="1"/>
        <v>https://raw.githubusercontent.com/PatrickVibild/TellusAmazonPictures/master/pictures/Lenovo/T570/RG/ES/2.jpg</v>
      </c>
      <c r="O7" s="47" t="str">
        <f t="shared" si="2"/>
        <v>https://raw.githubusercontent.com/PatrickVibild/TellusAmazonPictures/master/pictures/Lenovo/T570/RG/ES/3.jpg</v>
      </c>
      <c r="P7" t="str">
        <f t="shared" si="3"/>
        <v>https://raw.githubusercontent.com/PatrickVibild/TellusAmazonPictures/master/pictures/Lenovo/T570/RG/ES/4.jpg</v>
      </c>
      <c r="Q7" t="str">
        <f t="shared" si="4"/>
        <v>https://raw.githubusercontent.com/PatrickVibild/TellusAmazonPictures/master/pictures/Lenovo/T570/RG/ES/5.jpg</v>
      </c>
      <c r="R7" t="str">
        <f t="shared" si="5"/>
        <v>https://raw.githubusercontent.com/PatrickVibild/TellusAmazonPictures/master/pictures/Lenovo/T570/RG/ES/6.jpg</v>
      </c>
      <c r="S7" t="str">
        <f t="shared" si="6"/>
        <v>https://raw.githubusercontent.com/PatrickVibild/TellusAmazonPictures/master/pictures/Lenovo/T570/RG/ES/7.jpg</v>
      </c>
      <c r="T7" t="str">
        <f t="shared" si="7"/>
        <v>https://raw.githubusercontent.com/PatrickVibild/TellusAmazonPictures/master/pictures/Lenovo/T570/RG/ES/8.jpg</v>
      </c>
      <c r="U7" t="str">
        <f t="shared" si="8"/>
        <v>https://raw.githubusercontent.com/PatrickVibild/TellusAmazonPictures/master/pictures/Lenovo/T570/RG/ES/9.jpg</v>
      </c>
      <c r="V7" s="42">
        <f>MATCH(G7,options!$D$1:$D$20,0)</f>
        <v>4</v>
      </c>
    </row>
    <row r="8" spans="1:22" ht="28" x14ac:dyDescent="0.15">
      <c r="A8" s="37" t="s">
        <v>378</v>
      </c>
      <c r="B8" s="49" t="str">
        <f>IF(B6=options!C1,"18","17")</f>
        <v>18</v>
      </c>
      <c r="C8" s="41" t="b">
        <f>FALSE()</f>
        <v>0</v>
      </c>
      <c r="D8" t="b">
        <f>FALSE()</f>
        <v>0</v>
      </c>
      <c r="E8" s="59">
        <v>5714401574057</v>
      </c>
      <c r="F8" s="36"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0</v>
      </c>
      <c r="K8" s="36" t="s">
        <v>729</v>
      </c>
      <c r="L8" s="45" t="b">
        <v>1</v>
      </c>
      <c r="M8" s="46" t="str">
        <f t="shared" si="0"/>
        <v>https://raw.githubusercontent.com/PatrickVibild/TellusAmazonPictures/master/pictures/Lenovo/T570/RG/UK/1.jpg</v>
      </c>
      <c r="N8" s="46" t="str">
        <f t="shared" si="1"/>
        <v>https://raw.githubusercontent.com/PatrickVibild/TellusAmazonPictures/master/pictures/Lenovo/T570/RG/UK/2.jpg</v>
      </c>
      <c r="O8" s="47" t="str">
        <f t="shared" si="2"/>
        <v>https://raw.githubusercontent.com/PatrickVibild/TellusAmazonPictures/master/pictures/Lenovo/T570/RG/UK/3.jpg</v>
      </c>
      <c r="P8" t="str">
        <f t="shared" si="3"/>
        <v>https://raw.githubusercontent.com/PatrickVibild/TellusAmazonPictures/master/pictures/Lenovo/T570/RG/UK/4.jpg</v>
      </c>
      <c r="Q8" t="str">
        <f t="shared" si="4"/>
        <v>https://raw.githubusercontent.com/PatrickVibild/TellusAmazonPictures/master/pictures/Lenovo/T570/RG/UK/5.jpg</v>
      </c>
      <c r="R8" t="str">
        <f t="shared" si="5"/>
        <v>https://raw.githubusercontent.com/PatrickVibild/TellusAmazonPictures/master/pictures/Lenovo/T570/RG/UK/6.jpg</v>
      </c>
      <c r="S8" t="str">
        <f t="shared" si="6"/>
        <v>https://raw.githubusercontent.com/PatrickVibild/TellusAmazonPictures/master/pictures/Lenovo/T570/RG/UK/7.jpg</v>
      </c>
      <c r="T8" t="str">
        <f t="shared" si="7"/>
        <v>https://raw.githubusercontent.com/PatrickVibild/TellusAmazonPictures/master/pictures/Lenovo/T570/RG/UK/8.jpg</v>
      </c>
      <c r="U8" t="str">
        <f t="shared" si="8"/>
        <v>https://raw.githubusercontent.com/PatrickVibild/TellusAmazonPictures/master/pictures/Lenovo/T570/RG/UK/9.jpg</v>
      </c>
      <c r="V8" s="42">
        <f>MATCH(G8,options!$D$1:$D$20,0)</f>
        <v>5</v>
      </c>
    </row>
    <row r="9" spans="1:22" ht="28" x14ac:dyDescent="0.15">
      <c r="A9" s="37" t="s">
        <v>380</v>
      </c>
      <c r="B9" s="49" t="str">
        <f>IF(B6=options!C1,"2","5")</f>
        <v>2</v>
      </c>
      <c r="C9" t="b">
        <f>FALSE()</f>
        <v>0</v>
      </c>
      <c r="D9" t="b">
        <f>FALSE()</f>
        <v>0</v>
      </c>
      <c r="E9" s="59">
        <v>5714401574064</v>
      </c>
      <c r="F9" s="36"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3" t="b">
        <f>TRUE()</f>
        <v>1</v>
      </c>
      <c r="J9" s="44" t="b">
        <v>0</v>
      </c>
      <c r="K9" s="36" t="s">
        <v>730</v>
      </c>
      <c r="L9" s="45" t="b">
        <v>1</v>
      </c>
      <c r="M9" s="46" t="str">
        <f t="shared" si="0"/>
        <v>https://raw.githubusercontent.com/PatrickVibild/TellusAmazonPictures/master/pictures/Lenovo/T570/RG/NOR/1.jpg</v>
      </c>
      <c r="N9" s="46" t="str">
        <f t="shared" si="1"/>
        <v>https://raw.githubusercontent.com/PatrickVibild/TellusAmazonPictures/master/pictures/Lenovo/T570/RG/NOR/2.jpg</v>
      </c>
      <c r="O9" s="47" t="str">
        <f t="shared" si="2"/>
        <v>https://raw.githubusercontent.com/PatrickVibild/TellusAmazonPictures/master/pictures/Lenovo/T570/RG/NOR/3.jpg</v>
      </c>
      <c r="P9" t="str">
        <f t="shared" si="3"/>
        <v>https://raw.githubusercontent.com/PatrickVibild/TellusAmazonPictures/master/pictures/Lenovo/T570/RG/NOR/4.jpg</v>
      </c>
      <c r="Q9" t="str">
        <f t="shared" si="4"/>
        <v>https://raw.githubusercontent.com/PatrickVibild/TellusAmazonPictures/master/pictures/Lenovo/T570/RG/NOR/5.jpg</v>
      </c>
      <c r="R9" t="str">
        <f t="shared" si="5"/>
        <v>https://raw.githubusercontent.com/PatrickVibild/TellusAmazonPictures/master/pictures/Lenovo/T570/RG/NOR/6.jpg</v>
      </c>
      <c r="S9" t="str">
        <f t="shared" si="6"/>
        <v>https://raw.githubusercontent.com/PatrickVibild/TellusAmazonPictures/master/pictures/Lenovo/T570/RG/NOR/7.jpg</v>
      </c>
      <c r="T9" t="str">
        <f t="shared" si="7"/>
        <v>https://raw.githubusercontent.com/PatrickVibild/TellusAmazonPictures/master/pictures/Lenovo/T570/RG/NOR/8.jpg</v>
      </c>
      <c r="U9" t="str">
        <f t="shared" si="8"/>
        <v>https://raw.githubusercontent.com/PatrickVibild/TellusAmazonPictures/master/pictures/Lenovo/T570/RG/NOR/9.jpg</v>
      </c>
      <c r="V9" s="42">
        <f>MATCH(G9,options!$D$1:$D$20,0)</f>
        <v>6</v>
      </c>
    </row>
    <row r="10" spans="1:22" ht="14" x14ac:dyDescent="0.15">
      <c r="A10" t="s">
        <v>382</v>
      </c>
      <c r="B10" s="50"/>
      <c r="C10" s="41" t="b">
        <f>FALSE()</f>
        <v>0</v>
      </c>
      <c r="D10" s="41" t="b">
        <f>FALSE()</f>
        <v>0</v>
      </c>
      <c r="E10" s="59">
        <v>5714401574071</v>
      </c>
      <c r="F10" s="36" t="s">
        <v>682</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3" t="b">
        <f>TRUE()</f>
        <v>1</v>
      </c>
      <c r="J10" s="44" t="b">
        <v>0</v>
      </c>
      <c r="K10" s="36" t="s">
        <v>697</v>
      </c>
      <c r="L10" s="45" t="b">
        <v>0</v>
      </c>
      <c r="M10" s="46" t="str">
        <f t="shared" si="0"/>
        <v>https://download.lenovo.com/Images/Parts/01EN934/01EN934_A.jpg</v>
      </c>
      <c r="N10" s="46" t="str">
        <f t="shared" si="1"/>
        <v>https://download.lenovo.com/Images/Parts/01EN934/01EN934_B.jpg</v>
      </c>
      <c r="O10" s="47" t="str">
        <f t="shared" si="2"/>
        <v>https://download.lenovo.com/Images/Parts/01EN934/01EN934_details.jpg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59">
        <v>5714401574088</v>
      </c>
      <c r="F11" s="36" t="s">
        <v>683</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3" t="b">
        <f>TRUE()</f>
        <v>1</v>
      </c>
      <c r="J11" s="44" t="b">
        <v>0</v>
      </c>
      <c r="K11" s="36" t="s">
        <v>698</v>
      </c>
      <c r="L11" s="45" t="b">
        <v>0</v>
      </c>
      <c r="M11" s="46" t="str">
        <f t="shared" si="0"/>
        <v>https://download.lenovo.com/Images/Parts/01EN935/01EN935_A.jpg</v>
      </c>
      <c r="N11" s="46" t="str">
        <f t="shared" si="1"/>
        <v>https://download.lenovo.com/Images/Parts/01EN935/01EN935_B.jpg</v>
      </c>
      <c r="O11" s="47" t="str">
        <f t="shared" si="2"/>
        <v>https://download.lenovo.com/Images/Parts/01EN935/01EN935_details.jpg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59">
        <v>5714401574095</v>
      </c>
      <c r="F12" s="36" t="s">
        <v>684</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3" t="b">
        <f>TRUE()</f>
        <v>1</v>
      </c>
      <c r="J12" s="44" t="b">
        <v>0</v>
      </c>
      <c r="K12" s="36" t="s">
        <v>699</v>
      </c>
      <c r="L12" s="45" t="b">
        <v>0</v>
      </c>
      <c r="M12" s="46" t="str">
        <f t="shared" si="0"/>
        <v>https://download.lenovo.com/Images/Parts/01ER508/01ER508_A.jpg</v>
      </c>
      <c r="N12" s="46" t="str">
        <f t="shared" si="1"/>
        <v>https://download.lenovo.com/Images/Parts/01ER508/01ER508_B.jpg</v>
      </c>
      <c r="O12" s="47" t="str">
        <f t="shared" si="2"/>
        <v>https://download.lenovo.com/Images/Parts/01ER508/01ER508_details.jpg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60" t="s">
        <v>733</v>
      </c>
      <c r="C13" s="41" t="b">
        <f>FALSE()</f>
        <v>0</v>
      </c>
      <c r="D13" s="41" t="b">
        <f>FALSE()</f>
        <v>0</v>
      </c>
      <c r="E13" s="59">
        <v>5714401574101</v>
      </c>
      <c r="F13" s="36" t="s">
        <v>685</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43" t="b">
        <f>TRUE()</f>
        <v>1</v>
      </c>
      <c r="J13" s="44" t="b">
        <v>0</v>
      </c>
      <c r="K13" s="36" t="s">
        <v>700</v>
      </c>
      <c r="L13" s="45" t="b">
        <v>0</v>
      </c>
      <c r="M13" s="46" t="str">
        <f t="shared" si="0"/>
        <v>https://download.lenovo.com/Images/Parts/01ER509/01ER509_A.jpg</v>
      </c>
      <c r="N13" s="46" t="str">
        <f t="shared" si="1"/>
        <v>https://download.lenovo.com/Images/Parts/01ER509/01ER509_B.jpg</v>
      </c>
      <c r="O13" s="47" t="str">
        <f t="shared" si="2"/>
        <v>https://download.lenovo.com/Images/Parts/01ER509/01ER509_details.jpg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60">
        <v>5714401574996</v>
      </c>
      <c r="C14" s="41" t="b">
        <f>FALSE()</f>
        <v>0</v>
      </c>
      <c r="D14" s="41" t="b">
        <f>FALSE()</f>
        <v>0</v>
      </c>
      <c r="E14" s="59">
        <v>5714401574118</v>
      </c>
      <c r="F14" s="36" t="s">
        <v>686</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3" t="b">
        <f>TRUE()</f>
        <v>1</v>
      </c>
      <c r="J14" s="44" t="b">
        <v>0</v>
      </c>
      <c r="K14" s="36" t="s">
        <v>701</v>
      </c>
      <c r="L14" s="45" t="b">
        <v>0</v>
      </c>
      <c r="M14" s="46" t="str">
        <f t="shared" si="0"/>
        <v>https://download.lenovo.com/Images/Parts/01EN943/01EN943_A.jpg</v>
      </c>
      <c r="N14" s="46" t="str">
        <f t="shared" si="1"/>
        <v>https://download.lenovo.com/Images/Parts/01EN943/01EN943_B.jpg</v>
      </c>
      <c r="O14" s="47" t="str">
        <f t="shared" si="2"/>
        <v>https://download.lenovo.com/Images/Parts/01EN943/01EN943_details.jpg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59">
        <v>5714401574125</v>
      </c>
      <c r="F15" s="36" t="s">
        <v>687</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3" t="b">
        <f>TRUE()</f>
        <v>1</v>
      </c>
      <c r="J15" s="44" t="b">
        <v>0</v>
      </c>
      <c r="K15" s="36" t="s">
        <v>702</v>
      </c>
      <c r="L15" s="45" t="b">
        <v>0</v>
      </c>
      <c r="M15" s="46" t="str">
        <f t="shared" si="0"/>
        <v>https://download.lenovo.com/Images/Parts/01EN947/01EN947_A.jpg</v>
      </c>
      <c r="N15" s="46" t="str">
        <f t="shared" si="1"/>
        <v>https://download.lenovo.com/Images/Parts/01EN947/01EN947_B.jpg</v>
      </c>
      <c r="O15" s="47" t="str">
        <f t="shared" si="2"/>
        <v>https://download.lenovo.com/Images/Parts/01EN947/01EN947_details.jpg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59">
        <v>5714401574132</v>
      </c>
      <c r="F16" s="36" t="s">
        <v>688</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3" t="b">
        <f>TRUE()</f>
        <v>1</v>
      </c>
      <c r="J16" s="44" t="b">
        <v>0</v>
      </c>
      <c r="K16" s="36" t="s">
        <v>703</v>
      </c>
      <c r="L16" s="45" t="b">
        <v>0</v>
      </c>
      <c r="M16" s="46" t="str">
        <f t="shared" si="0"/>
        <v>https://download.lenovo.com/Images/Parts/01ER520/01ER520_A.jpg</v>
      </c>
      <c r="N16" s="46" t="str">
        <f t="shared" si="1"/>
        <v>https://download.lenovo.com/Images/Parts/01ER520/01ER520_B.jpg</v>
      </c>
      <c r="O16" s="47" t="str">
        <f t="shared" si="2"/>
        <v>https://download.lenovo.com/Images/Parts/01ER520/01ER520_details.jpg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59">
        <v>5714401574149</v>
      </c>
      <c r="F17" s="36" t="s">
        <v>689</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3" t="b">
        <f>TRUE()</f>
        <v>1</v>
      </c>
      <c r="J17" s="44" t="b">
        <v>0</v>
      </c>
      <c r="K17" s="36"/>
      <c r="L17" s="45" t="b">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59">
        <v>5714401574156</v>
      </c>
      <c r="F18" s="36" t="s">
        <v>690</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3" t="b">
        <f>TRUE()</f>
        <v>1</v>
      </c>
      <c r="J18" s="44" t="b">
        <v>0</v>
      </c>
      <c r="K18" s="36" t="s">
        <v>704</v>
      </c>
      <c r="L18" s="45" t="b">
        <v>0</v>
      </c>
      <c r="M18" s="46" t="str">
        <f t="shared" si="0"/>
        <v>https://download.lenovo.com/Images/Parts/01EN950/01EN950_A.jpg</v>
      </c>
      <c r="N18" s="46" t="str">
        <f t="shared" si="1"/>
        <v>https://download.lenovo.com/Images/Parts/01EN950/01EN950_B.jpg</v>
      </c>
      <c r="O18" s="47" t="str">
        <f t="shared" si="2"/>
        <v>https://download.lenovo.com/Images/Parts/01EN950/01EN950_details.jpg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59">
        <v>5714401574163</v>
      </c>
      <c r="F19" s="36" t="s">
        <v>691</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3" t="b">
        <f>TRUE()</f>
        <v>1</v>
      </c>
      <c r="J19" s="44" t="b">
        <v>0</v>
      </c>
      <c r="K19" s="36" t="s">
        <v>705</v>
      </c>
      <c r="L19" s="45" t="b">
        <v>0</v>
      </c>
      <c r="M19" s="46" t="str">
        <f t="shared" si="0"/>
        <v>https://download.lenovo.com/Images/Parts/01EN954/01EN954_A.jpg</v>
      </c>
      <c r="N19" s="46" t="str">
        <f t="shared" si="1"/>
        <v>https://download.lenovo.com/Images/Parts/01EN954/01EN954_B.jpg</v>
      </c>
      <c r="O19" s="47" t="str">
        <f t="shared" si="2"/>
        <v>https://download.lenovo.com/Images/Parts/01EN954/01EN954_details.jpg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399</v>
      </c>
      <c r="C20" s="41" t="b">
        <f>FALSE()</f>
        <v>0</v>
      </c>
      <c r="D20" s="41" t="b">
        <f>FALSE()</f>
        <v>0</v>
      </c>
      <c r="E20" s="59">
        <v>5714401574170</v>
      </c>
      <c r="F20" s="36" t="s">
        <v>692</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3" t="b">
        <f>TRUE()</f>
        <v>1</v>
      </c>
      <c r="J20" s="44" t="b">
        <v>0</v>
      </c>
      <c r="K20" s="36" t="s">
        <v>706</v>
      </c>
      <c r="L20" s="45" t="b">
        <v>0</v>
      </c>
      <c r="M20" s="46" t="str">
        <f t="shared" si="0"/>
        <v>https://download.lenovo.com/Images/Parts/01EN955/01EN955_A.jpg</v>
      </c>
      <c r="N20" s="46" t="str">
        <f t="shared" si="1"/>
        <v>https://download.lenovo.com/Images/Parts/01EN955/01EN955_B.jpg</v>
      </c>
      <c r="O20" s="47" t="str">
        <f t="shared" si="2"/>
        <v>https://download.lenovo.com/Images/Parts/01EN955/01EN955_details.jpg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t="b">
        <v>0</v>
      </c>
      <c r="D21" s="41" t="b">
        <f>FALSE()</f>
        <v>0</v>
      </c>
      <c r="E21" s="59">
        <v>5714401574187</v>
      </c>
      <c r="F21" s="36" t="s">
        <v>693</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v>0</v>
      </c>
      <c r="K21" s="36" t="s">
        <v>731</v>
      </c>
      <c r="L21" s="45" t="b">
        <v>1</v>
      </c>
      <c r="M21" s="46" t="str">
        <f t="shared" si="0"/>
        <v>https://raw.githubusercontent.com/PatrickVibild/TellusAmazonPictures/master/pictures/Lenovo/T570/RG/USI/1.jpg</v>
      </c>
      <c r="N21" s="46" t="str">
        <f t="shared" si="1"/>
        <v>https://raw.githubusercontent.com/PatrickVibild/TellusAmazonPictures/master/pictures/Lenovo/T570/RG/USI/2.jpg</v>
      </c>
      <c r="O21" s="47" t="str">
        <f t="shared" si="2"/>
        <v>https://raw.githubusercontent.com/PatrickVibild/TellusAmazonPictures/master/pictures/Lenovo/T570/RG/USI/3.jpg</v>
      </c>
      <c r="P21" t="str">
        <f t="shared" si="3"/>
        <v>https://raw.githubusercontent.com/PatrickVibild/TellusAmazonPictures/master/pictures/Lenovo/T570/RG/USI/4.jpg</v>
      </c>
      <c r="Q21" t="str">
        <f t="shared" si="4"/>
        <v>https://raw.githubusercontent.com/PatrickVibild/TellusAmazonPictures/master/pictures/Lenovo/T570/RG/USI/5.jpg</v>
      </c>
      <c r="R21" t="str">
        <f t="shared" si="5"/>
        <v>https://raw.githubusercontent.com/PatrickVibild/TellusAmazonPictures/master/pictures/Lenovo/T570/RG/USI/6.jpg</v>
      </c>
      <c r="S21" t="str">
        <f t="shared" si="6"/>
        <v>https://raw.githubusercontent.com/PatrickVibild/TellusAmazonPictures/master/pictures/Lenovo/T570/RG/USI/7.jpg</v>
      </c>
      <c r="T21" t="str">
        <f t="shared" si="7"/>
        <v>https://raw.githubusercontent.com/PatrickVibild/TellusAmazonPictures/master/pictures/Lenovo/T570/RG/USI/8.jpg</v>
      </c>
      <c r="U21" t="str">
        <f t="shared" si="8"/>
        <v>https://raw.githubusercontent.com/PatrickVibild/TellusAmazonPictures/master/pictures/Lenovo/T570/RG/USI/9.jpg</v>
      </c>
      <c r="V21" s="42">
        <f>MATCH(G21,options!$D$1:$D$20,0)</f>
        <v>16</v>
      </c>
    </row>
    <row r="22" spans="1:22" ht="14" x14ac:dyDescent="0.15">
      <c r="B22" s="50"/>
      <c r="C22" s="41" t="b">
        <f>FALSE()</f>
        <v>0</v>
      </c>
      <c r="D22" s="41" t="b">
        <f>FALSE()</f>
        <v>0</v>
      </c>
      <c r="E22" s="59">
        <v>5714401574194</v>
      </c>
      <c r="F22" s="36" t="s">
        <v>694</v>
      </c>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3" t="b">
        <f>TRUE()</f>
        <v>1</v>
      </c>
      <c r="J22" s="44" t="b">
        <v>0</v>
      </c>
      <c r="K22" s="36" t="s">
        <v>707</v>
      </c>
      <c r="L22" s="45" t="b">
        <v>0</v>
      </c>
      <c r="M22" s="46" t="str">
        <f t="shared" si="0"/>
        <v>https://download.lenovo.com/Images/Parts/01ER523/01ER523_A.jpg</v>
      </c>
      <c r="N22" s="46" t="str">
        <f t="shared" si="1"/>
        <v>https://download.lenovo.com/Images/Parts/01ER523/01ER523_B.jpg</v>
      </c>
      <c r="O22" s="47" t="str">
        <f t="shared" si="2"/>
        <v>https://download.lenovo.com/Images/Parts/01ER523/01ER523_details.jpg</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1" t="b">
        <v>1</v>
      </c>
      <c r="D23" s="41" t="b">
        <f>FALSE()</f>
        <v>0</v>
      </c>
      <c r="E23" s="59">
        <v>5714401574200</v>
      </c>
      <c r="F23" s="36" t="s">
        <v>695</v>
      </c>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v>0</v>
      </c>
      <c r="K23" s="36" t="s">
        <v>731</v>
      </c>
      <c r="L23" s="45" t="b">
        <v>1</v>
      </c>
      <c r="M23" s="46" t="str">
        <f t="shared" si="0"/>
        <v>https://raw.githubusercontent.com/PatrickVibild/TellusAmazonPictures/master/pictures/Lenovo/T570/RG/USI/1.jpg</v>
      </c>
      <c r="N23" s="46" t="str">
        <f t="shared" si="1"/>
        <v>https://raw.githubusercontent.com/PatrickVibild/TellusAmazonPictures/master/pictures/Lenovo/T570/RG/USI/2.jpg</v>
      </c>
      <c r="O23" s="47" t="str">
        <f t="shared" si="2"/>
        <v>https://raw.githubusercontent.com/PatrickVibild/TellusAmazonPictures/master/pictures/Lenovo/T570/RG/USI/3.jpg</v>
      </c>
      <c r="P23" t="str">
        <f t="shared" si="3"/>
        <v>https://raw.githubusercontent.com/PatrickVibild/TellusAmazonPictures/master/pictures/Lenovo/T570/RG/USI/4.jpg</v>
      </c>
      <c r="Q23" t="str">
        <f t="shared" si="4"/>
        <v>https://raw.githubusercontent.com/PatrickVibild/TellusAmazonPictures/master/pictures/Lenovo/T570/RG/USI/5.jpg</v>
      </c>
      <c r="R23" t="str">
        <f t="shared" si="5"/>
        <v>https://raw.githubusercontent.com/PatrickVibild/TellusAmazonPictures/master/pictures/Lenovo/T570/RG/USI/6.jpg</v>
      </c>
      <c r="S23" t="str">
        <f t="shared" si="6"/>
        <v>https://raw.githubusercontent.com/PatrickVibild/TellusAmazonPictures/master/pictures/Lenovo/T570/RG/USI/7.jpg</v>
      </c>
      <c r="T23" t="str">
        <f t="shared" si="7"/>
        <v>https://raw.githubusercontent.com/PatrickVibild/TellusAmazonPictures/master/pictures/Lenovo/T570/RG/USI/8.jpg</v>
      </c>
      <c r="U23" t="str">
        <f t="shared" si="8"/>
        <v>https://raw.githubusercontent.com/PatrickVibild/TellusAmazonPictures/master/pictures/Lenovo/T570/RG/USI/9.jpg</v>
      </c>
      <c r="V23" s="42">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1"/>
      <c r="D24" s="41"/>
      <c r="E24" s="59"/>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3" t="b">
        <f>TRUE()</f>
        <v>1</v>
      </c>
      <c r="J24" s="44" t="b">
        <v>1</v>
      </c>
      <c r="K24" s="36" t="s">
        <v>708</v>
      </c>
      <c r="L24" s="45" t="b">
        <v>1</v>
      </c>
      <c r="M24" s="46" t="str">
        <f t="shared" si="0"/>
        <v>https://raw.githubusercontent.com/PatrickVibild/TellusAmazonPictures/master/pictures/Lenovo/T570/BL/DE/1.jpg</v>
      </c>
      <c r="N24" s="46" t="str">
        <f t="shared" si="1"/>
        <v>https://raw.githubusercontent.com/PatrickVibild/TellusAmazonPictures/master/pictures/Lenovo/T570/BL/DE/2.jpg</v>
      </c>
      <c r="O24" s="47" t="str">
        <f t="shared" si="2"/>
        <v>https://raw.githubusercontent.com/PatrickVibild/TellusAmazonPictures/master/pictures/Lenovo/T570/BL/DE/3.jpg</v>
      </c>
      <c r="P24" t="str">
        <f t="shared" si="3"/>
        <v>https://raw.githubusercontent.com/PatrickVibild/TellusAmazonPictures/master/pictures/Lenovo/T570/BL/DE/4.jpg</v>
      </c>
      <c r="Q24" t="str">
        <f t="shared" si="4"/>
        <v>https://raw.githubusercontent.com/PatrickVibild/TellusAmazonPictures/master/pictures/Lenovo/T570/BL/DE/5.jpg</v>
      </c>
      <c r="R24" t="str">
        <f t="shared" si="5"/>
        <v>https://raw.githubusercontent.com/PatrickVibild/TellusAmazonPictures/master/pictures/Lenovo/T570/BL/DE/6.jpg</v>
      </c>
      <c r="S24" t="str">
        <f t="shared" si="6"/>
        <v>https://raw.githubusercontent.com/PatrickVibild/TellusAmazonPictures/master/pictures/Lenovo/T570/BL/DE/7.jpg</v>
      </c>
      <c r="T24" t="str">
        <f t="shared" si="7"/>
        <v>https://raw.githubusercontent.com/PatrickVibild/TellusAmazonPictures/master/pictures/Lenovo/T570/BL/DE/8.jpg</v>
      </c>
      <c r="U24" t="str">
        <f t="shared" si="8"/>
        <v>https://raw.githubusercontent.com/PatrickVibild/TellusAmazonPictures/master/pictures/Lenovo/T570/BL/DE/9.jpg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1"/>
      <c r="D25" s="41"/>
      <c r="E25" s="59"/>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3" t="b">
        <f>TRUE()</f>
        <v>1</v>
      </c>
      <c r="J25" s="44" t="b">
        <v>1</v>
      </c>
      <c r="K25" s="36" t="s">
        <v>709</v>
      </c>
      <c r="L25" s="45" t="b">
        <v>1</v>
      </c>
      <c r="M25" s="46" t="str">
        <f t="shared" si="0"/>
        <v>https://raw.githubusercontent.com/PatrickVibild/TellusAmazonPictures/master/pictures/Lenovo/T570/BL/FR/1.jpg</v>
      </c>
      <c r="N25" s="46" t="str">
        <f t="shared" si="1"/>
        <v>https://raw.githubusercontent.com/PatrickVibild/TellusAmazonPictures/master/pictures/Lenovo/T570/BL/FR/2.jpg</v>
      </c>
      <c r="O25" s="47" t="str">
        <f t="shared" si="2"/>
        <v>https://raw.githubusercontent.com/PatrickVibild/TellusAmazonPictures/master/pictures/Lenovo/T570/BL/FR/3.jpg</v>
      </c>
      <c r="P25" t="str">
        <f t="shared" si="3"/>
        <v>https://raw.githubusercontent.com/PatrickVibild/TellusAmazonPictures/master/pictures/Lenovo/T570/BL/FR/4.jpg</v>
      </c>
      <c r="Q25" t="str">
        <f t="shared" si="4"/>
        <v>https://raw.githubusercontent.com/PatrickVibild/TellusAmazonPictures/master/pictures/Lenovo/T570/BL/FR/5.jpg</v>
      </c>
      <c r="R25" t="str">
        <f t="shared" si="5"/>
        <v>https://raw.githubusercontent.com/PatrickVibild/TellusAmazonPictures/master/pictures/Lenovo/T570/BL/FR/6.jpg</v>
      </c>
      <c r="S25" t="str">
        <f t="shared" si="6"/>
        <v>https://raw.githubusercontent.com/PatrickVibild/TellusAmazonPictures/master/pictures/Lenovo/T570/BL/FR/7.jpg</v>
      </c>
      <c r="T25" t="str">
        <f t="shared" si="7"/>
        <v>https://raw.githubusercontent.com/PatrickVibild/TellusAmazonPictures/master/pictures/Lenovo/T570/BL/FR/8.jpg</v>
      </c>
      <c r="U25" t="str">
        <f t="shared" si="8"/>
        <v>https://raw.githubusercontent.com/PatrickVibild/TellusAmazonPictures/master/pictures/Lenovo/T570/BL/FR/9.jpg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1"/>
      <c r="D26" s="41"/>
      <c r="E26" s="59"/>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3" t="b">
        <f>TRUE()</f>
        <v>1</v>
      </c>
      <c r="J26" s="44" t="b">
        <v>1</v>
      </c>
      <c r="K26" s="36" t="s">
        <v>710</v>
      </c>
      <c r="L26" s="45" t="b">
        <v>1</v>
      </c>
      <c r="M26" s="46" t="str">
        <f t="shared" si="0"/>
        <v>https://raw.githubusercontent.com/PatrickVibild/TellusAmazonPictures/master/pictures/Lenovo/T570/BL/IT/1.jpg</v>
      </c>
      <c r="N26" s="46" t="str">
        <f t="shared" si="1"/>
        <v>https://raw.githubusercontent.com/PatrickVibild/TellusAmazonPictures/master/pictures/Lenovo/T570/BL/IT/2.jpg</v>
      </c>
      <c r="O26" s="47" t="str">
        <f t="shared" si="2"/>
        <v>https://raw.githubusercontent.com/PatrickVibild/TellusAmazonPictures/master/pictures/Lenovo/T570/BL/IT/3.jpg</v>
      </c>
      <c r="P26" t="str">
        <f t="shared" si="3"/>
        <v>https://raw.githubusercontent.com/PatrickVibild/TellusAmazonPictures/master/pictures/Lenovo/T570/BL/IT/4.jpg</v>
      </c>
      <c r="Q26" t="str">
        <f t="shared" si="4"/>
        <v>https://raw.githubusercontent.com/PatrickVibild/TellusAmazonPictures/master/pictures/Lenovo/T570/BL/IT/5.jpg</v>
      </c>
      <c r="R26" t="str">
        <f t="shared" si="5"/>
        <v>https://raw.githubusercontent.com/PatrickVibild/TellusAmazonPictures/master/pictures/Lenovo/T570/BL/IT/6.jpg</v>
      </c>
      <c r="S26" t="str">
        <f t="shared" si="6"/>
        <v>https://raw.githubusercontent.com/PatrickVibild/TellusAmazonPictures/master/pictures/Lenovo/T570/BL/IT/7.jpg</v>
      </c>
      <c r="T26" t="str">
        <f t="shared" si="7"/>
        <v>https://raw.githubusercontent.com/PatrickVibild/TellusAmazonPictures/master/pictures/Lenovo/T570/BL/IT/8.jpg</v>
      </c>
      <c r="U26" t="str">
        <f t="shared" si="8"/>
        <v>https://raw.githubusercontent.com/PatrickVibild/TellusAmazonPictures/master/pictures/Lenovo/T570/BL/IT/9.jpg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1"/>
      <c r="D27" s="41"/>
      <c r="E27" s="59"/>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3" t="b">
        <f>TRUE()</f>
        <v>1</v>
      </c>
      <c r="J27" s="44" t="b">
        <v>1</v>
      </c>
      <c r="K27" s="36" t="s">
        <v>711</v>
      </c>
      <c r="L27" s="45" t="b">
        <v>1</v>
      </c>
      <c r="M27" s="46" t="str">
        <f t="shared" si="0"/>
        <v>https://raw.githubusercontent.com/PatrickVibild/TellusAmazonPictures/master/pictures/Lenovo/T570/BL/ES/1.jpg</v>
      </c>
      <c r="N27" s="46" t="str">
        <f t="shared" si="1"/>
        <v>https://raw.githubusercontent.com/PatrickVibild/TellusAmazonPictures/master/pictures/Lenovo/T570/BL/ES/2.jpg</v>
      </c>
      <c r="O27" s="47" t="str">
        <f t="shared" si="2"/>
        <v>https://raw.githubusercontent.com/PatrickVibild/TellusAmazonPictures/master/pictures/Lenovo/T570/BL/ES/3.jpg</v>
      </c>
      <c r="P27" t="str">
        <f t="shared" si="3"/>
        <v>https://raw.githubusercontent.com/PatrickVibild/TellusAmazonPictures/master/pictures/Lenovo/T570/BL/ES/4.jpg</v>
      </c>
      <c r="Q27" t="str">
        <f t="shared" si="4"/>
        <v>https://raw.githubusercontent.com/PatrickVibild/TellusAmazonPictures/master/pictures/Lenovo/T570/BL/ES/5.jpg</v>
      </c>
      <c r="R27" t="str">
        <f t="shared" si="5"/>
        <v>https://raw.githubusercontent.com/PatrickVibild/TellusAmazonPictures/master/pictures/Lenovo/T570/BL/ES/6.jpg</v>
      </c>
      <c r="S27" t="str">
        <f t="shared" si="6"/>
        <v>https://raw.githubusercontent.com/PatrickVibild/TellusAmazonPictures/master/pictures/Lenovo/T570/BL/ES/7.jpg</v>
      </c>
      <c r="T27" t="str">
        <f t="shared" si="7"/>
        <v>https://raw.githubusercontent.com/PatrickVibild/TellusAmazonPictures/master/pictures/Lenovo/T570/BL/ES/8.jpg</v>
      </c>
      <c r="U27" t="str">
        <f t="shared" si="8"/>
        <v>https://raw.githubusercontent.com/PatrickVibild/TellusAmazonPictures/master/pictures/Lenovo/T570/BL/ES/9.jpg</v>
      </c>
      <c r="V27" s="42">
        <f>MATCH(G27,options!$D$1:$D$20,0)</f>
        <v>4</v>
      </c>
    </row>
    <row r="28" spans="1:22" ht="28" x14ac:dyDescent="0.15">
      <c r="B28" s="53"/>
      <c r="C28" s="41"/>
      <c r="D28" s="41"/>
      <c r="E28" s="59"/>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t="b">
        <f>TRUE()</f>
        <v>1</v>
      </c>
      <c r="J28" s="44" t="b">
        <v>1</v>
      </c>
      <c r="K28" s="36" t="s">
        <v>712</v>
      </c>
      <c r="L28" s="45" t="b">
        <v>1</v>
      </c>
      <c r="M28" s="46" t="str">
        <f t="shared" si="0"/>
        <v>https://raw.githubusercontent.com/PatrickVibild/TellusAmazonPictures/master/pictures/Lenovo/T570/BL/UK/1.jpg</v>
      </c>
      <c r="N28" s="46" t="str">
        <f t="shared" si="1"/>
        <v>https://raw.githubusercontent.com/PatrickVibild/TellusAmazonPictures/master/pictures/Lenovo/T570/BL/UK/2.jpg</v>
      </c>
      <c r="O28" s="47" t="str">
        <f t="shared" si="2"/>
        <v>https://raw.githubusercontent.com/PatrickVibild/TellusAmazonPictures/master/pictures/Lenovo/T570/BL/UK/3.jpg</v>
      </c>
      <c r="P28" t="str">
        <f t="shared" si="3"/>
        <v>https://raw.githubusercontent.com/PatrickVibild/TellusAmazonPictures/master/pictures/Lenovo/T570/BL/UK/4.jpg</v>
      </c>
      <c r="Q28" t="str">
        <f t="shared" si="4"/>
        <v>https://raw.githubusercontent.com/PatrickVibild/TellusAmazonPictures/master/pictures/Lenovo/T570/BL/UK/5.jpg</v>
      </c>
      <c r="R28" t="str">
        <f t="shared" si="5"/>
        <v>https://raw.githubusercontent.com/PatrickVibild/TellusAmazonPictures/master/pictures/Lenovo/T570/BL/UK/6.jpg</v>
      </c>
      <c r="S28" t="str">
        <f t="shared" si="6"/>
        <v>https://raw.githubusercontent.com/PatrickVibild/TellusAmazonPictures/master/pictures/Lenovo/T570/BL/UK/7.jpg</v>
      </c>
      <c r="T28" t="str">
        <f t="shared" si="7"/>
        <v>https://raw.githubusercontent.com/PatrickVibild/TellusAmazonPictures/master/pictures/Lenovo/T570/BL/UK/8.jpg</v>
      </c>
      <c r="U28" t="str">
        <f t="shared" si="8"/>
        <v>https://raw.githubusercontent.com/PatrickVibild/TellusAmazonPictures/master/pictures/Lenovo/T570/BL/UK/9.jpg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1"/>
      <c r="D29" s="41"/>
      <c r="E29" s="59"/>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3" t="b">
        <f>TRUE()</f>
        <v>1</v>
      </c>
      <c r="J29" s="44" t="b">
        <v>1</v>
      </c>
      <c r="K29" s="36" t="s">
        <v>732</v>
      </c>
      <c r="L29" s="45" t="b">
        <v>1</v>
      </c>
      <c r="M29" s="46" t="str">
        <f t="shared" si="0"/>
        <v>https://raw.githubusercontent.com/PatrickVibild/TellusAmazonPictures/master/pictures/Lenovo/T570/BL/NOR/1.jpg</v>
      </c>
      <c r="N29" s="46" t="str">
        <f t="shared" si="1"/>
        <v>https://raw.githubusercontent.com/PatrickVibild/TellusAmazonPictures/master/pictures/Lenovo/T570/BL/NOR/2.jpg</v>
      </c>
      <c r="O29" s="47" t="str">
        <f t="shared" si="2"/>
        <v>https://raw.githubusercontent.com/PatrickVibild/TellusAmazonPictures/master/pictures/Lenovo/T570/BL/NOR/3.jpg</v>
      </c>
      <c r="P29" t="str">
        <f t="shared" si="3"/>
        <v>https://raw.githubusercontent.com/PatrickVibild/TellusAmazonPictures/master/pictures/Lenovo/T570/BL/NOR/4.jpg</v>
      </c>
      <c r="Q29" t="str">
        <f t="shared" si="4"/>
        <v>https://raw.githubusercontent.com/PatrickVibild/TellusAmazonPictures/master/pictures/Lenovo/T570/BL/NOR/5.jpg</v>
      </c>
      <c r="R29" t="str">
        <f t="shared" si="5"/>
        <v>https://raw.githubusercontent.com/PatrickVibild/TellusAmazonPictures/master/pictures/Lenovo/T570/BL/NOR/6.jpg</v>
      </c>
      <c r="S29" t="str">
        <f t="shared" si="6"/>
        <v>https://raw.githubusercontent.com/PatrickVibild/TellusAmazonPictures/master/pictures/Lenovo/T570/BL/NOR/7.jpg</v>
      </c>
      <c r="T29" t="str">
        <f t="shared" si="7"/>
        <v>https://raw.githubusercontent.com/PatrickVibild/TellusAmazonPictures/master/pictures/Lenovo/T570/BL/NOR/8.jpg</v>
      </c>
      <c r="U29" t="str">
        <f t="shared" si="8"/>
        <v>https://raw.githubusercontent.com/PatrickVibild/TellusAmazonPictures/master/pictures/Lenovo/T570/BL/NOR/9.jpg</v>
      </c>
      <c r="V29" s="42">
        <f>MATCH(G29,options!$D$1:$D$20,0)</f>
        <v>6</v>
      </c>
    </row>
    <row r="30" spans="1:22" ht="14" x14ac:dyDescent="0.15">
      <c r="B30" s="53"/>
      <c r="C30" s="41"/>
      <c r="D30" s="41"/>
      <c r="E30" s="59"/>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3" t="b">
        <f>TRUE()</f>
        <v>1</v>
      </c>
      <c r="J30" s="44" t="b">
        <v>1</v>
      </c>
      <c r="K30" s="36" t="s">
        <v>713</v>
      </c>
      <c r="L30" s="45" t="b">
        <v>0</v>
      </c>
      <c r="M30" s="46" t="str">
        <f t="shared" si="0"/>
        <v>https://download.lenovo.com/Images/Parts/01ER547/01ER547_A.jpg</v>
      </c>
      <c r="N30" s="46" t="str">
        <f t="shared" si="1"/>
        <v>https://download.lenovo.com/Images/Parts/01ER547/01ER547_B.jpg</v>
      </c>
      <c r="O30" s="47" t="str">
        <f t="shared" si="2"/>
        <v>https://download.lenovo.com/Images/Parts/01ER547/01ER547_details.jpg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1"/>
      <c r="D31" s="41"/>
      <c r="E31" s="59"/>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3" t="b">
        <f>TRUE()</f>
        <v>1</v>
      </c>
      <c r="J31" s="44" t="b">
        <v>1</v>
      </c>
      <c r="K31" s="36" t="s">
        <v>714</v>
      </c>
      <c r="L31" s="45" t="b">
        <v>0</v>
      </c>
      <c r="M31" s="46" t="str">
        <f t="shared" si="0"/>
        <v>https://download.lenovo.com/Images/Parts/01ER548/01ER548_A.jpg</v>
      </c>
      <c r="N31" s="46" t="str">
        <f t="shared" si="1"/>
        <v>https://download.lenovo.com/Images/Parts/01ER548/01ER548_B.jpg</v>
      </c>
      <c r="O31" s="47" t="str">
        <f t="shared" si="2"/>
        <v>https://download.lenovo.com/Images/Parts/01ER548/01ER548_details.jpg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c r="D32" s="41"/>
      <c r="E32" s="59"/>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3" t="b">
        <f>TRUE()</f>
        <v>1</v>
      </c>
      <c r="J32" s="44" t="b">
        <v>1</v>
      </c>
      <c r="K32" s="36" t="s">
        <v>715</v>
      </c>
      <c r="L32" s="45" t="b">
        <v>0</v>
      </c>
      <c r="M32" s="46" t="str">
        <f t="shared" si="0"/>
        <v>https://download.lenovo.com/Images/Parts/01ER549/01ER549_A.jpg</v>
      </c>
      <c r="N32" s="46" t="str">
        <f t="shared" si="1"/>
        <v>https://download.lenovo.com/Images/Parts/01ER549/01ER549_B.jpg</v>
      </c>
      <c r="O32" s="47" t="str">
        <f t="shared" si="2"/>
        <v>https://download.lenovo.com/Images/Parts/01ER549/01ER549_details.jpg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1"/>
      <c r="D33" s="41"/>
      <c r="E33" s="59"/>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3" t="b">
        <f>TRUE()</f>
        <v>1</v>
      </c>
      <c r="J33" s="44" t="b">
        <v>1</v>
      </c>
      <c r="K33" s="36" t="s">
        <v>716</v>
      </c>
      <c r="L33" s="45" t="b">
        <v>0</v>
      </c>
      <c r="M33" s="46" t="str">
        <f t="shared" si="0"/>
        <v>https://download.lenovo.com/Images/Parts/01ER591/01ER591_A.jpg</v>
      </c>
      <c r="N33" s="46" t="str">
        <f t="shared" si="1"/>
        <v>https://download.lenovo.com/Images/Parts/01ER591/01ER591_B.jpg</v>
      </c>
      <c r="O33" s="47" t="str">
        <f t="shared" si="2"/>
        <v>https://download.lenovo.com/Images/Parts/01ER591/01ER591_details.jpg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c r="D34" s="41"/>
      <c r="E34" s="59"/>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3" t="b">
        <f>TRUE()</f>
        <v>1</v>
      </c>
      <c r="J34" s="44" t="b">
        <v>1</v>
      </c>
      <c r="K34" s="36" t="s">
        <v>717</v>
      </c>
      <c r="L34" s="45" t="b">
        <v>0</v>
      </c>
      <c r="M34" s="46" t="str">
        <f t="shared" si="0"/>
        <v>https://download.lenovo.com/Images/Parts/01ER556/01ER556_A.jpg</v>
      </c>
      <c r="N34" s="46" t="str">
        <f t="shared" si="1"/>
        <v>https://download.lenovo.com/Images/Parts/01ER556/01ER556_B.jpg</v>
      </c>
      <c r="O34" s="47" t="str">
        <f t="shared" si="2"/>
        <v>https://download.lenovo.com/Images/Parts/01ER556/01ER556_details.jpg</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c r="D35" s="41"/>
      <c r="E35" s="59"/>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3" t="b">
        <f>TRUE()</f>
        <v>1</v>
      </c>
      <c r="J35" s="44" t="b">
        <v>1</v>
      </c>
      <c r="K35" s="36" t="s">
        <v>718</v>
      </c>
      <c r="L35" s="45" t="b">
        <v>0</v>
      </c>
      <c r="M35" s="46" t="str">
        <f t="shared" si="0"/>
        <v>https://download.lenovo.com/Images/Parts/01ER601/01ER601_A.jpg</v>
      </c>
      <c r="N35" s="46" t="str">
        <f t="shared" si="1"/>
        <v>https://download.lenovo.com/Images/Parts/01ER601/01ER601_B.jpg</v>
      </c>
      <c r="O35" s="47" t="str">
        <f t="shared" si="2"/>
        <v>https://download.lenovo.com/Images/Parts/01ER601/01ER601_details.jpg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412</v>
      </c>
      <c r="C36" s="41"/>
      <c r="D36" s="41"/>
      <c r="E36" s="59"/>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3" t="b">
        <f>TRUE()</f>
        <v>1</v>
      </c>
      <c r="J36" s="44" t="b">
        <v>1</v>
      </c>
      <c r="K36" s="36" t="s">
        <v>719</v>
      </c>
      <c r="L36" s="45" t="b">
        <v>0</v>
      </c>
      <c r="M36" s="46" t="str">
        <f t="shared" ref="M36:M67" si="9">IF(ISBLANK(K36),"",IF(L36, "https://raw.githubusercontent.com/PatrickVibild/TellusAmazonPictures/master/pictures/"&amp;K36&amp;"/1.jpg","https://download.lenovo.com/Images/Parts/"&amp;K36&amp;"/"&amp;K36&amp;"_A.jpg"))</f>
        <v>https://download.lenovo.com/Images/Parts/01ER602/01ER602_A.jpg</v>
      </c>
      <c r="N36" s="46" t="str">
        <f t="shared" ref="N36:N67" si="10">IF(ISBLANK(K36),"",IF(L36, "https://raw.githubusercontent.com/PatrickVibild/TellusAmazonPictures/master/pictures/"&amp;K36&amp;"/2.jpg","https://download.lenovo.com/Images/Parts/"&amp;K36&amp;"/"&amp;K36&amp;"_B.jpg"))</f>
        <v>https://download.lenovo.com/Images/Parts/01ER602/01ER602_B.jpg</v>
      </c>
      <c r="O36" s="47"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404</v>
      </c>
      <c r="C37" s="41"/>
      <c r="D37" s="41"/>
      <c r="E37" s="59"/>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3" t="b">
        <f>TRUE()</f>
        <v>1</v>
      </c>
      <c r="J37" s="44" t="b">
        <v>1</v>
      </c>
      <c r="K37" s="36"/>
      <c r="L37" s="45" t="b">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c r="D38" s="41"/>
      <c r="E38" s="59"/>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3" t="b">
        <f>TRUE()</f>
        <v>1</v>
      </c>
      <c r="J38" s="44" t="b">
        <v>1</v>
      </c>
      <c r="K38" s="36" t="s">
        <v>720</v>
      </c>
      <c r="L38" s="45" t="b">
        <v>0</v>
      </c>
      <c r="M38" s="46" t="str">
        <f t="shared" si="9"/>
        <v>https://download.lenovo.com/Images/Parts/01ER563/01ER563_A.jpg</v>
      </c>
      <c r="N38" s="46" t="str">
        <f t="shared" si="10"/>
        <v>https://download.lenovo.com/Images/Parts/01ER563/01ER563_B.jpg</v>
      </c>
      <c r="O38" s="47" t="str">
        <f t="shared" si="11"/>
        <v>https://download.lenovo.com/Images/Parts/01ER563/01ER563_details.jpg</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c r="D39" s="41"/>
      <c r="E39" s="59"/>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3" t="b">
        <f>TRUE()</f>
        <v>1</v>
      </c>
      <c r="J39" s="44" t="b">
        <v>1</v>
      </c>
      <c r="K39" s="36" t="s">
        <v>721</v>
      </c>
      <c r="L39" s="45" t="b">
        <v>0</v>
      </c>
      <c r="M39" s="46" t="str">
        <f t="shared" si="9"/>
        <v>https://download.lenovo.com/Images/Parts/01ER567/01ER567_A.jpg</v>
      </c>
      <c r="N39" s="46" t="str">
        <f t="shared" si="10"/>
        <v>https://download.lenovo.com/Images/Parts/01ER567/01ER567_B.jpg</v>
      </c>
      <c r="O39" s="47" t="str">
        <f t="shared" si="11"/>
        <v>https://download.lenovo.com/Images/Parts/01ER567/01ER567_details.jpg</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c r="D40" s="41"/>
      <c r="E40" s="59"/>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3" t="b">
        <f>TRUE()</f>
        <v>1</v>
      </c>
      <c r="J40" s="44" t="b">
        <v>1</v>
      </c>
      <c r="K40" s="36" t="s">
        <v>722</v>
      </c>
      <c r="L40" s="45" t="b">
        <v>0</v>
      </c>
      <c r="M40" s="46" t="str">
        <f t="shared" si="9"/>
        <v>https://download.lenovo.com/Images/Parts/01ER568/01ER568_A.jpg</v>
      </c>
      <c r="N40" s="46" t="str">
        <f t="shared" si="10"/>
        <v>https://download.lenovo.com/Images/Parts/01ER568/01ER568_B.jpg</v>
      </c>
      <c r="O40" s="47" t="str">
        <f t="shared" si="11"/>
        <v>https://download.lenovo.com/Images/Parts/01ER568/01ER568_details.jpg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c r="D41" s="41"/>
      <c r="E41" s="59"/>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t="b">
        <f>TRUE()</f>
        <v>1</v>
      </c>
      <c r="J41" s="44" t="b">
        <v>1</v>
      </c>
      <c r="K41" s="36" t="s">
        <v>723</v>
      </c>
      <c r="L41" s="45" t="b">
        <v>1</v>
      </c>
      <c r="M41" s="46" t="str">
        <f t="shared" si="9"/>
        <v>https://raw.githubusercontent.com/PatrickVibild/TellusAmazonPictures/master/pictures/Lenovo/T570/BL/USI/1.jpg</v>
      </c>
      <c r="N41" s="46" t="str">
        <f t="shared" si="10"/>
        <v>https://raw.githubusercontent.com/PatrickVibild/TellusAmazonPictures/master/pictures/Lenovo/T570/BL/USI/2.jpg</v>
      </c>
      <c r="O41" s="47" t="str">
        <f t="shared" si="11"/>
        <v>https://raw.githubusercontent.com/PatrickVibild/TellusAmazonPictures/master/pictures/Lenovo/T570/BL/USI/3.jpg</v>
      </c>
      <c r="P41" t="str">
        <f t="shared" si="12"/>
        <v>https://raw.githubusercontent.com/PatrickVibild/TellusAmazonPictures/master/pictures/Lenovo/T570/BL/USI/4.jpg</v>
      </c>
      <c r="Q41" t="str">
        <f t="shared" si="13"/>
        <v>https://raw.githubusercontent.com/PatrickVibild/TellusAmazonPictures/master/pictures/Lenovo/T570/BL/USI/5.jpg</v>
      </c>
      <c r="R41" t="str">
        <f t="shared" si="14"/>
        <v>https://raw.githubusercontent.com/PatrickVibild/TellusAmazonPictures/master/pictures/Lenovo/T570/BL/USI/6.jpg</v>
      </c>
      <c r="S41" t="str">
        <f t="shared" si="15"/>
        <v>https://raw.githubusercontent.com/PatrickVibild/TellusAmazonPictures/master/pictures/Lenovo/T570/BL/USI/7.jpg</v>
      </c>
      <c r="T41" t="str">
        <f t="shared" si="16"/>
        <v>https://raw.githubusercontent.com/PatrickVibild/TellusAmazonPictures/master/pictures/Lenovo/T570/BL/USI/8.jpg</v>
      </c>
      <c r="U41" t="str">
        <f t="shared" si="17"/>
        <v>https://raw.githubusercontent.com/PatrickVibild/TellusAmazonPictures/master/pictures/Lenovo/T570/BL/USI/9.jpg</v>
      </c>
      <c r="V41" s="42">
        <f>MATCH(G41,options!$D$1:$D$20,0)</f>
        <v>16</v>
      </c>
    </row>
    <row r="42" spans="1:22" ht="14" x14ac:dyDescent="0.15">
      <c r="C42" s="41"/>
      <c r="D42" s="41"/>
      <c r="E42" s="59"/>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3" t="b">
        <f>TRUE()</f>
        <v>1</v>
      </c>
      <c r="J42" s="44" t="b">
        <v>1</v>
      </c>
      <c r="K42" s="36" t="s">
        <v>724</v>
      </c>
      <c r="L42" s="45" t="b">
        <v>0</v>
      </c>
      <c r="M42" s="46" t="str">
        <f t="shared" si="9"/>
        <v>https://download.lenovo.com/Images/Parts/01ER605/01ER605_A.jpg</v>
      </c>
      <c r="N42" s="46" t="str">
        <f t="shared" si="10"/>
        <v>https://download.lenovo.com/Images/Parts/01ER605/01ER605_B.jpg</v>
      </c>
      <c r="O42" s="47" t="str">
        <f t="shared" si="11"/>
        <v>https://download.lenovo.com/Images/Parts/01ER605/01ER605_details.jpg</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c r="D43" s="41"/>
      <c r="E43" s="59"/>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t="b">
        <f>TRUE()</f>
        <v>1</v>
      </c>
      <c r="J43" s="44" t="b">
        <v>1</v>
      </c>
      <c r="K43" s="36" t="s">
        <v>723</v>
      </c>
      <c r="L43" s="45" t="b">
        <v>1</v>
      </c>
      <c r="M43" s="46" t="str">
        <f t="shared" si="9"/>
        <v>https://raw.githubusercontent.com/PatrickVibild/TellusAmazonPictures/master/pictures/Lenovo/T570/BL/USI/1.jpg</v>
      </c>
      <c r="N43" s="46" t="str">
        <f t="shared" si="10"/>
        <v>https://raw.githubusercontent.com/PatrickVibild/TellusAmazonPictures/master/pictures/Lenovo/T570/BL/USI/2.jpg</v>
      </c>
      <c r="O43" s="47" t="str">
        <f t="shared" si="11"/>
        <v>https://raw.githubusercontent.com/PatrickVibild/TellusAmazonPictures/master/pictures/Lenovo/T570/BL/USI/3.jpg</v>
      </c>
      <c r="P43" t="str">
        <f t="shared" si="12"/>
        <v>https://raw.githubusercontent.com/PatrickVibild/TellusAmazonPictures/master/pictures/Lenovo/T570/BL/USI/4.jpg</v>
      </c>
      <c r="Q43" t="str">
        <f t="shared" si="13"/>
        <v>https://raw.githubusercontent.com/PatrickVibild/TellusAmazonPictures/master/pictures/Lenovo/T570/BL/USI/5.jpg</v>
      </c>
      <c r="R43" t="str">
        <f t="shared" si="14"/>
        <v>https://raw.githubusercontent.com/PatrickVibild/TellusAmazonPictures/master/pictures/Lenovo/T570/BL/USI/6.jpg</v>
      </c>
      <c r="S43" t="str">
        <f t="shared" si="15"/>
        <v>https://raw.githubusercontent.com/PatrickVibild/TellusAmazonPictures/master/pictures/Lenovo/T570/BL/USI/7.jpg</v>
      </c>
      <c r="T43" t="str">
        <f t="shared" si="16"/>
        <v>https://raw.githubusercontent.com/PatrickVibild/TellusAmazonPictures/master/pictures/Lenovo/T570/BL/USI/8.jpg</v>
      </c>
      <c r="U43" t="str">
        <f t="shared" si="17"/>
        <v>https://raw.githubusercontent.com/PatrickVibild/TellusAmazonPictures/master/pictures/Lenovo/T570/BL/USI/9.jpg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2024-01-29T05:15:53Z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