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X240/Regular/"/>
    </mc:Choice>
  </mc:AlternateContent>
  <xr:revisionPtr revIDLastSave="0" documentId="8_{7B8BE600-C2A1-1342-9FB9-FFE8FD6B555E}"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24" i="2" l="1"/>
  <c r="C25" i="2"/>
  <c r="C26" i="2"/>
  <c r="C27" i="2"/>
  <c r="C28" i="2"/>
  <c r="C29" i="2"/>
  <c r="D29" i="2"/>
  <c r="C30" i="2"/>
  <c r="C31" i="2"/>
  <c r="D31" i="2"/>
  <c r="CO32" i="1" s="1"/>
  <c r="FE32" i="1" s="1"/>
  <c r="C32" i="2"/>
  <c r="D32" i="2"/>
  <c r="C33" i="2"/>
  <c r="D33" i="2"/>
  <c r="C34" i="2"/>
  <c r="D34" i="2"/>
  <c r="C35" i="2"/>
  <c r="D35" i="2"/>
  <c r="C36" i="2"/>
  <c r="D36" i="2"/>
  <c r="C37" i="2"/>
  <c r="D37" i="2"/>
  <c r="C38" i="2"/>
  <c r="D38" i="2"/>
  <c r="C39" i="2"/>
  <c r="D39" i="2"/>
  <c r="C40" i="2"/>
  <c r="C41" i="2"/>
  <c r="J41" i="2"/>
  <c r="J40" i="2"/>
  <c r="L39" i="2"/>
  <c r="J39" i="2"/>
  <c r="L38" i="2"/>
  <c r="J38" i="2"/>
  <c r="L37" i="2"/>
  <c r="J37" i="2"/>
  <c r="FR38" i="1" s="1"/>
  <c r="L36" i="2"/>
  <c r="J36" i="2"/>
  <c r="L35" i="2"/>
  <c r="J35" i="2"/>
  <c r="L34" i="2"/>
  <c r="J34" i="2"/>
  <c r="L33" i="2"/>
  <c r="J33" i="2"/>
  <c r="L32" i="2"/>
  <c r="J32" i="2"/>
  <c r="FR33" i="1" s="1"/>
  <c r="L31" i="2"/>
  <c r="J31" i="2"/>
  <c r="L30" i="2"/>
  <c r="J30" i="2"/>
  <c r="L29" i="2"/>
  <c r="J29" i="2"/>
  <c r="J28" i="2"/>
  <c r="J27" i="2"/>
  <c r="FR28" i="1" s="1"/>
  <c r="J26" i="2"/>
  <c r="J25" i="2"/>
  <c r="J24" i="2"/>
  <c r="J22" i="2"/>
  <c r="L21" i="2"/>
  <c r="J21" i="2"/>
  <c r="FP22" i="1" s="1"/>
  <c r="L20" i="2"/>
  <c r="J20" i="2"/>
  <c r="FQ21" i="1" s="1"/>
  <c r="J19" i="2"/>
  <c r="FV20" i="1" s="1"/>
  <c r="L18" i="2"/>
  <c r="J18" i="2"/>
  <c r="L17" i="2"/>
  <c r="J17" i="2"/>
  <c r="FR18" i="1" s="1"/>
  <c r="L16" i="2"/>
  <c r="J16" i="2"/>
  <c r="FP17" i="1" s="1"/>
  <c r="L15" i="2"/>
  <c r="P15" i="2" s="1"/>
  <c r="P16" i="1" s="1"/>
  <c r="J15" i="2"/>
  <c r="L14" i="2"/>
  <c r="J14" i="2"/>
  <c r="FV15" i="1" s="1"/>
  <c r="L13" i="2"/>
  <c r="J13" i="2"/>
  <c r="L12" i="2"/>
  <c r="J12" i="2"/>
  <c r="FR13" i="1" s="1"/>
  <c r="L11" i="2"/>
  <c r="J11" i="2"/>
  <c r="FP12" i="1" s="1"/>
  <c r="L10" i="2"/>
  <c r="N10" i="2" s="1"/>
  <c r="N11" i="1" s="1"/>
  <c r="J10" i="2"/>
  <c r="J9" i="2"/>
  <c r="FV10" i="1" s="1"/>
  <c r="L8" i="2"/>
  <c r="J8" i="2"/>
  <c r="L7" i="2"/>
  <c r="J7" i="2"/>
  <c r="FR8" i="1" s="1"/>
  <c r="L6" i="2"/>
  <c r="J6" i="2"/>
  <c r="FP7" i="1" s="1"/>
  <c r="L5" i="2"/>
  <c r="Q5" i="2" s="1"/>
  <c r="Q6" i="1" s="1"/>
  <c r="J5" i="2"/>
  <c r="L4" i="2"/>
  <c r="J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8" i="1"/>
  <c r="FQ8" i="1"/>
  <c r="FS8" i="1"/>
  <c r="FT8" i="1"/>
  <c r="FO9" i="1"/>
  <c r="FP9" i="1"/>
  <c r="FQ9" i="1"/>
  <c r="FR9" i="1"/>
  <c r="FS9" i="1"/>
  <c r="FT9" i="1"/>
  <c r="FU9" i="1"/>
  <c r="FV9" i="1"/>
  <c r="FQ10" i="1"/>
  <c r="FR10" i="1"/>
  <c r="FT10" i="1"/>
  <c r="FU10" i="1"/>
  <c r="FO11" i="1"/>
  <c r="FP11" i="1"/>
  <c r="FQ11" i="1"/>
  <c r="FR11" i="1"/>
  <c r="FS11" i="1"/>
  <c r="FT11" i="1"/>
  <c r="FU11" i="1"/>
  <c r="FV11" i="1"/>
  <c r="FO12" i="1"/>
  <c r="FP13" i="1"/>
  <c r="FQ13" i="1"/>
  <c r="FS13" i="1"/>
  <c r="FT13" i="1"/>
  <c r="FO14" i="1"/>
  <c r="FP14" i="1"/>
  <c r="FQ14" i="1"/>
  <c r="FR14" i="1"/>
  <c r="FS14" i="1"/>
  <c r="FT14" i="1"/>
  <c r="FU14" i="1"/>
  <c r="FV14" i="1"/>
  <c r="FQ15" i="1"/>
  <c r="FR15" i="1"/>
  <c r="FT15" i="1"/>
  <c r="FU15" i="1"/>
  <c r="FO16" i="1"/>
  <c r="FP16" i="1"/>
  <c r="FQ16" i="1"/>
  <c r="FR16" i="1"/>
  <c r="FS16" i="1"/>
  <c r="FT16" i="1"/>
  <c r="FU16" i="1"/>
  <c r="FV16" i="1"/>
  <c r="FO17" i="1"/>
  <c r="FP18" i="1"/>
  <c r="FQ18" i="1"/>
  <c r="FS18" i="1"/>
  <c r="FT18" i="1"/>
  <c r="FO19" i="1"/>
  <c r="FP19" i="1"/>
  <c r="FQ19" i="1"/>
  <c r="FR19" i="1"/>
  <c r="FS19" i="1"/>
  <c r="FT19" i="1"/>
  <c r="FU19" i="1"/>
  <c r="FV19" i="1"/>
  <c r="FQ20" i="1"/>
  <c r="FR20" i="1"/>
  <c r="FT20" i="1"/>
  <c r="FU20" i="1"/>
  <c r="FO21" i="1"/>
  <c r="FP21" i="1"/>
  <c r="FS21" i="1"/>
  <c r="FT21" i="1"/>
  <c r="FU21" i="1"/>
  <c r="FV21" i="1"/>
  <c r="FO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Q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Q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Q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J43" i="2"/>
  <c r="J42" i="2"/>
  <c r="K6" i="1"/>
  <c r="K7" i="1"/>
  <c r="K8" i="1"/>
  <c r="K9" i="1"/>
  <c r="K10" i="1"/>
  <c r="K11" i="1"/>
  <c r="K13" i="1"/>
  <c r="K14" i="1"/>
  <c r="K15" i="1"/>
  <c r="K16" i="1"/>
  <c r="K17" i="1"/>
  <c r="K18" i="1"/>
  <c r="K19" i="1"/>
  <c r="K20" i="1"/>
  <c r="K21" i="1"/>
  <c r="K23" i="1"/>
  <c r="K24" i="1"/>
  <c r="K25" i="1"/>
  <c r="K26" i="1"/>
  <c r="K27" i="1"/>
  <c r="K28" i="1"/>
  <c r="K29" i="1"/>
  <c r="K30" i="1"/>
  <c r="K31" i="1"/>
  <c r="K32"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AT21" i="1" s="1"/>
  <c r="H21" i="2"/>
  <c r="H23" i="2"/>
  <c r="H36"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H41" i="2" s="1"/>
  <c r="AT42" i="1" s="1"/>
  <c r="U41" i="2"/>
  <c r="U42" i="1" s="1"/>
  <c r="T41" i="2"/>
  <c r="T42" i="1" s="1"/>
  <c r="S41" i="2"/>
  <c r="S42" i="1" s="1"/>
  <c r="R41" i="2"/>
  <c r="Q41" i="2"/>
  <c r="Q42" i="1" s="1"/>
  <c r="P41" i="2"/>
  <c r="O41" i="2"/>
  <c r="N41" i="2"/>
  <c r="N42" i="1" s="1"/>
  <c r="M41" i="2"/>
  <c r="M42" i="1" s="1"/>
  <c r="V40" i="2"/>
  <c r="H40" i="2" s="1"/>
  <c r="AT41" i="1" s="1"/>
  <c r="U40" i="2"/>
  <c r="T40" i="2"/>
  <c r="T41" i="1" s="1"/>
  <c r="S40" i="2"/>
  <c r="S41" i="1" s="1"/>
  <c r="R40" i="2"/>
  <c r="R41" i="1" s="1"/>
  <c r="Q40" i="2"/>
  <c r="Q41" i="1" s="1"/>
  <c r="P40" i="2"/>
  <c r="P41" i="1" s="1"/>
  <c r="O40" i="2"/>
  <c r="O41" i="1" s="1"/>
  <c r="N40" i="2"/>
  <c r="M40" i="2"/>
  <c r="M41" i="1" s="1"/>
  <c r="V39" i="2"/>
  <c r="H39" i="2" s="1"/>
  <c r="U39" i="2"/>
  <c r="T39" i="2"/>
  <c r="S39" i="2"/>
  <c r="R39" i="2"/>
  <c r="Q39" i="2"/>
  <c r="P39" i="2"/>
  <c r="O39" i="2"/>
  <c r="N39" i="2"/>
  <c r="M39" i="2"/>
  <c r="M40" i="1" s="1"/>
  <c r="V38" i="2"/>
  <c r="H38" i="2" s="1"/>
  <c r="U38" i="2"/>
  <c r="T38" i="2"/>
  <c r="T39" i="1" s="1"/>
  <c r="S38" i="2"/>
  <c r="S39" i="1" s="1"/>
  <c r="R38" i="2"/>
  <c r="Q38" i="2"/>
  <c r="P38" i="2"/>
  <c r="O38" i="2"/>
  <c r="N38" i="2"/>
  <c r="M38" i="2"/>
  <c r="V37" i="2"/>
  <c r="H37" i="2" s="1"/>
  <c r="U37" i="2"/>
  <c r="T37" i="2"/>
  <c r="T38" i="1" s="1"/>
  <c r="S37" i="2"/>
  <c r="S38" i="1" s="1"/>
  <c r="R37" i="2"/>
  <c r="Q37" i="2"/>
  <c r="P37" i="2"/>
  <c r="O37" i="2"/>
  <c r="N37" i="2"/>
  <c r="M37" i="2"/>
  <c r="V36" i="2"/>
  <c r="U36" i="2"/>
  <c r="T36" i="2"/>
  <c r="T37" i="1" s="1"/>
  <c r="S36" i="2"/>
  <c r="S37" i="1" s="1"/>
  <c r="R36" i="2"/>
  <c r="Q36" i="2"/>
  <c r="P36" i="2"/>
  <c r="O36" i="2"/>
  <c r="N36" i="2"/>
  <c r="M36" i="2"/>
  <c r="M37" i="1" s="1"/>
  <c r="V35" i="2"/>
  <c r="H35" i="2" s="1"/>
  <c r="U35" i="2"/>
  <c r="T35" i="2"/>
  <c r="T36" i="1" s="1"/>
  <c r="S35" i="2"/>
  <c r="S36" i="1" s="1"/>
  <c r="R35" i="2"/>
  <c r="Q35" i="2"/>
  <c r="P35" i="2"/>
  <c r="O35" i="2"/>
  <c r="N35" i="2"/>
  <c r="M35" i="2"/>
  <c r="M36" i="1" s="1"/>
  <c r="V34" i="2"/>
  <c r="H34" i="2" s="1"/>
  <c r="AT35" i="1" s="1"/>
  <c r="U34" i="2"/>
  <c r="T34" i="2"/>
  <c r="S34" i="2"/>
  <c r="S35" i="1" s="1"/>
  <c r="R34" i="2"/>
  <c r="Q34" i="2"/>
  <c r="P34" i="2"/>
  <c r="O34" i="2"/>
  <c r="N34" i="2"/>
  <c r="N35" i="1" s="1"/>
  <c r="M34" i="2"/>
  <c r="M35" i="1" s="1"/>
  <c r="V33" i="2"/>
  <c r="H33" i="2" s="1"/>
  <c r="U33" i="2"/>
  <c r="T33" i="2"/>
  <c r="T34" i="1" s="1"/>
  <c r="S33" i="2"/>
  <c r="S34" i="1" s="1"/>
  <c r="R33" i="2"/>
  <c r="Q33" i="2"/>
  <c r="P33" i="2"/>
  <c r="O33" i="2"/>
  <c r="N33" i="2"/>
  <c r="N34" i="1" s="1"/>
  <c r="M33" i="2"/>
  <c r="M34" i="1" s="1"/>
  <c r="V32" i="2"/>
  <c r="H32" i="2" s="1"/>
  <c r="U32" i="2"/>
  <c r="T32" i="2"/>
  <c r="T33" i="1" s="1"/>
  <c r="S32" i="2"/>
  <c r="S33" i="1" s="1"/>
  <c r="R32" i="2"/>
  <c r="Q32" i="2"/>
  <c r="P32" i="2"/>
  <c r="O32" i="2"/>
  <c r="N32" i="2"/>
  <c r="N33" i="1" s="1"/>
  <c r="M32" i="2"/>
  <c r="M33" i="1" s="1"/>
  <c r="V31" i="2"/>
  <c r="H31" i="2" s="1"/>
  <c r="AT32" i="1" s="1"/>
  <c r="U31" i="2"/>
  <c r="T31" i="2"/>
  <c r="T32" i="1" s="1"/>
  <c r="S31" i="2"/>
  <c r="S32" i="1" s="1"/>
  <c r="R31" i="2"/>
  <c r="Q31" i="2"/>
  <c r="P31" i="2"/>
  <c r="O31" i="2"/>
  <c r="N31" i="2"/>
  <c r="N32" i="1" s="1"/>
  <c r="M31" i="2"/>
  <c r="V30" i="2"/>
  <c r="H30" i="2" s="1"/>
  <c r="AT31" i="1" s="1"/>
  <c r="U30" i="2"/>
  <c r="T30" i="2"/>
  <c r="T31" i="1" s="1"/>
  <c r="S30" i="2"/>
  <c r="S31" i="1" s="1"/>
  <c r="R30" i="2"/>
  <c r="Q30" i="2"/>
  <c r="P30" i="2"/>
  <c r="O30" i="2"/>
  <c r="N30" i="2"/>
  <c r="M30" i="2"/>
  <c r="V29" i="2"/>
  <c r="H29" i="2" s="1"/>
  <c r="U29" i="2"/>
  <c r="U30" i="1" s="1"/>
  <c r="T29" i="2"/>
  <c r="T30" i="1" s="1"/>
  <c r="S29" i="2"/>
  <c r="S30" i="1" s="1"/>
  <c r="R29" i="2"/>
  <c r="Q29" i="2"/>
  <c r="P29" i="2"/>
  <c r="O29" i="2"/>
  <c r="N29" i="2"/>
  <c r="N30" i="1" s="1"/>
  <c r="M29" i="2"/>
  <c r="M30" i="1" s="1"/>
  <c r="V28" i="2"/>
  <c r="H28" i="2" s="1"/>
  <c r="U28" i="2"/>
  <c r="U29" i="1" s="1"/>
  <c r="T28" i="2"/>
  <c r="T29" i="1" s="1"/>
  <c r="S28" i="2"/>
  <c r="S29" i="1" s="1"/>
  <c r="R28" i="2"/>
  <c r="Q28" i="2"/>
  <c r="P28" i="2"/>
  <c r="O28" i="2"/>
  <c r="O29" i="1" s="1"/>
  <c r="N28" i="2"/>
  <c r="N29" i="1" s="1"/>
  <c r="M28" i="2"/>
  <c r="M29" i="1" s="1"/>
  <c r="V27" i="2"/>
  <c r="H27" i="2" s="1"/>
  <c r="AT28" i="1" s="1"/>
  <c r="U27" i="2"/>
  <c r="U28" i="1" s="1"/>
  <c r="T27" i="2"/>
  <c r="T28" i="1" s="1"/>
  <c r="S27" i="2"/>
  <c r="S28" i="1" s="1"/>
  <c r="R27" i="2"/>
  <c r="Q27" i="2"/>
  <c r="P27" i="2"/>
  <c r="O27" i="2"/>
  <c r="O28" i="1" s="1"/>
  <c r="N27" i="2"/>
  <c r="N28" i="1" s="1"/>
  <c r="M27" i="2"/>
  <c r="M28" i="1" s="1"/>
  <c r="V26" i="2"/>
  <c r="H26" i="2" s="1"/>
  <c r="AT27" i="1" s="1"/>
  <c r="U26" i="2"/>
  <c r="T26" i="2"/>
  <c r="T27" i="1" s="1"/>
  <c r="S26" i="2"/>
  <c r="S27" i="1" s="1"/>
  <c r="R26" i="2"/>
  <c r="Q26" i="2"/>
  <c r="P26" i="2"/>
  <c r="O26" i="2"/>
  <c r="O27" i="1" s="1"/>
  <c r="N26" i="2"/>
  <c r="N27" i="1" s="1"/>
  <c r="M26" i="2"/>
  <c r="M27" i="1" s="1"/>
  <c r="V25" i="2"/>
  <c r="H25" i="2" s="1"/>
  <c r="U25" i="2"/>
  <c r="U26" i="1" s="1"/>
  <c r="T25" i="2"/>
  <c r="T26" i="1" s="1"/>
  <c r="S25" i="2"/>
  <c r="S26" i="1" s="1"/>
  <c r="R25" i="2"/>
  <c r="Q25" i="2"/>
  <c r="P25" i="2"/>
  <c r="O25" i="2"/>
  <c r="O26" i="1" s="1"/>
  <c r="N25" i="2"/>
  <c r="N26" i="1" s="1"/>
  <c r="M25" i="2"/>
  <c r="M26" i="1" s="1"/>
  <c r="V24" i="2"/>
  <c r="H24" i="2" s="1"/>
  <c r="U24" i="2"/>
  <c r="T24" i="2"/>
  <c r="T25" i="1" s="1"/>
  <c r="S24" i="2"/>
  <c r="S25" i="1" s="1"/>
  <c r="R24" i="2"/>
  <c r="Q24" i="2"/>
  <c r="P24" i="2"/>
  <c r="O24" i="2"/>
  <c r="O25" i="1" s="1"/>
  <c r="N24" i="2"/>
  <c r="N25" i="1" s="1"/>
  <c r="M24" i="2"/>
  <c r="M25" i="1" s="1"/>
  <c r="V23" i="2"/>
  <c r="R23" i="2"/>
  <c r="Q23" i="2"/>
  <c r="Q24" i="1" s="1"/>
  <c r="M23" i="2"/>
  <c r="M24" i="1" s="1"/>
  <c r="P23" i="2"/>
  <c r="P24" i="1" s="1"/>
  <c r="I23" i="2"/>
  <c r="V22" i="2"/>
  <c r="H22" i="2" s="1"/>
  <c r="AT23" i="1" s="1"/>
  <c r="T22" i="2"/>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P20" i="2"/>
  <c r="O20" i="2"/>
  <c r="O21" i="1" s="1"/>
  <c r="N20" i="2"/>
  <c r="N21" i="1" s="1"/>
  <c r="I20" i="2"/>
  <c r="V19" i="2"/>
  <c r="U19" i="2"/>
  <c r="U20" i="1" s="1"/>
  <c r="T19" i="2"/>
  <c r="T20" i="1" s="1"/>
  <c r="I19" i="2"/>
  <c r="V18" i="2"/>
  <c r="R18" i="2"/>
  <c r="Q18" i="2"/>
  <c r="M18" i="2"/>
  <c r="M19" i="1" s="1"/>
  <c r="P18" i="2"/>
  <c r="P19" i="1" s="1"/>
  <c r="I18" i="2"/>
  <c r="CO19" i="1"/>
  <c r="V17" i="2"/>
  <c r="T17" i="2"/>
  <c r="T18" i="1" s="1"/>
  <c r="S17" i="2"/>
  <c r="S18" i="1" s="1"/>
  <c r="R17" i="2"/>
  <c r="Q17" i="2"/>
  <c r="P17" i="2"/>
  <c r="N17" i="2"/>
  <c r="N18" i="1" s="1"/>
  <c r="M17" i="2"/>
  <c r="M18" i="1" s="1"/>
  <c r="U17" i="2"/>
  <c r="U18" i="1" s="1"/>
  <c r="I17" i="2"/>
  <c r="V16" i="2"/>
  <c r="U16" i="2"/>
  <c r="T16" i="2"/>
  <c r="T17" i="1" s="1"/>
  <c r="S16" i="2"/>
  <c r="S17" i="1" s="1"/>
  <c r="R16" i="2"/>
  <c r="Q16" i="2"/>
  <c r="P16" i="2"/>
  <c r="P17" i="1" s="1"/>
  <c r="O16" i="2"/>
  <c r="O17" i="1" s="1"/>
  <c r="N16" i="2"/>
  <c r="M16" i="2"/>
  <c r="I16" i="2"/>
  <c r="CO17" i="1"/>
  <c r="V15" i="2"/>
  <c r="R15" i="2"/>
  <c r="Q15" i="2"/>
  <c r="Q16" i="1" s="1"/>
  <c r="I15" i="2"/>
  <c r="V14" i="2"/>
  <c r="U14" i="2"/>
  <c r="T14" i="2"/>
  <c r="T15" i="1" s="1"/>
  <c r="P14" i="2"/>
  <c r="P15" i="1" s="1"/>
  <c r="O14" i="2"/>
  <c r="O15" i="1" s="1"/>
  <c r="N14" i="2"/>
  <c r="M14" i="2"/>
  <c r="S14" i="2"/>
  <c r="S15" i="1" s="1"/>
  <c r="I14" i="2"/>
  <c r="V13" i="2"/>
  <c r="Q13" i="2"/>
  <c r="P13" i="2"/>
  <c r="P14" i="1" s="1"/>
  <c r="O13" i="2"/>
  <c r="O14" i="1" s="1"/>
  <c r="I13" i="2"/>
  <c r="V12" i="2"/>
  <c r="U12" i="2"/>
  <c r="U13" i="1" s="1"/>
  <c r="I12" i="2"/>
  <c r="V11" i="2"/>
  <c r="U11" i="2"/>
  <c r="T11" i="2"/>
  <c r="S11" i="2"/>
  <c r="R11" i="2"/>
  <c r="Q11" i="2"/>
  <c r="P11" i="2"/>
  <c r="P12" i="1" s="1"/>
  <c r="O11" i="2"/>
  <c r="O12" i="1" s="1"/>
  <c r="N11" i="2"/>
  <c r="M11" i="2"/>
  <c r="I11" i="2"/>
  <c r="CO12" i="1"/>
  <c r="V10" i="2"/>
  <c r="Q10" i="2"/>
  <c r="Q11" i="1" s="1"/>
  <c r="O10" i="2"/>
  <c r="O11" i="1" s="1"/>
  <c r="I10" i="2"/>
  <c r="V9" i="2"/>
  <c r="U9" i="2"/>
  <c r="U10" i="1" s="1"/>
  <c r="T9" i="2"/>
  <c r="T10" i="1" s="1"/>
  <c r="S9" i="2"/>
  <c r="S10" i="1" s="1"/>
  <c r="R9" i="2"/>
  <c r="R10" i="1" s="1"/>
  <c r="Q9" i="2"/>
  <c r="Q10" i="1" s="1"/>
  <c r="P9" i="2"/>
  <c r="P10" i="1" s="1"/>
  <c r="O9" i="2"/>
  <c r="O10" i="1" s="1"/>
  <c r="N9" i="2"/>
  <c r="N10" i="1" s="1"/>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T43" i="1"/>
  <c r="AL43" i="1"/>
  <c r="AK43" i="1"/>
  <c r="AJ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J42" i="1"/>
  <c r="AA42" i="1"/>
  <c r="Z42" i="1"/>
  <c r="Y42" i="1"/>
  <c r="X42" i="1"/>
  <c r="W42" i="1"/>
  <c r="R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A41" i="1"/>
  <c r="Z41" i="1"/>
  <c r="Y41" i="1"/>
  <c r="X41" i="1"/>
  <c r="W41" i="1"/>
  <c r="U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I39" i="1"/>
  <c r="AB39" i="1"/>
  <c r="AA39" i="1"/>
  <c r="Z39" i="1"/>
  <c r="Y39" i="1"/>
  <c r="X39" i="1"/>
  <c r="W39" i="1"/>
  <c r="U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B38" i="1"/>
  <c r="AA38" i="1"/>
  <c r="Z38" i="1"/>
  <c r="Y38" i="1"/>
  <c r="X38" i="1"/>
  <c r="W38" i="1"/>
  <c r="U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I37" i="1"/>
  <c r="AA37" i="1"/>
  <c r="Z37" i="1"/>
  <c r="Y37" i="1"/>
  <c r="X37" i="1"/>
  <c r="W37" i="1"/>
  <c r="U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A36" i="1"/>
  <c r="Z36" i="1"/>
  <c r="Y36" i="1"/>
  <c r="X36" i="1"/>
  <c r="W36" i="1"/>
  <c r="U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A35" i="1"/>
  <c r="Z35" i="1"/>
  <c r="Y35" i="1"/>
  <c r="X35" i="1"/>
  <c r="W35" i="1"/>
  <c r="U35" i="1"/>
  <c r="T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A34" i="1"/>
  <c r="Z34" i="1"/>
  <c r="Y34" i="1"/>
  <c r="X34" i="1"/>
  <c r="W34" i="1"/>
  <c r="U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U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L32" i="1"/>
  <c r="CK32" i="1"/>
  <c r="CJ32" i="1"/>
  <c r="CI32" i="1"/>
  <c r="CH32" i="1"/>
  <c r="CG32" i="1"/>
  <c r="BH32" i="1"/>
  <c r="BG32" i="1"/>
  <c r="BF32" i="1"/>
  <c r="BE32" i="1"/>
  <c r="AV32" i="1"/>
  <c r="AA32" i="1"/>
  <c r="Z32" i="1"/>
  <c r="Y32" i="1"/>
  <c r="X32" i="1"/>
  <c r="W32" i="1"/>
  <c r="U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A31" i="1"/>
  <c r="Z31" i="1"/>
  <c r="Y31" i="1"/>
  <c r="X31" i="1"/>
  <c r="W31" i="1"/>
  <c r="U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A29" i="1"/>
  <c r="Z29" i="1"/>
  <c r="Y29" i="1"/>
  <c r="X29" i="1"/>
  <c r="W29" i="1"/>
  <c r="R29" i="1"/>
  <c r="Q29" i="1"/>
  <c r="P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B28" i="1"/>
  <c r="AA28" i="1"/>
  <c r="Z28" i="1"/>
  <c r="Y28" i="1"/>
  <c r="X28" i="1"/>
  <c r="W28" i="1"/>
  <c r="R28" i="1"/>
  <c r="Q28" i="1"/>
  <c r="P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A27" i="1"/>
  <c r="Z27" i="1"/>
  <c r="Y27" i="1"/>
  <c r="X27" i="1"/>
  <c r="W27" i="1"/>
  <c r="U27" i="1"/>
  <c r="R27" i="1"/>
  <c r="Q27" i="1"/>
  <c r="P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B26" i="1"/>
  <c r="AA26" i="1"/>
  <c r="Z26" i="1"/>
  <c r="Y26" i="1"/>
  <c r="X26" i="1"/>
  <c r="W26" i="1"/>
  <c r="R26" i="1"/>
  <c r="Q26" i="1"/>
  <c r="P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A25" i="1"/>
  <c r="Z25" i="1"/>
  <c r="Y25" i="1"/>
  <c r="X25" i="1"/>
  <c r="W25" i="1"/>
  <c r="U25" i="1"/>
  <c r="R25" i="1"/>
  <c r="Q25" i="1"/>
  <c r="P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R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FE33" i="1" l="1"/>
  <c r="AT30" i="1"/>
  <c r="AL30" i="1"/>
  <c r="AT34" i="1"/>
  <c r="AL34" i="1"/>
  <c r="AL40" i="1"/>
  <c r="AT40" i="1"/>
  <c r="AT25" i="1"/>
  <c r="AL25" i="1"/>
  <c r="AK42" i="1"/>
  <c r="AK28" i="1"/>
  <c r="AI6" i="1"/>
  <c r="F37" i="1"/>
  <c r="AK27" i="1"/>
  <c r="AJ41" i="1"/>
  <c r="AL42" i="1"/>
  <c r="AJ30" i="1"/>
  <c r="AK41" i="1"/>
  <c r="AJ35" i="1"/>
  <c r="AK30" i="1"/>
  <c r="AK35" i="1"/>
  <c r="AK36" i="1"/>
  <c r="AK37" i="1"/>
  <c r="AK38" i="1"/>
  <c r="AJ39" i="1"/>
  <c r="AL41" i="1"/>
  <c r="AJ27" i="1"/>
  <c r="AJ33" i="1"/>
  <c r="AK26" i="1"/>
  <c r="AK29" i="1"/>
  <c r="AK31" i="1"/>
  <c r="AK32" i="1"/>
  <c r="AK33" i="1"/>
  <c r="AK39" i="1"/>
  <c r="AJ40" i="1"/>
  <c r="AK34" i="1"/>
  <c r="AJ26" i="1"/>
  <c r="AJ29" i="1"/>
  <c r="AJ25" i="1"/>
  <c r="AL31" i="1"/>
  <c r="AK40" i="1"/>
  <c r="AL36" i="1"/>
  <c r="AL26" i="1"/>
  <c r="AI23" i="1"/>
  <c r="AJ37" i="1"/>
  <c r="AJ21" i="1"/>
  <c r="AK25" i="1"/>
  <c r="AJ28" i="1"/>
  <c r="L41" i="1"/>
  <c r="FE31" i="1"/>
  <c r="FP38" i="1"/>
  <c r="FP33" i="1"/>
  <c r="FP28" i="1"/>
  <c r="R10" i="2"/>
  <c r="R11" i="1" s="1"/>
  <c r="S15" i="2"/>
  <c r="S16" i="1" s="1"/>
  <c r="FO38" i="1"/>
  <c r="FO33" i="1"/>
  <c r="FO28" i="1"/>
  <c r="FS20" i="1"/>
  <c r="FO18" i="1"/>
  <c r="FS15" i="1"/>
  <c r="FO13" i="1"/>
  <c r="FS10" i="1"/>
  <c r="FO8" i="1"/>
  <c r="S10" i="2"/>
  <c r="S11" i="1" s="1"/>
  <c r="T15" i="2"/>
  <c r="T16" i="1" s="1"/>
  <c r="FV22" i="1"/>
  <c r="FV17" i="1"/>
  <c r="FV12" i="1"/>
  <c r="FV7" i="1"/>
  <c r="O5" i="2"/>
  <c r="O6" i="1" s="1"/>
  <c r="T10" i="2"/>
  <c r="T11" i="1" s="1"/>
  <c r="U15" i="2"/>
  <c r="U16" i="1" s="1"/>
  <c r="FU22" i="1"/>
  <c r="FU17" i="1"/>
  <c r="FU12" i="1"/>
  <c r="FU7" i="1"/>
  <c r="AV22" i="1"/>
  <c r="AV38" i="1"/>
  <c r="M5" i="2"/>
  <c r="M6" i="1" s="1"/>
  <c r="K33" i="1"/>
  <c r="FV38" i="1"/>
  <c r="FV33" i="1"/>
  <c r="FV28" i="1"/>
  <c r="FT22" i="1"/>
  <c r="FR21" i="1"/>
  <c r="FP20" i="1"/>
  <c r="FV18" i="1"/>
  <c r="FT17" i="1"/>
  <c r="FP15" i="1"/>
  <c r="FV13" i="1"/>
  <c r="FT12" i="1"/>
  <c r="FP10" i="1"/>
  <c r="FV8" i="1"/>
  <c r="FT7" i="1"/>
  <c r="P5" i="2"/>
  <c r="P6" i="1" s="1"/>
  <c r="M15" i="2"/>
  <c r="M16" i="1" s="1"/>
  <c r="K22" i="1"/>
  <c r="K12" i="1"/>
  <c r="FU38" i="1"/>
  <c r="FU33" i="1"/>
  <c r="FU28" i="1"/>
  <c r="FS22" i="1"/>
  <c r="FO20" i="1"/>
  <c r="FU18" i="1"/>
  <c r="FS17" i="1"/>
  <c r="FO15" i="1"/>
  <c r="FU13" i="1"/>
  <c r="FS12" i="1"/>
  <c r="FO10" i="1"/>
  <c r="FU8" i="1"/>
  <c r="FS7" i="1"/>
  <c r="N15" i="2"/>
  <c r="N16" i="1" s="1"/>
  <c r="FT38" i="1"/>
  <c r="FT33" i="1"/>
  <c r="FT28" i="1"/>
  <c r="FR22" i="1"/>
  <c r="FR17" i="1"/>
  <c r="FR12" i="1"/>
  <c r="FR7" i="1"/>
  <c r="M10" i="2"/>
  <c r="M11" i="1" s="1"/>
  <c r="O15" i="2"/>
  <c r="O16" i="1" s="1"/>
  <c r="FS38" i="1"/>
  <c r="FS33" i="1"/>
  <c r="FS28" i="1"/>
  <c r="FQ22" i="1"/>
  <c r="FQ17" i="1"/>
  <c r="FQ12" i="1"/>
  <c r="FQ7" i="1"/>
  <c r="FE42" i="1"/>
  <c r="L34" i="1"/>
  <c r="FE25"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<sst xmlns="http://schemas.openxmlformats.org/spreadsheetml/2006/main" count="904" uniqueCount="731">
  <si>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</si>
  <si>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</si>
  <si>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</si>
  <si>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</si>
  <si>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</si>
  <si>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</si>
  <si>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</si>
  <si>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</si>
  <si>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</si>
  <si>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</si>
  <si>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</si>
  <si>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</si>
  <si>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</si>
  <si>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</si>
  <si>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</si>
  <si>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</si>
  <si>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</si>
  <si>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</si>
  <si>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</si>
  <si>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</si>
  <si>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</si>
  <si>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</si>
  <si>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</si>
  <si>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</si>
  <si>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</si>
  <si>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</si>
  <si>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</si>
  <si>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</si>
  <si>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</si>
  <si>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</si>
  <si>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</si>
  <si>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</si>
  <si>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</si>
  <si>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</si>
  <si>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</si>
  <si>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</si>
  <si>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</si>
  <si>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</si>
  <si>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</si>
  <si>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</si>
  <si>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</si>
  <si>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</si>
  <si>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</si>
  <si>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</si>
  <si>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</si>
  <si>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</si>
  <si>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</si>
  <si>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</si>
  <si>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</si>
  <si>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</si>
  <si>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</si>
  <si>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</si>
  <si>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</si>
  <si>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</si>
  <si>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</si>
  <si>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</si>
  <si>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</si>
  <si>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</si>
  <si>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</si>
  <si>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</si>
  <si>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</si>
  <si>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</si>
  <si>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</si>
  <si>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</si>
  <si>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</si>
  <si>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</si>
  <si>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</si>
  <si>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</si>
  <si>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</si>
  <si>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</si>
  <si>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</si>
  <si>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</si>
  <si>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</si>
  <si>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</si>
  <si>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</si>
  <si>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</si>
  <si>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</si>
  <si>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</si>
  <si>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</si>
  <si>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</si>
  <si>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</si>
  <si>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</si>
  <si>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</si>
  <si>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</si>
  <si>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</si>
  <si>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</si>
  <si>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</si>
  <si>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</si>
  <si>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</si>
  <si>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</si>
  <si>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</si>
  <si>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</si>
  <si>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</si>
  <si>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</si>
  <si>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</si>
  <si>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</si>
  <si>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</si>
  <si>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</si>
  <si>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</si>
  <si>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</si>
  <si>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</si>
  <si>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</si>
  <si>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</si>
  <si>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</si>
  <si>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</si>
  <si>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</si>
  <si>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</si>
  <si>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</si>
  <si>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</si>
  <si>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</si>
  <si>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</si>
  <si>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</si>
  <si>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</si>
  <si>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</si>
  <si>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</si>
  <si>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</si>
  <si>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</si>
  <si>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</si>
  <si>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</si>
  <si>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</si>
  <si>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</si>
  <si>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</si>
  <si>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</si>
  <si>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</si>
  <si>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</si>
  <si>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</si>
  <si>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</si>
  <si>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</si>
  <si>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</si>
  <si>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</si>
  <si>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</si>
  <si>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</si>
  <si>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</si>
  <si>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</si>
  <si>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</si>
  <si>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</si>
  <si>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</si>
  <si>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</si>
  <si>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</si>
  <si>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</si>
  <si>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</si>
  <si>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</si>
  <si>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</si>
  <si>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</si>
  <si>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</si>
  <si>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</si>
  <si>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</si>
  <si>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</si>
  <si>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</si>
  <si>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</si>
  <si>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</si>
  <si>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</si>
  <si>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</si>
  <si>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</si>
  <si>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</si>
  <si>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</si>
  <si>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</si>
  <si>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</si>
  <si>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</si>
  <si>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</si>
  <si>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</si>
  <si>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</si>
  <si>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</si>
  <si>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</si>
  <si>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</si>
  <si>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</si>
  <si>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</si>
  <si>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</si>
  <si>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</si>
  <si>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</si>
  <si>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</si>
  <si>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</si>
  <si>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</si>
  <si>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</si>
  <si>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</si>
  <si>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</si>
  <si>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</si>
  <si>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</si>
  <si>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</si>
  <si>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</si>
  <si>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</si>
  <si>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</si>
  <si>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</si>
  <si>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</si>
  <si>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</si>
  <si>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</si>
  <si>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</si>
  <si>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</si>
  <si>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</si>
  <si>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</si>
  <si>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</si>
  <si>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</si>
  <si>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</si>
  <si>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</si>
  <si>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</si>
  <si>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</si>
  <si>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</si>
  <si>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</si>
  <si>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</si>
  <si>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</si>
  <si>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</si>
  <si>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</si>
  <si>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</si>
  <si>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</si>
  <si>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</si>
  <si>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</si>
  <si>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</si>
  <si>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</si>
  <si>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</si>
  <si>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</si>
  <si>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</si>
  <si>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</si>
  <si>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</si>
  <si>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</si>
  <si>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</si>
  <si>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</si>
  <si>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</si>
  <si>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</si>
  <si>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</si>
  <si>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</si>
  <si>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</si>
  <si>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</si>
  <si>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</si>
  <si>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</si>
  <si>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</si>
  <si>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</si>
  <si>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</si>
  <si>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</si>
  <si>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</si>
  <si>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</si>
  <si>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</si>
  <si>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</si>
  <si>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</si>
  <si>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</si>
  <si>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</si>
  <si>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</si>
  <si>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</si>
  <si>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</si>
  <si>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</si>
  <si>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</si>
  <si>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</si>
  <si>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</si>
  <si>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</si>
  <si>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</si>
  <si>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</si>
  <si>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</si>
  <si>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</si>
  <si>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</si>
  <si>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</si>
  <si>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</si>
  <si>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</si>
  <si>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</si>
  <si>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</si>
  <si>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</si>
  <si>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</si>
  <si>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</si>
  <si>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</si>
  <si>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</si>
  <si>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</si>
  <si>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</si>
  <si>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</si>
  <si>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</si>
  <si>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</si>
  <si>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</si>
  <si>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</si>
  <si>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</si>
  <si>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</si>
  <si>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</si>
  <si>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</si>
  <si>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</si>
  <si>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</si>
  <si>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</si>
  <si>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</si>
  <si>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</si>
  <si>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</si>
  <si>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</si>
  <si>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</si>
  <si>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</si>
  <si>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</si>
  <si>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</si>
  <si>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</si>
  <si>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</si>
  <si>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</si>
  <si>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</si>
  <si>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</si>
  <si>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</si>
  <si>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</si>
  <si>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</si>
  <si>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</si>
  <si>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</si>
  <si>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</si>
  <si>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</si>
  <si>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</si>
  <si>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</si>
  <si>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</si>
  <si>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</si>
  <si>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</si>
  <si>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</si>
  <si>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</si>
  <si>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</si>
  <si>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</si>
  <si>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</si>
  <si>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</si>
  <si>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</si>
  <si>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</si>
  <si>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</si>
  <si>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</si>
  <si>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</si>
  <si>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</si>
  <si>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</si>
  <si>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</si>
  <si>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</si>
  <si>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</si>
  <si>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</si>
  <si>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</si>
  <si>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</si>
  <si>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</si>
  <si>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</si>
  <si>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</si>
  <si>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</si>
  <si>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</si>
  <si>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</si>
  <si>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</si>
  <si>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</si>
  <si>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</si>
  <si>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</si>
  <si>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</si>
  <si>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</si>
  <si>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</si>
  <si>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</si>
  <si>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</si>
  <si>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</si>
  <si>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</si>
  <si>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</si>
  <si>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</si>
  <si>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</si>
  <si>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</si>
  <si>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</si>
  <si>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</si>
  <si>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</si>
  <si>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</si>
  <si>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</si>
  <si>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</si>
  <si>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</si>
  <si>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</si>
  <si>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</si>
  <si>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</si>
  <si>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</si>
  <si>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</si>
  <si>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</si>
  <si>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</si>
  <si>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</si>
  <si>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</si>
  <si>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</si>
  <si>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</si>
  <si>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</si>
  <si>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</si>
  <si>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</si>
  <si>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</si>
  <si>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</si>
  <si>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</si>
  <si>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</si>
  <si>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</si>
  <si>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</si>
  <si>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</si>
  <si>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</si>
  <si>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</si>
  <si>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</si>
  <si>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</si>
  <si>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</si>
  <si>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</si>
  <si>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</si>
  <si>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</si>
  <si>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</si>
  <si>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</si>
  <si>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</si>
  <si>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</si>
  <si>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</si>
  <si>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</si>
  <si>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</si>
  <si>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</si>
  <si>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</si>
  <si>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</si>
  <si>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</si>
  <si>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</si>
  <si>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</si>
  <si>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</si>
  <si>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</si>
  <si>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</si>
  <si>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</si>
  <si>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</si>
  <si>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</si>
  <si>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</si>
  <si>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</si>
  <si>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</si>
  <si>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</si>
  <si>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</si>
  <si>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</si>
  <si>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</si>
  <si>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</si>
  <si>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</si>
  <si>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</si>
  <si>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</si>
  <si>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</si>
  <si>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</si>
  <si>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</si>
  <si>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</si>
  <si>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</si>
  <si>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</si>
  <si>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</si>
  <si>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</si>
  <si>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</si>
  <si>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</si>
  <si>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</si>
  <si>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</si>
  <si>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</si>
  <si>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</si>
  <si>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</si>
  <si>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</si>
  <si>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</si>
  <si>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</si>
  <si>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</si>
  <si>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</si>
  <si>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</si>
  <si>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</si>
  <si>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</si>
  <si>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</si>
  <si>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</si>
  <si>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</si>
  <si>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</si>
  <si>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</si>
  <si>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</si>
  <si>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</si>
  <si>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</si>
  <si>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</si>
  <si>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</si>
  <si>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</si>
  <si>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</si>
  <si>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</si>
  <si>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</si>
  <si>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</si>
  <si>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</si>
  <si>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</si>
  <si>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</si>
  <si>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</si>
  <si>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</si>
  <si>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</si>
  <si>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</si>
  <si>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</si>
  <si>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</si>
  <si>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</si>
  <si>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</si>
  <si>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</si>
  <si>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</si>
  <si>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</si>
  <si>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</si>
  <si>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</si>
  <si>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</si>
  <si>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</si>
  <si>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</si>
  <si>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</si>
  <si>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</si>
  <si>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</si>
  <si>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</si>
  <si>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</si>
  <si>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</si>
  <si>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</si>
  <si>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</si>
  <si>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</si>
  <si>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</si>
  <si>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</si>
  <si>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</si>
  <si>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</si>
  <si>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</si>
  <si>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</si>
  <si>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</si>
  <si>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</si>
  <si>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</si>
  <si>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</si>
  <si>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</si>
  <si>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</si>
  <si>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</si>
  <si>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</si>
  <si>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</si>
  <si>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</si>
  <si>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</si>
  <si>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</si>
  <si>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</si>
  <si>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</si>
  <si>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</si>
  <si>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</si>
  <si>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</si>
  <si>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</si>
  <si>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</si>
  <si>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</si>
  <si>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</si>
  <si>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</si>
  <si>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</si>
  <si>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</si>
  <si>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</si>
  <si>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</si>
  <si>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</si>
  <si>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</si>
  <si>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</si>
  <si>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</si>
  <si>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</si>
  <si>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</si>
  <si>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</si>
  <si>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</si>
  <si>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</si>
  <si>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</si>
  <si>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</si>
  <si>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</si>
  <si>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</si>
  <si>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</si>
  <si>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</si>
  <si>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</si>
  <si>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</si>
  <si>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</si>
  <si>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</si>
  <si>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</si>
  <si>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</si>
  <si>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</si>
  <si>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</si>
  <si>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</si>
  <si>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</si>
  <si>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</si>
  <si>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</si>
  <si>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</si>
  <si>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</si>
  <si>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</si>
  <si>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</si>
  <si>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</si>
  <si>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</si>
  <si>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</si>
  <si>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</si>
  <si>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</si>
  <si>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</si>
  <si>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</si>
  <si>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</si>
  <si>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</si>
  <si>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</si>
  <si>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</si>
  <si>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</si>
  <si>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</si>
  <si>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</si>
  <si>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</si>
  <si>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</si>
  <si>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</si>
  <si>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</si>
  <si>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</si>
  <si>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</si>
  <si>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</si>
  <si>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</si>
  <si>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</si>
  <si>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</si>
  <si>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</si>
  <si>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</si>
  <si>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</si>
  <si>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</si>
  <si>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</si>
  <si>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</si>
  <si>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</si>
  <si>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</si>
  <si>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</si>
  <si>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</si>
  <si>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</si>
  <si>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</si>
  <si>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</si>
  <si>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</si>
  <si>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</si>
  <si>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</si>
  <si>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</si>
  <si>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</si>
  <si>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</si>
  <si>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</si>
  <si>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</si>
  <si>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</si>
  <si>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</si>
  <si>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</si>
  <si>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</si>
  <si>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</si>
  <si>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</si>
  <si>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</si>
  <si>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</si>
  <si>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</si>
  <si>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</si>
  <si>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</si>
  <si>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</si>
  <si>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</si>
  <si>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</si>
  <si>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</si>
  <si>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</si>
  <si>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</si>
  <si>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</si>
  <si>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</si>
  <si>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</si>
  <si>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</si>
  <si>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</si>
  <si>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</si>
  <si>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</si>
  <si>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</si>
  <si>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</si>
  <si>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</si>
  <si>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</si>
  <si>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</si>
  <si>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</si>
  <si>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</si>
  <si>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</si>
  <si>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</si>
  <si>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</si>
  <si>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</si>
  <si>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</si>
  <si>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</si>
  <si>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</si>
  <si>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</si>
  <si>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</si>
  <si>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</si>
  <si>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</si>
  <si>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</si>
  <si>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</si>
  <si>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</si>
  <si>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</si>
  <si>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</si>
  <si>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</si>
  <si>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</si>
  <si>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</si>
  <si>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</si>
  <si>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</si>
  <si>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</si>
  <si>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</si>
  <si>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</si>
  <si>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</si>
  <si>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</si>
  <si>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</si>
  <si>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</si>
  <si>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</si>
  <si>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</si>
  <si>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</si>
  <si>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</si>
  <si>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</si>
  <si>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</si>
  <si>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</si>
  <si>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</si>
  <si>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</si>
  <si>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</si>
  <si>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</si>
  <si>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</si>
  <si>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</si>
  <si>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</si>
  <si>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</si>
  <si>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</si>
  <si>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</si>
  <si>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</si>
  <si>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</si>
  <si>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</si>
  <si>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</si>
  <si>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</si>
  <si>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</si>
  <si>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</si>
  <si>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</si>
  <si>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</si>
  <si>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</si>
  <si>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</si>
  <si>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</si>
  <si>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</si>
  <si>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</si>
  <si>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</si>
  <si>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</si>
  <si>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</si>
  <si>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</si>
  <si>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</si>
  <si>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</si>
  <si>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</si>
  <si>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</si>
  <si>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</si>
  <si>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X240 RG - DE</t>
  </si>
  <si>
    <t>Lenovo X240 RG - FR</t>
  </si>
  <si>
    <t>Lenovo X240 RG - IT</t>
  </si>
  <si>
    <t>Lenovo X240 RG - ES</t>
  </si>
  <si>
    <t>Lenovo X240 RG - UK</t>
  </si>
  <si>
    <t>Lenovo X240 RG - NOR</t>
  </si>
  <si>
    <t>Lenovo X240 RG - BE</t>
  </si>
  <si>
    <t>Lenovo X240 RG - BG</t>
  </si>
  <si>
    <t>Lenovo X240 RG - CZ</t>
  </si>
  <si>
    <t>Lenovo X240 RG - DK</t>
  </si>
  <si>
    <t>Lenovo X240 RG - HU</t>
  </si>
  <si>
    <t>Lenovo X240 RG - NL</t>
  </si>
  <si>
    <t>Lenovo X240 RG - NO</t>
  </si>
  <si>
    <t>Lenovo X240 RG - PL</t>
  </si>
  <si>
    <t>Lenovo X240 RG - PT</t>
  </si>
  <si>
    <t>Lenovo X240 RG - SE/FI</t>
  </si>
  <si>
    <t>Lenovo X240 RG - CH</t>
  </si>
  <si>
    <t>Lenovo X240 RG - US INT</t>
  </si>
  <si>
    <t>Lenovo X240 - US regular</t>
  </si>
  <si>
    <t>Lenovo/X240/BL/DE</t>
  </si>
  <si>
    <t>Lenovo/X240/BL/FR</t>
  </si>
  <si>
    <t>Lenovo/X240/BL/IT</t>
  </si>
  <si>
    <t>Lenovo/X240/BL/ES</t>
  </si>
  <si>
    <t>Lenovo/X240/BL/UK</t>
  </si>
  <si>
    <t>04Y0906</t>
  </si>
  <si>
    <t>04X0222</t>
  </si>
  <si>
    <t>01AV508</t>
  </si>
  <si>
    <t>04X0224</t>
  </si>
  <si>
    <t>04X0230</t>
  </si>
  <si>
    <t>04X0196</t>
  </si>
  <si>
    <t>04Y0920</t>
  </si>
  <si>
    <t>04X0236</t>
  </si>
  <si>
    <t>04X0237</t>
  </si>
  <si>
    <t>04Y0964</t>
  </si>
  <si>
    <t>04X0242</t>
  </si>
  <si>
    <t>Lenovo/X240/BL/USI</t>
  </si>
  <si>
    <t>Lenovo/X240/BL/US</t>
  </si>
  <si>
    <t>04Y0907</t>
  </si>
  <si>
    <t>04Y0908</t>
  </si>
  <si>
    <t>04Y0947</t>
  </si>
  <si>
    <t>04Y0915</t>
  </si>
  <si>
    <t>04Y0919</t>
  </si>
  <si>
    <t>04Y0960</t>
  </si>
  <si>
    <t>04Y0927</t>
  </si>
  <si>
    <t>X230s X240 X240S X240I X250 X260 X270</t>
  </si>
  <si>
    <t>Lenovo/X240/BL/NOR</t>
  </si>
  <si>
    <t>Lenovo/X240/RG/DE</t>
  </si>
  <si>
    <t>Lenovo/X240/RG/FR</t>
  </si>
  <si>
    <t>Lenovo/X240/RG/IT</t>
  </si>
  <si>
    <t>Lenovo/X240/RG/ES</t>
  </si>
  <si>
    <t>Lenovo/X240/RG/UK</t>
  </si>
  <si>
    <t>Lenovo/X240/RG/NOR</t>
  </si>
  <si>
    <t>Lenovo/X240/RG/USI</t>
  </si>
  <si>
    <t>Lenovo/X240/RG/US</t>
  </si>
  <si>
    <t>Lenovo X240 parent regular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</si>
</sst>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1" fontId="0" fillId="0" borderId="0" xfId="0" applyNumberFormat="1" applyAlignment="1">
      <alignment wrapText="1"/>
    </xf>
    <xf numFmtId="0" fontId="5" fillId="0" borderId="0" xfId="0" applyFont="1" applyAlignment="1">
      <alignment horizontal="center"/>
    </xf>
    <xf numFmtId="0" fontId="7" fillId="0" borderId="0" xfId="0" applyFont="1"/>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X240 parent regular</v>
      </c>
      <c r="C4" s="27" t="s">
        <v>345</v>
      </c>
      <c r="D4" s="28">
        <f>Values!B14</f>
        <v>5714401242994</v>
      </c>
      <c r="E4" s="1" t="s">
        <v>346</v>
      </c>
      <c r="F4" s="27" t="str">
        <f>SUBSTITUTE(Values!B1, "{language}", "") &amp; " " &amp; Values!B3</f>
        <v>replacement  backlit keyboard for Lenovo Thinkpad  X230s X240 X240S X240I X250 X260 X270</v>
      </c>
      <c r="G4" s="27" t="s">
        <v>345</v>
      </c>
      <c r="H4" s="1" t="str">
        <f>Values!B16</f>
        <v>computer-keyboards</v>
      </c>
      <c r="I4" s="1" t="str">
        <f>IF(ISBLANK(Values!E3),"","4730574031")</f>
        <v>4730574031</v>
      </c>
      <c r="J4" s="29" t="str">
        <f>Values!B13</f>
        <v>Lenovo X240 parent regular</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48"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IF(ISBLANK(Values!E4),"",IF(Values!$B$20="PartialUpdate","","TellusRem"))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48"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IF(ISBLANK(Values!E5),"",IF(Values!$B$20="PartialUpdate","","TellusRem"))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row>
    <row r="7" spans="1:192" ht="48"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IF(ISBLANK(Values!E6),"",IF(Values!$B$20="PartialUpdate","","TellusRem"))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row>
    <row r="8" spans="1:192" ht="48"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IF(ISBLANK(Values!E7),"",IF(Values!$B$20="PartialUpdate","","TellusRem"))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row>
    <row r="9" spans="1:192" ht="48"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IF(ISBLANK(Values!E8),"",IF(Values!$B$20="PartialUpdate","","TellusRem"))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row>
    <row r="10" spans="1:192" ht="48"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IF(ISBLANK(Values!E9),"",IF(Values!$B$20="PartialUpdate","","TellusRem"))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row>
    <row r="11" spans="1:192" ht="48"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48"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48"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48"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48"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48"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48"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48"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48"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48"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48"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48"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row>
    <row r="23" spans="1:192" s="35" customFormat="1" ht="48"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computercomponent</v>
      </c>
      <c r="B24" s="33" t="str">
        <f>IF(ISBLANK(Values!E23),"",Values!F23)</f>
        <v>Lenovo X240 RG - DE</v>
      </c>
      <c r="C24" s="29" t="str">
        <f>IF(ISBLANK(Values!E23),"","TellusRem")</f>
        <v>TellusRem</v>
      </c>
      <c r="D24" s="28">
        <f>IF(ISBLANK(Values!E23),"",Values!E23)</f>
        <v>5714401242017</v>
      </c>
      <c r="E24" s="1" t="str">
        <f>IF(ISBLANK(Values!E23),"","EAN")</f>
        <v>EAN</v>
      </c>
      <c r="F24" s="27" t="str">
        <f>IF(ISBLANK(Values!E23),"",IF(Values!J23, SUBSTITUTE(Values!$B$1, "{language}", Values!H23) &amp; " " &amp;Values!$B$3, SUBSTITUTE(Values!$B$2, "{language}", Values!$H23) &amp; " " &amp;Values!$B$3))</f>
        <v>replacement German non-backlit keyboard for Lenovo Thinkpad  X230s X240 X240S X240I X250 X260 X270</v>
      </c>
      <c r="G24" s="29" t="str">
        <f>IF(ISBLANK(Values!E23),"",IF(Values!$B$20="PartialUpdate","","TellusRem"))</f>
        <v/>
      </c>
      <c r="H24" s="1" t="str">
        <f>IF(ISBLANK(Values!E23),"",Values!$B$16)</f>
        <v>computer-keyboards</v>
      </c>
      <c r="I24" s="1" t="str">
        <f>IF(ISBLANK(Values!E23),"","4730574031")</f>
        <v>4730574031</v>
      </c>
      <c r="J24" s="31" t="str">
        <f>IF(ISBLANK(Values!E23),"",Values!F23 )</f>
        <v>Lenovo X240 RG - DE</v>
      </c>
      <c r="K24" s="27" t="str">
        <f>IF(IF(ISBLANK(Values!E23),"",IF(Values!J23, Values!$B$4, Values!$B$5))=0,"",IF(ISBLANK(Values!E23),"",IF(Values!J23, Values!$B$4, Values!$B$5)))</f>
        <v/>
      </c>
      <c r="L24" s="27" t="str">
        <f>IF(ISBLANK(Values!E23),"",IF($CO24="DEFAULT", Values!$B$18, ""))</f>
        <v/>
      </c>
      <c r="M24" s="27" t="str">
        <f>IF(ISBLANK(Values!E23),"",Values!$M23)</f>
        <v>https://raw.githubusercontent.com/PatrickVibild/TellusAmazonPictures/master/pictures/Lenovo/X240/RG/DE/1.jpg</v>
      </c>
      <c r="N24" s="27" t="str">
        <f>IF(ISBLANK(Values!$F23),"",Values!N23)</f>
        <v>https://raw.githubusercontent.com/PatrickVibild/TellusAmazonPictures/master/pictures/Lenovo/X240/RG/DE/2.jpg</v>
      </c>
      <c r="O24" s="27" t="str">
        <f>IF(ISBLANK(Values!$F23),"",Values!O23)</f>
        <v>https://raw.githubusercontent.com/PatrickVibild/TellusAmazonPictures/master/pictures/Lenovo/X240/RG/DE/3.jpg</v>
      </c>
      <c r="P24" s="27" t="str">
        <f>IF(ISBLANK(Values!$F23),"",Values!P23)</f>
        <v>https://raw.githubusercontent.com/PatrickVibild/TellusAmazonPictures/master/pictures/Lenovo/X240/RG/DE/4.jpg</v>
      </c>
      <c r="Q24" s="27" t="str">
        <f>IF(ISBLANK(Values!$F23),"",Values!Q23)</f>
        <v>https://raw.githubusercontent.com/PatrickVibild/TellusAmazonPictures/master/pictures/Lenovo/X240/RG/DE/5.jpg</v>
      </c>
      <c r="R24" s="27" t="str">
        <f>IF(ISBLANK(Values!$F23),"",Values!R23)</f>
        <v>https://raw.githubusercontent.com/PatrickVibild/TellusAmazonPictures/master/pictures/Lenovo/X240/RG/DE/6.jpg</v>
      </c>
      <c r="S24" s="27" t="str">
        <f>IF(ISBLANK(Values!$F23),"",Values!S23)</f>
        <v>https://raw.githubusercontent.com/PatrickVibild/TellusAmazonPictures/master/pictures/Lenovo/X240/RG/DE/7.jpg</v>
      </c>
      <c r="T24" s="27" t="str">
        <f>IF(ISBLANK(Values!$F23),"",Values!T23)</f>
        <v>https://raw.githubusercontent.com/PatrickVibild/TellusAmazonPictures/master/pictures/Lenovo/X240/RG/DE/8.jpg</v>
      </c>
      <c r="U24" s="27" t="str">
        <f>IF(ISBLANK(Values!$F23),"",Values!U23)</f>
        <v>https://raw.githubusercontent.com/PatrickVibild/TellusAmazonPictures/master/pictures/Lenovo/X240/RG/DE/9.jpg</v>
      </c>
      <c r="V24" s="1"/>
      <c r="W24" s="29" t="str">
        <f>IF(ISBLANK(Values!E23),"","Child")</f>
        <v>Child</v>
      </c>
      <c r="X24" s="29" t="str">
        <f>IF(ISBLANK(Values!E23),"",Values!$B$13)</f>
        <v>Lenovo X240 parent regular</v>
      </c>
      <c r="Y24" s="31" t="str">
        <f>IF(ISBLANK(Values!E23),"","Size-Color")</f>
        <v>Size-Color</v>
      </c>
      <c r="Z24" s="29" t="str">
        <f>IF(ISBLANK(Values!E23),"","variation")</f>
        <v>variation</v>
      </c>
      <c r="AA24" s="1" t="str">
        <f>IF(ISBLANK(Values!E23),"",Values!$B$20)</f>
        <v>PartialUpdate</v>
      </c>
      <c r="AB24" s="1"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34"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32"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German NO backlit.</v>
      </c>
      <c r="AM24" s="1" t="str">
        <f>SUBSTITUTE(IF(ISBLANK(Values!E23),"",Values!$B$27), "{model}", Values!$B$3)</f>
        <v>👉 COMPATIBLE WITH - Lenovo X230s X240 X240S X240I X250 X260 X270. Please check the picture and description carefully before purchasing any keyboard. This ensures that you get the correct laptop keyboard for your computer. Super easy installation.</v>
      </c>
      <c r="AN24" s="1"/>
      <c r="AO24" s="1"/>
      <c r="AP24" s="1"/>
      <c r="AQ24" s="1"/>
      <c r="AR24" s="1"/>
      <c r="AS24" s="1"/>
      <c r="AT24" s="27" t="str">
        <f>IF(ISBLANK(Values!E23),"",Values!H23)</f>
        <v>German</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AMAZON_EU</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t="str">
        <f>IF(ISBLANK(Values!E23),"",IF(CO24&lt;&gt;"DEFAULT", "", 3))</f>
        <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computercomponent</v>
      </c>
      <c r="B25" s="33" t="str">
        <f>IF(ISBLANK(Values!E24),"",Values!F24)</f>
        <v>Lenovo X240 RG - FR</v>
      </c>
      <c r="C25" s="29" t="str">
        <f>IF(ISBLANK(Values!E24),"","TellusRem")</f>
        <v>TellusRem</v>
      </c>
      <c r="D25" s="28">
        <f>IF(ISBLANK(Values!E24),"",Values!E24)</f>
        <v>5714401242024</v>
      </c>
      <c r="E25" s="1" t="str">
        <f>IF(ISBLANK(Values!E24),"","EAN")</f>
        <v>EAN</v>
      </c>
      <c r="F25" s="27" t="str">
        <f>IF(ISBLANK(Values!E24),"",IF(Values!J24, SUBSTITUTE(Values!$B$1, "{language}", Values!H24) &amp; " " &amp;Values!$B$3, SUBSTITUTE(Values!$B$2, "{language}", Values!$H24) &amp; " " &amp;Values!$B$3))</f>
        <v>replacement French non-backlit keyboard for Lenovo Thinkpad  X230s X240 X240S X240I X250 X260 X270</v>
      </c>
      <c r="G25" s="29" t="str">
        <f>IF(ISBLANK(Values!E24),"",IF(Values!$B$20="PartialUpdate","","TellusRem"))</f>
        <v/>
      </c>
      <c r="H25" s="1" t="str">
        <f>IF(ISBLANK(Values!E24),"",Values!$B$16)</f>
        <v>computer-keyboards</v>
      </c>
      <c r="I25" s="1" t="str">
        <f>IF(ISBLANK(Values!E24),"","4730574031")</f>
        <v>4730574031</v>
      </c>
      <c r="J25" s="31" t="str">
        <f>IF(ISBLANK(Values!E24),"",Values!F24 )</f>
        <v>Lenovo X240 RG - FR</v>
      </c>
      <c r="K25" s="27" t="str">
        <f>IF(IF(ISBLANK(Values!E24),"",IF(Values!J24, Values!$B$4, Values!$B$5))=0,"",IF(ISBLANK(Values!E24),"",IF(Values!J24, Values!$B$4, Values!$B$5)))</f>
        <v/>
      </c>
      <c r="L25" s="27" t="str">
        <f>IF(ISBLANK(Values!E24),"",IF($CO25="DEFAULT", Values!$B$18, ""))</f>
        <v/>
      </c>
      <c r="M25" s="27" t="str">
        <f>IF(ISBLANK(Values!E24),"",Values!$M24)</f>
        <v>https://raw.githubusercontent.com/PatrickVibild/TellusAmazonPictures/master/pictures/Lenovo/X240/RG/FR/1.jpg</v>
      </c>
      <c r="N25" s="27" t="str">
        <f>IF(ISBLANK(Values!$F24),"",Values!N24)</f>
        <v>https://raw.githubusercontent.com/PatrickVibild/TellusAmazonPictures/master/pictures/Lenovo/X240/RG/FR/2.jpg</v>
      </c>
      <c r="O25" s="27" t="str">
        <f>IF(ISBLANK(Values!$F24),"",Values!O24)</f>
        <v>https://raw.githubusercontent.com/PatrickVibild/TellusAmazonPictures/master/pictures/Lenovo/X240/RG/FR/3.jpg</v>
      </c>
      <c r="P25" s="27" t="str">
        <f>IF(ISBLANK(Values!$F24),"",Values!P24)</f>
        <v>https://raw.githubusercontent.com/PatrickVibild/TellusAmazonPictures/master/pictures/Lenovo/X240/RG/FR/4.jpg</v>
      </c>
      <c r="Q25" s="27" t="str">
        <f>IF(ISBLANK(Values!$F24),"",Values!Q24)</f>
        <v>https://raw.githubusercontent.com/PatrickVibild/TellusAmazonPictures/master/pictures/Lenovo/X240/RG/FR/5.jpg</v>
      </c>
      <c r="R25" s="27" t="str">
        <f>IF(ISBLANK(Values!$F24),"",Values!R24)</f>
        <v>https://raw.githubusercontent.com/PatrickVibild/TellusAmazonPictures/master/pictures/Lenovo/X240/RG/FR/6.jpg</v>
      </c>
      <c r="S25" s="27" t="str">
        <f>IF(ISBLANK(Values!$F24),"",Values!S24)</f>
        <v>https://raw.githubusercontent.com/PatrickVibild/TellusAmazonPictures/master/pictures/Lenovo/X240/RG/FR/7.jpg</v>
      </c>
      <c r="T25" s="27" t="str">
        <f>IF(ISBLANK(Values!$F24),"",Values!T24)</f>
        <v>https://raw.githubusercontent.com/PatrickVibild/TellusAmazonPictures/master/pictures/Lenovo/X240/RG/FR/8.jpg</v>
      </c>
      <c r="U25" s="27" t="str">
        <f>IF(ISBLANK(Values!$F24),"",Values!U24)</f>
        <v>https://raw.githubusercontent.com/PatrickVibild/TellusAmazonPictures/master/pictures/Lenovo/X240/RG/FR/9.jpg</v>
      </c>
      <c r="V25" s="1"/>
      <c r="W25" s="29" t="str">
        <f>IF(ISBLANK(Values!E24),"","Child")</f>
        <v>Child</v>
      </c>
      <c r="X25" s="29" t="str">
        <f>IF(ISBLANK(Values!E24),"",Values!$B$13)</f>
        <v>Lenovo X240 parent regular</v>
      </c>
      <c r="Y25" s="31" t="str">
        <f>IF(ISBLANK(Values!E24),"","Size-Color")</f>
        <v>Size-Color</v>
      </c>
      <c r="Z25" s="29" t="str">
        <f>IF(ISBLANK(Values!E24),"","variation")</f>
        <v>variation</v>
      </c>
      <c r="AA25" s="1" t="str">
        <f>IF(ISBLANK(Values!E24),"",Values!$B$20)</f>
        <v>PartialUpdate</v>
      </c>
      <c r="AB25" s="1" t="str">
        <f>IF(ISBLANK(Values!E24),"",Values!$B$29)</f>
        <v xml:space="preserve">Keyboard distributed by Tellus Remarketing, leading European company for laptop keyboards. Keyboards have been cleaned, packed and tested in our production line in Denmark. For any compatibility questions contact us through Amazon website. </v>
      </c>
      <c r="AC25" s="1"/>
      <c r="AD25" s="1"/>
      <c r="AE25" s="1"/>
      <c r="AF25" s="1"/>
      <c r="AG25" s="1"/>
      <c r="AH25" s="1"/>
      <c r="AI25" s="34" t="str">
        <f>IF(ISBLANK(Values!E24),"",IF(Values!I24,Values!$B$23,Values!$B$33))</f>
        <v>👉 LAYOUT -  {flag} {language} NO backlit.</v>
      </c>
      <c r="AJ25" s="32" t="str">
        <f>IF(ISBLANK(Values!E24),"",Values!$B$24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5" s="1" t="str">
        <f>IF(ISBLANK(Values!E24),"",Values!$B$25)</f>
        <v>♻️ ECOFRIENDLY PRODUCT - Buy refurbished, BUY GREEN! Reduce more than 80% carbon dioxide by buying our refurbished keyboards, compared to getting a new keyboard! Perfect OEM replacement part for your keyboard.</v>
      </c>
      <c r="AL25" s="1" t="str">
        <f>IF(ISBLANK(Values!E24),"",SUBSTITUTE(SUBSTITUTE(IF(Values!$J24, Values!$B$26, Values!$B$33), "{language}", Values!$H24), "{flag}", INDEX(options!$E$1:$E$20, Values!$V24)))</f>
        <v>👉 LAYOUT -  🇫🇷 French NO backlit.</v>
      </c>
      <c r="AM25" s="1" t="str">
        <f>SUBSTITUTE(IF(ISBLANK(Values!E24),"",Values!$B$27), "{model}", Values!$B$3)</f>
        <v>👉 COMPATIBLE WITH - Lenovo X230s X240 X240S X240I X250 X260 X270. Please check the picture and description carefully before purchasing any keyboard. This ensures that you get the correct laptop keyboard for your computer. Super easy installation.</v>
      </c>
      <c r="AN25" s="1"/>
      <c r="AO25" s="1"/>
      <c r="AP25" s="1"/>
      <c r="AQ25" s="1"/>
      <c r="AR25" s="1"/>
      <c r="AS25" s="1"/>
      <c r="AT25" s="27" t="str">
        <f>IF(ISBLANK(Values!E24),"",Values!H24)</f>
        <v>French</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month warranty after the delivery date. In case of any malfunction of the keyboard a new unit or a spare part for the keyboard of the product will be sent. In case of shortage of stock a full refund is issued.</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month warranty after the delivery date. In case of any malfunction of the keyboard a new unit or a spare part for the keyboard of the product will be sent. In case of shortage of stock a full refund is issued.</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computercomponent</v>
      </c>
      <c r="B26" s="33" t="str">
        <f>IF(ISBLANK(Values!E25),"",Values!F25)</f>
        <v>Lenovo X240 RG - IT</v>
      </c>
      <c r="C26" s="29" t="str">
        <f>IF(ISBLANK(Values!E25),"","TellusRem")</f>
        <v>TellusRem</v>
      </c>
      <c r="D26" s="28">
        <f>IF(ISBLANK(Values!E25),"",Values!E25)</f>
        <v>5714401242031</v>
      </c>
      <c r="E26" s="1" t="str">
        <f>IF(ISBLANK(Values!E25),"","EAN")</f>
        <v>EAN</v>
      </c>
      <c r="F26" s="27" t="str">
        <f>IF(ISBLANK(Values!E25),"",IF(Values!J25, SUBSTITUTE(Values!$B$1, "{language}", Values!H25) &amp; " " &amp;Values!$B$3, SUBSTITUTE(Values!$B$2, "{language}", Values!$H25) &amp; " " &amp;Values!$B$3))</f>
        <v>replacement Italian non-backlit keyboard for Lenovo Thinkpad  X230s X240 X240S X240I X250 X260 X270</v>
      </c>
      <c r="G26" s="29" t="str">
        <f>IF(ISBLANK(Values!E25),"",IF(Values!$B$20="PartialUpdate","","TellusRem"))</f>
        <v/>
      </c>
      <c r="H26" s="1" t="str">
        <f>IF(ISBLANK(Values!E25),"",Values!$B$16)</f>
        <v>computer-keyboards</v>
      </c>
      <c r="I26" s="1" t="str">
        <f>IF(ISBLANK(Values!E25),"","4730574031")</f>
        <v>4730574031</v>
      </c>
      <c r="J26" s="31" t="str">
        <f>IF(ISBLANK(Values!E25),"",Values!F25 )</f>
        <v>Lenovo X240 RG - IT</v>
      </c>
      <c r="K26" s="27" t="str">
        <f>IF(IF(ISBLANK(Values!E25),"",IF(Values!J25, Values!$B$4, Values!$B$5))=0,"",IF(ISBLANK(Values!E25),"",IF(Values!J25, Values!$B$4, Values!$B$5)))</f>
        <v/>
      </c>
      <c r="L26" s="27" t="str">
        <f>IF(ISBLANK(Values!E25),"",IF($CO26="DEFAULT", Values!$B$18, ""))</f>
        <v/>
      </c>
      <c r="M26" s="27" t="str">
        <f>IF(ISBLANK(Values!E25),"",Values!$M25)</f>
        <v>https://raw.githubusercontent.com/PatrickVibild/TellusAmazonPictures/master/pictures/Lenovo/X240/RG/IT/1.jpg</v>
      </c>
      <c r="N26" s="27" t="str">
        <f>IF(ISBLANK(Values!$F25),"",Values!N25)</f>
        <v>https://raw.githubusercontent.com/PatrickVibild/TellusAmazonPictures/master/pictures/Lenovo/X240/RG/IT/2.jpg</v>
      </c>
      <c r="O26" s="27" t="str">
        <f>IF(ISBLANK(Values!$F25),"",Values!O25)</f>
        <v>https://raw.githubusercontent.com/PatrickVibild/TellusAmazonPictures/master/pictures/Lenovo/X240/RG/IT/3.jpg</v>
      </c>
      <c r="P26" s="27" t="str">
        <f>IF(ISBLANK(Values!$F25),"",Values!P25)</f>
        <v>https://raw.githubusercontent.com/PatrickVibild/TellusAmazonPictures/master/pictures/Lenovo/X240/RG/IT/4.jpg</v>
      </c>
      <c r="Q26" s="27" t="str">
        <f>IF(ISBLANK(Values!$F25),"",Values!Q25)</f>
        <v>https://raw.githubusercontent.com/PatrickVibild/TellusAmazonPictures/master/pictures/Lenovo/X240/RG/IT/5.jpg</v>
      </c>
      <c r="R26" s="27" t="str">
        <f>IF(ISBLANK(Values!$F25),"",Values!R25)</f>
        <v>https://raw.githubusercontent.com/PatrickVibild/TellusAmazonPictures/master/pictures/Lenovo/X240/RG/IT/6.jpg</v>
      </c>
      <c r="S26" s="27" t="str">
        <f>IF(ISBLANK(Values!$F25),"",Values!S25)</f>
        <v>https://raw.githubusercontent.com/PatrickVibild/TellusAmazonPictures/master/pictures/Lenovo/X240/RG/IT/7.jpg</v>
      </c>
      <c r="T26" s="27" t="str">
        <f>IF(ISBLANK(Values!$F25),"",Values!T25)</f>
        <v>https://raw.githubusercontent.com/PatrickVibild/TellusAmazonPictures/master/pictures/Lenovo/X240/RG/IT/8.jpg</v>
      </c>
      <c r="U26" s="27" t="str">
        <f>IF(ISBLANK(Values!$F25),"",Values!U25)</f>
        <v>https://raw.githubusercontent.com/PatrickVibild/TellusAmazonPictures/master/pictures/Lenovo/X240/RG/IT/9.jpg</v>
      </c>
      <c r="V26" s="1"/>
      <c r="W26" s="29" t="str">
        <f>IF(ISBLANK(Values!E25),"","Child")</f>
        <v>Child</v>
      </c>
      <c r="X26" s="29" t="str">
        <f>IF(ISBLANK(Values!E25),"",Values!$B$13)</f>
        <v>Lenovo X240 parent regular</v>
      </c>
      <c r="Y26" s="31" t="str">
        <f>IF(ISBLANK(Values!E25),"","Size-Color")</f>
        <v>Size-Color</v>
      </c>
      <c r="Z26" s="29" t="str">
        <f>IF(ISBLANK(Values!E25),"","variation")</f>
        <v>variation</v>
      </c>
      <c r="AA26" s="1" t="str">
        <f>IF(ISBLANK(Values!E25),"",Values!$B$20)</f>
        <v>PartialUpdate</v>
      </c>
      <c r="AB26" s="1" t="str">
        <f>IF(ISBLANK(Values!E25),"",Values!$B$29)</f>
        <v xml:space="preserve">Keyboard distributed by Tellus Remarketing, leading European company for laptop keyboards. Keyboards have been cleaned, packed and tested in our production line in Denmark. For any compatibility questions contact us through Amazon website. </v>
      </c>
      <c r="AC26" s="1"/>
      <c r="AD26" s="1"/>
      <c r="AE26" s="1"/>
      <c r="AF26" s="1"/>
      <c r="AG26" s="1"/>
      <c r="AH26" s="1"/>
      <c r="AI26" s="34" t="str">
        <f>IF(ISBLANK(Values!E25),"",IF(Values!I25,Values!$B$23,Values!$B$33))</f>
        <v>👉 LAYOUT -  {flag} {language} NO backlit.</v>
      </c>
      <c r="AJ26" s="32" t="str">
        <f>IF(ISBLANK(Values!E25),"",Values!$B$24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6" s="1" t="str">
        <f>IF(ISBLANK(Values!E25),"",Values!$B$25)</f>
        <v>♻️ ECOFRIENDLY PRODUCT - Buy refurbished, BUY GREEN! Reduce more than 80% carbon dioxide by buying our refurbished keyboards, compared to getting a new keyboard! Perfect OEM replacement part for your keyboard.</v>
      </c>
      <c r="AL26" s="1" t="str">
        <f>IF(ISBLANK(Values!E25),"",SUBSTITUTE(SUBSTITUTE(IF(Values!$J25, Values!$B$26, Values!$B$33), "{language}", Values!$H25), "{flag}", INDEX(options!$E$1:$E$20, Values!$V25)))</f>
        <v>👉 LAYOUT -  🇮🇹 Italian NO backlit.</v>
      </c>
      <c r="AM26" s="1" t="str">
        <f>SUBSTITUTE(IF(ISBLANK(Values!E25),"",Values!$B$27), "{model}", Values!$B$3)</f>
        <v>👉 COMPATIBLE WITH - Lenovo X230s X240 X240S X240I X250 X260 X270. Please check the picture and description carefully before purchasing any keyboard. This ensures that you get the correct laptop keyboard for your computer. Super easy installation.</v>
      </c>
      <c r="AN26" s="1"/>
      <c r="AO26" s="1"/>
      <c r="AP26" s="1"/>
      <c r="AQ26" s="1"/>
      <c r="AR26" s="1"/>
      <c r="AS26" s="1"/>
      <c r="AT26" s="27" t="str">
        <f>IF(ISBLANK(Values!E25),"",Values!H25)</f>
        <v>Italian</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month warranty after the delivery date. In case of any malfunction of the keyboard a new unit or a spare part for the keyboard of the product will be sent. In case of shortage of stock a full refund is issued.</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month warranty after the delivery date. In case of any malfunction of the keyboard a new unit or a spare part for the keyboard of the product will be sent. In case of shortage of stock a full refund is issued.</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computercomponent</v>
      </c>
      <c r="B27" s="33" t="str">
        <f>IF(ISBLANK(Values!E26),"",Values!F26)</f>
        <v>Lenovo X240 RG - ES</v>
      </c>
      <c r="C27" s="29" t="str">
        <f>IF(ISBLANK(Values!E26),"","TellusRem")</f>
        <v>TellusRem</v>
      </c>
      <c r="D27" s="28">
        <f>IF(ISBLANK(Values!E26),"",Values!E26)</f>
        <v>5714401242048</v>
      </c>
      <c r="E27" s="1" t="str">
        <f>IF(ISBLANK(Values!E26),"","EAN")</f>
        <v>EAN</v>
      </c>
      <c r="F27" s="27" t="str">
        <f>IF(ISBLANK(Values!E26),"",IF(Values!J26, SUBSTITUTE(Values!$B$1, "{language}", Values!H26) &amp; " " &amp;Values!$B$3, SUBSTITUTE(Values!$B$2, "{language}", Values!$H26) &amp; " " &amp;Values!$B$3))</f>
        <v>replacement Spanish non-backlit keyboard for Lenovo Thinkpad  X230s X240 X240S X240I X250 X260 X270</v>
      </c>
      <c r="G27" s="29" t="str">
        <f>IF(ISBLANK(Values!E26),"",IF(Values!$B$20="PartialUpdate","","TellusRem"))</f>
        <v/>
      </c>
      <c r="H27" s="1" t="str">
        <f>IF(ISBLANK(Values!E26),"",Values!$B$16)</f>
        <v>computer-keyboards</v>
      </c>
      <c r="I27" s="1" t="str">
        <f>IF(ISBLANK(Values!E26),"","4730574031")</f>
        <v>4730574031</v>
      </c>
      <c r="J27" s="31" t="str">
        <f>IF(ISBLANK(Values!E26),"",Values!F26 )</f>
        <v>Lenovo X240 RG - ES</v>
      </c>
      <c r="K27" s="27" t="str">
        <f>IF(IF(ISBLANK(Values!E26),"",IF(Values!J26, Values!$B$4, Values!$B$5))=0,"",IF(ISBLANK(Values!E26),"",IF(Values!J26, Values!$B$4, Values!$B$5)))</f>
        <v/>
      </c>
      <c r="L27" s="27" t="str">
        <f>IF(ISBLANK(Values!E26),"",IF($CO27="DEFAULT", Values!$B$18, ""))</f>
        <v/>
      </c>
      <c r="M27" s="27" t="str">
        <f>IF(ISBLANK(Values!E26),"",Values!$M26)</f>
        <v>https://raw.githubusercontent.com/PatrickVibild/TellusAmazonPictures/master/pictures/Lenovo/X240/RG/ES/1.jpg</v>
      </c>
      <c r="N27" s="27" t="str">
        <f>IF(ISBLANK(Values!$F26),"",Values!N26)</f>
        <v>https://raw.githubusercontent.com/PatrickVibild/TellusAmazonPictures/master/pictures/Lenovo/X240/RG/ES/2.jpg</v>
      </c>
      <c r="O27" s="27" t="str">
        <f>IF(ISBLANK(Values!$F26),"",Values!O26)</f>
        <v>https://raw.githubusercontent.com/PatrickVibild/TellusAmazonPictures/master/pictures/Lenovo/X240/RG/ES/3.jpg</v>
      </c>
      <c r="P27" s="27" t="str">
        <f>IF(ISBLANK(Values!$F26),"",Values!P26)</f>
        <v>https://raw.githubusercontent.com/PatrickVibild/TellusAmazonPictures/master/pictures/Lenovo/X240/RG/ES/4.jpg</v>
      </c>
      <c r="Q27" s="27" t="str">
        <f>IF(ISBLANK(Values!$F26),"",Values!Q26)</f>
        <v>https://raw.githubusercontent.com/PatrickVibild/TellusAmazonPictures/master/pictures/Lenovo/X240/RG/ES/5.jpg</v>
      </c>
      <c r="R27" s="27" t="str">
        <f>IF(ISBLANK(Values!$F26),"",Values!R26)</f>
        <v>https://raw.githubusercontent.com/PatrickVibild/TellusAmazonPictures/master/pictures/Lenovo/X240/RG/ES/6.jpg</v>
      </c>
      <c r="S27" s="27" t="str">
        <f>IF(ISBLANK(Values!$F26),"",Values!S26)</f>
        <v>https://raw.githubusercontent.com/PatrickVibild/TellusAmazonPictures/master/pictures/Lenovo/X240/RG/ES/7.jpg</v>
      </c>
      <c r="T27" s="27" t="str">
        <f>IF(ISBLANK(Values!$F26),"",Values!T26)</f>
        <v>https://raw.githubusercontent.com/PatrickVibild/TellusAmazonPictures/master/pictures/Lenovo/X240/RG/ES/8.jpg</v>
      </c>
      <c r="U27" s="27" t="str">
        <f>IF(ISBLANK(Values!$F26),"",Values!U26)</f>
        <v>https://raw.githubusercontent.com/PatrickVibild/TellusAmazonPictures/master/pictures/Lenovo/X240/RG/ES/9.jpg</v>
      </c>
      <c r="V27" s="1"/>
      <c r="W27" s="29" t="str">
        <f>IF(ISBLANK(Values!E26),"","Child")</f>
        <v>Child</v>
      </c>
      <c r="X27" s="29" t="str">
        <f>IF(ISBLANK(Values!E26),"",Values!$B$13)</f>
        <v>Lenovo X240 parent regular</v>
      </c>
      <c r="Y27" s="31" t="str">
        <f>IF(ISBLANK(Values!E26),"","Size-Color")</f>
        <v>Size-Color</v>
      </c>
      <c r="Z27" s="29" t="str">
        <f>IF(ISBLANK(Values!E26),"","variation")</f>
        <v>variation</v>
      </c>
      <c r="AA27" s="1" t="str">
        <f>IF(ISBLANK(Values!E26),"",Values!$B$20)</f>
        <v>PartialUpdate</v>
      </c>
      <c r="AB27" s="1" t="str">
        <f>IF(ISBLANK(Values!E26),"",Values!$B$29)</f>
        <v xml:space="preserve">Keyboard distributed by Tellus Remarketing, leading European company for laptop keyboards. Keyboards have been cleaned, packed and tested in our production line in Denmark. For any compatibility questions contact us through Amazon website. </v>
      </c>
      <c r="AC27" s="1"/>
      <c r="AD27" s="1"/>
      <c r="AE27" s="1"/>
      <c r="AF27" s="1"/>
      <c r="AG27" s="1"/>
      <c r="AH27" s="1"/>
      <c r="AI27" s="34" t="str">
        <f>IF(ISBLANK(Values!E26),"",IF(Values!I26,Values!$B$23,Values!$B$33))</f>
        <v>👉 LAYOUT -  {flag} {language} NO backlit.</v>
      </c>
      <c r="AJ27" s="32" t="str">
        <f>IF(ISBLANK(Values!E26),"",Values!$B$24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7" s="1" t="str">
        <f>IF(ISBLANK(Values!E26),"",Values!$B$25)</f>
        <v>♻️ ECOFRIENDLY PRODUCT - Buy refurbished, BUY GREEN! Reduce more than 80% carbon dioxide by buying our refurbished keyboards, compared to getting a new keyboard! Perfect OEM replacement part for your keyboard.</v>
      </c>
      <c r="AL27" s="1" t="str">
        <f>IF(ISBLANK(Values!E26),"",SUBSTITUTE(SUBSTITUTE(IF(Values!$J26, Values!$B$26, Values!$B$33), "{language}", Values!$H26), "{flag}", INDEX(options!$E$1:$E$20, Values!$V26)))</f>
        <v>👉 LAYOUT -  🇪🇸 Spanish NO backlit.</v>
      </c>
      <c r="AM27" s="1" t="str">
        <f>SUBSTITUTE(IF(ISBLANK(Values!E26),"",Values!$B$27), "{model}", Values!$B$3)</f>
        <v>👉 COMPATIBLE WITH - Lenovo X230s X240 X240S X240I X250 X260 X270. Please check the picture and description carefully before purchasing any keyboard. This ensures that you get the correct laptop keyboard for your computer. Super easy installation.</v>
      </c>
      <c r="AN27" s="1"/>
      <c r="AO27" s="1"/>
      <c r="AP27" s="1"/>
      <c r="AQ27" s="1"/>
      <c r="AR27" s="1"/>
      <c r="AS27" s="1"/>
      <c r="AT27" s="27" t="str">
        <f>IF(ISBLANK(Values!E26),"",Values!H26)</f>
        <v>Spanish</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month warranty after the delivery date. In case of any malfunction of the keyboard a new unit or a spare part for the keyboard of the product will be sent. In case of shortage of stock a full refund is issued.</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month warranty after the delivery date. In case of any malfunction of the keyboard a new unit or a spare part for the keyboard of the product will be sent. In case of shortage of stock a full refund is issued.</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computercomponent</v>
      </c>
      <c r="B28" s="33" t="str">
        <f>IF(ISBLANK(Values!E27),"",Values!F27)</f>
        <v>Lenovo X240 RG - UK</v>
      </c>
      <c r="C28" s="29" t="str">
        <f>IF(ISBLANK(Values!E27),"","TellusRem")</f>
        <v>TellusRem</v>
      </c>
      <c r="D28" s="28">
        <f>IF(ISBLANK(Values!E27),"",Values!E27)</f>
        <v>5714401242055</v>
      </c>
      <c r="E28" s="1" t="str">
        <f>IF(ISBLANK(Values!E27),"","EAN")</f>
        <v>EAN</v>
      </c>
      <c r="F28" s="27" t="str">
        <f>IF(ISBLANK(Values!E27),"",IF(Values!J27, SUBSTITUTE(Values!$B$1, "{language}", Values!H27) &amp; " " &amp;Values!$B$3, SUBSTITUTE(Values!$B$2, "{language}", Values!$H27) &amp; " " &amp;Values!$B$3))</f>
        <v>replacement UK non-backlit keyboard for Lenovo Thinkpad  X230s X240 X240S X240I X250 X260 X270</v>
      </c>
      <c r="G28" s="29" t="str">
        <f>IF(ISBLANK(Values!E27),"",IF(Values!$B$20="PartialUpdate","","TellusRem"))</f>
        <v/>
      </c>
      <c r="H28" s="1" t="str">
        <f>IF(ISBLANK(Values!E27),"",Values!$B$16)</f>
        <v>computer-keyboards</v>
      </c>
      <c r="I28" s="1" t="str">
        <f>IF(ISBLANK(Values!E27),"","4730574031")</f>
        <v>4730574031</v>
      </c>
      <c r="J28" s="31" t="str">
        <f>IF(ISBLANK(Values!E27),"",Values!F27 )</f>
        <v>Lenovo X240 RG - UK</v>
      </c>
      <c r="K28" s="27" t="str">
        <f>IF(IF(ISBLANK(Values!E27),"",IF(Values!J27, Values!$B$4, Values!$B$5))=0,"",IF(ISBLANK(Values!E27),"",IF(Values!J27, Values!$B$4, Values!$B$5)))</f>
        <v/>
      </c>
      <c r="L28" s="27" t="str">
        <f>IF(ISBLANK(Values!E27),"",IF($CO28="DEFAULT", Values!$B$18, ""))</f>
        <v/>
      </c>
      <c r="M28" s="27" t="str">
        <f>IF(ISBLANK(Values!E27),"",Values!$M27)</f>
        <v>https://raw.githubusercontent.com/PatrickVibild/TellusAmazonPictures/master/pictures/Lenovo/X240/RG/UK/1.jpg</v>
      </c>
      <c r="N28" s="27" t="str">
        <f>IF(ISBLANK(Values!$F27),"",Values!N27)</f>
        <v>https://raw.githubusercontent.com/PatrickVibild/TellusAmazonPictures/master/pictures/Lenovo/X240/RG/UK/2.jpg</v>
      </c>
      <c r="O28" s="27" t="str">
        <f>IF(ISBLANK(Values!$F27),"",Values!O27)</f>
        <v>https://raw.githubusercontent.com/PatrickVibild/TellusAmazonPictures/master/pictures/Lenovo/X240/RG/UK/3.jpg</v>
      </c>
      <c r="P28" s="27" t="str">
        <f>IF(ISBLANK(Values!$F27),"",Values!P27)</f>
        <v>https://raw.githubusercontent.com/PatrickVibild/TellusAmazonPictures/master/pictures/Lenovo/X240/RG/UK/4.jpg</v>
      </c>
      <c r="Q28" s="27" t="str">
        <f>IF(ISBLANK(Values!$F27),"",Values!Q27)</f>
        <v>https://raw.githubusercontent.com/PatrickVibild/TellusAmazonPictures/master/pictures/Lenovo/X240/RG/UK/5.jpg</v>
      </c>
      <c r="R28" s="27" t="str">
        <f>IF(ISBLANK(Values!$F27),"",Values!R27)</f>
        <v>https://raw.githubusercontent.com/PatrickVibild/TellusAmazonPictures/master/pictures/Lenovo/X240/RG/UK/6.jpg</v>
      </c>
      <c r="S28" s="27" t="str">
        <f>IF(ISBLANK(Values!$F27),"",Values!S27)</f>
        <v>https://raw.githubusercontent.com/PatrickVibild/TellusAmazonPictures/master/pictures/Lenovo/X240/RG/UK/7.jpg</v>
      </c>
      <c r="T28" s="27" t="str">
        <f>IF(ISBLANK(Values!$F27),"",Values!T27)</f>
        <v>https://raw.githubusercontent.com/PatrickVibild/TellusAmazonPictures/master/pictures/Lenovo/X240/RG/UK/8.jpg</v>
      </c>
      <c r="U28" s="27" t="str">
        <f>IF(ISBLANK(Values!$F27),"",Values!U27)</f>
        <v>https://raw.githubusercontent.com/PatrickVibild/TellusAmazonPictures/master/pictures/Lenovo/X240/RG/UK/9.jpg</v>
      </c>
      <c r="V28" s="1"/>
      <c r="W28" s="29" t="str">
        <f>IF(ISBLANK(Values!E27),"","Child")</f>
        <v>Child</v>
      </c>
      <c r="X28" s="29" t="str">
        <f>IF(ISBLANK(Values!E27),"",Values!$B$13)</f>
        <v>Lenovo X240 parent regular</v>
      </c>
      <c r="Y28" s="31" t="str">
        <f>IF(ISBLANK(Values!E27),"","Size-Color")</f>
        <v>Size-Color</v>
      </c>
      <c r="Z28" s="29" t="str">
        <f>IF(ISBLANK(Values!E27),"","variation")</f>
        <v>variation</v>
      </c>
      <c r="AA28" s="1" t="str">
        <f>IF(ISBLANK(Values!E27),"",Values!$B$20)</f>
        <v>PartialUpdate</v>
      </c>
      <c r="AB28" s="1" t="str">
        <f>IF(ISBLANK(Values!E27),"",Values!$B$29)</f>
        <v xml:space="preserve">Keyboard distributed by Tellus Remarketing, leading European company for laptop keyboards. Keyboards have been cleaned, packed and tested in our production line in Denmark. For any compatibility questions contact us through Amazon website. </v>
      </c>
      <c r="AC28" s="1"/>
      <c r="AD28" s="1"/>
      <c r="AE28" s="1"/>
      <c r="AF28" s="1"/>
      <c r="AG28" s="1"/>
      <c r="AH28" s="1"/>
      <c r="AI28" s="34" t="str">
        <f>IF(ISBLANK(Values!E27),"",IF(Values!I27,Values!$B$23,Values!$B$33))</f>
        <v>👉 LAYOUT -  {flag} {language} NO backlit.</v>
      </c>
      <c r="AJ28" s="32" t="str">
        <f>IF(ISBLANK(Values!E27),"",Values!$B$24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8" s="1" t="str">
        <f>IF(ISBLANK(Values!E27),"",Values!$B$25)</f>
        <v>♻️ ECOFRIENDLY PRODUCT - Buy refurbished, BUY GREEN! Reduce more than 80% carbon dioxide by buying our refurbished keyboards, compared to getting a new keyboard! Perfect OEM replacement part for your keyboard.</v>
      </c>
      <c r="AL28" s="1" t="str">
        <f>IF(ISBLANK(Values!E27),"",SUBSTITUTE(SUBSTITUTE(IF(Values!$J27, Values!$B$26, Values!$B$33), "{language}", Values!$H27), "{flag}", INDEX(options!$E$1:$E$20, Values!$V27)))</f>
        <v>👉 LAYOUT -  🇬🇧 UK NO backlit.</v>
      </c>
      <c r="AM28" s="1" t="str">
        <f>SUBSTITUTE(IF(ISBLANK(Values!E27),"",Values!$B$27), "{model}", Values!$B$3)</f>
        <v>👉 COMPATIBLE WITH - Lenovo X230s X240 X240S X240I X250 X260 X270. Please check the picture and description carefully before purchasing any keyboard. This ensures that you get the correct laptop keyboard for your computer. Super easy installation.</v>
      </c>
      <c r="AN28" s="1"/>
      <c r="AO28" s="1"/>
      <c r="AP28" s="1"/>
      <c r="AQ28" s="1"/>
      <c r="AR28" s="1"/>
      <c r="AS28" s="1"/>
      <c r="AT28" s="27" t="str">
        <f>IF(ISBLANK(Values!E27),"",Values!H27)</f>
        <v>UK</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month warranty after the delivery date. In case of any malfunction of the keyboard a new unit or a spare part for the keyboard of the product will be sent. In case of shortage of stock a full refund is issued.</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month warranty after the delivery date. In case of any malfunction of the keyboard a new unit or a spare part for the keyboard of the product will be sent. In case of shortage of stock a full refund is issued.</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computercomponent</v>
      </c>
      <c r="B29" s="33" t="str">
        <f>IF(ISBLANK(Values!E28),"",Values!F28)</f>
        <v>Lenovo X240 RG - NOR</v>
      </c>
      <c r="C29" s="29" t="str">
        <f>IF(ISBLANK(Values!E28),"","TellusRem")</f>
        <v>TellusRem</v>
      </c>
      <c r="D29" s="28">
        <f>IF(ISBLANK(Values!E28),"",Values!E28)</f>
        <v>5714401242062</v>
      </c>
      <c r="E29" s="1" t="str">
        <f>IF(ISBLANK(Values!E28),"","EAN")</f>
        <v>EAN</v>
      </c>
      <c r="F29" s="27" t="str">
        <f>IF(ISBLANK(Values!E28),"",IF(Values!J28, SUBSTITUTE(Values!$B$1, "{language}", Values!H28) &amp; " " &amp;Values!$B$3, SUBSTITUTE(Values!$B$2, "{language}", Values!$H28) &amp; " " &amp;Values!$B$3))</f>
        <v>replacement Scandinavian – Nordic non-backlit keyboard for Lenovo Thinkpad  X230s X240 X240S X240I X250 X260 X270</v>
      </c>
      <c r="G29" s="29" t="str">
        <f>IF(ISBLANK(Values!E28),"",IF(Values!$B$20="PartialUpdate","","TellusRem"))</f>
        <v/>
      </c>
      <c r="H29" s="1" t="str">
        <f>IF(ISBLANK(Values!E28),"",Values!$B$16)</f>
        <v>computer-keyboards</v>
      </c>
      <c r="I29" s="1" t="str">
        <f>IF(ISBLANK(Values!E28),"","4730574031")</f>
        <v>4730574031</v>
      </c>
      <c r="J29" s="31" t="str">
        <f>IF(ISBLANK(Values!E28),"",Values!F28 )</f>
        <v>Lenovo X240 RG - NOR</v>
      </c>
      <c r="K29" s="27" t="str">
        <f>IF(IF(ISBLANK(Values!E28),"",IF(Values!J28, Values!$B$4, Values!$B$5))=0,"",IF(ISBLANK(Values!E28),"",IF(Values!J28, Values!$B$4, Values!$B$5)))</f>
        <v/>
      </c>
      <c r="L29" s="27" t="str">
        <f>IF(ISBLANK(Values!E28),"",IF($CO29="DEFAULT", Values!$B$18, ""))</f>
        <v/>
      </c>
      <c r="M29" s="27" t="str">
        <f>IF(ISBLANK(Values!E28),"",Values!$M28)</f>
        <v>https://raw.githubusercontent.com/PatrickVibild/TellusAmazonPictures/master/pictures/Lenovo/X240/RG/NOR/1.jpg</v>
      </c>
      <c r="N29" s="27" t="str">
        <f>IF(ISBLANK(Values!$F28),"",Values!N28)</f>
        <v>https://raw.githubusercontent.com/PatrickVibild/TellusAmazonPictures/master/pictures/Lenovo/X240/RG/NOR/2.jpg</v>
      </c>
      <c r="O29" s="27" t="str">
        <f>IF(ISBLANK(Values!$F28),"",Values!O28)</f>
        <v>https://raw.githubusercontent.com/PatrickVibild/TellusAmazonPictures/master/pictures/Lenovo/X240/RG/NOR/3.jpg</v>
      </c>
      <c r="P29" s="27" t="str">
        <f>IF(ISBLANK(Values!$F28),"",Values!P28)</f>
        <v>https://raw.githubusercontent.com/PatrickVibild/TellusAmazonPictures/master/pictures/Lenovo/X240/RG/NOR/4.jpg</v>
      </c>
      <c r="Q29" s="27" t="str">
        <f>IF(ISBLANK(Values!$F28),"",Values!Q28)</f>
        <v>https://raw.githubusercontent.com/PatrickVibild/TellusAmazonPictures/master/pictures/Lenovo/X240/RG/NOR/5.jpg</v>
      </c>
      <c r="R29" s="27" t="str">
        <f>IF(ISBLANK(Values!$F28),"",Values!R28)</f>
        <v>https://raw.githubusercontent.com/PatrickVibild/TellusAmazonPictures/master/pictures/Lenovo/X240/RG/NOR/6.jpg</v>
      </c>
      <c r="S29" s="27" t="str">
        <f>IF(ISBLANK(Values!$F28),"",Values!S28)</f>
        <v>https://raw.githubusercontent.com/PatrickVibild/TellusAmazonPictures/master/pictures/Lenovo/X240/RG/NOR/7.jpg</v>
      </c>
      <c r="T29" s="27" t="str">
        <f>IF(ISBLANK(Values!$F28),"",Values!T28)</f>
        <v>https://raw.githubusercontent.com/PatrickVibild/TellusAmazonPictures/master/pictures/Lenovo/X240/RG/NOR/8.jpg</v>
      </c>
      <c r="U29" s="27" t="str">
        <f>IF(ISBLANK(Values!$F28),"",Values!U28)</f>
        <v>https://raw.githubusercontent.com/PatrickVibild/TellusAmazonPictures/master/pictures/Lenovo/X240/RG/NOR/9.jpg</v>
      </c>
      <c r="V29" s="1"/>
      <c r="W29" s="29" t="str">
        <f>IF(ISBLANK(Values!E28),"","Child")</f>
        <v>Child</v>
      </c>
      <c r="X29" s="29" t="str">
        <f>IF(ISBLANK(Values!E28),"",Values!$B$13)</f>
        <v>Lenovo X240 parent regular</v>
      </c>
      <c r="Y29" s="31" t="str">
        <f>IF(ISBLANK(Values!E28),"","Size-Color")</f>
        <v>Size-Color</v>
      </c>
      <c r="Z29" s="29" t="str">
        <f>IF(ISBLANK(Values!E28),"","variation")</f>
        <v>variation</v>
      </c>
      <c r="AA29" s="1" t="str">
        <f>IF(ISBLANK(Values!E28),"",Values!$B$20)</f>
        <v>PartialUpdate</v>
      </c>
      <c r="AB29" s="1" t="str">
        <f>IF(ISBLANK(Values!E28),"",Values!$B$29)</f>
        <v xml:space="preserve">Keyboard distributed by Tellus Remarketing, leading European company for laptop keyboards. Keyboards have been cleaned, packed and tested in our production line in Denmark. For any compatibility questions contact us through Amazon website. </v>
      </c>
      <c r="AC29" s="1"/>
      <c r="AD29" s="1"/>
      <c r="AE29" s="1"/>
      <c r="AF29" s="1"/>
      <c r="AG29" s="1"/>
      <c r="AH29" s="1"/>
      <c r="AI29" s="34" t="str">
        <f>IF(ISBLANK(Values!E28),"",IF(Values!I28,Values!$B$23,Values!$B$33))</f>
        <v>👉 LAYOUT -  {flag} {language} NO backlit.</v>
      </c>
      <c r="AJ29" s="32" t="str">
        <f>IF(ISBLANK(Values!E28),"",Values!$B$24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9" s="1" t="str">
        <f>IF(ISBLANK(Values!E28),"",Values!$B$25)</f>
        <v>♻️ ECOFRIENDLY PRODUCT - Buy refurbished, BUY GREEN! Reduce more than 80% carbon dioxide by buying our refurbished keyboards, compared to getting a new keyboard! Perfect OEM replacement part for your keyboard.</v>
      </c>
      <c r="AL29" s="1" t="str">
        <f>IF(ISBLANK(Values!E28),"",SUBSTITUTE(SUBSTITUTE(IF(Values!$J28, Values!$B$26, Values!$B$33), "{language}", Values!$H28), "{flag}", INDEX(options!$E$1:$E$20, Values!$V28)))</f>
        <v>👉 LAYOUT -  🇸🇪 🇫🇮 🇳🇴 🇩🇰 Scandinavian – Nordic NO backlit.</v>
      </c>
      <c r="AM29" s="1" t="str">
        <f>SUBSTITUTE(IF(ISBLANK(Values!E28),"",Values!$B$27), "{model}", Values!$B$3)</f>
        <v>👉 COMPATIBLE WITH - Lenovo X230s X240 X240S X240I X250 X260 X270. Please check the picture and description carefully before purchasing any keyboard. This ensures that you get the correct laptop keyboard for your computer. Super easy installation.</v>
      </c>
      <c r="AN29" s="1"/>
      <c r="AO29" s="1"/>
      <c r="AP29" s="1"/>
      <c r="AQ29" s="1"/>
      <c r="AR29" s="1"/>
      <c r="AS29" s="1"/>
      <c r="AT29" s="27" t="str">
        <f>IF(ISBLANK(Values!E28),"",Values!H28)</f>
        <v>Scandinavian – Nordic</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month warranty after the delivery date. In case of any malfunction of the keyboard a new unit or a spare part for the keyboard of the product will be sent. In case of shortage of stock a full refund is issued.</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month warranty after the delivery date. In case of any malfunction of the keyboard a new unit or a spare part for the keyboard of the product will be sent. In case of shortage of stock a full refund is issued.</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computercomponent</v>
      </c>
      <c r="B30" s="33" t="str">
        <f>IF(ISBLANK(Values!E29),"",Values!F29)</f>
        <v>Lenovo X240 RG - BE</v>
      </c>
      <c r="C30" s="29" t="str">
        <f>IF(ISBLANK(Values!E29),"","TellusRem")</f>
        <v>TellusRem</v>
      </c>
      <c r="D30" s="28">
        <f>IF(ISBLANK(Values!E29),"",Values!E29)</f>
        <v>5714401242079</v>
      </c>
      <c r="E30" s="1" t="str">
        <f>IF(ISBLANK(Values!E29),"","EAN")</f>
        <v>EAN</v>
      </c>
      <c r="F30" s="27" t="str">
        <f>IF(ISBLANK(Values!E29),"",IF(Values!J29, SUBSTITUTE(Values!$B$1, "{language}", Values!H29) &amp; " " &amp;Values!$B$3, SUBSTITUTE(Values!$B$2, "{language}", Values!$H29) &amp; " " &amp;Values!$B$3))</f>
        <v>replacement Belgian non-backlit keyboard for Lenovo Thinkpad  X230s X240 X240S X240I X250 X260 X270</v>
      </c>
      <c r="G30" s="29" t="str">
        <f>IF(ISBLANK(Values!E29),"",IF(Values!$B$20="PartialUpdate","","TellusRem"))</f>
        <v/>
      </c>
      <c r="H30" s="1" t="str">
        <f>IF(ISBLANK(Values!E29),"",Values!$B$16)</f>
        <v>computer-keyboards</v>
      </c>
      <c r="I30" s="1" t="str">
        <f>IF(ISBLANK(Values!E29),"","4730574031")</f>
        <v>4730574031</v>
      </c>
      <c r="J30" s="31" t="str">
        <f>IF(ISBLANK(Values!E29),"",Values!F29 )</f>
        <v>Lenovo X240 RG - BE</v>
      </c>
      <c r="K30" s="27" t="str">
        <f>IF(IF(ISBLANK(Values!E29),"",IF(Values!J29, Values!$B$4, Values!$B$5))=0,"",IF(ISBLANK(Values!E29),"",IF(Values!J29, Values!$B$4, Values!$B$5)))</f>
        <v/>
      </c>
      <c r="L30" s="27">
        <f>IF(ISBLANK(Values!E29),"",IF($CO30="DEFAULT", Values!$B$18, ""))</f>
        <v>5</v>
      </c>
      <c r="M30" s="27" t="str">
        <f>IF(ISBLANK(Values!E29),"",Values!$M29)</f>
        <v>https://download.lenovo.com/Images/Parts/04Y0906/04Y0906_A.jpg</v>
      </c>
      <c r="N30" s="27" t="str">
        <f>IF(ISBLANK(Values!$F29),"",Values!N29)</f>
        <v>https://download.lenovo.com/Images/Parts/04Y0906/04Y0906_B.jpg</v>
      </c>
      <c r="O30" s="27" t="str">
        <f>IF(ISBLANK(Values!$F29),"",Values!O29)</f>
        <v>https://download.lenovo.com/Images/Parts/04Y0906/04Y0906_details.jpg</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Child</v>
      </c>
      <c r="X30" s="29" t="str">
        <f>IF(ISBLANK(Values!E29),"",Values!$B$13)</f>
        <v>Lenovo X240 parent regular</v>
      </c>
      <c r="Y30" s="31" t="str">
        <f>IF(ISBLANK(Values!E29),"","Size-Color")</f>
        <v>Size-Color</v>
      </c>
      <c r="Z30" s="29" t="str">
        <f>IF(ISBLANK(Values!E29),"","variation")</f>
        <v>variation</v>
      </c>
      <c r="AA30" s="1" t="str">
        <f>IF(ISBLANK(Values!E29),"",Values!$B$20)</f>
        <v>PartialUpdate</v>
      </c>
      <c r="AB30" s="1" t="str">
        <f>IF(ISBLANK(Values!E29),"",Values!$B$29)</f>
        <v xml:space="preserve">Keyboard distributed by Tellus Remarketing, leading European company for laptop keyboards. Keyboards have been cleaned, packed and tested in our production line in Denmark. For any compatibility questions contact us through Amazon website. </v>
      </c>
      <c r="AC30" s="1"/>
      <c r="AD30" s="1"/>
      <c r="AE30" s="1"/>
      <c r="AF30" s="1"/>
      <c r="AG30" s="1"/>
      <c r="AH30" s="1"/>
      <c r="AI30" s="34" t="str">
        <f>IF(ISBLANK(Values!E29),"",IF(Values!I29,Values!$B$23,Values!$B$33))</f>
        <v>👉 LAYOUT -  {flag} {language} NO backlit.</v>
      </c>
      <c r="AJ30" s="32" t="str">
        <f>IF(ISBLANK(Values!E29),"",Values!$B$24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0" s="1" t="str">
        <f>IF(ISBLANK(Values!E29),"",Values!$B$25)</f>
        <v>♻️ ECOFRIENDLY PRODUCT - Buy refurbished, BUY GREEN! Reduce more than 80% carbon dioxide by buying our refurbished keyboards, compared to getting a new keyboard! Perfect OEM replacement part for your keyboard.</v>
      </c>
      <c r="AL30" s="1" t="str">
        <f>IF(ISBLANK(Values!E29),"",SUBSTITUTE(SUBSTITUTE(IF(Values!$J29, Values!$B$26, Values!$B$33), "{language}", Values!$H29), "{flag}", INDEX(options!$E$1:$E$20, Values!$V29)))</f>
        <v>👉 LAYOUT -  🇧🇪 Belgian NO backlit.</v>
      </c>
      <c r="AM30" s="1" t="str">
        <f>SUBSTITUTE(IF(ISBLANK(Values!E29),"",Values!$B$27), "{model}", Values!$B$3)</f>
        <v>👉 COMPATIBLE WITH - Lenovo X230s X240 X240S X240I X250 X260 X270. Please check the picture and description carefully before purchasing any keyboard. This ensures that you get the correct laptop keyboard for your computer. Super easy installation.</v>
      </c>
      <c r="AN30" s="1"/>
      <c r="AO30" s="1"/>
      <c r="AP30" s="1"/>
      <c r="AQ30" s="1"/>
      <c r="AR30" s="1"/>
      <c r="AS30" s="1"/>
      <c r="AT30" s="27" t="str">
        <f>IF(ISBLANK(Values!E29),"",Values!H29)</f>
        <v>Belgian</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month warranty after the delivery date. In case of any malfunction of the keyboard a new unit or a spare part for the keyboard of the product will be sent. In case of shortage of stock a full refund is issued.</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month warranty after the delivery date. In case of any malfunction of the keyboard a new unit or a spare part for the keyboard of the product will be sent. In case of shortage of stock a full refund is issued.</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computercomponent</v>
      </c>
      <c r="B31" s="33" t="str">
        <f>IF(ISBLANK(Values!E30),"",Values!F30)</f>
        <v>Lenovo X240 RG - BG</v>
      </c>
      <c r="C31" s="29" t="str">
        <f>IF(ISBLANK(Values!E30),"","TellusRem")</f>
        <v>TellusRem</v>
      </c>
      <c r="D31" s="28">
        <f>IF(ISBLANK(Values!E30),"",Values!E30)</f>
        <v>5714401242086</v>
      </c>
      <c r="E31" s="1" t="str">
        <f>IF(ISBLANK(Values!E30),"","EAN")</f>
        <v>EAN</v>
      </c>
      <c r="F31" s="27" t="str">
        <f>IF(ISBLANK(Values!E30),"",IF(Values!J30, SUBSTITUTE(Values!$B$1, "{language}", Values!H30) &amp; " " &amp;Values!$B$3, SUBSTITUTE(Values!$B$2, "{language}", Values!$H30) &amp; " " &amp;Values!$B$3))</f>
        <v>replacement Bulgarian non-backlit keyboard for Lenovo Thinkpad  X230s X240 X240S X240I X250 X260 X270</v>
      </c>
      <c r="G31" s="29" t="str">
        <f>IF(ISBLANK(Values!E30),"",IF(Values!$B$20="PartialUpdate","","TellusRem"))</f>
        <v/>
      </c>
      <c r="H31" s="1" t="str">
        <f>IF(ISBLANK(Values!E30),"",Values!$B$16)</f>
        <v>computer-keyboards</v>
      </c>
      <c r="I31" s="1" t="str">
        <f>IF(ISBLANK(Values!E30),"","4730574031")</f>
        <v>4730574031</v>
      </c>
      <c r="J31" s="31" t="str">
        <f>IF(ISBLANK(Values!E30),"",Values!F30 )</f>
        <v>Lenovo X240 RG - BG</v>
      </c>
      <c r="K31" s="27" t="str">
        <f>IF(IF(ISBLANK(Values!E30),"",IF(Values!J30, Values!$B$4, Values!$B$5))=0,"",IF(ISBLANK(Values!E30),"",IF(Values!J30, Values!$B$4, Values!$B$5)))</f>
        <v/>
      </c>
      <c r="L31" s="27">
        <f>IF(ISBLANK(Values!E30),"",IF($CO31="DEFAULT", Values!$B$18, ""))</f>
        <v>5</v>
      </c>
      <c r="M31" s="27" t="str">
        <f>IF(ISBLANK(Values!E30),"",Values!$M30)</f>
        <v>https://download.lenovo.com/Images/Parts/04Y0907/04Y0907_A.jpg</v>
      </c>
      <c r="N31" s="27" t="str">
        <f>IF(ISBLANK(Values!$F30),"",Values!N30)</f>
        <v>https://download.lenovo.com/Images/Parts/04Y0907/04Y0907_B.jpg</v>
      </c>
      <c r="O31" s="27" t="str">
        <f>IF(ISBLANK(Values!$F30),"",Values!O30)</f>
        <v>https://download.lenovo.com/Images/Parts/04Y0907/04Y0907_details.jpg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X240 parent regular</v>
      </c>
      <c r="Y31" s="31" t="str">
        <f>IF(ISBLANK(Values!E30),"","Size-Color")</f>
        <v>Size-Color</v>
      </c>
      <c r="Z31" s="29" t="str">
        <f>IF(ISBLANK(Values!E30),"","variation")</f>
        <v>variation</v>
      </c>
      <c r="AA31" s="1" t="str">
        <f>IF(ISBLANK(Values!E30),"",Values!$B$20)</f>
        <v>PartialUpdate</v>
      </c>
      <c r="AB31" s="1" t="str">
        <f>IF(ISBLANK(Values!E30),"",Values!$B$29)</f>
        <v xml:space="preserve">Keyboard distributed by Tellus Remarketing, leading European company for laptop keyboards. Keyboards have been cleaned, packed and tested in our production line in Denmark. For any compatibility questions contact us through Amazon website. </v>
      </c>
      <c r="AC31" s="1"/>
      <c r="AD31" s="1"/>
      <c r="AE31" s="1"/>
      <c r="AF31" s="1"/>
      <c r="AG31" s="1"/>
      <c r="AH31" s="1"/>
      <c r="AI31" s="34" t="str">
        <f>IF(ISBLANK(Values!E30),"",IF(Values!I30,Values!$B$23,Values!$B$33))</f>
        <v>👉 LAYOUT -  {flag} {language} NO backlit.</v>
      </c>
      <c r="AJ31" s="32" t="str">
        <f>IF(ISBLANK(Values!E30),"",Values!$B$24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1" s="1" t="str">
        <f>IF(ISBLANK(Values!E30),"",Values!$B$25)</f>
        <v>♻️ ECOFRIENDLY PRODUCT - Buy refurbished, BUY GREEN! Reduce more than 80% carbon dioxide by buying our refurbished keyboards, compared to getting a new keyboard! Perfect OEM replacement part for your keyboard.</v>
      </c>
      <c r="AL31" s="1" t="str">
        <f>IF(ISBLANK(Values!E30),"",SUBSTITUTE(SUBSTITUTE(IF(Values!$J30, Values!$B$26, Values!$B$33), "{language}", Values!$H30), "{flag}", INDEX(options!$E$1:$E$20, Values!$V30)))</f>
        <v>👉 LAYOUT -  🇧🇬 Bulgarian NO backlit.</v>
      </c>
      <c r="AM31" s="1" t="str">
        <f>SUBSTITUTE(IF(ISBLANK(Values!E30),"",Values!$B$27), "{model}", Values!$B$3)</f>
        <v>👉 COMPATIBLE WITH - Lenovo X230s X240 X240S X240I X250 X260 X270. Please check the picture and description carefully before purchasing any keyboard. This ensures that you get the correct laptop keyboard for your computer. Super easy installation.</v>
      </c>
      <c r="AN31" s="1"/>
      <c r="AO31" s="1"/>
      <c r="AP31" s="1"/>
      <c r="AQ31" s="1"/>
      <c r="AR31" s="1"/>
      <c r="AS31" s="1"/>
      <c r="AT31" s="27" t="str">
        <f>IF(ISBLANK(Values!E30),"",Values!H30)</f>
        <v>Bulgarian</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month warranty after the delivery date. In case of any malfunction of the keyboard a new unit or a spare part for the keyboard of the product will be sent. In case of shortage of stock a full refund is issued.</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month warranty after the delivery date. In case of any malfunction of the keyboard a new unit or a spare part for the keyboard of the product will be sent. In case of shortage of stock a full refund is issued.</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computercomponent</v>
      </c>
      <c r="B32" s="33" t="str">
        <f>IF(ISBLANK(Values!E31),"",Values!F31)</f>
        <v>Lenovo X240 RG - CZ</v>
      </c>
      <c r="C32" s="29" t="str">
        <f>IF(ISBLANK(Values!E31),"","TellusRem")</f>
        <v>TellusRem</v>
      </c>
      <c r="D32" s="28">
        <f>IF(ISBLANK(Values!E31),"",Values!E31)</f>
        <v>5714401242093</v>
      </c>
      <c r="E32" s="1" t="str">
        <f>IF(ISBLANK(Values!E31),"","EAN")</f>
        <v>EAN</v>
      </c>
      <c r="F32" s="27" t="str">
        <f>IF(ISBLANK(Values!E31),"",IF(Values!J31, SUBSTITUTE(Values!$B$1, "{language}", Values!H31) &amp; " " &amp;Values!$B$3, SUBSTITUTE(Values!$B$2, "{language}", Values!$H31) &amp; " " &amp;Values!$B$3))</f>
        <v>replacement Czech non-backlit keyboard for Lenovo Thinkpad  X230s X240 X240S X240I X250 X260 X270</v>
      </c>
      <c r="G32" s="29" t="str">
        <f>IF(ISBLANK(Values!E31),"",IF(Values!$B$20="PartialUpdate","","TellusRem"))</f>
        <v/>
      </c>
      <c r="H32" s="1" t="str">
        <f>IF(ISBLANK(Values!E31),"",Values!$B$16)</f>
        <v>computer-keyboards</v>
      </c>
      <c r="I32" s="1" t="str">
        <f>IF(ISBLANK(Values!E31),"","4730574031")</f>
        <v>4730574031</v>
      </c>
      <c r="J32" s="31" t="str">
        <f>IF(ISBLANK(Values!E31),"",Values!F31 )</f>
        <v>Lenovo X240 RG - CZ</v>
      </c>
      <c r="K32" s="27" t="str">
        <f>IF(IF(ISBLANK(Values!E31),"",IF(Values!J31, Values!$B$4, Values!$B$5))=0,"",IF(ISBLANK(Values!E31),"",IF(Values!J31, Values!$B$4, Values!$B$5)))</f>
        <v/>
      </c>
      <c r="L32" s="27">
        <f>IF(ISBLANK(Values!E31),"",IF($CO32="DEFAULT", Values!$B$18, ""))</f>
        <v>5</v>
      </c>
      <c r="M32" s="27" t="str">
        <f>IF(ISBLANK(Values!E31),"",Values!$M31)</f>
        <v>https://download.lenovo.com/Images/Parts/04Y0908/04Y0908_A.jpg</v>
      </c>
      <c r="N32" s="27" t="str">
        <f>IF(ISBLANK(Values!$F31),"",Values!N31)</f>
        <v>https://download.lenovo.com/Images/Parts/04Y0908/04Y0908_B.jpg</v>
      </c>
      <c r="O32" s="27" t="str">
        <f>IF(ISBLANK(Values!$F31),"",Values!O31)</f>
        <v>https://download.lenovo.com/Images/Parts/04Y0908/04Y0908_details.jpg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X240 parent regular</v>
      </c>
      <c r="Y32" s="31" t="str">
        <f>IF(ISBLANK(Values!E31),"","Size-Color")</f>
        <v>Size-Color</v>
      </c>
      <c r="Z32" s="29" t="str">
        <f>IF(ISBLANK(Values!E31),"","variation")</f>
        <v>variation</v>
      </c>
      <c r="AA32" s="1" t="str">
        <f>IF(ISBLANK(Values!E31),"",Values!$B$20)</f>
        <v>PartialUpdate</v>
      </c>
      <c r="AB32" s="1" t="str">
        <f>IF(ISBLANK(Values!E31),"",Values!$B$29)</f>
        <v xml:space="preserve">Keyboard distributed by Tellus Remarketing, leading European company for laptop keyboards. Keyboards have been cleaned, packed and tested in our production line in Denmark. For any compatibility questions contact us through Amazon website. </v>
      </c>
      <c r="AC32" s="1"/>
      <c r="AD32" s="1"/>
      <c r="AE32" s="1"/>
      <c r="AF32" s="1"/>
      <c r="AG32" s="1"/>
      <c r="AH32" s="1"/>
      <c r="AI32" s="34" t="str">
        <f>IF(ISBLANK(Values!E31),"",IF(Values!I31,Values!$B$23,Values!$B$33))</f>
        <v>👉 LAYOUT -  {flag} {language} NO backlit.</v>
      </c>
      <c r="AJ32" s="32" t="str">
        <f>IF(ISBLANK(Values!E31),"",Values!$B$24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2" s="1" t="str">
        <f>IF(ISBLANK(Values!E31),"",Values!$B$25)</f>
        <v>♻️ ECOFRIENDLY PRODUCT - Buy refurbished, BUY GREEN! Reduce more than 80% carbon dioxide by buying our refurbished keyboards, compared to getting a new keyboard! Perfect OEM replacement part for your keyboard.</v>
      </c>
      <c r="AL32" s="1" t="str">
        <f>IF(ISBLANK(Values!E31),"",SUBSTITUTE(SUBSTITUTE(IF(Values!$J31, Values!$B$26, Values!$B$33), "{language}", Values!$H31), "{flag}", INDEX(options!$E$1:$E$20, Values!$V31)))</f>
        <v>👉 LAYOUT -  🇨🇿 Czech NO backlit.</v>
      </c>
      <c r="AM32" s="1" t="str">
        <f>SUBSTITUTE(IF(ISBLANK(Values!E31),"",Values!$B$27), "{model}", Values!$B$3)</f>
        <v>👉 COMPATIBLE WITH - Lenovo X230s X240 X240S X240I X250 X260 X270. Please check the picture and description carefully before purchasing any keyboard. This ensures that you get the correct laptop keyboard for your computer. Super easy installation.</v>
      </c>
      <c r="AN32" s="1"/>
      <c r="AO32" s="1"/>
      <c r="AP32" s="1"/>
      <c r="AQ32" s="1"/>
      <c r="AR32" s="1"/>
      <c r="AS32" s="1"/>
      <c r="AT32" s="27" t="str">
        <f>IF(ISBLANK(Values!E31),"",Values!H31)</f>
        <v>Czech</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month warranty after the delivery date. In case of any malfunction of the keyboard a new unit or a spare part for the keyboard of the product will be sent. In case of shortage of stock a full refund is issued.</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month warranty after the delivery date. In case of any malfunction of the keyboard a new unit or a spare part for the keyboard of the product will be sent. In case of shortage of stock a full refund is issued.</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computercomponent</v>
      </c>
      <c r="B33" s="33" t="str">
        <f>IF(ISBLANK(Values!E32),"",Values!F32)</f>
        <v>Lenovo X240 RG - DK</v>
      </c>
      <c r="C33" s="29" t="str">
        <f>IF(ISBLANK(Values!E32),"","TellusRem")</f>
        <v>TellusRem</v>
      </c>
      <c r="D33" s="28">
        <f>IF(ISBLANK(Values!E32),"",Values!E32)</f>
        <v>5714401242109</v>
      </c>
      <c r="E33" s="1" t="str">
        <f>IF(ISBLANK(Values!E32),"","EAN")</f>
        <v>EAN</v>
      </c>
      <c r="F33" s="27" t="str">
        <f>IF(ISBLANK(Values!E32),"",IF(Values!J32, SUBSTITUTE(Values!$B$1, "{language}", Values!H32) &amp; " " &amp;Values!$B$3, SUBSTITUTE(Values!$B$2, "{language}", Values!$H32) &amp; " " &amp;Values!$B$3))</f>
        <v>replacement Danish non-backlit keyboard for Lenovo Thinkpad  X230s X240 X240S X240I X250 X260 X270</v>
      </c>
      <c r="G33" s="29" t="str">
        <f>IF(ISBLANK(Values!E32),"",IF(Values!$B$20="PartialUpdate","","TellusRem"))</f>
        <v/>
      </c>
      <c r="H33" s="1" t="str">
        <f>IF(ISBLANK(Values!E32),"",Values!$B$16)</f>
        <v>computer-keyboards</v>
      </c>
      <c r="I33" s="1" t="str">
        <f>IF(ISBLANK(Values!E32),"","4730574031")</f>
        <v>4730574031</v>
      </c>
      <c r="J33" s="31" t="str">
        <f>IF(ISBLANK(Values!E32),"",Values!F32 )</f>
        <v>Lenovo X240 RG - DK</v>
      </c>
      <c r="K33" s="27" t="str">
        <f>IF(IF(ISBLANK(Values!E32),"",IF(Values!J32, Values!$B$4, Values!$B$5))=0,"",IF(ISBLANK(Values!E32),"",IF(Values!J32, Values!$B$4, Values!$B$5)))</f>
        <v/>
      </c>
      <c r="L33" s="27">
        <f>IF(ISBLANK(Values!E32),"",IF($CO33="DEFAULT", Values!$B$18, ""))</f>
        <v>5</v>
      </c>
      <c r="M33" s="27" t="str">
        <f>IF(ISBLANK(Values!E32),"",Values!$M32)</f>
        <v>https://download.lenovo.com/Images/Parts/04Y0947/04Y0947_A.jpg</v>
      </c>
      <c r="N33" s="27" t="str">
        <f>IF(ISBLANK(Values!$F32),"",Values!N32)</f>
        <v>https://download.lenovo.com/Images/Parts/04Y0947/04Y0947_B.jpg</v>
      </c>
      <c r="O33" s="27" t="str">
        <f>IF(ISBLANK(Values!$F32),"",Values!O32)</f>
        <v>https://download.lenovo.com/Images/Parts/04Y0947/04Y0947_details.jpg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X240 parent regular</v>
      </c>
      <c r="Y33" s="31" t="str">
        <f>IF(ISBLANK(Values!E32),"","Size-Color")</f>
        <v>Size-Color</v>
      </c>
      <c r="Z33" s="29" t="str">
        <f>IF(ISBLANK(Values!E32),"","variation")</f>
        <v>variation</v>
      </c>
      <c r="AA33" s="1" t="str">
        <f>IF(ISBLANK(Values!E32),"",Values!$B$20)</f>
        <v>PartialUpdate</v>
      </c>
      <c r="AB33" s="1" t="str">
        <f>IF(ISBLANK(Values!E32),"",Values!$B$29)</f>
        <v xml:space="preserve">Keyboard distributed by Tellus Remarketing, leading European company for laptop keyboards. Keyboards have been cleaned, packed and tested in our production line in Denmark. For any compatibility questions contact us through Amazon website. </v>
      </c>
      <c r="AC33" s="1"/>
      <c r="AD33" s="1"/>
      <c r="AE33" s="1"/>
      <c r="AF33" s="1"/>
      <c r="AG33" s="1"/>
      <c r="AH33" s="1"/>
      <c r="AI33" s="34" t="str">
        <f>IF(ISBLANK(Values!E32),"",IF(Values!I32,Values!$B$23,Values!$B$33))</f>
        <v>👉 LAYOUT -  {flag} {language} NO backlit.</v>
      </c>
      <c r="AJ33" s="32" t="str">
        <f>IF(ISBLANK(Values!E32),"",Values!$B$24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3" s="1" t="str">
        <f>IF(ISBLANK(Values!E32),"",Values!$B$25)</f>
        <v>♻️ ECOFRIENDLY PRODUCT - Buy refurbished, BUY GREEN! Reduce more than 80% carbon dioxide by buying our refurbished keyboards, compared to getting a new keyboard! Perfect OEM replacement part for your keyboard.</v>
      </c>
      <c r="AL33" s="1" t="str">
        <f>IF(ISBLANK(Values!E32),"",SUBSTITUTE(SUBSTITUTE(IF(Values!$J32, Values!$B$26, Values!$B$33), "{language}", Values!$H32), "{flag}", INDEX(options!$E$1:$E$20, Values!$V32)))</f>
        <v>👉 LAYOUT -  🇩🇰 Danish NO backlit.</v>
      </c>
      <c r="AM33" s="1" t="str">
        <f>SUBSTITUTE(IF(ISBLANK(Values!E32),"",Values!$B$27), "{model}", Values!$B$3)</f>
        <v>👉 COMPATIBLE WITH - Lenovo X230s X240 X240S X240I X250 X260 X270. Please check the picture and description carefully before purchasing any keyboard. This ensures that you get the correct laptop keyboard for your computer. Super easy installation.</v>
      </c>
      <c r="AN33" s="1"/>
      <c r="AO33" s="1"/>
      <c r="AP33" s="1"/>
      <c r="AQ33" s="1"/>
      <c r="AR33" s="1"/>
      <c r="AS33" s="1"/>
      <c r="AT33" s="27" t="str">
        <f>IF(ISBLANK(Values!E32),"",Values!H32)</f>
        <v>Danish</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month warranty after the delivery date. In case of any malfunction of the keyboard a new unit or a spare part for the keyboard of the product will be sent. In case of shortage of stock a full refund is issued.</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month warranty after the delivery date. In case of any malfunction of the keyboard a new unit or a spare part for the keyboard of the product will be sent. In case of shortage of stock a full refund is issued.</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computercomponent</v>
      </c>
      <c r="B34" s="33" t="str">
        <f>IF(ISBLANK(Values!E33),"",Values!F33)</f>
        <v>Lenovo X240 RG - HU</v>
      </c>
      <c r="C34" s="29" t="str">
        <f>IF(ISBLANK(Values!E33),"","TellusRem")</f>
        <v>TellusRem</v>
      </c>
      <c r="D34" s="28">
        <f>IF(ISBLANK(Values!E33),"",Values!E33)</f>
        <v>5714401242116</v>
      </c>
      <c r="E34" s="1" t="str">
        <f>IF(ISBLANK(Values!E33),"","EAN")</f>
        <v>EAN</v>
      </c>
      <c r="F34" s="27" t="str">
        <f>IF(ISBLANK(Values!E33),"",IF(Values!J33, SUBSTITUTE(Values!$B$1, "{language}", Values!H33) &amp; " " &amp;Values!$B$3, SUBSTITUTE(Values!$B$2, "{language}", Values!$H33) &amp; " " &amp;Values!$B$3))</f>
        <v>replacement Hungarian non-backlit keyboard for Lenovo Thinkpad  X230s X240 X240S X240I X250 X260 X270</v>
      </c>
      <c r="G34" s="29" t="str">
        <f>IF(ISBLANK(Values!E33),"",IF(Values!$B$20="PartialUpdate","","TellusRem"))</f>
        <v/>
      </c>
      <c r="H34" s="1" t="str">
        <f>IF(ISBLANK(Values!E33),"",Values!$B$16)</f>
        <v>computer-keyboards</v>
      </c>
      <c r="I34" s="1" t="str">
        <f>IF(ISBLANK(Values!E33),"","4730574031")</f>
        <v>4730574031</v>
      </c>
      <c r="J34" s="31" t="str">
        <f>IF(ISBLANK(Values!E33),"",Values!F33 )</f>
        <v>Lenovo X240 RG - HU</v>
      </c>
      <c r="K34" s="27" t="str">
        <f>IF(IF(ISBLANK(Values!E33),"",IF(Values!J33, Values!$B$4, Values!$B$5))=0,"",IF(ISBLANK(Values!E33),"",IF(Values!J33, Values!$B$4, Values!$B$5)))</f>
        <v/>
      </c>
      <c r="L34" s="27">
        <f>IF(ISBLANK(Values!E33),"",IF($CO34="DEFAULT", Values!$B$18, ""))</f>
        <v>5</v>
      </c>
      <c r="M34" s="27" t="str">
        <f>IF(ISBLANK(Values!E33),"",Values!$M33)</f>
        <v>https://download.lenovo.com/Images/Parts/04Y0915/04Y0915_A.jpg</v>
      </c>
      <c r="N34" s="27" t="str">
        <f>IF(ISBLANK(Values!$F33),"",Values!N33)</f>
        <v>https://download.lenovo.com/Images/Parts/04Y0915/04Y0915_B.jpg</v>
      </c>
      <c r="O34" s="27" t="str">
        <f>IF(ISBLANK(Values!$F33),"",Values!O33)</f>
        <v>https://download.lenovo.com/Images/Parts/04Y0915/04Y0915_details.jpg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X240 parent regular</v>
      </c>
      <c r="Y34" s="31" t="str">
        <f>IF(ISBLANK(Values!E33),"","Size-Color")</f>
        <v>Size-Color</v>
      </c>
      <c r="Z34" s="29" t="str">
        <f>IF(ISBLANK(Values!E33),"","variation")</f>
        <v>variation</v>
      </c>
      <c r="AA34" s="1" t="str">
        <f>IF(ISBLANK(Values!E33),"",Values!$B$20)</f>
        <v>PartialUpdate</v>
      </c>
      <c r="AB34" s="1" t="str">
        <f>IF(ISBLANK(Values!E33),"",Values!$B$29)</f>
        <v xml:space="preserve">Keyboard distributed by Tellus Remarketing, leading European company for laptop keyboards. Keyboards have been cleaned, packed and tested in our production line in Denmark. For any compatibility questions contact us through Amazon website. </v>
      </c>
      <c r="AC34" s="1"/>
      <c r="AD34" s="1"/>
      <c r="AE34" s="1"/>
      <c r="AF34" s="1"/>
      <c r="AG34" s="1"/>
      <c r="AH34" s="1"/>
      <c r="AI34" s="34" t="str">
        <f>IF(ISBLANK(Values!E33),"",IF(Values!I33,Values!$B$23,Values!$B$33))</f>
        <v>👉 LAYOUT -  {flag} {language} NO backlit.</v>
      </c>
      <c r="AJ34" s="32" t="str">
        <f>IF(ISBLANK(Values!E33),"",Values!$B$24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4" s="1" t="str">
        <f>IF(ISBLANK(Values!E33),"",Values!$B$25)</f>
        <v>♻️ ECOFRIENDLY PRODUCT - Buy refurbished, BUY GREEN! Reduce more than 80% carbon dioxide by buying our refurbished keyboards, compared to getting a new keyboard! Perfect OEM replacement part for your keyboard.</v>
      </c>
      <c r="AL34" s="1" t="str">
        <f>IF(ISBLANK(Values!E33),"",SUBSTITUTE(SUBSTITUTE(IF(Values!$J33, Values!$B$26, Values!$B$33), "{language}", Values!$H33), "{flag}", INDEX(options!$E$1:$E$20, Values!$V33)))</f>
        <v>👉 LAYOUT -  🇭🇺 Hungarian NO backlit.</v>
      </c>
      <c r="AM34" s="1" t="str">
        <f>SUBSTITUTE(IF(ISBLANK(Values!E33),"",Values!$B$27), "{model}", Values!$B$3)</f>
        <v>👉 COMPATIBLE WITH - Lenovo X230s X240 X240S X240I X250 X260 X270. Please check the picture and description carefully before purchasing any keyboard. This ensures that you get the correct laptop keyboard for your computer. Super easy installation.</v>
      </c>
      <c r="AN34" s="1"/>
      <c r="AO34" s="1"/>
      <c r="AP34" s="1"/>
      <c r="AQ34" s="1"/>
      <c r="AR34" s="1"/>
      <c r="AS34" s="1"/>
      <c r="AT34" s="27" t="str">
        <f>IF(ISBLANK(Values!E33),"",Values!H33)</f>
        <v>Hungarian</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month warranty after the delivery date. In case of any malfunction of the keyboard a new unit or a spare part for the keyboard of the product will be sent. In case of shortage of stock a full refund is issued.</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month warranty after the delivery date. In case of any malfunction of the keyboard a new unit or a spare part for the keyboard of the product will be sent. In case of shortage of stock a full refund is issued.</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computercomponent</v>
      </c>
      <c r="B35" s="33" t="str">
        <f>IF(ISBLANK(Values!E34),"",Values!F34)</f>
        <v>Lenovo X240 RG - NL</v>
      </c>
      <c r="C35" s="29" t="str">
        <f>IF(ISBLANK(Values!E34),"","TellusRem")</f>
        <v>TellusRem</v>
      </c>
      <c r="D35" s="28">
        <f>IF(ISBLANK(Values!E34),"",Values!E34)</f>
        <v>5714401242123</v>
      </c>
      <c r="E35" s="1" t="str">
        <f>IF(ISBLANK(Values!E34),"","EAN")</f>
        <v>EAN</v>
      </c>
      <c r="F35" s="27" t="str">
        <f>IF(ISBLANK(Values!E34),"",IF(Values!J34, SUBSTITUTE(Values!$B$1, "{language}", Values!H34) &amp; " " &amp;Values!$B$3, SUBSTITUTE(Values!$B$2, "{language}", Values!$H34) &amp; " " &amp;Values!$B$3))</f>
        <v>replacement Dutch non-backlit keyboard for Lenovo Thinkpad  X230s X240 X240S X240I X250 X260 X270</v>
      </c>
      <c r="G35" s="29" t="str">
        <f>IF(ISBLANK(Values!E34),"",IF(Values!$B$20="PartialUpdate","","TellusRem"))</f>
        <v/>
      </c>
      <c r="H35" s="1" t="str">
        <f>IF(ISBLANK(Values!E34),"",Values!$B$16)</f>
        <v>computer-keyboards</v>
      </c>
      <c r="I35" s="1" t="str">
        <f>IF(ISBLANK(Values!E34),"","4730574031")</f>
        <v>4730574031</v>
      </c>
      <c r="J35" s="31" t="str">
        <f>IF(ISBLANK(Values!E34),"",Values!F34 )</f>
        <v>Lenovo X240 RG - NL</v>
      </c>
      <c r="K35" s="27" t="str">
        <f>IF(IF(ISBLANK(Values!E34),"",IF(Values!J34, Values!$B$4, Values!$B$5))=0,"",IF(ISBLANK(Values!E34),"",IF(Values!J34, Values!$B$4, Values!$B$5)))</f>
        <v/>
      </c>
      <c r="L35" s="27">
        <f>IF(ISBLANK(Values!E34),"",IF($CO35="DEFAULT", Values!$B$18, ""))</f>
        <v>5</v>
      </c>
      <c r="M35" s="27" t="str">
        <f>IF(ISBLANK(Values!E34),"",Values!$M34)</f>
        <v>https://download.lenovo.com/Images/Parts/04Y0919/04Y0919_A.jpg</v>
      </c>
      <c r="N35" s="27" t="str">
        <f>IF(ISBLANK(Values!$F34),"",Values!N34)</f>
        <v>https://download.lenovo.com/Images/Parts/04Y0919/04Y0919_B.jpg</v>
      </c>
      <c r="O35" s="27" t="str">
        <f>IF(ISBLANK(Values!$F34),"",Values!O34)</f>
        <v>https://download.lenovo.com/Images/Parts/04Y0919/04Y0919_details.jpg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X240 parent regular</v>
      </c>
      <c r="Y35" s="31" t="str">
        <f>IF(ISBLANK(Values!E34),"","Size-Color")</f>
        <v>Size-Color</v>
      </c>
      <c r="Z35" s="29" t="str">
        <f>IF(ISBLANK(Values!E34),"","variation")</f>
        <v>variation</v>
      </c>
      <c r="AA35" s="1" t="str">
        <f>IF(ISBLANK(Values!E34),"",Values!$B$20)</f>
        <v>PartialUpdate</v>
      </c>
      <c r="AB35" s="1" t="str">
        <f>IF(ISBLANK(Values!E34),"",Values!$B$29)</f>
        <v xml:space="preserve">Keyboard distributed by Tellus Remarketing, leading European company for laptop keyboards. Keyboards have been cleaned, packed and tested in our production line in Denmark. For any compatibility questions contact us through Amazon website. </v>
      </c>
      <c r="AC35" s="1"/>
      <c r="AD35" s="1"/>
      <c r="AE35" s="1"/>
      <c r="AF35" s="1"/>
      <c r="AG35" s="1"/>
      <c r="AH35" s="1"/>
      <c r="AI35" s="34" t="str">
        <f>IF(ISBLANK(Values!E34),"",IF(Values!I34,Values!$B$23,Values!$B$33))</f>
        <v>👉 LAYOUT -  {flag} {language} NO backlit.</v>
      </c>
      <c r="AJ35" s="32" t="str">
        <f>IF(ISBLANK(Values!E34),"",Values!$B$24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5" s="1" t="str">
        <f>IF(ISBLANK(Values!E34),"",Values!$B$25)</f>
        <v>♻️ ECOFRIENDLY PRODUCT - Buy refurbished, BUY GREEN! Reduce more than 80% carbon dioxide by buying our refurbished keyboards, compared to getting a new keyboard! Perfect OEM replacement part for your keyboard.</v>
      </c>
      <c r="AL35" s="1" t="str">
        <f>IF(ISBLANK(Values!E34),"",SUBSTITUTE(SUBSTITUTE(IF(Values!$J34, Values!$B$26, Values!$B$33), "{language}", Values!$H34), "{flag}", INDEX(options!$E$1:$E$20, Values!$V34)))</f>
        <v>👉 LAYOUT -  🇳🇱 Dutch NO backlit.</v>
      </c>
      <c r="AM35" s="1" t="str">
        <f>SUBSTITUTE(IF(ISBLANK(Values!E34),"",Values!$B$27), "{model}", Values!$B$3)</f>
        <v>👉 COMPATIBLE WITH - Lenovo X230s X240 X240S X240I X250 X260 X270. Please check the picture and description carefully before purchasing any keyboard. This ensures that you get the correct laptop keyboard for your computer. Super easy installation.</v>
      </c>
      <c r="AN35" s="1"/>
      <c r="AO35" s="1"/>
      <c r="AP35" s="1"/>
      <c r="AQ35" s="1"/>
      <c r="AR35" s="1"/>
      <c r="AS35" s="1"/>
      <c r="AT35" s="27" t="str">
        <f>IF(ISBLANK(Values!E34),"",Values!H34)</f>
        <v>Dutch</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month warranty after the delivery date. In case of any malfunction of the keyboard a new unit or a spare part for the keyboard of the product will be sent. In case of shortage of stock a full refund is issued.</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month warranty after the delivery date. In case of any malfunction of the keyboard a new unit or a spare part for the keyboard of the product will be sent. In case of shortage of stock a full refund is issued.</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computercomponent</v>
      </c>
      <c r="B36" s="33" t="str">
        <f>IF(ISBLANK(Values!E35),"",Values!F35)</f>
        <v>Lenovo X240 RG - NO</v>
      </c>
      <c r="C36" s="29" t="str">
        <f>IF(ISBLANK(Values!E35),"","TellusRem")</f>
        <v>TellusRem</v>
      </c>
      <c r="D36" s="28">
        <f>IF(ISBLANK(Values!E35),"",Values!E35)</f>
        <v>5714401242130</v>
      </c>
      <c r="E36" s="1" t="str">
        <f>IF(ISBLANK(Values!E35),"","EAN")</f>
        <v>EAN</v>
      </c>
      <c r="F36" s="27" t="str">
        <f>IF(ISBLANK(Values!E35),"",IF(Values!J35, SUBSTITUTE(Values!$B$1, "{language}", Values!H35) &amp; " " &amp;Values!$B$3, SUBSTITUTE(Values!$B$2, "{language}", Values!$H35) &amp; " " &amp;Values!$B$3))</f>
        <v>replacement Norwegian non-backlit keyboard for Lenovo Thinkpad  X230s X240 X240S X240I X250 X260 X270</v>
      </c>
      <c r="G36" s="29" t="str">
        <f>IF(ISBLANK(Values!E35),"",IF(Values!$B$20="PartialUpdate","","TellusRem"))</f>
        <v/>
      </c>
      <c r="H36" s="1" t="str">
        <f>IF(ISBLANK(Values!E35),"",Values!$B$16)</f>
        <v>computer-keyboards</v>
      </c>
      <c r="I36" s="1" t="str">
        <f>IF(ISBLANK(Values!E35),"","4730574031")</f>
        <v>4730574031</v>
      </c>
      <c r="J36" s="31" t="str">
        <f>IF(ISBLANK(Values!E35),"",Values!F35 )</f>
        <v>Lenovo X240 RG - NO</v>
      </c>
      <c r="K36" s="27" t="str">
        <f>IF(IF(ISBLANK(Values!E35),"",IF(Values!J35, Values!$B$4, Values!$B$5))=0,"",IF(ISBLANK(Values!E35),"",IF(Values!J35, Values!$B$4, Values!$B$5)))</f>
        <v/>
      </c>
      <c r="L36" s="27">
        <f>IF(ISBLANK(Values!E35),"",IF($CO36="DEFAULT", Values!$B$18, ""))</f>
        <v>5</v>
      </c>
      <c r="M36" s="27" t="str">
        <f>IF(ISBLANK(Values!E35),"",Values!$M35)</f>
        <v>https://download.lenovo.com/Images/Parts/04Y0920/04Y0920_A.jpg</v>
      </c>
      <c r="N36" s="27" t="str">
        <f>IF(ISBLANK(Values!$F35),"",Values!N35)</f>
        <v>https://download.lenovo.com/Images/Parts/04Y0920/04Y0920_B.jpg</v>
      </c>
      <c r="O36" s="27" t="str">
        <f>IF(ISBLANK(Values!$F35),"",Values!O35)</f>
        <v>https://download.lenovo.com/Images/Parts/04Y0920/04Y0920_details.jpg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X240 parent regular</v>
      </c>
      <c r="Y36" s="31" t="str">
        <f>IF(ISBLANK(Values!E35),"","Size-Color")</f>
        <v>Size-Color</v>
      </c>
      <c r="Z36" s="29" t="str">
        <f>IF(ISBLANK(Values!E35),"","variation")</f>
        <v>variation</v>
      </c>
      <c r="AA36" s="1" t="str">
        <f>IF(ISBLANK(Values!E35),"",Values!$B$20)</f>
        <v>PartialUpdate</v>
      </c>
      <c r="AB36" s="1" t="str">
        <f>IF(ISBLANK(Values!E35),"",Values!$B$29)</f>
        <v xml:space="preserve">Keyboard distributed by Tellus Remarketing, leading European company for laptop keyboards. Keyboards have been cleaned, packed and tested in our production line in Denmark. For any compatibility questions contact us through Amazon website. </v>
      </c>
      <c r="AC36" s="1"/>
      <c r="AD36" s="1"/>
      <c r="AE36" s="1"/>
      <c r="AF36" s="1"/>
      <c r="AG36" s="1"/>
      <c r="AH36" s="1"/>
      <c r="AI36" s="34" t="str">
        <f>IF(ISBLANK(Values!E35),"",IF(Values!I35,Values!$B$23,Values!$B$33))</f>
        <v>👉 LAYOUT -  {flag} {language} NO backlit.</v>
      </c>
      <c r="AJ36" s="32" t="str">
        <f>IF(ISBLANK(Values!E35),"",Values!$B$24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6" s="1" t="str">
        <f>IF(ISBLANK(Values!E35),"",Values!$B$25)</f>
        <v>♻️ ECOFRIENDLY PRODUCT - Buy refurbished, BUY GREEN! Reduce more than 80% carbon dioxide by buying our refurbished keyboards, compared to getting a new keyboard! Perfect OEM replacement part for your keyboard.</v>
      </c>
      <c r="AL36" s="1" t="str">
        <f>IF(ISBLANK(Values!E35),"",SUBSTITUTE(SUBSTITUTE(IF(Values!$J35, Values!$B$26, Values!$B$33), "{language}", Values!$H35), "{flag}", INDEX(options!$E$1:$E$20, Values!$V35)))</f>
        <v>👉 LAYOUT -  🇳🇴 Norwegian NO backlit.</v>
      </c>
      <c r="AM36" s="1" t="str">
        <f>SUBSTITUTE(IF(ISBLANK(Values!E35),"",Values!$B$27), "{model}", Values!$B$3)</f>
        <v>👉 COMPATIBLE WITH - Lenovo X230s X240 X240S X240I X250 X260 X270. Please check the picture and description carefully before purchasing any keyboard. This ensures that you get the correct laptop keyboard for your computer. Super easy installation.</v>
      </c>
      <c r="AN36" s="1"/>
      <c r="AO36" s="1"/>
      <c r="AP36" s="1"/>
      <c r="AQ36" s="1"/>
      <c r="AR36" s="1"/>
      <c r="AS36" s="1"/>
      <c r="AT36" s="27" t="str">
        <f>IF(ISBLANK(Values!E35),"",Values!H35)</f>
        <v>Norwegian</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month warranty after the delivery date. In case of any malfunction of the keyboard a new unit or a spare part for the keyboard of the product will be sent. In case of shortage of stock a full refund is issued.</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month warranty after the delivery date. In case of any malfunction of the keyboard a new unit or a spare part for the keyboard of the product will be sent. In case of shortage of stock a full refund is issued.</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computercomponent</v>
      </c>
      <c r="B37" s="33" t="str">
        <f>IF(ISBLANK(Values!E36),"",Values!F36)</f>
        <v>Lenovo X240 RG - PL</v>
      </c>
      <c r="C37" s="29" t="str">
        <f>IF(ISBLANK(Values!E36),"","TellusRem")</f>
        <v>TellusRem</v>
      </c>
      <c r="D37" s="28">
        <f>IF(ISBLANK(Values!E36),"",Values!E36)</f>
        <v>5714401242147</v>
      </c>
      <c r="E37" s="1" t="str">
        <f>IF(ISBLANK(Values!E36),"","EAN")</f>
        <v>EAN</v>
      </c>
      <c r="F37" s="27" t="str">
        <f>IF(ISBLANK(Values!E36),"",IF(Values!J36, SUBSTITUTE(Values!$B$1, "{language}", Values!H36) &amp; " " &amp;Values!$B$3, SUBSTITUTE(Values!$B$2, "{language}", Values!$H36) &amp; " " &amp;Values!$B$3))</f>
        <v>replacement Polish non-backlit keyboard for Lenovo Thinkpad  X230s X240 X240S X240I X250 X260 X270</v>
      </c>
      <c r="G37" s="29" t="str">
        <f>IF(ISBLANK(Values!E36),"",IF(Values!$B$20="PartialUpdate","","TellusRem"))</f>
        <v/>
      </c>
      <c r="H37" s="1" t="str">
        <f>IF(ISBLANK(Values!E36),"",Values!$B$16)</f>
        <v>computer-keyboards</v>
      </c>
      <c r="I37" s="1" t="str">
        <f>IF(ISBLANK(Values!E36),"","4730574031")</f>
        <v>4730574031</v>
      </c>
      <c r="J37" s="31" t="str">
        <f>IF(ISBLANK(Values!E36),"",Values!F36 )</f>
        <v>Lenovo X240 RG - PL</v>
      </c>
      <c r="K37" s="27" t="str">
        <f>IF(IF(ISBLANK(Values!E36),"",IF(Values!J36, Values!$B$4, Values!$B$5))=0,"",IF(ISBLANK(Values!E36),"",IF(Values!J36, Values!$B$4, Values!$B$5)))</f>
        <v/>
      </c>
      <c r="L37" s="27">
        <f>IF(ISBLANK(Values!E36),"",IF($CO37="DEFAULT", Values!$B$18, ""))</f>
        <v>5</v>
      </c>
      <c r="M37" s="27" t="str">
        <f>IF(ISBLANK(Values!E36),"",Values!$M36)</f>
        <v>https://download.lenovo.com/Images/Parts/04X0236/04X0236_A.jpg</v>
      </c>
      <c r="N37" s="27" t="str">
        <f>IF(ISBLANK(Values!$F36),"",Values!N36)</f>
        <v>https://download.lenovo.com/Images/Parts/04X0236/04X0236_B.jpg</v>
      </c>
      <c r="O37" s="27" t="str">
        <f>IF(ISBLANK(Values!$F36),"",Values!O36)</f>
        <v>https://download.lenovo.com/Images/Parts/04X0236/04X0236_details.jpg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X240 parent regular</v>
      </c>
      <c r="Y37" s="31" t="str">
        <f>IF(ISBLANK(Values!E36),"","Size-Color")</f>
        <v>Size-Color</v>
      </c>
      <c r="Z37" s="29" t="str">
        <f>IF(ISBLANK(Values!E36),"","variation")</f>
        <v>variation</v>
      </c>
      <c r="AA37" s="1" t="str">
        <f>IF(ISBLANK(Values!E36),"",Values!$B$20)</f>
        <v>PartialUpdate</v>
      </c>
      <c r="AB37" s="1" t="str">
        <f>IF(ISBLANK(Values!E36),"",Values!$B$29)</f>
        <v xml:space="preserve">Keyboard distributed by Tellus Remarketing, leading European company for laptop keyboards. Keyboards have been cleaned, packed and tested in our production line in Denmark. For any compatibility questions contact us through Amazon website. </v>
      </c>
      <c r="AC37" s="1"/>
      <c r="AD37" s="1"/>
      <c r="AE37" s="1"/>
      <c r="AF37" s="1"/>
      <c r="AG37" s="1"/>
      <c r="AH37" s="1"/>
      <c r="AI37" s="34" t="str">
        <f>IF(ISBLANK(Values!E36),"",IF(Values!I36,Values!$B$23,Values!$B$33))</f>
        <v>👉 LAYOUT -  {flag} {language} NO backlit.</v>
      </c>
      <c r="AJ37" s="32" t="str">
        <f>IF(ISBLANK(Values!E36),"",Values!$B$24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7" s="1" t="str">
        <f>IF(ISBLANK(Values!E36),"",Values!$B$25)</f>
        <v>♻️ ECOFRIENDLY PRODUCT - Buy refurbished, BUY GREEN! Reduce more than 80% carbon dioxide by buying our refurbished keyboards, compared to getting a new keyboard! Perfect OEM replacement part for your keyboard.</v>
      </c>
      <c r="AL37" s="1" t="str">
        <f>IF(ISBLANK(Values!E36),"",SUBSTITUTE(SUBSTITUTE(IF(Values!$J36, Values!$B$26, Values!$B$33), "{language}", Values!$H36), "{flag}", INDEX(options!$E$1:$E$20, Values!$V36)))</f>
        <v>👉 LAYOUT -  🇵🇱 Polish NO backlit.</v>
      </c>
      <c r="AM37" s="1" t="str">
        <f>SUBSTITUTE(IF(ISBLANK(Values!E36),"",Values!$B$27), "{model}", Values!$B$3)</f>
        <v>👉 COMPATIBLE WITH - Lenovo X230s X240 X240S X240I X250 X260 X270. Please check the picture and description carefully before purchasing any keyboard. This ensures that you get the correct laptop keyboard for your computer. Super easy installation.</v>
      </c>
      <c r="AN37" s="1"/>
      <c r="AO37" s="1"/>
      <c r="AP37" s="1"/>
      <c r="AQ37" s="1"/>
      <c r="AR37" s="1"/>
      <c r="AS37" s="1"/>
      <c r="AT37" s="27" t="str">
        <f>IF(ISBLANK(Values!E36),"",Values!H36)</f>
        <v>Polish</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month warranty after the delivery date. In case of any malfunction of the keyboard a new unit or a spare part for the keyboard of the product will be sent. In case of shortage of stock a full refund is issued.</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month warranty after the delivery date. In case of any malfunction of the keyboard a new unit or a spare part for the keyboard of the product will be sent. In case of shortage of stock a full refund is issued.</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computercomponent</v>
      </c>
      <c r="B38" s="33" t="str">
        <f>IF(ISBLANK(Values!E37),"",Values!F37)</f>
        <v>Lenovo X240 RG - PT</v>
      </c>
      <c r="C38" s="29" t="str">
        <f>IF(ISBLANK(Values!E37),"","TellusRem")</f>
        <v>TellusRem</v>
      </c>
      <c r="D38" s="28">
        <f>IF(ISBLANK(Values!E37),"",Values!E37)</f>
        <v>5714401242154</v>
      </c>
      <c r="E38" s="1" t="str">
        <f>IF(ISBLANK(Values!E37),"","EAN")</f>
        <v>EAN</v>
      </c>
      <c r="F38" s="27" t="str">
        <f>IF(ISBLANK(Values!E37),"",IF(Values!J37, SUBSTITUTE(Values!$B$1, "{language}", Values!H37) &amp; " " &amp;Values!$B$3, SUBSTITUTE(Values!$B$2, "{language}", Values!$H37) &amp; " " &amp;Values!$B$3))</f>
        <v>replacement Portuguese non-backlit keyboard for Lenovo Thinkpad  X230s X240 X240S X240I X250 X260 X270</v>
      </c>
      <c r="G38" s="29" t="str">
        <f>IF(ISBLANK(Values!E37),"",IF(Values!$B$20="PartialUpdate","","TellusRem"))</f>
        <v/>
      </c>
      <c r="H38" s="1" t="str">
        <f>IF(ISBLANK(Values!E37),"",Values!$B$16)</f>
        <v>computer-keyboards</v>
      </c>
      <c r="I38" s="1" t="str">
        <f>IF(ISBLANK(Values!E37),"","4730574031")</f>
        <v>4730574031</v>
      </c>
      <c r="J38" s="31" t="str">
        <f>IF(ISBLANK(Values!E37),"",Values!F37 )</f>
        <v>Lenovo X240 RG - PT</v>
      </c>
      <c r="K38" s="27" t="str">
        <f>IF(IF(ISBLANK(Values!E37),"",IF(Values!J37, Values!$B$4, Values!$B$5))=0,"",IF(ISBLANK(Values!E37),"",IF(Values!J37, Values!$B$4, Values!$B$5)))</f>
        <v/>
      </c>
      <c r="L38" s="27">
        <f>IF(ISBLANK(Values!E37),"",IF($CO38="DEFAULT", Values!$B$18, ""))</f>
        <v>5</v>
      </c>
      <c r="M38" s="27" t="str">
        <f>IF(ISBLANK(Values!E37),"",Values!$M37)</f>
        <v>https://download.lenovo.com/Images/Parts/04Y0960/04Y0960_A.jpg</v>
      </c>
      <c r="N38" s="27" t="str">
        <f>IF(ISBLANK(Values!$F37),"",Values!N37)</f>
        <v>https://download.lenovo.com/Images/Parts/04Y0960/04Y0960_B.jpg</v>
      </c>
      <c r="O38" s="27" t="str">
        <f>IF(ISBLANK(Values!$F37),"",Values!O37)</f>
        <v>https://download.lenovo.com/Images/Parts/04Y0960/04Y0960_details.jpg</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X240 parent regular</v>
      </c>
      <c r="Y38" s="31" t="str">
        <f>IF(ISBLANK(Values!E37),"","Size-Color")</f>
        <v>Size-Color</v>
      </c>
      <c r="Z38" s="29" t="str">
        <f>IF(ISBLANK(Values!E37),"","variation")</f>
        <v>variation</v>
      </c>
      <c r="AA38" s="1" t="str">
        <f>IF(ISBLANK(Values!E37),"",Values!$B$20)</f>
        <v>PartialUpdate</v>
      </c>
      <c r="AB38" s="1" t="str">
        <f>IF(ISBLANK(Values!E37),"",Values!$B$29)</f>
        <v xml:space="preserve">Keyboard distributed by Tellus Remarketing, leading European company for laptop keyboards. Keyboards have been cleaned, packed and tested in our production line in Denmark. For any compatibility questions contact us through Amazon website. </v>
      </c>
      <c r="AC38" s="1"/>
      <c r="AD38" s="1"/>
      <c r="AE38" s="1"/>
      <c r="AF38" s="1"/>
      <c r="AG38" s="1"/>
      <c r="AH38" s="1"/>
      <c r="AI38" s="34" t="str">
        <f>IF(ISBLANK(Values!E37),"",IF(Values!I37,Values!$B$23,Values!$B$33))</f>
        <v>👉 LAYOUT -  {flag} {language} NO backlit.</v>
      </c>
      <c r="AJ38" s="32" t="str">
        <f>IF(ISBLANK(Values!E37),"",Values!$B$24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8" s="1" t="str">
        <f>IF(ISBLANK(Values!E37),"",Values!$B$25)</f>
        <v>♻️ ECOFRIENDLY PRODUCT - Buy refurbished, BUY GREEN! Reduce more than 80% carbon dioxide by buying our refurbished keyboards, compared to getting a new keyboard! Perfect OEM replacement part for your keyboard.</v>
      </c>
      <c r="AL38" s="1" t="str">
        <f>IF(ISBLANK(Values!E37),"",SUBSTITUTE(SUBSTITUTE(IF(Values!$J37, Values!$B$26, Values!$B$33), "{language}", Values!$H37), "{flag}", INDEX(options!$E$1:$E$20, Values!$V37)))</f>
        <v>👉 LAYOUT -  🇵🇹 Portuguese NO backlit.</v>
      </c>
      <c r="AM38" s="1" t="str">
        <f>SUBSTITUTE(IF(ISBLANK(Values!E37),"",Values!$B$27), "{model}", Values!$B$3)</f>
        <v>👉 COMPATIBLE WITH - Lenovo X230s X240 X240S X240I X250 X260 X270. Please check the picture and description carefully before purchasing any keyboard. This ensures that you get the correct laptop keyboard for your computer. Super easy installation.</v>
      </c>
      <c r="AN38" s="1"/>
      <c r="AO38" s="1"/>
      <c r="AP38" s="1"/>
      <c r="AQ38" s="1"/>
      <c r="AR38" s="1"/>
      <c r="AS38" s="1"/>
      <c r="AT38" s="27" t="str">
        <f>IF(ISBLANK(Values!E37),"",Values!H37)</f>
        <v>Portuguese</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month warranty after the delivery date. In case of any malfunction of the keyboard a new unit or a spare part for the keyboard of the product will be sent. In case of shortage of stock a full refund is issued.</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month warranty after the delivery date. In case of any malfunction of the keyboard a new unit or a spare part for the keyboard of the product will be sent. In case of shortage of stock a full refund is issued.</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computercomponent</v>
      </c>
      <c r="B39" s="33" t="str">
        <f>IF(ISBLANK(Values!E38),"",Values!F38)</f>
        <v>Lenovo X240 RG - SE/FI</v>
      </c>
      <c r="C39" s="29" t="str">
        <f>IF(ISBLANK(Values!E38),"","TellusRem")</f>
        <v>TellusRem</v>
      </c>
      <c r="D39" s="28">
        <f>IF(ISBLANK(Values!E38),"",Values!E38)</f>
        <v>5714401242161</v>
      </c>
      <c r="E39" s="1" t="str">
        <f>IF(ISBLANK(Values!E38),"","EAN")</f>
        <v>EAN</v>
      </c>
      <c r="F39" s="27" t="str">
        <f>IF(ISBLANK(Values!E38),"",IF(Values!J38, SUBSTITUTE(Values!$B$1, "{language}", Values!H38) &amp; " " &amp;Values!$B$3, SUBSTITUTE(Values!$B$2, "{language}", Values!$H38) &amp; " " &amp;Values!$B$3))</f>
        <v>replacement Swedish – Finnish non-backlit keyboard for Lenovo Thinkpad  X230s X240 X240S X240I X250 X260 X270</v>
      </c>
      <c r="G39" s="29" t="str">
        <f>IF(ISBLANK(Values!E38),"",IF(Values!$B$20="PartialUpdate","","TellusRem"))</f>
        <v/>
      </c>
      <c r="H39" s="1" t="str">
        <f>IF(ISBLANK(Values!E38),"",Values!$B$16)</f>
        <v>computer-keyboards</v>
      </c>
      <c r="I39" s="1" t="str">
        <f>IF(ISBLANK(Values!E38),"","4730574031")</f>
        <v>4730574031</v>
      </c>
      <c r="J39" s="31" t="str">
        <f>IF(ISBLANK(Values!E38),"",Values!F38 )</f>
        <v>Lenovo X240 RG - SE/FI</v>
      </c>
      <c r="K39" s="27" t="str">
        <f>IF(IF(ISBLANK(Values!E38),"",IF(Values!J38, Values!$B$4, Values!$B$5))=0,"",IF(ISBLANK(Values!E38),"",IF(Values!J38, Values!$B$4, Values!$B$5)))</f>
        <v/>
      </c>
      <c r="L39" s="27">
        <f>IF(ISBLANK(Values!E38),"",IF($CO39="DEFAULT", Values!$B$18, ""))</f>
        <v>5</v>
      </c>
      <c r="M39" s="27" t="str">
        <f>IF(ISBLANK(Values!E38),"",Values!$M38)</f>
        <v>https://download.lenovo.com/Images/Parts/04Y0964/04Y0964_A.jpg</v>
      </c>
      <c r="N39" s="27" t="str">
        <f>IF(ISBLANK(Values!$F38),"",Values!N38)</f>
        <v>https://download.lenovo.com/Images/Parts/04Y0964/04Y0964_B.jpg</v>
      </c>
      <c r="O39" s="27" t="str">
        <f>IF(ISBLANK(Values!$F38),"",Values!O38)</f>
        <v>https://download.lenovo.com/Images/Parts/04Y0964/04Y0964_details.jpg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X240 parent regular</v>
      </c>
      <c r="Y39" s="31" t="str">
        <f>IF(ISBLANK(Values!E38),"","Size-Color")</f>
        <v>Size-Color</v>
      </c>
      <c r="Z39" s="29" t="str">
        <f>IF(ISBLANK(Values!E38),"","variation")</f>
        <v>variation</v>
      </c>
      <c r="AA39" s="1" t="str">
        <f>IF(ISBLANK(Values!E38),"",Values!$B$20)</f>
        <v>PartialUpdate</v>
      </c>
      <c r="AB39" s="1" t="str">
        <f>IF(ISBLANK(Values!E38),"",Values!$B$29)</f>
        <v xml:space="preserve">Keyboard distributed by Tellus Remarketing, leading European company for laptop keyboards. Keyboards have been cleaned, packed and tested in our production line in Denmark. For any compatibility questions contact us through Amazon website. </v>
      </c>
      <c r="AC39" s="1"/>
      <c r="AD39" s="1"/>
      <c r="AE39" s="1"/>
      <c r="AF39" s="1"/>
      <c r="AG39" s="1"/>
      <c r="AH39" s="1"/>
      <c r="AI39" s="34" t="str">
        <f>IF(ISBLANK(Values!E38),"",IF(Values!I38,Values!$B$23,Values!$B$33))</f>
        <v>👉 LAYOUT -  {flag} {language} NO backlit.</v>
      </c>
      <c r="AJ39" s="32" t="str">
        <f>IF(ISBLANK(Values!E38),"",Values!$B$24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9" s="1" t="str">
        <f>IF(ISBLANK(Values!E38),"",Values!$B$25)</f>
        <v>♻️ ECOFRIENDLY PRODUCT - Buy refurbished, BUY GREEN! Reduce more than 80% carbon dioxide by buying our refurbished keyboards, compared to getting a new keyboard! Perfect OEM replacement part for your keyboard.</v>
      </c>
      <c r="AL39" s="1" t="str">
        <f>IF(ISBLANK(Values!E38),"",SUBSTITUTE(SUBSTITUTE(IF(Values!$J38, Values!$B$26, Values!$B$33), "{language}", Values!$H38), "{flag}", INDEX(options!$E$1:$E$20, Values!$V38)))</f>
        <v>👉 LAYOUT -  🇸🇪 🇫🇮 Swedish – Finnish NO backlit.</v>
      </c>
      <c r="AM39" s="1" t="str">
        <f>SUBSTITUTE(IF(ISBLANK(Values!E38),"",Values!$B$27), "{model}", Values!$B$3)</f>
        <v>👉 COMPATIBLE WITH - Lenovo X230s X240 X240S X240I X250 X260 X270. Please check the picture and description carefully before purchasing any keyboard. This ensures that you get the correct laptop keyboard for your computer. Super easy installation.</v>
      </c>
      <c r="AN39" s="1"/>
      <c r="AO39" s="1"/>
      <c r="AP39" s="1"/>
      <c r="AQ39" s="1"/>
      <c r="AR39" s="1"/>
      <c r="AS39" s="1"/>
      <c r="AT39" s="27" t="str">
        <f>IF(ISBLANK(Values!E38),"",Values!H38)</f>
        <v>Swedish – Finnish</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month warranty after the delivery date. In case of any malfunction of the keyboard a new unit or a spare part for the keyboard of the product will be sent. In case of shortage of stock a full refund is issued.</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month warranty after the delivery date. In case of any malfunction of the keyboard a new unit or a spare part for the keyboard of the product will be sent. In case of shortage of stock a full refund is issued.</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computercomponent</v>
      </c>
      <c r="B40" s="33" t="str">
        <f>IF(ISBLANK(Values!E39),"",Values!F39)</f>
        <v>Lenovo X240 RG - CH</v>
      </c>
      <c r="C40" s="29" t="str">
        <f>IF(ISBLANK(Values!E39),"","TellusRem")</f>
        <v>TellusRem</v>
      </c>
      <c r="D40" s="28">
        <f>IF(ISBLANK(Values!E39),"",Values!E39)</f>
        <v>5714401242178</v>
      </c>
      <c r="E40" s="1" t="str">
        <f>IF(ISBLANK(Values!E39),"","EAN")</f>
        <v>EAN</v>
      </c>
      <c r="F40" s="27" t="str">
        <f>IF(ISBLANK(Values!E39),"",IF(Values!J39, SUBSTITUTE(Values!$B$1, "{language}", Values!H39) &amp; " " &amp;Values!$B$3, SUBSTITUTE(Values!$B$2, "{language}", Values!$H39) &amp; " " &amp;Values!$B$3))</f>
        <v>replacement Swiss non-backlit keyboard for Lenovo Thinkpad  X230s X240 X240S X240I X250 X260 X270</v>
      </c>
      <c r="G40" s="29" t="str">
        <f>IF(ISBLANK(Values!E39),"",IF(Values!$B$20="PartialUpdate","","TellusRem"))</f>
        <v/>
      </c>
      <c r="H40" s="1" t="str">
        <f>IF(ISBLANK(Values!E39),"",Values!$B$16)</f>
        <v>computer-keyboards</v>
      </c>
      <c r="I40" s="1" t="str">
        <f>IF(ISBLANK(Values!E39),"","4730574031")</f>
        <v>4730574031</v>
      </c>
      <c r="J40" s="31" t="str">
        <f>IF(ISBLANK(Values!E39),"",Values!F39 )</f>
        <v>Lenovo X240 RG - CH</v>
      </c>
      <c r="K40" s="27" t="str">
        <f>IF(IF(ISBLANK(Values!E39),"",IF(Values!J39, Values!$B$4, Values!$B$5))=0,"",IF(ISBLANK(Values!E39),"",IF(Values!J39, Values!$B$4, Values!$B$5)))</f>
        <v/>
      </c>
      <c r="L40" s="27">
        <f>IF(ISBLANK(Values!E39),"",IF($CO40="DEFAULT", Values!$B$18, ""))</f>
        <v>5</v>
      </c>
      <c r="M40" s="27" t="str">
        <f>IF(ISBLANK(Values!E39),"",Values!$M39)</f>
        <v>https://download.lenovo.com/Images/Parts/04Y0927/04Y0927_A.jpg</v>
      </c>
      <c r="N40" s="27" t="str">
        <f>IF(ISBLANK(Values!$F39),"",Values!N39)</f>
        <v>https://download.lenovo.com/Images/Parts/04Y0927/04Y0927_B.jpg</v>
      </c>
      <c r="O40" s="27" t="str">
        <f>IF(ISBLANK(Values!$F39),"",Values!O39)</f>
        <v>https://download.lenovo.com/Images/Parts/04Y0927/04Y0927_details.jpg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X240 parent regular</v>
      </c>
      <c r="Y40" s="31" t="str">
        <f>IF(ISBLANK(Values!E39),"","Size-Color")</f>
        <v>Size-Color</v>
      </c>
      <c r="Z40" s="29" t="str">
        <f>IF(ISBLANK(Values!E39),"","variation")</f>
        <v>variation</v>
      </c>
      <c r="AA40" s="1" t="str">
        <f>IF(ISBLANK(Values!E39),"",Values!$B$20)</f>
        <v>PartialUpdate</v>
      </c>
      <c r="AB40" s="1" t="str">
        <f>IF(ISBLANK(Values!E39),"",Values!$B$29)</f>
        <v xml:space="preserve">Keyboard distributed by Tellus Remarketing, leading European company for laptop keyboards. Keyboards have been cleaned, packed and tested in our production line in Denmark. For any compatibility questions contact us through Amazon website. </v>
      </c>
      <c r="AC40" s="1"/>
      <c r="AD40" s="1"/>
      <c r="AE40" s="1"/>
      <c r="AF40" s="1"/>
      <c r="AG40" s="1"/>
      <c r="AH40" s="1"/>
      <c r="AI40" s="34" t="str">
        <f>IF(ISBLANK(Values!E39),"",IF(Values!I39,Values!$B$23,Values!$B$33))</f>
        <v>👉 LAYOUT -  {flag} {language} NO backlit.</v>
      </c>
      <c r="AJ40" s="32" t="str">
        <f>IF(ISBLANK(Values!E39),"",Values!$B$24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40" s="1" t="str">
        <f>IF(ISBLANK(Values!E39),"",Values!$B$25)</f>
        <v>♻️ ECOFRIENDLY PRODUCT - Buy refurbished, BUY GREEN! Reduce more than 80% carbon dioxide by buying our refurbished keyboards, compared to getting a new keyboard! Perfect OEM replacement part for your keyboard.</v>
      </c>
      <c r="AL40" s="1" t="str">
        <f>IF(ISBLANK(Values!E39),"",SUBSTITUTE(SUBSTITUTE(IF(Values!$J39, Values!$B$26, Values!$B$33), "{language}", Values!$H39), "{flag}", INDEX(options!$E$1:$E$20, Values!$V39)))</f>
        <v>👉 LAYOUT -  🇨🇭 Swiss NO backlit.</v>
      </c>
      <c r="AM40" s="1" t="str">
        <f>SUBSTITUTE(IF(ISBLANK(Values!E39),"",Values!$B$27), "{model}", Values!$B$3)</f>
        <v>👉 COMPATIBLE WITH - Lenovo X230s X240 X240S X240I X250 X260 X270. Please check the picture and description carefully before purchasing any keyboard. This ensures that you get the correct laptop keyboard for your computer. Super easy installation.</v>
      </c>
      <c r="AN40" s="1"/>
      <c r="AO40" s="1"/>
      <c r="AP40" s="1"/>
      <c r="AQ40" s="1"/>
      <c r="AR40" s="1"/>
      <c r="AS40" s="1"/>
      <c r="AT40" s="27" t="str">
        <f>IF(ISBLANK(Values!E39),"",Values!H39)</f>
        <v>Swiss</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month warranty after the delivery date. In case of any malfunction of the keyboard a new unit or a spare part for the keyboard of the product will be sent. In case of shortage of stock a full refund is issued.</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month warranty after the delivery date. In case of any malfunction of the keyboard a new unit or a spare part for the keyboard of the product will be sent. In case of shortage of stock a full refund is issued.</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computercomponent</v>
      </c>
      <c r="B41" s="33" t="str">
        <f>IF(ISBLANK(Values!E40),"",Values!F40)</f>
        <v>Lenovo X240 RG - US INT</v>
      </c>
      <c r="C41" s="29" t="str">
        <f>IF(ISBLANK(Values!E40),"","TellusRem")</f>
        <v>TellusRem</v>
      </c>
      <c r="D41" s="28">
        <f>IF(ISBLANK(Values!E40),"",Values!E40)</f>
        <v>5714401242185</v>
      </c>
      <c r="E41" s="1" t="str">
        <f>IF(ISBLANK(Values!E40),"","EAN")</f>
        <v>EAN</v>
      </c>
      <c r="F41" s="27" t="str">
        <f>IF(ISBLANK(Values!E40),"",IF(Values!J40, SUBSTITUTE(Values!$B$1, "{language}", Values!H40) &amp; " " &amp;Values!$B$3, SUBSTITUTE(Values!$B$2, "{language}", Values!$H40) &amp; " " &amp;Values!$B$3))</f>
        <v>replacement US International non-backlit keyboard for Lenovo Thinkpad  X230s X240 X240S X240I X250 X260 X270</v>
      </c>
      <c r="G41" s="29" t="str">
        <f>IF(ISBLANK(Values!E40),"",IF(Values!$B$20="PartialUpdate","","TellusRem"))</f>
        <v/>
      </c>
      <c r="H41" s="1" t="str">
        <f>IF(ISBLANK(Values!E40),"",Values!$B$16)</f>
        <v>computer-keyboards</v>
      </c>
      <c r="I41" s="1" t="str">
        <f>IF(ISBLANK(Values!E40),"","4730574031")</f>
        <v>4730574031</v>
      </c>
      <c r="J41" s="31" t="str">
        <f>IF(ISBLANK(Values!E40),"",Values!F40 )</f>
        <v>Lenovo X240 RG - US INT</v>
      </c>
      <c r="K41" s="27" t="str">
        <f>IF(IF(ISBLANK(Values!E40),"",IF(Values!J40, Values!$B$4, Values!$B$5))=0,"",IF(ISBLANK(Values!E40),"",IF(Values!J40, Values!$B$4, Values!$B$5)))</f>
        <v/>
      </c>
      <c r="L41" s="27">
        <f>IF(ISBLANK(Values!E40),"",IF($CO41="DEFAULT", Values!$B$18, ""))</f>
        <v>5</v>
      </c>
      <c r="M41" s="27" t="str">
        <f>IF(ISBLANK(Values!E40),"",Values!$M40)</f>
        <v>https://raw.githubusercontent.com/PatrickVibild/TellusAmazonPictures/master/pictures/Lenovo/X240/RG/USI/1.jpg</v>
      </c>
      <c r="N41" s="27" t="str">
        <f>IF(ISBLANK(Values!$F40),"",Values!N40)</f>
        <v>https://raw.githubusercontent.com/PatrickVibild/TellusAmazonPictures/master/pictures/Lenovo/X240/RG/USI/2.jpg</v>
      </c>
      <c r="O41" s="27" t="str">
        <f>IF(ISBLANK(Values!$F40),"",Values!O40)</f>
        <v>https://raw.githubusercontent.com/PatrickVibild/TellusAmazonPictures/master/pictures/Lenovo/X240/RG/USI/3.jpg</v>
      </c>
      <c r="P41" s="27" t="str">
        <f>IF(ISBLANK(Values!$F40),"",Values!P40)</f>
        <v>https://raw.githubusercontent.com/PatrickVibild/TellusAmazonPictures/master/pictures/Lenovo/X240/RG/USI/4.jpg</v>
      </c>
      <c r="Q41" s="27" t="str">
        <f>IF(ISBLANK(Values!$F40),"",Values!Q40)</f>
        <v>https://raw.githubusercontent.com/PatrickVibild/TellusAmazonPictures/master/pictures/Lenovo/X240/RG/USI/5.jpg</v>
      </c>
      <c r="R41" s="27" t="str">
        <f>IF(ISBLANK(Values!$F40),"",Values!R40)</f>
        <v>https://raw.githubusercontent.com/PatrickVibild/TellusAmazonPictures/master/pictures/Lenovo/X240/RG/USI/6.jpg</v>
      </c>
      <c r="S41" s="27" t="str">
        <f>IF(ISBLANK(Values!$F40),"",Values!S40)</f>
        <v>https://raw.githubusercontent.com/PatrickVibild/TellusAmazonPictures/master/pictures/Lenovo/X240/RG/USI/7.jpg</v>
      </c>
      <c r="T41" s="27" t="str">
        <f>IF(ISBLANK(Values!$F40),"",Values!T40)</f>
        <v>https://raw.githubusercontent.com/PatrickVibild/TellusAmazonPictures/master/pictures/Lenovo/X240/RG/USI/8.jpg</v>
      </c>
      <c r="U41" s="27" t="str">
        <f>IF(ISBLANK(Values!$F40),"",Values!U40)</f>
        <v>https://raw.githubusercontent.com/PatrickVibild/TellusAmazonPictures/master/pictures/Lenovo/X240/RG/USI/9.jpg</v>
      </c>
      <c r="V41" s="1"/>
      <c r="W41" s="29" t="str">
        <f>IF(ISBLANK(Values!E40),"","Child")</f>
        <v>Child</v>
      </c>
      <c r="X41" s="29" t="str">
        <f>IF(ISBLANK(Values!E40),"",Values!$B$13)</f>
        <v>Lenovo X240 parent regular</v>
      </c>
      <c r="Y41" s="31" t="str">
        <f>IF(ISBLANK(Values!E40),"","Size-Color")</f>
        <v>Size-Color</v>
      </c>
      <c r="Z41" s="29" t="str">
        <f>IF(ISBLANK(Values!E40),"","variation")</f>
        <v>variation</v>
      </c>
      <c r="AA41" s="1" t="str">
        <f>IF(ISBLANK(Values!E40),"",Values!$B$20)</f>
        <v>PartialUpdate</v>
      </c>
      <c r="AB41" s="1" t="str">
        <f>IF(ISBLANK(Values!E40),"",Values!$B$29)</f>
        <v xml:space="preserve">Keyboard distributed by Tellus Remarketing, leading European company for laptop keyboards. Keyboards have been cleaned, packed and tested in our production line in Denmark. For any compatibility questions contact us through Amazon website. </v>
      </c>
      <c r="AC41" s="1"/>
      <c r="AD41" s="1"/>
      <c r="AE41" s="1"/>
      <c r="AF41" s="1"/>
      <c r="AG41" s="1"/>
      <c r="AH41" s="1"/>
      <c r="AI41" s="34" t="str">
        <f>IF(ISBLANK(Values!E40),"",IF(Values!I40,Values!$B$23,Values!$B$33))</f>
        <v>👉 LAYOUT -  {flag} {language} NO backlit.</v>
      </c>
      <c r="AJ41" s="32" t="str">
        <f>IF(ISBLANK(Values!E40),"",Values!$B$24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41" s="1" t="str">
        <f>IF(ISBLANK(Values!E40),"",Values!$B$25)</f>
        <v>♻️ ECOFRIENDLY PRODUCT - Buy refurbished, BUY GREEN! Reduce more than 80% carbon dioxide by buying our refurbished keyboards, compared to getting a new keyboard! Perfect OEM replacement part for your keyboard.</v>
      </c>
      <c r="AL41" s="1" t="str">
        <f>IF(ISBLANK(Values!E40),"",SUBSTITUTE(SUBSTITUTE(IF(Values!$J40, Values!$B$26, Values!$B$33), "{language}", Values!$H40), "{flag}", INDEX(options!$E$1:$E$20, Values!$V40)))</f>
        <v>👉 LAYOUT -  🇺🇸 with € symbol US International NO backlit.</v>
      </c>
      <c r="AM41" s="1" t="str">
        <f>SUBSTITUTE(IF(ISBLANK(Values!E40),"",Values!$B$27), "{model}", Values!$B$3)</f>
        <v>👉 COMPATIBLE WITH - Lenovo X230s X240 X240S X240I X250 X260 X270. Please check the picture and description carefully before purchasing any keyboard. This ensures that you get the correct laptop keyboard for your computer. Super easy installation.</v>
      </c>
      <c r="AN41" s="1"/>
      <c r="AO41" s="1"/>
      <c r="AP41" s="1"/>
      <c r="AQ41" s="1"/>
      <c r="AR41" s="1"/>
      <c r="AS41" s="1"/>
      <c r="AT41" s="27" t="str">
        <f>IF(ISBLANK(Values!E40),"",Values!H40)</f>
        <v>US International</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month warranty after the delivery date. In case of any malfunction of the keyboard a new unit or a spare part for the keyboard of the product will be sent. In case of shortage of stock a full refund is issued.</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month warranty after the delivery date. In case of any malfunction of the keyboard a new unit or a spare part for the keyboard of the product will be sent. In case of shortage of stock a full refund is issued.</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computercomponent</v>
      </c>
      <c r="B42" s="33" t="str">
        <f>IF(ISBLANK(Values!E41),"",Values!F41)</f>
        <v>Lenovo X240 - US regular</v>
      </c>
      <c r="C42" s="29" t="str">
        <f>IF(ISBLANK(Values!E41),"","TellusRem")</f>
        <v>TellusRem</v>
      </c>
      <c r="D42" s="28">
        <f>IF(ISBLANK(Values!E41),"",Values!E41)</f>
        <v>5714401242192</v>
      </c>
      <c r="E42" s="1" t="str">
        <f>IF(ISBLANK(Values!E41),"","EAN")</f>
        <v>EAN</v>
      </c>
      <c r="F42" s="27" t="str">
        <f>IF(ISBLANK(Values!E41),"",IF(Values!J41, SUBSTITUTE(Values!$B$1, "{language}", Values!H41) &amp; " " &amp;Values!$B$3, SUBSTITUTE(Values!$B$2, "{language}", Values!$H41) &amp; " " &amp;Values!$B$3))</f>
        <v>replacement US non-backlit keyboard for Lenovo Thinkpad  X230s X240 X240S X240I X250 X260 X270</v>
      </c>
      <c r="G42" s="29" t="str">
        <f>IF(ISBLANK(Values!E41),"",IF(Values!$B$20="PartialUpdate","","TellusRem"))</f>
        <v/>
      </c>
      <c r="H42" s="1" t="str">
        <f>IF(ISBLANK(Values!E41),"",Values!$B$16)</f>
        <v>computer-keyboards</v>
      </c>
      <c r="I42" s="1" t="str">
        <f>IF(ISBLANK(Values!E41),"","4730574031")</f>
        <v>4730574031</v>
      </c>
      <c r="J42" s="31" t="str">
        <f>IF(ISBLANK(Values!E41),"",Values!F41 )</f>
        <v>Lenovo X240 - US regular</v>
      </c>
      <c r="K42" s="27" t="str">
        <f>IF(IF(ISBLANK(Values!E41),"",IF(Values!J41, Values!$B$4, Values!$B$5))=0,"",IF(ISBLANK(Values!E41),"",IF(Values!J41, Values!$B$4, Values!$B$5)))</f>
        <v/>
      </c>
      <c r="L42" s="27">
        <f>IF(ISBLANK(Values!E41),"",IF($CO42="DEFAULT", Values!$B$18, ""))</f>
        <v>5</v>
      </c>
      <c r="M42" s="27" t="str">
        <f>IF(ISBLANK(Values!E41),"",Values!$M41)</f>
        <v>https://raw.githubusercontent.com/PatrickVibild/TellusAmazonPictures/master/pictures/Lenovo/X240/RG/US/1.jpg</v>
      </c>
      <c r="N42" s="27" t="str">
        <f>IF(ISBLANK(Values!$F41),"",Values!N41)</f>
        <v>https://raw.githubusercontent.com/PatrickVibild/TellusAmazonPictures/master/pictures/Lenovo/X240/RG/US/2.jpg</v>
      </c>
      <c r="O42" s="27" t="str">
        <f>IF(ISBLANK(Values!$F41),"",Values!O41)</f>
        <v>https://raw.githubusercontent.com/PatrickVibild/TellusAmazonPictures/master/pictures/Lenovo/X240/RG/US/3.jpg</v>
      </c>
      <c r="P42" s="27" t="str">
        <f>IF(ISBLANK(Values!$F41),"",Values!P41)</f>
        <v>https://raw.githubusercontent.com/PatrickVibild/TellusAmazonPictures/master/pictures/Lenovo/X240/RG/US/4.jpg</v>
      </c>
      <c r="Q42" s="27" t="str">
        <f>IF(ISBLANK(Values!$F41),"",Values!Q41)</f>
        <v>https://raw.githubusercontent.com/PatrickVibild/TellusAmazonPictures/master/pictures/Lenovo/X240/RG/US/5.jpg</v>
      </c>
      <c r="R42" s="27" t="str">
        <f>IF(ISBLANK(Values!$F41),"",Values!R41)</f>
        <v>https://raw.githubusercontent.com/PatrickVibild/TellusAmazonPictures/master/pictures/Lenovo/X240/RG/US/6.jpg</v>
      </c>
      <c r="S42" s="27" t="str">
        <f>IF(ISBLANK(Values!$F41),"",Values!S41)</f>
        <v>https://raw.githubusercontent.com/PatrickVibild/TellusAmazonPictures/master/pictures/Lenovo/X240/RG/US/7.jpg</v>
      </c>
      <c r="T42" s="27" t="str">
        <f>IF(ISBLANK(Values!$F41),"",Values!T41)</f>
        <v>https://raw.githubusercontent.com/PatrickVibild/TellusAmazonPictures/master/pictures/Lenovo/X240/RG/US/8.jpg</v>
      </c>
      <c r="U42" s="27" t="str">
        <f>IF(ISBLANK(Values!$F41),"",Values!U41)</f>
        <v>https://raw.githubusercontent.com/PatrickVibild/TellusAmazonPictures/master/pictures/Lenovo/X240/RG/US/9.jpg</v>
      </c>
      <c r="W42" s="29" t="str">
        <f>IF(ISBLANK(Values!E41),"","Child")</f>
        <v>Child</v>
      </c>
      <c r="X42" s="29" t="str">
        <f>IF(ISBLANK(Values!E41),"",Values!$B$13)</f>
        <v>Lenovo X240 parent regular</v>
      </c>
      <c r="Y42" s="31" t="str">
        <f>IF(ISBLANK(Values!E41),"","Size-Color")</f>
        <v>Size-Color</v>
      </c>
      <c r="Z42" s="29" t="str">
        <f>IF(ISBLANK(Values!E41),"","variation")</f>
        <v>variation</v>
      </c>
      <c r="AA42" s="1" t="str">
        <f>IF(ISBLANK(Values!E41),"",Values!$B$20)</f>
        <v>PartialUpdate</v>
      </c>
      <c r="AB42" s="1" t="str">
        <f>IF(ISBLANK(Values!E41),"",Values!$B$29)</f>
        <v xml:space="preserve">Keyboard distributed by Tellus Remarketing, leading European company for laptop keyboards. Keyboards have been cleaned, packed and tested in our production line in Denmark. For any compatibility questions contact us through Amazon website. </v>
      </c>
      <c r="AI42" s="34" t="str">
        <f>IF(ISBLANK(Values!E41),"",IF(Values!I41,Values!$B$23,Values!$B$33))</f>
        <v>👉 LAYOUT -  {flag} {language} NO backlit.</v>
      </c>
      <c r="AJ42" s="32" t="str">
        <f>IF(ISBLANK(Values!E41),"",Values!$B$24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42" s="1" t="str">
        <f>IF(ISBLANK(Values!E41),"",Values!$B$25)</f>
        <v>♻️ ECOFRIENDLY PRODUCT - Buy refurbished, BUY GREEN! Reduce more than 80% carbon dioxide by buying our refurbished keyboards, compared to getting a new keyboard! Perfect OEM replacement part for your keyboard.</v>
      </c>
      <c r="AL42" s="1" t="str">
        <f>IF(ISBLANK(Values!E41),"",SUBSTITUTE(SUBSTITUTE(IF(Values!$J41, Values!$B$26, Values!$B$33), "{language}", Values!$H41), "{flag}", INDEX(options!$E$1:$E$20, Values!$V41)))</f>
        <v>👉 LAYOUT -  🇺🇸 US NO backlit.</v>
      </c>
      <c r="AM42" s="1" t="str">
        <f>SUBSTITUTE(IF(ISBLANK(Values!E41),"",Values!$B$27), "{model}", Values!$B$3)</f>
        <v>👉 COMPATIBLE WITH - Lenovo X230s X240 X240S X240I X250 X260 X270. Please check the picture and description carefully before purchasing any keyboard. This ensures that you get the correct laptop keyboard for your computer. Super easy installation.</v>
      </c>
      <c r="AT42" s="27" t="str">
        <f>IF(ISBLANK(Values!E41),"",Values!H41)</f>
        <v>US</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2" s="1" t="str">
        <f>IF(ISBLANK(Values!E41),"","No")</f>
        <v>No</v>
      </c>
      <c r="DA42" s="1" t="str">
        <f>IF(ISBLANK(Values!E41),"","No")</f>
        <v>No</v>
      </c>
      <c r="DO42" s="1" t="str">
        <f>IF(ISBLANK(Values!E41),"","Parts")</f>
        <v>Parts</v>
      </c>
      <c r="DP42" s="1" t="str">
        <f>IF(ISBLANK(Values!E41),"",Values!$B$31)</f>
        <v>6 month warranty after the delivery date. In case of any malfunction of the keyboard a new unit or a spare part for the keyboard of the product will be sent. In case of shortage of stock a full refund is issued.</v>
      </c>
      <c r="DY42" t="str">
        <f>IF(ISBLANK(Values!$E41), "", "not_applicable")</f>
        <v>not_applicable</v>
      </c>
      <c r="EI42" s="1" t="str">
        <f>IF(ISBLANK(Values!E41),"",Values!$B$31)</f>
        <v>6 month warranty after the delivery date. In case of any malfunction of the keyboard a new unit or a spare part for the keyboard of the product will be sent. In case of shortage of stock a full refund is issued.</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12">
      <formula>AND(IF(IFERROR(VLOOKUP($A$3,#NAME?,MATCH($A4,#NAME?,0)+1,0),0)&gt;0,0,1),IF(IFERROR(VLOOKUP($A$3,#NAME?,MATCH($A4,#NAME?,0)+1,0),0)&gt;0,0,1),IF(IFERROR(VLOOKUP($A$3,#NAME?,MATCH($A4,#NAME?,0)+1,0),0)&gt;0,0,1),IF(IFERROR(MATCH($A4,#NAME?,0),0)&gt;0,1,0))</formula>
    </cfRule>
    <cfRule type="expression" dxfId="533" priority="9">
      <formula>IF(VLOOKUP($A$3,#NAME?,MATCH($A4,#NAME?,0)+1,0)&gt;0,1,0)</formula>
    </cfRule>
  </conditionalFormatting>
  <conditionalFormatting sqref="B4">
    <cfRule type="expression" dxfId="532" priority="990">
      <formula>IF(LEN(B4)&gt;0,1,0)</formula>
    </cfRule>
    <cfRule type="expression" dxfId="531" priority="994">
      <formula>AND(IF(IFERROR(VLOOKUP($B$3,#NAME?,MATCH($A4,#NAME?,0)+1,0),0)&gt;0,0,1),IF(IFERROR(VLOOKUP($B$3,#NAME?,MATCH($A4,#NAME?,0)+1,0),0)&gt;0,0,1),IF(IFERROR(VLOOKUP($B$3,#NAME?,MATCH($A4,#NAME?,0)+1,0),0)&gt;0,0,1),IF(IFERROR(MATCH($A4,#NAME?,0),0)&gt;0,1,0))</formula>
    </cfRule>
    <cfRule type="expression" dxfId="530" priority="991">
      <formula>IF(VLOOKUP($B$3,#NAME?,MATCH($A4,#NAME?,0)+1,0)&gt;0,1,0)</formula>
    </cfRule>
  </conditionalFormatting>
  <conditionalFormatting sqref="B5:B1048576">
    <cfRule type="expression" dxfId="529" priority="13">
      <formula>IF(LEN(B4)&gt;0,1,0)</formula>
    </cfRule>
    <cfRule type="expression" dxfId="528" priority="17">
      <formula>AND(IF(IFERROR(VLOOKUP($B$3,#NAME?,MATCH($A4,#NAME?,0)+1,0),0)&gt;0,0,1),IF(IFERROR(VLOOKUP($B$3,#NAME?,MATCH($A4,#NAME?,0)+1,0),0)&gt;0,0,1),IF(IFERROR(VLOOKUP($B$3,#NAME?,MATCH($A4,#NAME?,0)+1,0),0)&gt;0,0,1),IF(IFERROR(MATCH($A4,#NAME?,0),0)&gt;0,1,0))</formula>
    </cfRule>
    <cfRule type="expression" dxfId="527" priority="14">
      <formula>IF(VLOOKUP($B$3,#NAME?,MATCH($A4,#NAME?,0)+1,0)&gt;0,1,0)</formula>
    </cfRule>
  </conditionalFormatting>
  <conditionalFormatting sqref="C4:C204">
    <cfRule type="expression" dxfId="526" priority="995">
      <formula>IF(LEN(C4)&gt;0,1,0)</formula>
    </cfRule>
    <cfRule type="expression" dxfId="525" priority="996">
      <formula>IF(VLOOKUP($C$3,#NAME?,MATCH($A4,#NAME?,0)+1,0)&gt;0,1,0)</formula>
    </cfRule>
    <cfRule type="expression" dxfId="524"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1">
      <formula>IF(VLOOKUP($F$3,#NAME?,MATCH($A4,#NAME?,0)+1,0)&gt;0,1,0)</formula>
    </cfRule>
    <cfRule type="expression" dxfId="514" priority="1010">
      <formula>IF(LEN(F4)&gt;0,1,0)</formula>
    </cfRule>
    <cfRule type="expression" dxfId="51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62">
      <formula>AND(IF(IFERROR(VLOOKUP($L$3,#NAME?,MATCH($A5,#NAME?,0)+1,0),0)&gt;0,0,1),IF(IFERROR(VLOOKUP($L$3,#NAME?,MATCH($A5,#NAME?,0)+1,0),0)&gt;0,0,1),IF(IFERROR(VLOOKUP($L$3,#NAME?,MATCH($A5,#NAME?,0)+1,0),0)&gt;0,0,1),IF(IFERROR(MATCH($A5,#NAME?,0),0)&gt;0,1,0))</formula>
    </cfRule>
    <cfRule type="expression" dxfId="493" priority="58">
      <formula>IF(LEN(L6)&gt;0,1,0)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3">
      <formula>IF(LEN(M5)&gt;0,1,0)</formula>
    </cfRule>
    <cfRule type="expression" dxfId="488" priority="64">
      <formula>IF(VLOOKUP($M$3,#NAME?,MATCH($A5,#NAME?,0)+1,0)&gt;0,1,0)</formula>
    </cfRule>
    <cfRule type="expression" dxfId="487"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3">
      <formula>IF(LEN(AA4)&gt;0,1,0)</formula>
    </cfRule>
    <cfRule type="expression" dxfId="442" priority="134">
      <formula>IF(VLOOKUP($AA$3,#NAME?,MATCH($A4,#NAME?,0)+1,0)&gt;0,1,0)</formula>
    </cfRule>
  </conditionalFormatting>
  <conditionalFormatting sqref="AB4 AB7:AB1048576">
    <cfRule type="expression" dxfId="441" priority="139">
      <formula>IF(VLOOKUP($AB$3,#NAME?,MATCH($A4,#NAME?,0)+1,0)&gt;0,1,0)</formula>
    </cfRule>
    <cfRule type="expression" dxfId="440" priority="142">
      <formula>AND(IF(IFERROR(VLOOKUP($AB$3,#NAME?,MATCH($A4,#NAME?,0)+1,0),0)&gt;0,0,1),IF(IFERROR(VLOOKUP($AB$3,#NAME?,MATCH($A4,#NAME?,0)+1,0),0)&gt;0,0,1),IF(IFERROR(VLOOKUP($AB$3,#NAME?,MATCH($A4,#NAME?,0)+1,0),0)&gt;0,0,1),IF(IFERROR(MATCH($A4,#NAME?,0),0)&gt;0,1,0))</formula>
    </cfRule>
    <cfRule type="expression" dxfId="439" priority="138">
      <formula>IF(LEN(AB4)&gt;0,1,0)</formula>
    </cfRule>
  </conditionalFormatting>
  <conditionalFormatting sqref="AB5:AB204 AC4 AC7:AC1048576">
    <cfRule type="expression" dxfId="438" priority="144">
      <formula>IF(VLOOKUP($AC$3,#NAME?,MATCH(#REF!,#NAME?,0)+1,0)&gt;0,1,0)</formula>
    </cfRule>
    <cfRule type="expression" dxfId="437" priority="146">
      <formula>IF(VLOOKUP($AC$3,#NAME?,MATCH(#REF!,#NAME?,0)+1,0)&gt;0,1,0)</formula>
    </cfRule>
    <cfRule type="expression" dxfId="436" priority="143">
      <formula>IF(LEN(#REF!)&gt;0,1,0)</formula>
    </cfRule>
    <cfRule type="expression" dxfId="435" priority="145">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7">
      <formula>AND(IF(IFERROR(VLOOKUP($BQ$3,#NAME?,MATCH($A4,#NAME?,0)+1,0),0)&gt;0,0,1),IF(IFERROR(VLOOKUP($BQ$3,#NAME?,MATCH($A4,#NAME?,0)+1,0),0)&gt;0,0,1),IF(IFERROR(VLOOKUP($BQ$3,#NAME?,MATCH($A4,#NAME?,0)+1,0),0)&gt;0,0,1),IF(IFERROR(MATCH($A4,#NAME?,0),0)&gt;0,1,0))</formula>
    </cfRule>
    <cfRule type="expression" dxfId="345" priority="344">
      <formula>IF(VLOOKUP($BQ$3,#NAME?,MATCH($A4,#NAME?,0)+1,0)&gt;0,1,0)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4">
      <formula>IF(VLOOKUP($CE$3,#NAME?,MATCH($A4,#NAME?,0)+1,0)&gt;0,1,0)</formula>
    </cfRule>
    <cfRule type="expression" dxfId="31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09">
      <formula>IF(LEN(CY4)&gt;0,1,0)</formula>
    </cfRule>
    <cfRule type="expression" dxfId="272" priority="508">
      <formula>AND(AND(OR(AND(AND(OR(NOT(CZ4="Yes"),CZ4="")))),A4&lt;&gt;""))</formula>
    </cfRule>
    <cfRule type="expression" dxfId="271" priority="510">
      <formula>IF(VLOOKUP($CY$3,#NAME?,MATCH($A4,#NAME?,0)+1,0)&gt;0,1,0)</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0">
      <formula>AND(AND(OR(AND(OR(OR(NOT(CO4&lt;&gt;"DEFAULT"),CO4="")))),A4&lt;&gt;""))</formula>
    </cfRule>
    <cfRule type="expression" dxfId="265" priority="525">
      <formula>AND(IF(IFERROR(VLOOKUP($DA$3,#NAME?,MATCH($A4,#NAME?,0)+1,0),0)&gt;0,0,1),IF(IFERROR(VLOOKUP($DA$3,#NAME?,MATCH($A4,#NAME?,0)+1,0),0)&gt;0,0,1),IF(IFERROR(VLOOKUP($DA$3,#NAME?,MATCH($A4,#NAME?,0)+1,0),0)&gt;0,0,1),IF(IFERROR(MATCH($A4,#NAME?,0),0)&gt;0,1,0))</formula>
    </cfRule>
    <cfRule type="expression" dxfId="264" priority="522">
      <formula>IF(VLOOKUP($DA$3,#NAME?,MATCH($A4,#NAME?,0)+1,0)&gt;0,1,0)</formula>
    </cfRule>
    <cfRule type="expression" dxfId="263" priority="521">
      <formula>IF(LEN(DA4)&gt;0,1,0)</formula>
    </cfRule>
  </conditionalFormatting>
  <conditionalFormatting sqref="DB4:DB1048576">
    <cfRule type="expression" dxfId="26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39">
      <formula>IF(LEN(DD4)&gt;0,1,0)</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2">
      <formula>IF(VLOOKUP($DF$3,#NAME?,MATCH($A4,#NAME?,0)+1,0)&gt;0,1,0)</formula>
    </cfRule>
    <cfRule type="expression" dxfId="245" priority="555">
      <formula>AND(IF(IFERROR(VLOOKUP($DF$3,#NAME?,MATCH($A4,#NAME?,0)+1,0),0)&gt;0,0,1),IF(IFERROR(VLOOKUP($DF$3,#NAME?,MATCH($A4,#NAME?,0)+1,0),0)&gt;0,0,1),IF(IFERROR(VLOOKUP($DF$3,#NAME?,MATCH($A4,#NAME?,0)+1,0),0)&gt;0,0,1),IF(IFERROR(MATCH($A4,#NAME?,0),0)&gt;0,1,0))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7">
      <formula>IF(LEN(DG4)&gt;0,1,0)</formula>
    </cfRule>
    <cfRule type="expression" dxfId="240"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9" priority="558">
      <formula>IF(VLOOKUP($DG$3,#NAME?,MATCH($A4,#NAME?,0)+1,0)&gt;0,1,0)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70">
      <formula>IF(VLOOKUP($DI$3,#NAME?,MATCH($A4,#NAME?,0)+1,0)&gt;0,1,0)</formula>
    </cfRule>
    <cfRule type="expression" dxfId="233"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69">
      <formula>IF(LEN(DI4)&gt;0,1,0)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9">
      <formula>AND(IF(IFERROR(VLOOKUP($DJ$3,#NAME?,MATCH($A4,#NAME?,0)+1,0),0)&gt;0,0,1),IF(IFERROR(VLOOKUP($DJ$3,#NAME?,MATCH($A4,#NAME?,0)+1,0),0)&gt;0,0,1),IF(IFERROR(VLOOKUP($DJ$3,#NAME?,MATCH($A4,#NAME?,0)+1,0),0)&gt;0,0,1),IF(IFERROR(MATCH($A4,#NAME?,0),0)&gt;0,1,0))</formula>
    </cfRule>
    <cfRule type="expression" dxfId="228" priority="576">
      <formula>IF(VLOOKUP($DJ$3,#NAME?,MATCH($A4,#NAME?,0)+1,0)&gt;0,1,0)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19">
      <formula>IF(LEN(DR4)&gt;0,1,0)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4">
      <formula>IF(LEN(DS5)&gt;0,1,0)</formula>
    </cfRule>
    <cfRule type="expression" dxfId="199" priority="625">
      <formula>IF(VLOOKUP($DS$3,#NAME?,MATCH($A5,#NAME?,0)+1,0)&gt;0,1,0)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5">
      <formula>AND(IF(IFERROR(VLOOKUP($DV$3,#NAME?,MATCH($A4,#NAME?,0)+1,0),0)&gt;0,0,1),IF(IFERROR(VLOOKUP($DV$3,#NAME?,MATCH($A4,#NAME?,0)+1,0),0)&gt;0,0,1),IF(IFERROR(VLOOKUP($DV$3,#NAME?,MATCH($A4,#NAME?,0)+1,0),0)&gt;0,0,1),IF(IFERROR(MATCH($A4,#NAME?,0),0)&gt;0,1,0))</formula>
    </cfRule>
    <cfRule type="expression" dxfId="189" priority="642">
      <formula>IF(VLOOKUP($DV$3,#NAME?,MATCH($A4,#NAME?,0)+1,0)&gt;0,1,0)</formula>
    </cfRule>
    <cfRule type="expression" dxfId="188" priority="641">
      <formula>IF(LEN(DV4)&gt;0,1,0)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9">
      <formula>AND(IF(IFERROR(VLOOKUP($DZ$3,#NAME?,MATCH($A4,#NAME?,0)+1,0),0)&gt;0,0,1),IF(IFERROR(VLOOKUP($DZ$3,#NAME?,MATCH($A4,#NAME?,0)+1,0),0)&gt;0,0,1),IF(IFERROR(VLOOKUP($DZ$3,#NAME?,MATCH($A4,#NAME?,0)+1,0),0)&gt;0,0,1),IF(IFERROR(MATCH($A4,#NAME?,0),0)&gt;0,1,0))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0">
      <formula>AND(AND(OR(AND(OR(OR(NOT(CO4&lt;&gt;"DEFAULT"),CO4="")))),A4&lt;&gt;""))</formula>
    </cfRule>
    <cfRule type="expression" dxfId="170" priority="675">
      <formula>AND(IF(IFERROR(VLOOKUP($EA$3,#NAME?,MATCH($A4,#NAME?,0)+1,0),0)&gt;0,0,1),IF(IFERROR(VLOOKUP($EA$3,#NAME?,MATCH($A4,#NAME?,0)+1,0),0)&gt;0,0,1),IF(IFERROR(VLOOKUP($EA$3,#NAME?,MATCH($A4,#NAME?,0)+1,0),0)&gt;0,0,1),IF(IFERROR(MATCH($A4,#NAME?,0),0)&gt;0,1,0))</formula>
    </cfRule>
    <cfRule type="expression" dxfId="169" priority="671">
      <formula>IF(LEN(EA4)&gt;0,1,0)</formula>
    </cfRule>
    <cfRule type="expression" dxfId="168" priority="672">
      <formula>IF(VLOOKUP($EA$3,#NAME?,MATCH($A4,#NAME?,0)+1,0)&gt;0,1,0)</formula>
    </cfRule>
  </conditionalFormatting>
  <conditionalFormatting sqref="EB5:EB1048576">
    <cfRule type="expression" dxfId="167" priority="677">
      <formula>IF(LEN(EB4)&gt;0,1,0)</formula>
    </cfRule>
    <cfRule type="expression" dxfId="166" priority="678">
      <formula>IF(VLOOKUP($EB$3,#NAME?,MATCH($A4,#NAME?,0)+1,0)&gt;0,1,0)</formula>
    </cfRule>
    <cfRule type="expression" dxfId="165" priority="681">
      <formula>AND(IF(IFERROR(VLOOKUP($EB$3,#NAME?,MATCH($A4,#NAME?,0)+1,0),0)&gt;0,0,1),IF(IFERROR(VLOOKUP($EB$3,#NAME?,MATCH($A4,#NAME?,0)+1,0),0)&gt;0,0,1),IF(IFERROR(VLOOKUP($EB$3,#NAME?,MATCH($A4,#NAME?,0)+1,0),0)&gt;0,0,1),IF(IFERROR(MATCH($A4,#NAME?,0),0)&gt;0,1,0))</formula>
    </cfRule>
    <cfRule type="expression" dxfId="164" priority="676">
      <formula>AND(AND(OR(AND(OR(OR(NOT(CO4&lt;&gt;"DEFAULT"),CO4="")))),A4&lt;&gt;""))</formula>
    </cfRule>
  </conditionalFormatting>
  <conditionalFormatting sqref="EC5:EC1048576">
    <cfRule type="expression" dxfId="163" priority="687">
      <formula>AND(IF(IFERROR(VLOOKUP($EC$3,#NAME?,MATCH($A4,#NAME?,0)+1,0),0)&gt;0,0,1),IF(IFERROR(VLOOKUP($EC$3,#NAME?,MATCH($A4,#NAME?,0)+1,0),0)&gt;0,0,1),IF(IFERROR(VLOOKUP($EC$3,#NAME?,MATCH($A4,#NAME?,0)+1,0),0)&gt;0,0,1),IF(IFERROR(MATCH($A4,#NAME?,0),0)&gt;0,1,0))</formula>
    </cfRule>
    <cfRule type="expression" dxfId="162" priority="684">
      <formula>IF(VLOOKUP($EC$3,#NAME?,MATCH($A4,#NAME?,0)+1,0)&gt;0,1,0)</formula>
    </cfRule>
    <cfRule type="expression" dxfId="161" priority="682">
      <formula>AND(AND(OR(AND(OR(OR(NOT(CO4&lt;&gt;"DEFAULT"),CO4="")))),A4&lt;&gt;""))</formula>
    </cfRule>
    <cfRule type="expression" dxfId="160" priority="683">
      <formula>IF(LEN(EC4)&gt;0,1,0)</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90">
      <formula>IF(VLOOKUP($ED$3,#NAME?,MATCH($A4,#NAME?,0)+1,0)&gt;0,1,0)</formula>
    </cfRule>
    <cfRule type="expression" dxfId="156" priority="689">
      <formula>IF(LEN(ED4)&gt;0,1,0)</formula>
    </cfRule>
  </conditionalFormatting>
  <conditionalFormatting sqref="EE4:EE1048576">
    <cfRule type="expression" dxfId="155" priority="695">
      <formula>IF(LEN(EE4)&gt;0,1,0)</formula>
    </cfRule>
    <cfRule type="expression" dxfId="154" priority="694">
      <formula>AND(AND(OR(AND(OR(OR(NOT(DY4&lt;&gt;"GHS"),DY4=""))),AND(OR(OR(NOT(DZ4&lt;&gt;"GHS"),DZ4=""))),AND(OR(OR(NOT(EA4&lt;&gt;"GHS"),EA4=""))),AND(OR(OR(NOT(EB4&lt;&gt;"GHS"),EB4=""))),AND(OR(OR(NOT(EC4&lt;&gt;"GHS"),EC4="")))),A4&lt;&gt;""))</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5">
      <formula>AND(IF(IFERROR(VLOOKUP($EF$3,#NAME?,MATCH($A4,#NAME?,0)+1,0),0)&gt;0,0,1),IF(IFERROR(VLOOKUP($EF$3,#NAME?,MATCH($A4,#NAME?,0)+1,0),0)&gt;0,0,1),IF(IFERROR(VLOOKUP($EF$3,#NAME?,MATCH($A4,#NAME?,0)+1,0),0)&gt;0,0,1),IF(IFERROR(MATCH($A4,#NAME?,0),0)&gt;0,1,0))</formula>
    </cfRule>
    <cfRule type="expression" dxfId="150" priority="702">
      <formula>IF(VLOOKUP($EF$3,#NAME?,MATCH($A4,#NAME?,0)+1,0)&gt;0,1,0)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6">
      <formula>AND(IF(IFERROR(VLOOKUP($EH$3,#NAME?,MATCH($A4,#NAME?,0)+1,0),0)&gt;0,0,1),IF(IFERROR(VLOOKUP($EH$3,#NAME?,MATCH($A4,#NAME?,0)+1,0),0)&gt;0,0,1),IF(IFERROR(VLOOKUP($EH$3,#NAME?,MATCH($A4,#NAME?,0)+1,0),0)&gt;0,0,1),IF(IFERROR(MATCH($A4,#NAME?,0),0)&gt;0,1,0))</formula>
    </cfRule>
    <cfRule type="expression" dxfId="142" priority="713">
      <formula>IF(VLOOKUP($EH$3,#NAME?,MATCH($A4,#NAME?,0)+1,0)&gt;0,1,0)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3">
      <formula>IF(LEN(EJ4)&gt;0,1,0)</formula>
    </cfRule>
    <cfRule type="expression" dxfId="138" priority="724">
      <formula>IF(VLOOKUP($EJ$3,#NAME?,MATCH($A4,#NAME?,0)+1,0)&gt;0,1,0)</formula>
    </cfRule>
    <cfRule type="expression" dxfId="137" priority="722">
      <formula>AND(AND(OR(AND(AND(OR(NOT(DY4="GHS"),DY4=""))),AND(AND(OR(NOT(DZ4="GHS"),DZ4=""))),AND(AND(OR(NOT(EA4="GHS"),EA4=""))),AND(AND(OR(NOT(EB4="GHS"),EB4=""))),AND(AND(OR(NOT(EC4="GHS"),EC4="")))),A4&lt;&gt;""))</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9">
      <formula>IF(LEN(EK4)&gt;0,1,0)</formula>
    </cfRule>
    <cfRule type="expression" dxfId="134" priority="730">
      <formula>IF(VLOOKUP($EK$3,#NAME?,MATCH($A4,#NAME?,0)+1,0)&gt;0,1,0)</formula>
    </cfRule>
    <cfRule type="expression" dxfId="133" priority="728">
      <formula>AND(AND(OR(AND(AND(OR(NOT(DY4="GHS"),DY4=""))),AND(AND(OR(NOT(DZ4="GHS"),DZ4=""))),AND(AND(OR(NOT(EA4="GHS"),EA4=""))),AND(AND(OR(NOT(EB4="GHS"),EB4=""))),AND(AND(OR(NOT(EC4="GHS"),EC4="")))),A4&lt;&gt;""))</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1">
      <formula>IF(VLOOKUP($FI$3,#NAME?,MATCH($A4,#NAME?,0)+1,0)&gt;0,1,0)</formula>
    </cfRule>
    <cfRule type="expression" dxfId="81" priority="850">
      <formula>IF(LEN(FI4)&gt;0,1,0)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9">
      <formula>AND(IF(IFERROR(VLOOKUP($FJ$3,#NAME?,MATCH($A8,#NAME?,0)+1,0),0)&gt;0,0,1),IF(IFERROR(VLOOKUP($FJ$3,#NAME?,MATCH($A8,#NAME?,0)+1,0),0)&gt;0,0,1),IF(IFERROR(VLOOKUP($FJ$3,#NAME?,MATCH($A8,#NAME?,0)+1,0),0)&gt;0,0,1),IF(IFERROR(MATCH($A8,#NAME?,0),0)&gt;0,1,0))</formula>
    </cfRule>
    <cfRule type="expression" dxfId="77" priority="855">
      <formula>IF(LEN(FJ8)&gt;0,1,0)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4">
      <formula>AND(IF(IFERROR(VLOOKUP($FY$3,#NAME?,MATCH($A4,#NAME?,0)+1,0),0)&gt;0,0,1),IF(IFERROR(VLOOKUP($FY$3,#NAME?,MATCH($A4,#NAME?,0)+1,0),0)&gt;0,0,1),IF(IFERROR(VLOOKUP($FY$3,#NAME?,MATCH($A4,#NAME?,0)+1,0),0)&gt;0,0,1),IF(IFERROR(MATCH($A4,#NAME?,0),0)&gt;0,1,0))</formula>
    </cfRule>
    <cfRule type="expression" dxfId="39" priority="931">
      <formula>IF(VLOOKUP($FY$3,#NAME?,MATCH($A4,#NAME?,0)+1,0)&gt;0,1,0)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13" sqref="B13:B14"/>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37" t="s">
        <v>354</v>
      </c>
      <c r="B3" s="40" t="s">
        <v>720</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c r="C4" s="41"/>
      <c r="E4" s="59"/>
      <c r="F4" s="36"/>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3" t="b">
        <f>TRUE()</f>
        <v>1</v>
      </c>
      <c r="J4" s="44" t="b">
        <f>TRUE()</f>
        <v>1</v>
      </c>
      <c r="K4" s="36" t="s">
        <v>695</v>
      </c>
      <c r="L4" s="45" t="b">
        <f>TRUE()</f>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https://raw.githubusercontent.com/PatrickVibild/TellusAmazonPictures/master/pictures/Lenovo/X240/BL/DE/1.jpg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https://raw.githubusercontent.com/PatrickVibild/TellusAmazonPictures/master/pictures/Lenovo/X240/BL/DE/2.jpg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https://raw.githubusercontent.com/PatrickVibild/TellusAmazonPictures/master/pictures/Lenovo/X240/BL/DE/3.jpg</v>
      </c>
      <c r="P4" t="str">
        <f t="shared" ref="P4:P35" si="3">IF(ISBLANK(K4),"",IF(L4, "https://raw.githubusercontent.com/PatrickVibild/TellusAmazonPictures/master/pictures/"&amp;K4&amp;"/4.jpg", ""))</f>
        <v>https://raw.githubusercontent.com/PatrickVibild/TellusAmazonPictures/master/pictures/Lenovo/X240/BL/DE/4.jpg</v>
      </c>
      <c r="Q4" t="str">
        <f t="shared" ref="Q4:Q35" si="4">IF(ISBLANK(K4),"",IF(L4, "https://raw.githubusercontent.com/PatrickVibild/TellusAmazonPictures/master/pictures/"&amp;K4&amp;"/5.jpg", ""))</f>
        <v>https://raw.githubusercontent.com/PatrickVibild/TellusAmazonPictures/master/pictures/Lenovo/X240/BL/DE/5.jpg</v>
      </c>
      <c r="R4" t="str">
        <f t="shared" ref="R4:R35" si="5">IF(ISBLANK(K4),"",IF(L4, "https://raw.githubusercontent.com/PatrickVibild/TellusAmazonPictures/master/pictures/"&amp;K4&amp;"/6.jpg", ""))</f>
        <v>https://raw.githubusercontent.com/PatrickVibild/TellusAmazonPictures/master/pictures/Lenovo/X240/BL/DE/6.jpg</v>
      </c>
      <c r="S4" t="str">
        <f t="shared" ref="S4:S35" si="6">IF(ISBLANK(K4),"",IF(L4, "https://raw.githubusercontent.com/PatrickVibild/TellusAmazonPictures/master/pictures/"&amp;K4&amp;"/7.jpg", ""))</f>
        <v>https://raw.githubusercontent.com/PatrickVibild/TellusAmazonPictures/master/pictures/Lenovo/X240/BL/DE/7.jpg</v>
      </c>
      <c r="T4" t="str">
        <f t="shared" ref="T4:T35" si="7">IF(ISBLANK(K4),"",IF(L4, "https://raw.githubusercontent.com/PatrickVibild/TellusAmazonPictures/master/pictures/"&amp;K4&amp;"/8.jpg",""))</f>
        <v>https://raw.githubusercontent.com/PatrickVibild/TellusAmazonPictures/master/pictures/Lenovo/X240/BL/DE/8.jpg</v>
      </c>
      <c r="U4" t="str">
        <f t="shared" ref="U4:U35" si="8">IF(ISBLANK(K4),"",IF(L4, "https://raw.githubusercontent.com/PatrickVibild/TellusAmazonPictures/master/pictures/"&amp;K4&amp;"/9.jpg", ""))</f>
        <v>https://raw.githubusercontent.com/PatrickVibild/TellusAmazonPictures/master/pictures/Lenovo/X240/BL/DE/9.jpg</v>
      </c>
      <c r="V4" s="42">
        <f>MATCH(G4,options!$D$1:$D$20,0)</f>
        <v>1</v>
      </c>
    </row>
    <row r="5" spans="1:22" ht="28" x14ac:dyDescent="0.15">
      <c r="A5" s="37" t="s">
        <v>371</v>
      </c>
      <c r="B5" s="51"/>
      <c r="C5" s="41"/>
      <c r="E5" s="59"/>
      <c r="F5" s="36"/>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3" t="b">
        <f>TRUE()</f>
        <v>1</v>
      </c>
      <c r="J5" s="44" t="b">
        <f>TRUE()</f>
        <v>1</v>
      </c>
      <c r="K5" s="36" t="s">
        <v>696</v>
      </c>
      <c r="L5" s="45" t="b">
        <f>TRUE()</f>
        <v>1</v>
      </c>
      <c r="M5" s="46" t="str">
        <f t="shared" si="0"/>
        <v>https://raw.githubusercontent.com/PatrickVibild/TellusAmazonPictures/master/pictures/Lenovo/X240/BL/FR/1.jpg</v>
      </c>
      <c r="N5" s="46" t="str">
        <f t="shared" si="1"/>
        <v>https://raw.githubusercontent.com/PatrickVibild/TellusAmazonPictures/master/pictures/Lenovo/X240/BL/FR/2.jpg</v>
      </c>
      <c r="O5" s="47" t="str">
        <f t="shared" si="2"/>
        <v>https://raw.githubusercontent.com/PatrickVibild/TellusAmazonPictures/master/pictures/Lenovo/X240/BL/FR/3.jpg</v>
      </c>
      <c r="P5" t="str">
        <f t="shared" si="3"/>
        <v>https://raw.githubusercontent.com/PatrickVibild/TellusAmazonPictures/master/pictures/Lenovo/X240/BL/FR/4.jpg</v>
      </c>
      <c r="Q5" t="str">
        <f t="shared" si="4"/>
        <v>https://raw.githubusercontent.com/PatrickVibild/TellusAmazonPictures/master/pictures/Lenovo/X240/BL/FR/5.jpg</v>
      </c>
      <c r="R5" t="str">
        <f t="shared" si="5"/>
        <v>https://raw.githubusercontent.com/PatrickVibild/TellusAmazonPictures/master/pictures/Lenovo/X240/BL/FR/6.jpg</v>
      </c>
      <c r="S5" t="str">
        <f t="shared" si="6"/>
        <v>https://raw.githubusercontent.com/PatrickVibild/TellusAmazonPictures/master/pictures/Lenovo/X240/BL/FR/7.jpg</v>
      </c>
      <c r="T5" t="str">
        <f t="shared" si="7"/>
        <v>https://raw.githubusercontent.com/PatrickVibild/TellusAmazonPictures/master/pictures/Lenovo/X240/BL/FR/8.jpg</v>
      </c>
      <c r="U5" t="str">
        <f t="shared" si="8"/>
        <v>https://raw.githubusercontent.com/PatrickVibild/TellusAmazonPictures/master/pictures/Lenovo/X240/BL/FR/9.jpg</v>
      </c>
      <c r="V5" s="42">
        <f>MATCH(G5,options!$D$1:$D$20,0)</f>
        <v>2</v>
      </c>
    </row>
    <row r="6" spans="1:22" ht="28" x14ac:dyDescent="0.15">
      <c r="A6" s="37" t="s">
        <v>373</v>
      </c>
      <c r="B6" s="48" t="s">
        <v>414</v>
      </c>
      <c r="C6" s="41"/>
      <c r="E6" s="59"/>
      <c r="F6" s="36"/>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3" t="b">
        <f>TRUE()</f>
        <v>1</v>
      </c>
      <c r="J6" s="44" t="b">
        <f>TRUE()</f>
        <v>1</v>
      </c>
      <c r="K6" s="36" t="s">
        <v>697</v>
      </c>
      <c r="L6" s="45" t="b">
        <f>TRUE()</f>
        <v>1</v>
      </c>
      <c r="M6" s="46" t="str">
        <f t="shared" si="0"/>
        <v>https://raw.githubusercontent.com/PatrickVibild/TellusAmazonPictures/master/pictures/Lenovo/X240/BL/IT/1.jpg</v>
      </c>
      <c r="N6" s="46" t="str">
        <f t="shared" si="1"/>
        <v>https://raw.githubusercontent.com/PatrickVibild/TellusAmazonPictures/master/pictures/Lenovo/X240/BL/IT/2.jpg</v>
      </c>
      <c r="O6" s="47" t="str">
        <f t="shared" si="2"/>
        <v>https://raw.githubusercontent.com/PatrickVibild/TellusAmazonPictures/master/pictures/Lenovo/X240/BL/IT/3.jpg</v>
      </c>
      <c r="P6" t="str">
        <f t="shared" si="3"/>
        <v>https://raw.githubusercontent.com/PatrickVibild/TellusAmazonPictures/master/pictures/Lenovo/X240/BL/IT/4.jpg</v>
      </c>
      <c r="Q6" t="str">
        <f t="shared" si="4"/>
        <v>https://raw.githubusercontent.com/PatrickVibild/TellusAmazonPictures/master/pictures/Lenovo/X240/BL/IT/5.jpg</v>
      </c>
      <c r="R6" t="str">
        <f t="shared" si="5"/>
        <v>https://raw.githubusercontent.com/PatrickVibild/TellusAmazonPictures/master/pictures/Lenovo/X240/BL/IT/6.jpg</v>
      </c>
      <c r="S6" t="str">
        <f t="shared" si="6"/>
        <v>https://raw.githubusercontent.com/PatrickVibild/TellusAmazonPictures/master/pictures/Lenovo/X240/BL/IT/7.jpg</v>
      </c>
      <c r="T6" t="str">
        <f t="shared" si="7"/>
        <v>https://raw.githubusercontent.com/PatrickVibild/TellusAmazonPictures/master/pictures/Lenovo/X240/BL/IT/8.jpg</v>
      </c>
      <c r="U6" t="str">
        <f t="shared" si="8"/>
        <v>https://raw.githubusercontent.com/PatrickVibild/TellusAmazonPictures/master/pictures/Lenovo/X240/BL/IT/9.jpg</v>
      </c>
      <c r="V6" s="42">
        <f>MATCH(G6,options!$D$1:$D$20,0)</f>
        <v>3</v>
      </c>
    </row>
    <row r="7" spans="1:22" ht="28" x14ac:dyDescent="0.15">
      <c r="A7" s="37" t="s">
        <v>376</v>
      </c>
      <c r="B7" s="49" t="str">
        <f>IF(B6=options!C1,"32","41")</f>
        <v>32</v>
      </c>
      <c r="C7" s="41"/>
      <c r="E7" s="59"/>
      <c r="F7" s="36"/>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3" t="b">
        <f>TRUE()</f>
        <v>1</v>
      </c>
      <c r="J7" s="44" t="b">
        <f>TRUE()</f>
        <v>1</v>
      </c>
      <c r="K7" s="36" t="s">
        <v>698</v>
      </c>
      <c r="L7" s="45" t="b">
        <f>TRUE()</f>
        <v>1</v>
      </c>
      <c r="M7" s="46" t="str">
        <f t="shared" si="0"/>
        <v>https://raw.githubusercontent.com/PatrickVibild/TellusAmazonPictures/master/pictures/Lenovo/X240/BL/ES/1.jpg</v>
      </c>
      <c r="N7" s="46" t="str">
        <f t="shared" si="1"/>
        <v>https://raw.githubusercontent.com/PatrickVibild/TellusAmazonPictures/master/pictures/Lenovo/X240/BL/ES/2.jpg</v>
      </c>
      <c r="O7" s="47" t="str">
        <f t="shared" si="2"/>
        <v>https://raw.githubusercontent.com/PatrickVibild/TellusAmazonPictures/master/pictures/Lenovo/X240/BL/ES/3.jpg</v>
      </c>
      <c r="P7" t="str">
        <f t="shared" si="3"/>
        <v>https://raw.githubusercontent.com/PatrickVibild/TellusAmazonPictures/master/pictures/Lenovo/X240/BL/ES/4.jpg</v>
      </c>
      <c r="Q7" t="str">
        <f t="shared" si="4"/>
        <v>https://raw.githubusercontent.com/PatrickVibild/TellusAmazonPictures/master/pictures/Lenovo/X240/BL/ES/5.jpg</v>
      </c>
      <c r="R7" t="str">
        <f t="shared" si="5"/>
        <v>https://raw.githubusercontent.com/PatrickVibild/TellusAmazonPictures/master/pictures/Lenovo/X240/BL/ES/6.jpg</v>
      </c>
      <c r="S7" t="str">
        <f t="shared" si="6"/>
        <v>https://raw.githubusercontent.com/PatrickVibild/TellusAmazonPictures/master/pictures/Lenovo/X240/BL/ES/7.jpg</v>
      </c>
      <c r="T7" t="str">
        <f t="shared" si="7"/>
        <v>https://raw.githubusercontent.com/PatrickVibild/TellusAmazonPictures/master/pictures/Lenovo/X240/BL/ES/8.jpg</v>
      </c>
      <c r="U7" t="str">
        <f t="shared" si="8"/>
        <v>https://raw.githubusercontent.com/PatrickVibild/TellusAmazonPictures/master/pictures/Lenovo/X240/BL/ES/9.jpg</v>
      </c>
      <c r="V7" s="42">
        <f>MATCH(G7,options!$D$1:$D$20,0)</f>
        <v>4</v>
      </c>
    </row>
    <row r="8" spans="1:22" ht="28" x14ac:dyDescent="0.15">
      <c r="A8" s="37" t="s">
        <v>378</v>
      </c>
      <c r="B8" s="49" t="str">
        <f>IF(B6=options!C1,"18","17")</f>
        <v>18</v>
      </c>
      <c r="C8" s="41"/>
      <c r="E8" s="59"/>
      <c r="F8" s="36"/>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f>TRUE()</f>
        <v>1</v>
      </c>
      <c r="K8" s="36" t="s">
        <v>699</v>
      </c>
      <c r="L8" s="45" t="b">
        <f>TRUE()</f>
        <v>1</v>
      </c>
      <c r="M8" s="46" t="str">
        <f t="shared" si="0"/>
        <v>https://raw.githubusercontent.com/PatrickVibild/TellusAmazonPictures/master/pictures/Lenovo/X240/BL/UK/1.jpg</v>
      </c>
      <c r="N8" s="46" t="str">
        <f t="shared" si="1"/>
        <v>https://raw.githubusercontent.com/PatrickVibild/TellusAmazonPictures/master/pictures/Lenovo/X240/BL/UK/2.jpg</v>
      </c>
      <c r="O8" s="47" t="str">
        <f t="shared" si="2"/>
        <v>https://raw.githubusercontent.com/PatrickVibild/TellusAmazonPictures/master/pictures/Lenovo/X240/BL/UK/3.jpg</v>
      </c>
      <c r="P8" t="str">
        <f t="shared" si="3"/>
        <v>https://raw.githubusercontent.com/PatrickVibild/TellusAmazonPictures/master/pictures/Lenovo/X240/BL/UK/4.jpg</v>
      </c>
      <c r="Q8" t="str">
        <f t="shared" si="4"/>
        <v>https://raw.githubusercontent.com/PatrickVibild/TellusAmazonPictures/master/pictures/Lenovo/X240/BL/UK/5.jpg</v>
      </c>
      <c r="R8" t="str">
        <f t="shared" si="5"/>
        <v>https://raw.githubusercontent.com/PatrickVibild/TellusAmazonPictures/master/pictures/Lenovo/X240/BL/UK/6.jpg</v>
      </c>
      <c r="S8" t="str">
        <f t="shared" si="6"/>
        <v>https://raw.githubusercontent.com/PatrickVibild/TellusAmazonPictures/master/pictures/Lenovo/X240/BL/UK/7.jpg</v>
      </c>
      <c r="T8" t="str">
        <f t="shared" si="7"/>
        <v>https://raw.githubusercontent.com/PatrickVibild/TellusAmazonPictures/master/pictures/Lenovo/X240/BL/UK/8.jpg</v>
      </c>
      <c r="U8" t="str">
        <f t="shared" si="8"/>
        <v>https://raw.githubusercontent.com/PatrickVibild/TellusAmazonPictures/master/pictures/Lenovo/X240/BL/UK/9.jpg</v>
      </c>
      <c r="V8" s="42">
        <f>MATCH(G8,options!$D$1:$D$20,0)</f>
        <v>5</v>
      </c>
    </row>
    <row r="9" spans="1:22" ht="28" x14ac:dyDescent="0.15">
      <c r="A9" s="37" t="s">
        <v>380</v>
      </c>
      <c r="B9" s="49" t="str">
        <f>IF(B6=options!C1,"2","5")</f>
        <v>2</v>
      </c>
      <c r="E9" s="59"/>
      <c r="F9" s="36"/>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3" t="b">
        <f>TRUE()</f>
        <v>1</v>
      </c>
      <c r="J9" s="44" t="b">
        <f>TRUE()</f>
        <v>1</v>
      </c>
      <c r="K9" s="36" t="s">
        <v>721</v>
      </c>
      <c r="L9" s="45" t="b">
        <v>1</v>
      </c>
      <c r="M9" s="46" t="str">
        <f t="shared" si="0"/>
        <v>https://raw.githubusercontent.com/PatrickVibild/TellusAmazonPictures/master/pictures/Lenovo/X240/BL/NOR/1.jpg</v>
      </c>
      <c r="N9" s="46" t="str">
        <f t="shared" si="1"/>
        <v>https://raw.githubusercontent.com/PatrickVibild/TellusAmazonPictures/master/pictures/Lenovo/X240/BL/NOR/2.jpg</v>
      </c>
      <c r="O9" s="47" t="str">
        <f t="shared" si="2"/>
        <v>https://raw.githubusercontent.com/PatrickVibild/TellusAmazonPictures/master/pictures/Lenovo/X240/BL/NOR/3.jpg</v>
      </c>
      <c r="P9" t="str">
        <f t="shared" si="3"/>
        <v>https://raw.githubusercontent.com/PatrickVibild/TellusAmazonPictures/master/pictures/Lenovo/X240/BL/NOR/4.jpg</v>
      </c>
      <c r="Q9" t="str">
        <f t="shared" si="4"/>
        <v>https://raw.githubusercontent.com/PatrickVibild/TellusAmazonPictures/master/pictures/Lenovo/X240/BL/NOR/5.jpg</v>
      </c>
      <c r="R9" t="str">
        <f t="shared" si="5"/>
        <v>https://raw.githubusercontent.com/PatrickVibild/TellusAmazonPictures/master/pictures/Lenovo/X240/BL/NOR/6.jpg</v>
      </c>
      <c r="S9" t="str">
        <f t="shared" si="6"/>
        <v>https://raw.githubusercontent.com/PatrickVibild/TellusAmazonPictures/master/pictures/Lenovo/X240/BL/NOR/7.jpg</v>
      </c>
      <c r="T9" t="str">
        <f t="shared" si="7"/>
        <v>https://raw.githubusercontent.com/PatrickVibild/TellusAmazonPictures/master/pictures/Lenovo/X240/BL/NOR/8.jpg</v>
      </c>
      <c r="U9" t="str">
        <f t="shared" si="8"/>
        <v>https://raw.githubusercontent.com/PatrickVibild/TellusAmazonPictures/master/pictures/Lenovo/X240/BL/NOR/9.jpg</v>
      </c>
      <c r="V9" s="42">
        <f>MATCH(G9,options!$D$1:$D$20,0)</f>
        <v>6</v>
      </c>
    </row>
    <row r="10" spans="1:22" ht="14" x14ac:dyDescent="0.15">
      <c r="A10" t="s">
        <v>382</v>
      </c>
      <c r="B10" s="50"/>
      <c r="C10" s="41"/>
      <c r="D10" s="41"/>
      <c r="E10" s="59"/>
      <c r="F10" s="36"/>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3" t="b">
        <f>TRUE()</f>
        <v>1</v>
      </c>
      <c r="J10" s="44" t="b">
        <f>TRUE()</f>
        <v>1</v>
      </c>
      <c r="K10" s="36" t="s">
        <v>700</v>
      </c>
      <c r="L10" s="45" t="b">
        <f>FALSE()</f>
        <v>0</v>
      </c>
      <c r="M10" s="46" t="str">
        <f t="shared" si="0"/>
        <v>https://download.lenovo.com/Images/Parts/04Y0906/04Y0906_A.jpg</v>
      </c>
      <c r="N10" s="46" t="str">
        <f t="shared" si="1"/>
        <v>https://download.lenovo.com/Images/Parts/04Y0906/04Y0906_B.jpg</v>
      </c>
      <c r="O10" s="47" t="str">
        <f t="shared" si="2"/>
        <v>https://download.lenovo.com/Images/Parts/04Y0906/04Y0906_details.jpg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c r="D11" s="41"/>
      <c r="E11" s="59"/>
      <c r="F11" s="36"/>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Bulgarian</v>
      </c>
      <c r="I11" s="43" t="b">
        <f>TRUE()</f>
        <v>1</v>
      </c>
      <c r="J11" s="44" t="b">
        <f>TRUE()</f>
        <v>1</v>
      </c>
      <c r="K11" s="36" t="s">
        <v>701</v>
      </c>
      <c r="L11" s="45" t="b">
        <f>FALSE()</f>
        <v>0</v>
      </c>
      <c r="M11" s="46" t="str">
        <f t="shared" si="0"/>
        <v>https://download.lenovo.com/Images/Parts/04X0222/04X0222_A.jpg</v>
      </c>
      <c r="N11" s="46" t="str">
        <f t="shared" si="1"/>
        <v>https://download.lenovo.com/Images/Parts/04X0222/04X0222_B.jpg</v>
      </c>
      <c r="O11" s="47" t="str">
        <f t="shared" si="2"/>
        <v>https://download.lenovo.com/Images/Parts/04X0222/04X0222_details.jpg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c r="D12" s="41"/>
      <c r="E12" s="59"/>
      <c r="F12" s="36"/>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43" t="b">
        <f>TRUE()</f>
        <v>1</v>
      </c>
      <c r="J12" s="44" t="b">
        <f>TRUE()</f>
        <v>1</v>
      </c>
      <c r="K12" s="36" t="s">
        <v>702</v>
      </c>
      <c r="L12" s="45" t="b">
        <f>FALSE()</f>
        <v>0</v>
      </c>
      <c r="M12" s="46" t="str">
        <f t="shared" si="0"/>
        <v>https://download.lenovo.com/Images/Parts/01AV508/01AV508_A.jpg</v>
      </c>
      <c r="N12" s="46" t="str">
        <f t="shared" si="1"/>
        <v>https://download.lenovo.com/Images/Parts/01AV508/01AV508_B.jpg</v>
      </c>
      <c r="O12" s="47" t="str">
        <f t="shared" si="2"/>
        <v>https://download.lenovo.com/Images/Parts/01AV508/01AV508_details.jpg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61" t="s">
        <v>730</v>
      </c>
      <c r="C13" s="41"/>
      <c r="D13" s="41"/>
      <c r="E13" s="59"/>
      <c r="F13" s="36"/>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Danish</v>
      </c>
      <c r="I13" s="43" t="b">
        <f>TRUE()</f>
        <v>1</v>
      </c>
      <c r="J13" s="44" t="b">
        <f>TRUE()</f>
        <v>1</v>
      </c>
      <c r="K13" s="36" t="s">
        <v>703</v>
      </c>
      <c r="L13" s="45" t="b">
        <f>FALSE()</f>
        <v>0</v>
      </c>
      <c r="M13" s="46" t="str">
        <f t="shared" si="0"/>
        <v>https://download.lenovo.com/Images/Parts/04X0224/04X0224_A.jpg</v>
      </c>
      <c r="N13" s="46" t="str">
        <f t="shared" si="1"/>
        <v>https://download.lenovo.com/Images/Parts/04X0224/04X0224_B.jpg</v>
      </c>
      <c r="O13" s="47" t="str">
        <f t="shared" si="2"/>
        <v>https://download.lenovo.com/Images/Parts/04X0224/04X0224_details.jpg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61">
        <v>5714401242994</v>
      </c>
      <c r="C14" s="41"/>
      <c r="D14" s="41"/>
      <c r="E14" s="59"/>
      <c r="F14" s="36"/>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3" t="b">
        <f>TRUE()</f>
        <v>1</v>
      </c>
      <c r="J14" s="44" t="b">
        <f>TRUE()</f>
        <v>1</v>
      </c>
      <c r="K14" s="36" t="s">
        <v>704</v>
      </c>
      <c r="L14" s="45" t="b">
        <f>FALSE()</f>
        <v>0</v>
      </c>
      <c r="M14" s="46" t="str">
        <f t="shared" si="0"/>
        <v>https://download.lenovo.com/Images/Parts/04X0230/04X0230_A.jpg</v>
      </c>
      <c r="N14" s="46" t="str">
        <f t="shared" si="1"/>
        <v>https://download.lenovo.com/Images/Parts/04X0230/04X0230_B.jpg</v>
      </c>
      <c r="O14" s="47" t="str">
        <f t="shared" si="2"/>
        <v>https://download.lenovo.com/Images/Parts/04X0230/04X0230_details.jpg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c r="D15" s="41"/>
      <c r="E15" s="59"/>
      <c r="F15" s="36"/>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3" t="b">
        <f>TRUE()</f>
        <v>1</v>
      </c>
      <c r="J15" s="44" t="b">
        <f>TRUE()</f>
        <v>1</v>
      </c>
      <c r="K15" s="36" t="s">
        <v>705</v>
      </c>
      <c r="L15" s="45" t="b">
        <f>FALSE()</f>
        <v>0</v>
      </c>
      <c r="M15" s="46" t="str">
        <f t="shared" si="0"/>
        <v>https://download.lenovo.com/Images/Parts/04X0196/04X0196_A.jpg</v>
      </c>
      <c r="N15" s="46" t="str">
        <f t="shared" si="1"/>
        <v>https://download.lenovo.com/Images/Parts/04X0196/04X0196_B.jpg</v>
      </c>
      <c r="O15" s="47" t="str">
        <f t="shared" si="2"/>
        <v>https://download.lenovo.com/Images/Parts/04X0196/04X0196_details.jpg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c r="D16" s="41"/>
      <c r="E16" s="59"/>
      <c r="F16" s="36"/>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3" t="b">
        <f>TRUE()</f>
        <v>1</v>
      </c>
      <c r="J16" s="44" t="b">
        <f>TRUE()</f>
        <v>1</v>
      </c>
      <c r="K16" s="36" t="s">
        <v>706</v>
      </c>
      <c r="L16" s="45" t="b">
        <f>FALSE()</f>
        <v>0</v>
      </c>
      <c r="M16" s="46" t="str">
        <f t="shared" si="0"/>
        <v>https://download.lenovo.com/Images/Parts/04Y0920/04Y0920_A.jpg</v>
      </c>
      <c r="N16" s="46" t="str">
        <f t="shared" si="1"/>
        <v>https://download.lenovo.com/Images/Parts/04Y0920/04Y0920_B.jpg</v>
      </c>
      <c r="O16" s="47" t="str">
        <f t="shared" si="2"/>
        <v>https://download.lenovo.com/Images/Parts/04Y0920/04Y0920_details.jpg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c r="D17" s="41"/>
      <c r="E17" s="59"/>
      <c r="F17" s="36"/>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3" t="b">
        <f>TRUE()</f>
        <v>1</v>
      </c>
      <c r="J17" s="44" t="b">
        <f>TRUE()</f>
        <v>1</v>
      </c>
      <c r="K17" s="36" t="s">
        <v>707</v>
      </c>
      <c r="L17" s="45" t="b">
        <f>FALSE()</f>
        <v>0</v>
      </c>
      <c r="M17" s="46" t="str">
        <f t="shared" si="0"/>
        <v>https://download.lenovo.com/Images/Parts/04X0236/04X0236_A.jpg</v>
      </c>
      <c r="N17" s="46" t="str">
        <f t="shared" si="1"/>
        <v>https://download.lenovo.com/Images/Parts/04X0236/04X0236_B.jpg</v>
      </c>
      <c r="O17" s="47" t="str">
        <f t="shared" si="2"/>
        <v>https://download.lenovo.com/Images/Parts/04X0236/04X0236_details.jpg</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c r="D18" s="41"/>
      <c r="E18" s="59"/>
      <c r="F18" s="36"/>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3" t="b">
        <f>TRUE()</f>
        <v>1</v>
      </c>
      <c r="J18" s="44" t="b">
        <f>TRUE()</f>
        <v>1</v>
      </c>
      <c r="K18" s="36" t="s">
        <v>708</v>
      </c>
      <c r="L18" s="45" t="b">
        <f>FALSE()</f>
        <v>0</v>
      </c>
      <c r="M18" s="46" t="str">
        <f t="shared" si="0"/>
        <v>https://download.lenovo.com/Images/Parts/04X0237/04X0237_A.jpg</v>
      </c>
      <c r="N18" s="46" t="str">
        <f t="shared" si="1"/>
        <v>https://download.lenovo.com/Images/Parts/04X0237/04X0237_B.jpg</v>
      </c>
      <c r="O18" s="47" t="str">
        <f t="shared" si="2"/>
        <v>https://download.lenovo.com/Images/Parts/04X0237/04X0237_details.jpg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c r="D19" s="41"/>
      <c r="E19" s="59"/>
      <c r="F19" s="36"/>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3" t="b">
        <f>TRUE()</f>
        <v>1</v>
      </c>
      <c r="J19" s="44" t="b">
        <f>TRUE()</f>
        <v>1</v>
      </c>
      <c r="K19" s="36" t="s">
        <v>709</v>
      </c>
      <c r="L19" s="45" t="b">
        <v>0</v>
      </c>
      <c r="M19" s="46" t="str">
        <f t="shared" si="0"/>
        <v>https://download.lenovo.com/Images/Parts/04Y0964/04Y0964_A.jpg</v>
      </c>
      <c r="N19" s="46" t="str">
        <f t="shared" si="1"/>
        <v>https://download.lenovo.com/Images/Parts/04Y0964/04Y0964_B.jpg</v>
      </c>
      <c r="O19" s="47" t="str">
        <f t="shared" si="2"/>
        <v>https://download.lenovo.com/Images/Parts/04Y0964/04Y0964_details.jpg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c r="D20" s="41"/>
      <c r="E20" s="59"/>
      <c r="F20" s="36"/>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3" t="b">
        <f>TRUE()</f>
        <v>1</v>
      </c>
      <c r="J20" s="44" t="b">
        <f>TRUE()</f>
        <v>1</v>
      </c>
      <c r="K20" s="36" t="s">
        <v>710</v>
      </c>
      <c r="L20" s="45" t="b">
        <f>FALSE()</f>
        <v>0</v>
      </c>
      <c r="M20" s="46" t="str">
        <f t="shared" si="0"/>
        <v>https://download.lenovo.com/Images/Parts/04X0242/04X0242_A.jpg</v>
      </c>
      <c r="N20" s="46" t="str">
        <f t="shared" si="1"/>
        <v>https://download.lenovo.com/Images/Parts/04X0242/04X0242_B.jpg</v>
      </c>
      <c r="O20" s="47" t="str">
        <f t="shared" si="2"/>
        <v>https://download.lenovo.com/Images/Parts/04X0242/04X0242_details.jpg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c r="D21" s="41"/>
      <c r="E21" s="59"/>
      <c r="F21" s="36"/>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f>TRUE()</f>
        <v>1</v>
      </c>
      <c r="K21" s="36" t="s">
        <v>711</v>
      </c>
      <c r="L21" s="45" t="b">
        <f>TRUE()</f>
        <v>1</v>
      </c>
      <c r="M21" s="46" t="str">
        <f t="shared" si="0"/>
        <v>https://raw.githubusercontent.com/PatrickVibild/TellusAmazonPictures/master/pictures/Lenovo/X240/BL/USI/1.jpg</v>
      </c>
      <c r="N21" s="46" t="str">
        <f t="shared" si="1"/>
        <v>https://raw.githubusercontent.com/PatrickVibild/TellusAmazonPictures/master/pictures/Lenovo/X240/BL/USI/2.jpg</v>
      </c>
      <c r="O21" s="47" t="str">
        <f t="shared" si="2"/>
        <v>https://raw.githubusercontent.com/PatrickVibild/TellusAmazonPictures/master/pictures/Lenovo/X240/BL/USI/3.jpg</v>
      </c>
      <c r="P21" t="str">
        <f t="shared" si="3"/>
        <v>https://raw.githubusercontent.com/PatrickVibild/TellusAmazonPictures/master/pictures/Lenovo/X240/BL/USI/4.jpg</v>
      </c>
      <c r="Q21" t="str">
        <f t="shared" si="4"/>
        <v>https://raw.githubusercontent.com/PatrickVibild/TellusAmazonPictures/master/pictures/Lenovo/X240/BL/USI/5.jpg</v>
      </c>
      <c r="R21" t="str">
        <f t="shared" si="5"/>
        <v>https://raw.githubusercontent.com/PatrickVibild/TellusAmazonPictures/master/pictures/Lenovo/X240/BL/USI/6.jpg</v>
      </c>
      <c r="S21" t="str">
        <f t="shared" si="6"/>
        <v>https://raw.githubusercontent.com/PatrickVibild/TellusAmazonPictures/master/pictures/Lenovo/X240/BL/USI/7.jpg</v>
      </c>
      <c r="T21" t="str">
        <f t="shared" si="7"/>
        <v>https://raw.githubusercontent.com/PatrickVibild/TellusAmazonPictures/master/pictures/Lenovo/X240/BL/USI/8.jpg</v>
      </c>
      <c r="U21" t="str">
        <f t="shared" si="8"/>
        <v>https://raw.githubusercontent.com/PatrickVibild/TellusAmazonPictures/master/pictures/Lenovo/X240/BL/USI/9.jpg</v>
      </c>
      <c r="V21" s="42">
        <f>MATCH(G21,options!$D$1:$D$20,0)</f>
        <v>16</v>
      </c>
    </row>
    <row r="22" spans="1:22" ht="28" x14ac:dyDescent="0.15">
      <c r="B22" s="50"/>
      <c r="D22" s="41"/>
      <c r="E22" s="59"/>
      <c r="F22" s="36"/>
      <c r="G22" s="42" t="s">
        <v>404</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US</v>
      </c>
      <c r="I22" s="43" t="b">
        <f>TRUE()</f>
        <v>1</v>
      </c>
      <c r="J22" s="44" t="b">
        <f>TRUE()</f>
        <v>1</v>
      </c>
      <c r="K22" s="36" t="s">
        <v>712</v>
      </c>
      <c r="L22" s="45" t="b">
        <v>1</v>
      </c>
      <c r="M22" s="46" t="str">
        <f t="shared" si="0"/>
        <v>https://raw.githubusercontent.com/PatrickVibild/TellusAmazonPictures/master/pictures/Lenovo/X240/BL/US/1.jpg</v>
      </c>
      <c r="N22" s="46" t="str">
        <f t="shared" si="1"/>
        <v>https://raw.githubusercontent.com/PatrickVibild/TellusAmazonPictures/master/pictures/Lenovo/X240/BL/US/2.jpg</v>
      </c>
      <c r="O22" s="47" t="str">
        <f t="shared" si="2"/>
        <v>https://raw.githubusercontent.com/PatrickVibild/TellusAmazonPictures/master/pictures/Lenovo/X240/BL/US/3.jpg</v>
      </c>
      <c r="P22" t="str">
        <f t="shared" si="3"/>
        <v>https://raw.githubusercontent.com/PatrickVibild/TellusAmazonPictures/master/pictures/Lenovo/X240/BL/US/4.jpg</v>
      </c>
      <c r="Q22" t="str">
        <f t="shared" si="4"/>
        <v>https://raw.githubusercontent.com/PatrickVibild/TellusAmazonPictures/master/pictures/Lenovo/X240/BL/US/5.jpg</v>
      </c>
      <c r="R22" t="str">
        <f t="shared" si="5"/>
        <v>https://raw.githubusercontent.com/PatrickVibild/TellusAmazonPictures/master/pictures/Lenovo/X240/BL/US/6.jpg</v>
      </c>
      <c r="S22" t="str">
        <f t="shared" si="6"/>
        <v>https://raw.githubusercontent.com/PatrickVibild/TellusAmazonPictures/master/pictures/Lenovo/X240/BL/US/7.jpg</v>
      </c>
      <c r="T22" t="str">
        <f t="shared" si="7"/>
        <v>https://raw.githubusercontent.com/PatrickVibild/TellusAmazonPictures/master/pictures/Lenovo/X240/BL/US/8.jpg</v>
      </c>
      <c r="U22" t="str">
        <f t="shared" si="8"/>
        <v>https://raw.githubusercontent.com/PatrickVibild/TellusAmazonPictures/master/pictures/Lenovo/X240/BL/US/9.jpg</v>
      </c>
      <c r="V22" s="42">
        <f>MATCH(G22,options!$D$1:$D$20,0)</f>
        <v>18</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1" t="b">
        <v>0</v>
      </c>
      <c r="D23" s="41" t="b">
        <v>1</v>
      </c>
      <c r="E23" s="59">
        <v>5714401242017</v>
      </c>
      <c r="F23" s="36" t="s">
        <v>676</v>
      </c>
      <c r="G23" s="42" t="s">
        <v>370</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German</v>
      </c>
      <c r="I23" s="43" t="b">
        <f>TRUE()</f>
        <v>1</v>
      </c>
      <c r="J23" s="44" t="b">
        <v>0</v>
      </c>
      <c r="K23" s="36" t="s">
        <v>722</v>
      </c>
      <c r="L23" s="45" t="b">
        <v>1</v>
      </c>
      <c r="M23" s="46" t="str">
        <f t="shared" si="0"/>
        <v>https://raw.githubusercontent.com/PatrickVibild/TellusAmazonPictures/master/pictures/Lenovo/X240/RG/DE/1.jpg</v>
      </c>
      <c r="N23" s="46" t="str">
        <f t="shared" si="1"/>
        <v>https://raw.githubusercontent.com/PatrickVibild/TellusAmazonPictures/master/pictures/Lenovo/X240/RG/DE/2.jpg</v>
      </c>
      <c r="O23" s="47" t="str">
        <f t="shared" si="2"/>
        <v>https://raw.githubusercontent.com/PatrickVibild/TellusAmazonPictures/master/pictures/Lenovo/X240/RG/DE/3.jpg</v>
      </c>
      <c r="P23" t="str">
        <f t="shared" si="3"/>
        <v>https://raw.githubusercontent.com/PatrickVibild/TellusAmazonPictures/master/pictures/Lenovo/X240/RG/DE/4.jpg</v>
      </c>
      <c r="Q23" t="str">
        <f t="shared" si="4"/>
        <v>https://raw.githubusercontent.com/PatrickVibild/TellusAmazonPictures/master/pictures/Lenovo/X240/RG/DE/5.jpg</v>
      </c>
      <c r="R23" t="str">
        <f t="shared" si="5"/>
        <v>https://raw.githubusercontent.com/PatrickVibild/TellusAmazonPictures/master/pictures/Lenovo/X240/RG/DE/6.jpg</v>
      </c>
      <c r="S23" t="str">
        <f t="shared" si="6"/>
        <v>https://raw.githubusercontent.com/PatrickVibild/TellusAmazonPictures/master/pictures/Lenovo/X240/RG/DE/7.jpg</v>
      </c>
      <c r="T23" t="str">
        <f t="shared" si="7"/>
        <v>https://raw.githubusercontent.com/PatrickVibild/TellusAmazonPictures/master/pictures/Lenovo/X240/RG/DE/8.jpg</v>
      </c>
      <c r="U23" t="str">
        <f t="shared" si="8"/>
        <v>https://raw.githubusercontent.com/PatrickVibild/TellusAmazonPictures/master/pictures/Lenovo/X240/RG/DE/9.jpg</v>
      </c>
      <c r="V23" s="42">
        <f>MATCH(G23,options!$D$1:$D$20,0)</f>
        <v>1</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1" t="b">
        <f>FALSE()</f>
        <v>0</v>
      </c>
      <c r="D24" s="41" t="b">
        <v>1</v>
      </c>
      <c r="E24" s="59">
        <v>5714401242024</v>
      </c>
      <c r="F24" s="36" t="s">
        <v>677</v>
      </c>
      <c r="G24" s="42" t="s">
        <v>372</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French</v>
      </c>
      <c r="I24" s="43"/>
      <c r="J24" s="44" t="b">
        <f>FALSE()</f>
        <v>0</v>
      </c>
      <c r="K24" s="36" t="s">
        <v>723</v>
      </c>
      <c r="L24" s="45" t="b">
        <v>1</v>
      </c>
      <c r="M24" s="46" t="str">
        <f t="shared" si="0"/>
        <v>https://raw.githubusercontent.com/PatrickVibild/TellusAmazonPictures/master/pictures/Lenovo/X240/RG/FR/1.jpg</v>
      </c>
      <c r="N24" s="46" t="str">
        <f t="shared" si="1"/>
        <v>https://raw.githubusercontent.com/PatrickVibild/TellusAmazonPictures/master/pictures/Lenovo/X240/RG/FR/2.jpg</v>
      </c>
      <c r="O24" s="47" t="str">
        <f t="shared" si="2"/>
        <v>https://raw.githubusercontent.com/PatrickVibild/TellusAmazonPictures/master/pictures/Lenovo/X240/RG/FR/3.jpg</v>
      </c>
      <c r="P24" t="str">
        <f t="shared" si="3"/>
        <v>https://raw.githubusercontent.com/PatrickVibild/TellusAmazonPictures/master/pictures/Lenovo/X240/RG/FR/4.jpg</v>
      </c>
      <c r="Q24" t="str">
        <f t="shared" si="4"/>
        <v>https://raw.githubusercontent.com/PatrickVibild/TellusAmazonPictures/master/pictures/Lenovo/X240/RG/FR/5.jpg</v>
      </c>
      <c r="R24" t="str">
        <f t="shared" si="5"/>
        <v>https://raw.githubusercontent.com/PatrickVibild/TellusAmazonPictures/master/pictures/Lenovo/X240/RG/FR/6.jpg</v>
      </c>
      <c r="S24" t="str">
        <f t="shared" si="6"/>
        <v>https://raw.githubusercontent.com/PatrickVibild/TellusAmazonPictures/master/pictures/Lenovo/X240/RG/FR/7.jpg</v>
      </c>
      <c r="T24" t="str">
        <f t="shared" si="7"/>
        <v>https://raw.githubusercontent.com/PatrickVibild/TellusAmazonPictures/master/pictures/Lenovo/X240/RG/FR/8.jpg</v>
      </c>
      <c r="U24" t="str">
        <f t="shared" si="8"/>
        <v>https://raw.githubusercontent.com/PatrickVibild/TellusAmazonPictures/master/pictures/Lenovo/X240/RG/FR/9.jpg</v>
      </c>
      <c r="V24" s="42">
        <f>MATCH(G24,options!$D$1:$D$20,0)</f>
        <v>2</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1" t="b">
        <f>FALSE()</f>
        <v>0</v>
      </c>
      <c r="D25" s="41" t="b">
        <v>1</v>
      </c>
      <c r="E25" s="59">
        <v>5714401242031</v>
      </c>
      <c r="F25" s="36" t="s">
        <v>678</v>
      </c>
      <c r="G25" s="42" t="s">
        <v>375</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Italian</v>
      </c>
      <c r="I25" s="43"/>
      <c r="J25" s="44" t="b">
        <f>FALSE()</f>
        <v>0</v>
      </c>
      <c r="K25" s="36" t="s">
        <v>724</v>
      </c>
      <c r="L25" s="45" t="b">
        <v>1</v>
      </c>
      <c r="M25" s="46" t="str">
        <f t="shared" si="0"/>
        <v>https://raw.githubusercontent.com/PatrickVibild/TellusAmazonPictures/master/pictures/Lenovo/X240/RG/IT/1.jpg</v>
      </c>
      <c r="N25" s="46" t="str">
        <f t="shared" si="1"/>
        <v>https://raw.githubusercontent.com/PatrickVibild/TellusAmazonPictures/master/pictures/Lenovo/X240/RG/IT/2.jpg</v>
      </c>
      <c r="O25" s="47" t="str">
        <f t="shared" si="2"/>
        <v>https://raw.githubusercontent.com/PatrickVibild/TellusAmazonPictures/master/pictures/Lenovo/X240/RG/IT/3.jpg</v>
      </c>
      <c r="P25" t="str">
        <f t="shared" si="3"/>
        <v>https://raw.githubusercontent.com/PatrickVibild/TellusAmazonPictures/master/pictures/Lenovo/X240/RG/IT/4.jpg</v>
      </c>
      <c r="Q25" t="str">
        <f t="shared" si="4"/>
        <v>https://raw.githubusercontent.com/PatrickVibild/TellusAmazonPictures/master/pictures/Lenovo/X240/RG/IT/5.jpg</v>
      </c>
      <c r="R25" t="str">
        <f t="shared" si="5"/>
        <v>https://raw.githubusercontent.com/PatrickVibild/TellusAmazonPictures/master/pictures/Lenovo/X240/RG/IT/6.jpg</v>
      </c>
      <c r="S25" t="str">
        <f t="shared" si="6"/>
        <v>https://raw.githubusercontent.com/PatrickVibild/TellusAmazonPictures/master/pictures/Lenovo/X240/RG/IT/7.jpg</v>
      </c>
      <c r="T25" t="str">
        <f t="shared" si="7"/>
        <v>https://raw.githubusercontent.com/PatrickVibild/TellusAmazonPictures/master/pictures/Lenovo/X240/RG/IT/8.jpg</v>
      </c>
      <c r="U25" t="str">
        <f t="shared" si="8"/>
        <v>https://raw.githubusercontent.com/PatrickVibild/TellusAmazonPictures/master/pictures/Lenovo/X240/RG/IT/9.jpg</v>
      </c>
      <c r="V25" s="42">
        <f>MATCH(G25,options!$D$1:$D$20,0)</f>
        <v>3</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1" t="b">
        <f>FALSE()</f>
        <v>0</v>
      </c>
      <c r="D26" s="41" t="b">
        <v>1</v>
      </c>
      <c r="E26" s="59">
        <v>5714401242048</v>
      </c>
      <c r="F26" s="36" t="s">
        <v>679</v>
      </c>
      <c r="G26" s="42" t="s">
        <v>377</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Spanish</v>
      </c>
      <c r="I26" s="43"/>
      <c r="J26" s="44" t="b">
        <f>FALSE()</f>
        <v>0</v>
      </c>
      <c r="K26" s="36" t="s">
        <v>725</v>
      </c>
      <c r="L26" s="45" t="b">
        <v>1</v>
      </c>
      <c r="M26" s="46" t="str">
        <f t="shared" si="0"/>
        <v>https://raw.githubusercontent.com/PatrickVibild/TellusAmazonPictures/master/pictures/Lenovo/X240/RG/ES/1.jpg</v>
      </c>
      <c r="N26" s="46" t="str">
        <f t="shared" si="1"/>
        <v>https://raw.githubusercontent.com/PatrickVibild/TellusAmazonPictures/master/pictures/Lenovo/X240/RG/ES/2.jpg</v>
      </c>
      <c r="O26" s="47" t="str">
        <f t="shared" si="2"/>
        <v>https://raw.githubusercontent.com/PatrickVibild/TellusAmazonPictures/master/pictures/Lenovo/X240/RG/ES/3.jpg</v>
      </c>
      <c r="P26" t="str">
        <f t="shared" si="3"/>
        <v>https://raw.githubusercontent.com/PatrickVibild/TellusAmazonPictures/master/pictures/Lenovo/X240/RG/ES/4.jpg</v>
      </c>
      <c r="Q26" t="str">
        <f t="shared" si="4"/>
        <v>https://raw.githubusercontent.com/PatrickVibild/TellusAmazonPictures/master/pictures/Lenovo/X240/RG/ES/5.jpg</v>
      </c>
      <c r="R26" t="str">
        <f t="shared" si="5"/>
        <v>https://raw.githubusercontent.com/PatrickVibild/TellusAmazonPictures/master/pictures/Lenovo/X240/RG/ES/6.jpg</v>
      </c>
      <c r="S26" t="str">
        <f t="shared" si="6"/>
        <v>https://raw.githubusercontent.com/PatrickVibild/TellusAmazonPictures/master/pictures/Lenovo/X240/RG/ES/7.jpg</v>
      </c>
      <c r="T26" t="str">
        <f t="shared" si="7"/>
        <v>https://raw.githubusercontent.com/PatrickVibild/TellusAmazonPictures/master/pictures/Lenovo/X240/RG/ES/8.jpg</v>
      </c>
      <c r="U26" t="str">
        <f t="shared" si="8"/>
        <v>https://raw.githubusercontent.com/PatrickVibild/TellusAmazonPictures/master/pictures/Lenovo/X240/RG/ES/9.jpg</v>
      </c>
      <c r="V26" s="42">
        <f>MATCH(G26,options!$D$1:$D$20,0)</f>
        <v>4</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1" t="b">
        <f>FALSE()</f>
        <v>0</v>
      </c>
      <c r="D27" s="41" t="b">
        <v>1</v>
      </c>
      <c r="E27" s="59">
        <v>5714401242055</v>
      </c>
      <c r="F27" s="36" t="s">
        <v>680</v>
      </c>
      <c r="G27" s="42" t="s">
        <v>379</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UK</v>
      </c>
      <c r="I27" s="43"/>
      <c r="J27" s="44" t="b">
        <f>FALSE()</f>
        <v>0</v>
      </c>
      <c r="K27" s="36" t="s">
        <v>726</v>
      </c>
      <c r="L27" s="45" t="b">
        <v>1</v>
      </c>
      <c r="M27" s="46" t="str">
        <f t="shared" si="0"/>
        <v>https://raw.githubusercontent.com/PatrickVibild/TellusAmazonPictures/master/pictures/Lenovo/X240/RG/UK/1.jpg</v>
      </c>
      <c r="N27" s="46" t="str">
        <f t="shared" si="1"/>
        <v>https://raw.githubusercontent.com/PatrickVibild/TellusAmazonPictures/master/pictures/Lenovo/X240/RG/UK/2.jpg</v>
      </c>
      <c r="O27" s="47" t="str">
        <f t="shared" si="2"/>
        <v>https://raw.githubusercontent.com/PatrickVibild/TellusAmazonPictures/master/pictures/Lenovo/X240/RG/UK/3.jpg</v>
      </c>
      <c r="P27" t="str">
        <f t="shared" si="3"/>
        <v>https://raw.githubusercontent.com/PatrickVibild/TellusAmazonPictures/master/pictures/Lenovo/X240/RG/UK/4.jpg</v>
      </c>
      <c r="Q27" t="str">
        <f t="shared" si="4"/>
        <v>https://raw.githubusercontent.com/PatrickVibild/TellusAmazonPictures/master/pictures/Lenovo/X240/RG/UK/5.jpg</v>
      </c>
      <c r="R27" t="str">
        <f t="shared" si="5"/>
        <v>https://raw.githubusercontent.com/PatrickVibild/TellusAmazonPictures/master/pictures/Lenovo/X240/RG/UK/6.jpg</v>
      </c>
      <c r="S27" t="str">
        <f t="shared" si="6"/>
        <v>https://raw.githubusercontent.com/PatrickVibild/TellusAmazonPictures/master/pictures/Lenovo/X240/RG/UK/7.jpg</v>
      </c>
      <c r="T27" t="str">
        <f t="shared" si="7"/>
        <v>https://raw.githubusercontent.com/PatrickVibild/TellusAmazonPictures/master/pictures/Lenovo/X240/RG/UK/8.jpg</v>
      </c>
      <c r="U27" t="str">
        <f t="shared" si="8"/>
        <v>https://raw.githubusercontent.com/PatrickVibild/TellusAmazonPictures/master/pictures/Lenovo/X240/RG/UK/9.jpg</v>
      </c>
      <c r="V27" s="42">
        <f>MATCH(G27,options!$D$1:$D$20,0)</f>
        <v>5</v>
      </c>
    </row>
    <row r="28" spans="1:22" ht="28" x14ac:dyDescent="0.15">
      <c r="B28" s="53"/>
      <c r="C28" s="41" t="b">
        <f>FALSE()</f>
        <v>0</v>
      </c>
      <c r="D28" s="41" t="b">
        <v>1</v>
      </c>
      <c r="E28" s="59">
        <v>5714401242062</v>
      </c>
      <c r="F28" s="36" t="s">
        <v>681</v>
      </c>
      <c r="G28" s="42" t="s">
        <v>381</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Scandinavian – Nordic</v>
      </c>
      <c r="I28" s="43"/>
      <c r="J28" s="44" t="b">
        <f>FALSE()</f>
        <v>0</v>
      </c>
      <c r="K28" s="36" t="s">
        <v>727</v>
      </c>
      <c r="L28" s="45" t="b">
        <v>1</v>
      </c>
      <c r="M28" s="46" t="str">
        <f t="shared" si="0"/>
        <v>https://raw.githubusercontent.com/PatrickVibild/TellusAmazonPictures/master/pictures/Lenovo/X240/RG/NOR/1.jpg</v>
      </c>
      <c r="N28" s="46" t="str">
        <f t="shared" si="1"/>
        <v>https://raw.githubusercontent.com/PatrickVibild/TellusAmazonPictures/master/pictures/Lenovo/X240/RG/NOR/2.jpg</v>
      </c>
      <c r="O28" s="47" t="str">
        <f t="shared" si="2"/>
        <v>https://raw.githubusercontent.com/PatrickVibild/TellusAmazonPictures/master/pictures/Lenovo/X240/RG/NOR/3.jpg</v>
      </c>
      <c r="P28" t="str">
        <f t="shared" si="3"/>
        <v>https://raw.githubusercontent.com/PatrickVibild/TellusAmazonPictures/master/pictures/Lenovo/X240/RG/NOR/4.jpg</v>
      </c>
      <c r="Q28" t="str">
        <f t="shared" si="4"/>
        <v>https://raw.githubusercontent.com/PatrickVibild/TellusAmazonPictures/master/pictures/Lenovo/X240/RG/NOR/5.jpg</v>
      </c>
      <c r="R28" t="str">
        <f t="shared" si="5"/>
        <v>https://raw.githubusercontent.com/PatrickVibild/TellusAmazonPictures/master/pictures/Lenovo/X240/RG/NOR/6.jpg</v>
      </c>
      <c r="S28" t="str">
        <f t="shared" si="6"/>
        <v>https://raw.githubusercontent.com/PatrickVibild/TellusAmazonPictures/master/pictures/Lenovo/X240/RG/NOR/7.jpg</v>
      </c>
      <c r="T28" t="str">
        <f t="shared" si="7"/>
        <v>https://raw.githubusercontent.com/PatrickVibild/TellusAmazonPictures/master/pictures/Lenovo/X240/RG/NOR/8.jpg</v>
      </c>
      <c r="U28" t="str">
        <f t="shared" si="8"/>
        <v>https://raw.githubusercontent.com/PatrickVibild/TellusAmazonPictures/master/pictures/Lenovo/X240/RG/NOR/9.jpg</v>
      </c>
      <c r="V28" s="42">
        <f>MATCH(G28,options!$D$1:$D$20,0)</f>
        <v>6</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1" t="b">
        <f>FALSE()</f>
        <v>0</v>
      </c>
      <c r="D29" s="41" t="b">
        <f>FALSE()</f>
        <v>0</v>
      </c>
      <c r="E29" s="59">
        <v>5714401242079</v>
      </c>
      <c r="F29" s="36" t="s">
        <v>682</v>
      </c>
      <c r="G29" s="42" t="s">
        <v>383</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Belgian</v>
      </c>
      <c r="I29" s="43"/>
      <c r="J29" s="44" t="b">
        <f>FALSE()</f>
        <v>0</v>
      </c>
      <c r="K29" s="36" t="s">
        <v>700</v>
      </c>
      <c r="L29" s="45" t="b">
        <f>FALSE()</f>
        <v>0</v>
      </c>
      <c r="M29" s="46" t="str">
        <f t="shared" si="0"/>
        <v>https://download.lenovo.com/Images/Parts/04Y0906/04Y0906_A.jpg</v>
      </c>
      <c r="N29" s="46" t="str">
        <f t="shared" si="1"/>
        <v>https://download.lenovo.com/Images/Parts/04Y0906/04Y0906_B.jpg</v>
      </c>
      <c r="O29" s="47" t="str">
        <f t="shared" si="2"/>
        <v>https://download.lenovo.com/Images/Parts/04Y0906/04Y0906_details.jpg</v>
      </c>
      <c r="P29" t="str">
        <f t="shared" si="3"/>
        <v/>
      </c>
      <c r="Q29" t="str">
        <f t="shared" si="4"/>
        <v/>
      </c>
      <c r="R29" t="str">
        <f t="shared" si="5"/>
        <v/>
      </c>
      <c r="S29" t="str">
        <f t="shared" si="6"/>
        <v/>
      </c>
      <c r="T29" t="str">
        <f t="shared" si="7"/>
        <v/>
      </c>
      <c r="U29" t="str">
        <f t="shared" si="8"/>
        <v/>
      </c>
      <c r="V29" s="42">
        <f>MATCH(G29,options!$D$1:$D$20,0)</f>
        <v>7</v>
      </c>
    </row>
    <row r="30" spans="1:22" ht="14" x14ac:dyDescent="0.15">
      <c r="B30" s="53"/>
      <c r="C30" s="41" t="b">
        <f>FALSE()</f>
        <v>0</v>
      </c>
      <c r="D30" s="41" t="b">
        <v>0</v>
      </c>
      <c r="E30" s="59">
        <v>5714401242086</v>
      </c>
      <c r="F30" s="36" t="s">
        <v>683</v>
      </c>
      <c r="G30" s="42" t="s">
        <v>385</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Bulgarian</v>
      </c>
      <c r="I30" s="43"/>
      <c r="J30" s="44" t="b">
        <f>FALSE()</f>
        <v>0</v>
      </c>
      <c r="K30" s="36" t="s">
        <v>713</v>
      </c>
      <c r="L30" s="45" t="b">
        <f>FALSE()</f>
        <v>0</v>
      </c>
      <c r="M30" s="46" t="str">
        <f t="shared" si="0"/>
        <v>https://download.lenovo.com/Images/Parts/04Y0907/04Y0907_A.jpg</v>
      </c>
      <c r="N30" s="46" t="str">
        <f t="shared" si="1"/>
        <v>https://download.lenovo.com/Images/Parts/04Y0907/04Y0907_B.jpg</v>
      </c>
      <c r="O30" s="47" t="str">
        <f t="shared" si="2"/>
        <v>https://download.lenovo.com/Images/Parts/04Y0907/04Y0907_details.jpg</v>
      </c>
      <c r="P30" t="str">
        <f t="shared" si="3"/>
        <v/>
      </c>
      <c r="Q30" t="str">
        <f t="shared" si="4"/>
        <v/>
      </c>
      <c r="R30" t="str">
        <f t="shared" si="5"/>
        <v/>
      </c>
      <c r="S30" t="str">
        <f t="shared" si="6"/>
        <v/>
      </c>
      <c r="T30" t="str">
        <f t="shared" si="7"/>
        <v/>
      </c>
      <c r="U30" t="str">
        <f t="shared" si="8"/>
        <v/>
      </c>
      <c r="V30" s="42">
        <f>MATCH(G30,options!$D$1:$D$20,0)</f>
        <v>8</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1" t="b">
        <f>FALSE()</f>
        <v>0</v>
      </c>
      <c r="D31" s="41" t="b">
        <f>FALSE()</f>
        <v>0</v>
      </c>
      <c r="E31" s="59">
        <v>5714401242093</v>
      </c>
      <c r="F31" s="36" t="s">
        <v>684</v>
      </c>
      <c r="G31" s="42" t="s">
        <v>386</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Czech</v>
      </c>
      <c r="I31" s="43"/>
      <c r="J31" s="44" t="b">
        <f>FALSE()</f>
        <v>0</v>
      </c>
      <c r="K31" s="36" t="s">
        <v>714</v>
      </c>
      <c r="L31" s="45" t="b">
        <f>FALSE()</f>
        <v>0</v>
      </c>
      <c r="M31" s="46" t="str">
        <f t="shared" si="0"/>
        <v>https://download.lenovo.com/Images/Parts/04Y0908/04Y0908_A.jpg</v>
      </c>
      <c r="N31" s="46" t="str">
        <f t="shared" si="1"/>
        <v>https://download.lenovo.com/Images/Parts/04Y0908/04Y0908_B.jpg</v>
      </c>
      <c r="O31" s="47" t="str">
        <f t="shared" si="2"/>
        <v>https://download.lenovo.com/Images/Parts/04Y0908/04Y0908_details.jpg</v>
      </c>
      <c r="P31" t="str">
        <f t="shared" si="3"/>
        <v/>
      </c>
      <c r="Q31" t="str">
        <f t="shared" si="4"/>
        <v/>
      </c>
      <c r="R31" t="str">
        <f t="shared" si="5"/>
        <v/>
      </c>
      <c r="S31" t="str">
        <f t="shared" si="6"/>
        <v/>
      </c>
      <c r="T31" t="str">
        <f t="shared" si="7"/>
        <v/>
      </c>
      <c r="U31" t="str">
        <f t="shared" si="8"/>
        <v/>
      </c>
      <c r="V31" s="42">
        <f>MATCH(G31,options!$D$1:$D$20,0)</f>
        <v>20</v>
      </c>
    </row>
    <row r="32" spans="1:22" ht="14" x14ac:dyDescent="0.15">
      <c r="C32" s="41" t="b">
        <f>FALSE()</f>
        <v>0</v>
      </c>
      <c r="D32" s="41" t="b">
        <f>FALSE()</f>
        <v>0</v>
      </c>
      <c r="E32" s="59">
        <v>5714401242109</v>
      </c>
      <c r="F32" s="36" t="s">
        <v>685</v>
      </c>
      <c r="G32" s="42" t="s">
        <v>388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Danish</v>
      </c>
      <c r="I32" s="43"/>
      <c r="J32" s="44" t="b">
        <f>FALSE()</f>
        <v>0</v>
      </c>
      <c r="K32" s="36" t="s">
        <v>715</v>
      </c>
      <c r="L32" s="45" t="b">
        <f>FALSE()</f>
        <v>0</v>
      </c>
      <c r="M32" s="46" t="str">
        <f t="shared" si="0"/>
        <v>https://download.lenovo.com/Images/Parts/04Y0947/04Y0947_A.jpg</v>
      </c>
      <c r="N32" s="46" t="str">
        <f t="shared" si="1"/>
        <v>https://download.lenovo.com/Images/Parts/04Y0947/04Y0947_B.jpg</v>
      </c>
      <c r="O32" s="47" t="str">
        <f t="shared" si="2"/>
        <v>https://download.lenovo.com/Images/Parts/04Y0947/04Y0947_details.jpg</v>
      </c>
      <c r="P32" t="str">
        <f t="shared" si="3"/>
        <v/>
      </c>
      <c r="Q32" t="str">
        <f t="shared" si="4"/>
        <v/>
      </c>
      <c r="R32" t="str">
        <f t="shared" si="5"/>
        <v/>
      </c>
      <c r="S32" t="str">
        <f t="shared" si="6"/>
        <v/>
      </c>
      <c r="T32" t="str">
        <f t="shared" si="7"/>
        <v/>
      </c>
      <c r="U32" t="str">
        <f t="shared" si="8"/>
        <v/>
      </c>
      <c r="V32" s="42">
        <f>MATCH(G32,options!$D$1:$D$20,0)</f>
        <v>9</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1" t="b">
        <f>FALSE()</f>
        <v>0</v>
      </c>
      <c r="D33" s="41" t="b">
        <f>FALSE()</f>
        <v>0</v>
      </c>
      <c r="E33" s="59">
        <v>5714401242116</v>
      </c>
      <c r="F33" s="36" t="s">
        <v>686</v>
      </c>
      <c r="G33" s="42" t="s">
        <v>390</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Hungarian</v>
      </c>
      <c r="I33" s="43"/>
      <c r="J33" s="44" t="b">
        <f>FALSE()</f>
        <v>0</v>
      </c>
      <c r="K33" s="36" t="s">
        <v>716</v>
      </c>
      <c r="L33" s="45" t="b">
        <f>FALSE()</f>
        <v>0</v>
      </c>
      <c r="M33" s="46" t="str">
        <f t="shared" si="0"/>
        <v>https://download.lenovo.com/Images/Parts/04Y0915/04Y0915_A.jpg</v>
      </c>
      <c r="N33" s="46" t="str">
        <f t="shared" si="1"/>
        <v>https://download.lenovo.com/Images/Parts/04Y0915/04Y0915_B.jpg</v>
      </c>
      <c r="O33" s="47" t="str">
        <f t="shared" si="2"/>
        <v>https://download.lenovo.com/Images/Parts/04Y0915/04Y0915_details.jpg</v>
      </c>
      <c r="P33" t="str">
        <f t="shared" si="3"/>
        <v/>
      </c>
      <c r="Q33" t="str">
        <f t="shared" si="4"/>
        <v/>
      </c>
      <c r="R33" t="str">
        <f t="shared" si="5"/>
        <v/>
      </c>
      <c r="S33" t="str">
        <f t="shared" si="6"/>
        <v/>
      </c>
      <c r="T33" t="str">
        <f t="shared" si="7"/>
        <v/>
      </c>
      <c r="U33" t="str">
        <f t="shared" si="8"/>
        <v/>
      </c>
      <c r="V33" s="42">
        <f>MATCH(G33,options!$D$1:$D$20,0)</f>
        <v>19</v>
      </c>
    </row>
    <row r="34" spans="1:22" ht="14" x14ac:dyDescent="0.15">
      <c r="C34" s="41" t="b">
        <f>FALSE()</f>
        <v>0</v>
      </c>
      <c r="D34" s="41" t="b">
        <f>FALSE()</f>
        <v>0</v>
      </c>
      <c r="E34" s="59">
        <v>5714401242123</v>
      </c>
      <c r="F34" s="36" t="s">
        <v>687</v>
      </c>
      <c r="G34" s="42" t="s">
        <v>391</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Dutch</v>
      </c>
      <c r="I34" s="43"/>
      <c r="J34" s="44" t="b">
        <f>FALSE()</f>
        <v>0</v>
      </c>
      <c r="K34" s="36" t="s">
        <v>717</v>
      </c>
      <c r="L34" s="45" t="b">
        <f>FALSE()</f>
        <v>0</v>
      </c>
      <c r="M34" s="46" t="str">
        <f t="shared" si="0"/>
        <v>https://download.lenovo.com/Images/Parts/04Y0919/04Y0919_A.jpg</v>
      </c>
      <c r="N34" s="46" t="str">
        <f t="shared" si="1"/>
        <v>https://download.lenovo.com/Images/Parts/04Y0919/04Y0919_B.jpg</v>
      </c>
      <c r="O34" s="47" t="str">
        <f t="shared" si="2"/>
        <v>https://download.lenovo.com/Images/Parts/04Y0919/04Y0919_details.jpg</v>
      </c>
      <c r="P34" t="str">
        <f t="shared" si="3"/>
        <v/>
      </c>
      <c r="Q34" t="str">
        <f t="shared" si="4"/>
        <v/>
      </c>
      <c r="R34" t="str">
        <f t="shared" si="5"/>
        <v/>
      </c>
      <c r="S34" t="str">
        <f t="shared" si="6"/>
        <v/>
      </c>
      <c r="T34" t="str">
        <f t="shared" si="7"/>
        <v/>
      </c>
      <c r="U34" t="str">
        <f t="shared" si="8"/>
        <v/>
      </c>
      <c r="V34" s="42">
        <f>MATCH(G34,options!$D$1:$D$20,0)</f>
        <v>10</v>
      </c>
    </row>
    <row r="35" spans="1:22" ht="14" x14ac:dyDescent="0.15">
      <c r="C35" s="41" t="b">
        <f>FALSE()</f>
        <v>0</v>
      </c>
      <c r="D35" s="41" t="b">
        <f>FALSE()</f>
        <v>0</v>
      </c>
      <c r="E35" s="59">
        <v>5714401242130</v>
      </c>
      <c r="F35" s="36" t="s">
        <v>688</v>
      </c>
      <c r="G35" s="42" t="s">
        <v>393</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Norwegian</v>
      </c>
      <c r="I35" s="43"/>
      <c r="J35" s="44" t="b">
        <f>FALSE()</f>
        <v>0</v>
      </c>
      <c r="K35" s="36" t="s">
        <v>706</v>
      </c>
      <c r="L35" s="45" t="b">
        <f>FALSE()</f>
        <v>0</v>
      </c>
      <c r="M35" s="46" t="str">
        <f t="shared" si="0"/>
        <v>https://download.lenovo.com/Images/Parts/04Y0920/04Y0920_A.jpg</v>
      </c>
      <c r="N35" s="46" t="str">
        <f t="shared" si="1"/>
        <v>https://download.lenovo.com/Images/Parts/04Y0920/04Y0920_B.jpg</v>
      </c>
      <c r="O35" s="47" t="str">
        <f t="shared" si="2"/>
        <v>https://download.lenovo.com/Images/Parts/04Y0920/04Y0920_details.jpg</v>
      </c>
      <c r="P35" t="str">
        <f t="shared" si="3"/>
        <v/>
      </c>
      <c r="Q35" t="str">
        <f t="shared" si="4"/>
        <v/>
      </c>
      <c r="R35" t="str">
        <f t="shared" si="5"/>
        <v/>
      </c>
      <c r="S35" t="str">
        <f t="shared" si="6"/>
        <v/>
      </c>
      <c r="T35" t="str">
        <f t="shared" si="7"/>
        <v/>
      </c>
      <c r="U35" t="str">
        <f t="shared" si="8"/>
        <v/>
      </c>
      <c r="V35" s="42">
        <f>MATCH(G35,options!$D$1:$D$20,0)</f>
        <v>11</v>
      </c>
    </row>
    <row r="36" spans="1:22" ht="14" x14ac:dyDescent="0.15">
      <c r="A36" s="37" t="s">
        <v>411</v>
      </c>
      <c r="B36" s="52" t="s">
        <v>412</v>
      </c>
      <c r="C36" s="41" t="b">
        <f>FALSE()</f>
        <v>0</v>
      </c>
      <c r="D36" s="41" t="b">
        <f>FALSE()</f>
        <v>0</v>
      </c>
      <c r="E36" s="59">
        <v>5714401242147</v>
      </c>
      <c r="F36" s="36" t="s">
        <v>689</v>
      </c>
      <c r="G36" s="42" t="s">
        <v>394</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Polish</v>
      </c>
      <c r="I36" s="43"/>
      <c r="J36" s="44" t="b">
        <f>FALSE()</f>
        <v>0</v>
      </c>
      <c r="K36" s="36" t="s">
        <v>707</v>
      </c>
      <c r="L36" s="45" t="b">
        <f>FALSE()</f>
        <v>0</v>
      </c>
      <c r="M36" s="46" t="str">
        <f t="shared" ref="M36:M67" si="9">IF(ISBLANK(K36),"",IF(L36, "https://raw.githubusercontent.com/PatrickVibild/TellusAmazonPictures/master/pictures/"&amp;K36&amp;"/1.jpg","https://download.lenovo.com/Images/Parts/"&amp;K36&amp;"/"&amp;K36&amp;"_A.jpg"))</f>
        <v>https://download.lenovo.com/Images/Parts/04X0236/04X0236_A.jpg</v>
      </c>
      <c r="N36" s="46" t="str">
        <f t="shared" ref="N36:N67" si="10">IF(ISBLANK(K36),"",IF(L36, "https://raw.githubusercontent.com/PatrickVibild/TellusAmazonPictures/master/pictures/"&amp;K36&amp;"/2.jpg","https://download.lenovo.com/Images/Parts/"&amp;K36&amp;"/"&amp;K36&amp;"_B.jpg"))</f>
        <v>https://download.lenovo.com/Images/Parts/04X0236/04X0236_B.jpg</v>
      </c>
      <c r="O36" s="47" t="str">
        <f t="shared" ref="O36:O67" si="11">IF(ISBLANK(K36),"",IF(L36, "https://raw.githubusercontent.com/PatrickVibild/TellusAmazonPictures/master/pictures/"&amp;K36&amp;"/3.jpg","https://download.lenovo.com/Images/Parts/"&amp;K36&amp;"/"&amp;K36&amp;"_details.jpg"))</f>
        <v>https://download.lenovo.com/Images/Parts/04X0236/04X0236_details.jpg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12</v>
      </c>
    </row>
    <row r="37" spans="1:22" ht="14" x14ac:dyDescent="0.15">
      <c r="A37" t="s">
        <v>413</v>
      </c>
      <c r="B37" s="52" t="s">
        <v>416</v>
      </c>
      <c r="C37" s="41" t="b">
        <f>FALSE()</f>
        <v>0</v>
      </c>
      <c r="D37" s="41" t="b">
        <f>FALSE()</f>
        <v>0</v>
      </c>
      <c r="E37" s="59">
        <v>5714401242154</v>
      </c>
      <c r="F37" s="36" t="s">
        <v>690</v>
      </c>
      <c r="G37" s="42" t="s">
        <v>396</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Portuguese</v>
      </c>
      <c r="I37" s="43"/>
      <c r="J37" s="44" t="b">
        <f>FALSE()</f>
        <v>0</v>
      </c>
      <c r="K37" s="36" t="s">
        <v>718</v>
      </c>
      <c r="L37" s="45" t="b">
        <f>FALSE()</f>
        <v>0</v>
      </c>
      <c r="M37" s="46" t="str">
        <f t="shared" si="9"/>
        <v>https://download.lenovo.com/Images/Parts/04Y0960/04Y0960_A.jpg</v>
      </c>
      <c r="N37" s="46" t="str">
        <f t="shared" si="10"/>
        <v>https://download.lenovo.com/Images/Parts/04Y0960/04Y0960_B.jpg</v>
      </c>
      <c r="O37" s="47" t="str">
        <f t="shared" si="11"/>
        <v>https://download.lenovo.com/Images/Parts/04Y0960/04Y0960_details.jpg</v>
      </c>
      <c r="P37" t="str">
        <f t="shared" si="12"/>
        <v/>
      </c>
      <c r="Q37" t="str">
        <f t="shared" si="13"/>
        <v/>
      </c>
      <c r="R37" t="str">
        <f t="shared" si="14"/>
        <v/>
      </c>
      <c r="S37" t="str">
        <f t="shared" si="15"/>
        <v/>
      </c>
      <c r="T37" t="str">
        <f t="shared" si="16"/>
        <v/>
      </c>
      <c r="U37" t="str">
        <f t="shared" si="17"/>
        <v/>
      </c>
      <c r="V37" s="42">
        <f>MATCH(G37,options!$D$1:$D$20,0)</f>
        <v>13</v>
      </c>
    </row>
    <row r="38" spans="1:22" ht="14" x14ac:dyDescent="0.15">
      <c r="C38" s="41" t="b">
        <f>FALSE()</f>
        <v>0</v>
      </c>
      <c r="D38" s="41" t="b">
        <f>FALSE()</f>
        <v>0</v>
      </c>
      <c r="E38" s="59">
        <v>5714401242161</v>
      </c>
      <c r="F38" s="36" t="s">
        <v>691</v>
      </c>
      <c r="G38" s="42" t="s">
        <v>397</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Swedish – Finnish</v>
      </c>
      <c r="I38" s="43"/>
      <c r="J38" s="44" t="b">
        <f>FALSE()</f>
        <v>0</v>
      </c>
      <c r="K38" s="36" t="s">
        <v>709</v>
      </c>
      <c r="L38" s="45" t="b">
        <f>FALSE()</f>
        <v>0</v>
      </c>
      <c r="M38" s="46" t="str">
        <f t="shared" si="9"/>
        <v>https://download.lenovo.com/Images/Parts/04Y0964/04Y0964_A.jpg</v>
      </c>
      <c r="N38" s="46" t="str">
        <f t="shared" si="10"/>
        <v>https://download.lenovo.com/Images/Parts/04Y0964/04Y0964_B.jpg</v>
      </c>
      <c r="O38" s="47" t="str">
        <f t="shared" si="11"/>
        <v>https://download.lenovo.com/Images/Parts/04Y0964/04Y0964_details.jpg</v>
      </c>
      <c r="P38" t="str">
        <f t="shared" si="12"/>
        <v/>
      </c>
      <c r="Q38" t="str">
        <f t="shared" si="13"/>
        <v/>
      </c>
      <c r="R38" t="str">
        <f t="shared" si="14"/>
        <v/>
      </c>
      <c r="S38" t="str">
        <f t="shared" si="15"/>
        <v/>
      </c>
      <c r="T38" t="str">
        <f t="shared" si="16"/>
        <v/>
      </c>
      <c r="U38" t="str">
        <f t="shared" si="17"/>
        <v/>
      </c>
      <c r="V38" s="42">
        <f>MATCH(G38,options!$D$1:$D$20,0)</f>
        <v>14</v>
      </c>
    </row>
    <row r="39" spans="1:22" ht="14" x14ac:dyDescent="0.15">
      <c r="C39" s="41" t="b">
        <f>FALSE()</f>
        <v>0</v>
      </c>
      <c r="D39" s="41" t="b">
        <f>FALSE()</f>
        <v>0</v>
      </c>
      <c r="E39" s="59">
        <v>5714401242178</v>
      </c>
      <c r="F39" s="36" t="s">
        <v>692</v>
      </c>
      <c r="G39" s="42" t="s">
        <v>400</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Swiss</v>
      </c>
      <c r="I39" s="43"/>
      <c r="J39" s="44" t="b">
        <f>FALSE()</f>
        <v>0</v>
      </c>
      <c r="K39" s="36" t="s">
        <v>719</v>
      </c>
      <c r="L39" s="45" t="b">
        <f>FALSE()</f>
        <v>0</v>
      </c>
      <c r="M39" s="46" t="str">
        <f t="shared" si="9"/>
        <v>https://download.lenovo.com/Images/Parts/04Y0927/04Y0927_A.jpg</v>
      </c>
      <c r="N39" s="46" t="str">
        <f t="shared" si="10"/>
        <v>https://download.lenovo.com/Images/Parts/04Y0927/04Y0927_B.jpg</v>
      </c>
      <c r="O39" s="47" t="str">
        <f t="shared" si="11"/>
        <v>https://download.lenovo.com/Images/Parts/04Y0927/04Y0927_details.jpg</v>
      </c>
      <c r="P39" t="str">
        <f t="shared" si="12"/>
        <v/>
      </c>
      <c r="Q39" t="str">
        <f t="shared" si="13"/>
        <v/>
      </c>
      <c r="R39" t="str">
        <f t="shared" si="14"/>
        <v/>
      </c>
      <c r="S39" t="str">
        <f t="shared" si="15"/>
        <v/>
      </c>
      <c r="T39" t="str">
        <f t="shared" si="16"/>
        <v/>
      </c>
      <c r="U39" t="str">
        <f t="shared" si="17"/>
        <v/>
      </c>
      <c r="V39" s="42">
        <f>MATCH(G39,options!$D$1:$D$20,0)</f>
        <v>15</v>
      </c>
    </row>
    <row r="40" spans="1:22" ht="28" x14ac:dyDescent="0.15">
      <c r="C40" s="41" t="b">
        <f>FALSE()</f>
        <v>0</v>
      </c>
      <c r="D40" s="41" t="b">
        <v>0</v>
      </c>
      <c r="E40" s="59">
        <v>5714401242185</v>
      </c>
      <c r="F40" s="36" t="s">
        <v>693</v>
      </c>
      <c r="G40" s="42" t="s">
        <v>401</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US International</v>
      </c>
      <c r="I40" s="43"/>
      <c r="J40" s="44" t="b">
        <f>FALSE()</f>
        <v>0</v>
      </c>
      <c r="K40" s="36" t="s">
        <v>728</v>
      </c>
      <c r="L40" s="45" t="b">
        <v>1</v>
      </c>
      <c r="M40" s="46" t="str">
        <f t="shared" si="9"/>
        <v>https://raw.githubusercontent.com/PatrickVibild/TellusAmazonPictures/master/pictures/Lenovo/X240/RG/USI/1.jpg</v>
      </c>
      <c r="N40" s="46" t="str">
        <f t="shared" si="10"/>
        <v>https://raw.githubusercontent.com/PatrickVibild/TellusAmazonPictures/master/pictures/Lenovo/X240/RG/USI/2.jpg</v>
      </c>
      <c r="O40" s="47" t="str">
        <f t="shared" si="11"/>
        <v>https://raw.githubusercontent.com/PatrickVibild/TellusAmazonPictures/master/pictures/Lenovo/X240/RG/USI/3.jpg</v>
      </c>
      <c r="P40" t="str">
        <f t="shared" si="12"/>
        <v>https://raw.githubusercontent.com/PatrickVibild/TellusAmazonPictures/master/pictures/Lenovo/X240/RG/USI/4.jpg</v>
      </c>
      <c r="Q40" t="str">
        <f t="shared" si="13"/>
        <v>https://raw.githubusercontent.com/PatrickVibild/TellusAmazonPictures/master/pictures/Lenovo/X240/RG/USI/5.jpg</v>
      </c>
      <c r="R40" t="str">
        <f t="shared" si="14"/>
        <v>https://raw.githubusercontent.com/PatrickVibild/TellusAmazonPictures/master/pictures/Lenovo/X240/RG/USI/6.jpg</v>
      </c>
      <c r="S40" t="str">
        <f t="shared" si="15"/>
        <v>https://raw.githubusercontent.com/PatrickVibild/TellusAmazonPictures/master/pictures/Lenovo/X240/RG/USI/7.jpg</v>
      </c>
      <c r="T40" t="str">
        <f t="shared" si="16"/>
        <v>https://raw.githubusercontent.com/PatrickVibild/TellusAmazonPictures/master/pictures/Lenovo/X240/RG/USI/8.jpg</v>
      </c>
      <c r="U40" t="str">
        <f t="shared" si="17"/>
        <v>https://raw.githubusercontent.com/PatrickVibild/TellusAmazonPictures/master/pictures/Lenovo/X240/RG/USI/9.jpg</v>
      </c>
      <c r="V40" s="42">
        <f>MATCH(G40,options!$D$1:$D$20,0)</f>
        <v>16</v>
      </c>
    </row>
    <row r="41" spans="1:22" ht="28" x14ac:dyDescent="0.15">
      <c r="C41" t="b">
        <f>TRUE()</f>
        <v>1</v>
      </c>
      <c r="D41" s="41" t="b">
        <v>0</v>
      </c>
      <c r="E41" s="59">
        <v>5714401242192</v>
      </c>
      <c r="F41" s="36" t="s">
        <v>694</v>
      </c>
      <c r="G41" s="42" t="s">
        <v>404</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v>
      </c>
      <c r="I41" s="43"/>
      <c r="J41" s="44" t="b">
        <f>FALSE()</f>
        <v>0</v>
      </c>
      <c r="K41" s="36" t="s">
        <v>729</v>
      </c>
      <c r="L41" s="45" t="b">
        <v>1</v>
      </c>
      <c r="M41" s="46" t="str">
        <f t="shared" si="9"/>
        <v>https://raw.githubusercontent.com/PatrickVibild/TellusAmazonPictures/master/pictures/Lenovo/X240/RG/US/1.jpg</v>
      </c>
      <c r="N41" s="46" t="str">
        <f t="shared" si="10"/>
        <v>https://raw.githubusercontent.com/PatrickVibild/TellusAmazonPictures/master/pictures/Lenovo/X240/RG/US/2.jpg</v>
      </c>
      <c r="O41" s="47" t="str">
        <f t="shared" si="11"/>
        <v>https://raw.githubusercontent.com/PatrickVibild/TellusAmazonPictures/master/pictures/Lenovo/X240/RG/US/3.jpg</v>
      </c>
      <c r="P41" t="str">
        <f t="shared" si="12"/>
        <v>https://raw.githubusercontent.com/PatrickVibild/TellusAmazonPictures/master/pictures/Lenovo/X240/RG/US/4.jpg</v>
      </c>
      <c r="Q41" t="str">
        <f t="shared" si="13"/>
        <v>https://raw.githubusercontent.com/PatrickVibild/TellusAmazonPictures/master/pictures/Lenovo/X240/RG/US/5.jpg</v>
      </c>
      <c r="R41" t="str">
        <f t="shared" si="14"/>
        <v>https://raw.githubusercontent.com/PatrickVibild/TellusAmazonPictures/master/pictures/Lenovo/X240/RG/US/6.jpg</v>
      </c>
      <c r="S41" t="str">
        <f t="shared" si="15"/>
        <v>https://raw.githubusercontent.com/PatrickVibild/TellusAmazonPictures/master/pictures/Lenovo/X240/RG/US/7.jpg</v>
      </c>
      <c r="T41" t="str">
        <f t="shared" si="16"/>
        <v>https://raw.githubusercontent.com/PatrickVibild/TellusAmazonPictures/master/pictures/Lenovo/X240/RG/US/8.jpg</v>
      </c>
      <c r="U41" t="str">
        <f t="shared" si="17"/>
        <v>https://raw.githubusercontent.com/PatrickVibild/TellusAmazonPictures/master/pictures/Lenovo/X240/RG/US/9.jpg</v>
      </c>
      <c r="V41" s="42">
        <f>MATCH(G41,options!$D$1:$D$20,0)</f>
        <v>18</v>
      </c>
    </row>
    <row r="42" spans="1:22" x14ac:dyDescent="0.15">
      <c r="C42" s="41"/>
      <c r="D42" s="41"/>
      <c r="E42" s="36"/>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3"/>
      <c r="J42" s="44" t="b">
        <f>TRUE()</f>
        <v>1</v>
      </c>
      <c r="K42" s="36"/>
      <c r="L42" s="45"/>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x14ac:dyDescent="0.15">
      <c r="C43" s="41"/>
      <c r="D43" s="41"/>
      <c r="E43" s="36"/>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c r="J43" s="44" t="b">
        <f>TRUE()</f>
        <v>1</v>
      </c>
      <c r="K43" s="36"/>
      <c r="L43" s="45"/>
      <c r="M43" s="46" t="str">
        <f t="shared" si="9"/>
        <v/>
      </c>
      <c r="N43" s="46" t="str">
        <f t="shared" si="10"/>
        <v/>
      </c>
      <c r="O43" s="47" t="str">
        <f t="shared" si="11"/>
        <v/>
      </c>
      <c r="P43" t="str">
        <f t="shared" si="12"/>
        <v/>
      </c>
      <c r="Q43" t="str">
        <f t="shared" si="13"/>
        <v/>
      </c>
      <c r="R43" t="str">
        <f t="shared" si="14"/>
        <v/>
      </c>
      <c r="S43" t="str">
        <f t="shared" si="15"/>
        <v/>
      </c>
      <c r="T43" t="str">
        <f t="shared" si="16"/>
        <v/>
      </c>
      <c r="U43" t="str">
        <f t="shared" si="17"/>
        <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2024-01-29T05:25:13Z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