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788CEBB4-8D5A-354D-A593-1B9CC2521A86}" xr6:coauthVersionLast="47" xr6:coauthVersionMax="47" xr10:uidLastSave="{00000000-0000-0000-0000-000000000000}"/>
  <bookViews>
    <workbookView xWindow="0" yWindow="760" windowWidth="3456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6" i="1" l="1"/>
  <c r="B6" i="1"/>
  <c r="C6" i="1"/>
  <c r="D6" i="1"/>
  <c r="E6" i="1"/>
  <c r="F6" i="1"/>
  <c r="G6" i="1"/>
  <c r="H6" i="1"/>
  <c r="I6" i="1"/>
  <c r="J6" i="1"/>
  <c r="K6" i="1"/>
  <c r="L6" i="1"/>
  <c r="M6" i="1"/>
  <c r="N6" i="1"/>
  <c r="O6" i="1"/>
  <c r="P6" i="1"/>
  <c r="Q6" i="1"/>
  <c r="R6" i="1"/>
  <c r="S6" i="1"/>
  <c r="T6" i="1"/>
  <c r="U6" i="1"/>
  <c r="W6" i="1"/>
  <c r="X6" i="1"/>
  <c r="Y6" i="1"/>
  <c r="Z6" i="1"/>
  <c r="AA6" i="1"/>
  <c r="AB6" i="1"/>
  <c r="AI6" i="1"/>
  <c r="AJ6" i="1"/>
  <c r="AK6" i="1"/>
  <c r="AL6" i="1"/>
  <c r="AM6" i="1"/>
  <c r="AT6" i="1"/>
  <c r="AV6" i="1"/>
  <c r="BE6" i="1"/>
  <c r="BF6" i="1"/>
  <c r="BG6" i="1"/>
  <c r="BH6" i="1"/>
  <c r="CG6" i="1"/>
  <c r="CH6" i="1"/>
  <c r="CI6" i="1"/>
  <c r="CJ6" i="1"/>
  <c r="CK6" i="1"/>
  <c r="CL6" i="1"/>
  <c r="CO6" i="1"/>
  <c r="CP6" i="1"/>
  <c r="CQ6" i="1"/>
  <c r="CR6" i="1"/>
  <c r="CS6" i="1"/>
  <c r="CT6" i="1"/>
  <c r="CU6" i="1"/>
  <c r="CV6" i="1"/>
  <c r="CZ6" i="1"/>
  <c r="DA6" i="1"/>
  <c r="DO6" i="1"/>
  <c r="DP6" i="1"/>
  <c r="EI6" i="1"/>
  <c r="ES6" i="1"/>
  <c r="EV6" i="1"/>
  <c r="FE6" i="1"/>
  <c r="FH6" i="1"/>
  <c r="FI6" i="1"/>
  <c r="FJ6" i="1"/>
  <c r="FM6" i="1"/>
  <c r="FO6" i="1"/>
  <c r="FP6" i="1"/>
  <c r="FQ6" i="1"/>
  <c r="FR6" i="1"/>
  <c r="FS6" i="1"/>
  <c r="FT6" i="1"/>
  <c r="FU6" i="1"/>
  <c r="FV6" i="1"/>
  <c r="A7" i="1"/>
  <c r="B7" i="1"/>
  <c r="C7" i="1"/>
  <c r="D7" i="1"/>
  <c r="E7" i="1"/>
  <c r="F7" i="1"/>
  <c r="G7" i="1"/>
  <c r="H7" i="1"/>
  <c r="I7" i="1"/>
  <c r="J7" i="1"/>
  <c r="K7" i="1"/>
  <c r="L7" i="1"/>
  <c r="M7" i="1"/>
  <c r="N7" i="1"/>
  <c r="O7" i="1"/>
  <c r="P7" i="1"/>
  <c r="Q7" i="1"/>
  <c r="R7" i="1"/>
  <c r="S7" i="1"/>
  <c r="T7" i="1"/>
  <c r="U7" i="1"/>
  <c r="W7" i="1"/>
  <c r="X7" i="1"/>
  <c r="Y7" i="1"/>
  <c r="Z7" i="1"/>
  <c r="AA7" i="1"/>
  <c r="AB7" i="1"/>
  <c r="AI7" i="1"/>
  <c r="AJ7" i="1"/>
  <c r="AK7" i="1"/>
  <c r="AL7" i="1"/>
  <c r="AM7" i="1"/>
  <c r="AT7" i="1"/>
  <c r="AV7" i="1"/>
  <c r="BE7" i="1"/>
  <c r="BF7" i="1"/>
  <c r="BG7" i="1"/>
  <c r="BH7" i="1"/>
  <c r="CG7" i="1"/>
  <c r="CH7" i="1"/>
  <c r="CI7" i="1"/>
  <c r="CJ7" i="1"/>
  <c r="CK7" i="1"/>
  <c r="CL7" i="1"/>
  <c r="CO7" i="1"/>
  <c r="CP7" i="1"/>
  <c r="CQ7" i="1"/>
  <c r="CR7" i="1"/>
  <c r="CS7" i="1"/>
  <c r="CT7" i="1"/>
  <c r="CU7" i="1"/>
  <c r="CV7" i="1"/>
  <c r="CZ7" i="1"/>
  <c r="DA7" i="1"/>
  <c r="DO7" i="1"/>
  <c r="DP7" i="1"/>
  <c r="EI7" i="1"/>
  <c r="ES7" i="1"/>
  <c r="EV7" i="1"/>
  <c r="FE7" i="1"/>
  <c r="FH7" i="1"/>
  <c r="FI7" i="1"/>
  <c r="FJ7" i="1"/>
  <c r="FM7" i="1"/>
  <c r="FO7" i="1"/>
  <c r="FP7" i="1"/>
  <c r="FQ7" i="1"/>
  <c r="FR7" i="1"/>
  <c r="FS7" i="1"/>
  <c r="FT7" i="1"/>
  <c r="FU7" i="1"/>
  <c r="FV7" i="1"/>
  <c r="A8" i="1"/>
  <c r="B8" i="1"/>
  <c r="C8" i="1"/>
  <c r="D8" i="1"/>
  <c r="E8" i="1"/>
  <c r="F8" i="1"/>
  <c r="G8" i="1"/>
  <c r="H8" i="1"/>
  <c r="I8" i="1"/>
  <c r="J8" i="1"/>
  <c r="K8" i="1"/>
  <c r="L8" i="1"/>
  <c r="M8" i="1"/>
  <c r="N8" i="1"/>
  <c r="O8" i="1"/>
  <c r="P8" i="1"/>
  <c r="Q8" i="1"/>
  <c r="R8" i="1"/>
  <c r="S8" i="1"/>
  <c r="T8" i="1"/>
  <c r="U8" i="1"/>
  <c r="W8" i="1"/>
  <c r="X8" i="1"/>
  <c r="Y8" i="1"/>
  <c r="Z8" i="1"/>
  <c r="AA8" i="1"/>
  <c r="AB8" i="1"/>
  <c r="AI8" i="1"/>
  <c r="AJ8" i="1"/>
  <c r="AK8" i="1"/>
  <c r="AL8" i="1"/>
  <c r="AM8" i="1"/>
  <c r="AT8" i="1"/>
  <c r="AV8" i="1"/>
  <c r="BE8" i="1"/>
  <c r="BF8" i="1"/>
  <c r="BG8" i="1"/>
  <c r="BH8" i="1"/>
  <c r="CG8" i="1"/>
  <c r="CH8" i="1"/>
  <c r="CI8" i="1"/>
  <c r="CJ8" i="1"/>
  <c r="CK8" i="1"/>
  <c r="CL8" i="1"/>
  <c r="CO8" i="1"/>
  <c r="CP8" i="1"/>
  <c r="CQ8" i="1"/>
  <c r="CR8" i="1"/>
  <c r="CS8" i="1"/>
  <c r="CT8" i="1"/>
  <c r="CU8" i="1"/>
  <c r="CV8" i="1"/>
  <c r="CZ8" i="1"/>
  <c r="DA8" i="1"/>
  <c r="DO8" i="1"/>
  <c r="DP8" i="1"/>
  <c r="EI8" i="1"/>
  <c r="ES8" i="1"/>
  <c r="EV8" i="1"/>
  <c r="FE8" i="1"/>
  <c r="FH8" i="1"/>
  <c r="FI8" i="1"/>
  <c r="FJ8" i="1"/>
  <c r="FM8" i="1"/>
  <c r="FO8" i="1"/>
  <c r="FP8" i="1"/>
  <c r="FQ8" i="1"/>
  <c r="FR8" i="1"/>
  <c r="FS8" i="1"/>
  <c r="FT8" i="1"/>
  <c r="FU8" i="1"/>
  <c r="FV8" i="1"/>
  <c r="A9" i="1"/>
  <c r="B9" i="1"/>
  <c r="C9" i="1"/>
  <c r="D9" i="1"/>
  <c r="E9" i="1"/>
  <c r="F9" i="1"/>
  <c r="G9" i="1"/>
  <c r="H9" i="1"/>
  <c r="I9" i="1"/>
  <c r="J9" i="1"/>
  <c r="K9" i="1"/>
  <c r="L9" i="1"/>
  <c r="M9" i="1"/>
  <c r="N9" i="1"/>
  <c r="O9" i="1"/>
  <c r="P9" i="1"/>
  <c r="Q9" i="1"/>
  <c r="R9" i="1"/>
  <c r="S9" i="1"/>
  <c r="T9" i="1"/>
  <c r="U9" i="1"/>
  <c r="W9" i="1"/>
  <c r="X9" i="1"/>
  <c r="Y9" i="1"/>
  <c r="Z9" i="1"/>
  <c r="AA9" i="1"/>
  <c r="AB9" i="1"/>
  <c r="AI9" i="1"/>
  <c r="AJ9" i="1"/>
  <c r="AK9" i="1"/>
  <c r="AL9" i="1"/>
  <c r="AM9" i="1"/>
  <c r="AT9" i="1"/>
  <c r="AV9" i="1"/>
  <c r="BE9" i="1"/>
  <c r="BF9" i="1"/>
  <c r="BG9" i="1"/>
  <c r="BH9" i="1"/>
  <c r="CG9" i="1"/>
  <c r="CH9" i="1"/>
  <c r="CI9" i="1"/>
  <c r="CJ9" i="1"/>
  <c r="CK9" i="1"/>
  <c r="CL9" i="1"/>
  <c r="CO9" i="1"/>
  <c r="CP9" i="1"/>
  <c r="CQ9" i="1"/>
  <c r="CR9" i="1"/>
  <c r="CS9" i="1"/>
  <c r="CT9" i="1"/>
  <c r="CU9" i="1"/>
  <c r="CV9" i="1"/>
  <c r="CZ9" i="1"/>
  <c r="DA9" i="1"/>
  <c r="DO9" i="1"/>
  <c r="DP9" i="1"/>
  <c r="EI9" i="1"/>
  <c r="ES9" i="1"/>
  <c r="EV9" i="1"/>
  <c r="FE9" i="1"/>
  <c r="FH9" i="1"/>
  <c r="FI9" i="1"/>
  <c r="FJ9" i="1"/>
  <c r="FM9" i="1"/>
  <c r="FO9" i="1"/>
  <c r="FP9" i="1"/>
  <c r="FQ9" i="1"/>
  <c r="FR9" i="1"/>
  <c r="FS9" i="1"/>
  <c r="FT9" i="1"/>
  <c r="FU9" i="1"/>
  <c r="FV9" i="1"/>
  <c r="A10" i="1"/>
  <c r="B10" i="1"/>
  <c r="C10" i="1"/>
  <c r="D10" i="1"/>
  <c r="E10" i="1"/>
  <c r="F10" i="1"/>
  <c r="G10" i="1"/>
  <c r="H10" i="1"/>
  <c r="I10" i="1"/>
  <c r="J10" i="1"/>
  <c r="K10" i="1"/>
  <c r="L10" i="1"/>
  <c r="M10" i="1"/>
  <c r="N10" i="1"/>
  <c r="O10" i="1"/>
  <c r="P10" i="1"/>
  <c r="Q10" i="1"/>
  <c r="R10" i="1"/>
  <c r="S10" i="1"/>
  <c r="T10" i="1"/>
  <c r="U10" i="1"/>
  <c r="W10" i="1"/>
  <c r="X10" i="1"/>
  <c r="Y10" i="1"/>
  <c r="Z10" i="1"/>
  <c r="AA10" i="1"/>
  <c r="AB10" i="1"/>
  <c r="AI10" i="1"/>
  <c r="AJ10" i="1"/>
  <c r="AK10" i="1"/>
  <c r="AL10" i="1"/>
  <c r="AM10" i="1"/>
  <c r="AT10" i="1"/>
  <c r="AV10" i="1"/>
  <c r="BE10" i="1"/>
  <c r="BF10" i="1"/>
  <c r="BG10" i="1"/>
  <c r="BH10" i="1"/>
  <c r="CG10" i="1"/>
  <c r="CH10" i="1"/>
  <c r="CI10" i="1"/>
  <c r="CJ10" i="1"/>
  <c r="CK10" i="1"/>
  <c r="CL10" i="1"/>
  <c r="CO10" i="1"/>
  <c r="CP10" i="1"/>
  <c r="CQ10" i="1"/>
  <c r="CR10" i="1"/>
  <c r="CS10" i="1"/>
  <c r="CT10" i="1"/>
  <c r="CU10" i="1"/>
  <c r="CV10" i="1"/>
  <c r="CZ10" i="1"/>
  <c r="DA10" i="1"/>
  <c r="DO10" i="1"/>
  <c r="DP10" i="1"/>
  <c r="EI10" i="1"/>
  <c r="ES10" i="1"/>
  <c r="EV10" i="1"/>
  <c r="FE10" i="1"/>
  <c r="FH10" i="1"/>
  <c r="FI10" i="1"/>
  <c r="FJ10" i="1"/>
  <c r="FM10" i="1"/>
  <c r="FO10" i="1"/>
  <c r="FP10" i="1"/>
  <c r="FQ10" i="1"/>
  <c r="FR10" i="1"/>
  <c r="FS10" i="1"/>
  <c r="FT10" i="1"/>
  <c r="FU10" i="1"/>
  <c r="FV10" i="1"/>
  <c r="A11" i="1"/>
  <c r="B11" i="1"/>
  <c r="C11" i="1"/>
  <c r="D11" i="1"/>
  <c r="E11" i="1"/>
  <c r="F11" i="1"/>
  <c r="G11" i="1"/>
  <c r="H11" i="1"/>
  <c r="I11" i="1"/>
  <c r="J11" i="1"/>
  <c r="K11" i="1"/>
  <c r="L11" i="1"/>
  <c r="M11" i="1"/>
  <c r="N11" i="1"/>
  <c r="O11" i="1"/>
  <c r="P11" i="1"/>
  <c r="Q11" i="1"/>
  <c r="R11" i="1"/>
  <c r="S11" i="1"/>
  <c r="T11" i="1"/>
  <c r="U11" i="1"/>
  <c r="W11" i="1"/>
  <c r="X11" i="1"/>
  <c r="Y11" i="1"/>
  <c r="Z11" i="1"/>
  <c r="AA11" i="1"/>
  <c r="AB11" i="1"/>
  <c r="AI11" i="1"/>
  <c r="AJ11" i="1"/>
  <c r="AK11" i="1"/>
  <c r="AL11" i="1"/>
  <c r="AM11" i="1"/>
  <c r="AT11" i="1"/>
  <c r="AV11" i="1"/>
  <c r="BE11" i="1"/>
  <c r="BF11" i="1"/>
  <c r="BG11" i="1"/>
  <c r="BH11" i="1"/>
  <c r="CG11" i="1"/>
  <c r="CH11" i="1"/>
  <c r="CI11" i="1"/>
  <c r="CJ11" i="1"/>
  <c r="CK11" i="1"/>
  <c r="CL11" i="1"/>
  <c r="CO11" i="1"/>
  <c r="CP11" i="1"/>
  <c r="CQ11" i="1"/>
  <c r="CR11" i="1"/>
  <c r="CS11" i="1"/>
  <c r="CT11" i="1"/>
  <c r="CU11" i="1"/>
  <c r="CV11" i="1"/>
  <c r="CZ11" i="1"/>
  <c r="DA11" i="1"/>
  <c r="DO11" i="1"/>
  <c r="DP11" i="1"/>
  <c r="EI11" i="1"/>
  <c r="ES11" i="1"/>
  <c r="EV11" i="1"/>
  <c r="FE11" i="1"/>
  <c r="FH11" i="1"/>
  <c r="FI11" i="1"/>
  <c r="FJ11" i="1"/>
  <c r="FM11" i="1"/>
  <c r="FO11" i="1"/>
  <c r="FP11" i="1"/>
  <c r="FQ11" i="1"/>
  <c r="FR11" i="1"/>
  <c r="FS11" i="1"/>
  <c r="FT11" i="1"/>
  <c r="FU11" i="1"/>
  <c r="FV11" i="1"/>
  <c r="A12" i="1"/>
  <c r="B12" i="1"/>
  <c r="C12" i="1"/>
  <c r="D12" i="1"/>
  <c r="E12" i="1"/>
  <c r="F12" i="1"/>
  <c r="G12" i="1"/>
  <c r="H12" i="1"/>
  <c r="I12" i="1"/>
  <c r="J12" i="1"/>
  <c r="K12" i="1"/>
  <c r="L12" i="1"/>
  <c r="M12" i="1"/>
  <c r="N12" i="1"/>
  <c r="O12" i="1"/>
  <c r="P12" i="1"/>
  <c r="Q12" i="1"/>
  <c r="R12" i="1"/>
  <c r="S12" i="1"/>
  <c r="T12" i="1"/>
  <c r="U12" i="1"/>
  <c r="W12" i="1"/>
  <c r="X12" i="1"/>
  <c r="Y12" i="1"/>
  <c r="Z12" i="1"/>
  <c r="AA12" i="1"/>
  <c r="AB12" i="1"/>
  <c r="AI12" i="1"/>
  <c r="AJ12" i="1"/>
  <c r="AK12" i="1"/>
  <c r="AL12" i="1"/>
  <c r="AM12" i="1"/>
  <c r="AT12" i="1"/>
  <c r="AV12" i="1"/>
  <c r="BE12" i="1"/>
  <c r="BF12" i="1"/>
  <c r="BG12" i="1"/>
  <c r="BH12" i="1"/>
  <c r="CG12" i="1"/>
  <c r="CH12" i="1"/>
  <c r="CI12" i="1"/>
  <c r="CJ12" i="1"/>
  <c r="CK12" i="1"/>
  <c r="CL12" i="1"/>
  <c r="CO12" i="1"/>
  <c r="CP12" i="1"/>
  <c r="CQ12" i="1"/>
  <c r="CR12" i="1"/>
  <c r="CS12" i="1"/>
  <c r="CT12" i="1"/>
  <c r="CU12" i="1"/>
  <c r="CV12" i="1"/>
  <c r="CZ12" i="1"/>
  <c r="DA12" i="1"/>
  <c r="DO12" i="1"/>
  <c r="DP12" i="1"/>
  <c r="EI12" i="1"/>
  <c r="ES12" i="1"/>
  <c r="EV12" i="1"/>
  <c r="FE12" i="1"/>
  <c r="FH12" i="1"/>
  <c r="FI12" i="1"/>
  <c r="FJ12" i="1"/>
  <c r="FM12" i="1"/>
  <c r="FO12" i="1"/>
  <c r="FP12" i="1"/>
  <c r="FQ12" i="1"/>
  <c r="FR12" i="1"/>
  <c r="FS12" i="1"/>
  <c r="FT12" i="1"/>
  <c r="FU12" i="1"/>
  <c r="FV12" i="1"/>
  <c r="A13" i="1"/>
  <c r="B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EI88" i="1"/>
  <c r="ES88" i="1"/>
  <c r="EV88" i="1"/>
  <c r="FE88" i="1"/>
  <c r="FH88" i="1"/>
  <c r="FI88" i="1"/>
  <c r="FJ88" i="1"/>
  <c r="FM88" i="1"/>
  <c r="FO88" i="1"/>
  <c r="FP88" i="1"/>
  <c r="FQ88" i="1"/>
  <c r="FR88" i="1"/>
  <c r="FS88" i="1"/>
  <c r="FT88" i="1"/>
  <c r="FU88" i="1"/>
  <c r="FV88" i="1"/>
  <c r="C41"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D29" i="2"/>
  <c r="D41" i="2"/>
  <c r="D30" i="2"/>
  <c r="D40" i="2"/>
  <c r="D25" i="2"/>
  <c r="D26" i="2"/>
  <c r="D27" i="2"/>
  <c r="D28" i="2"/>
  <c r="D24" i="2"/>
  <c r="B5" i="1"/>
  <c r="C23" i="2"/>
  <c r="C24" i="2"/>
  <c r="C25" i="2"/>
  <c r="C26" i="2"/>
  <c r="C27" i="2"/>
  <c r="C28" i="2"/>
  <c r="C29" i="2"/>
  <c r="C30" i="2"/>
  <c r="C31" i="2"/>
  <c r="C32" i="2"/>
  <c r="C33" i="2"/>
  <c r="C34" i="2"/>
  <c r="C35" i="2"/>
  <c r="C36" i="2"/>
  <c r="C37" i="2"/>
  <c r="C38" i="2"/>
  <c r="C39" i="2"/>
  <c r="C40" i="2"/>
  <c r="S21" i="2"/>
  <c r="R23" i="2"/>
  <c r="U23" i="2"/>
  <c r="T23" i="2"/>
  <c r="S23" i="2"/>
  <c r="R9" i="2"/>
  <c r="R10" i="2"/>
  <c r="R11" i="2"/>
  <c r="R12" i="2"/>
  <c r="R13" i="2"/>
  <c r="R14" i="2"/>
  <c r="R15" i="2"/>
  <c r="R16" i="2"/>
  <c r="R17" i="2"/>
  <c r="R18" i="2"/>
  <c r="R19" i="2"/>
  <c r="R20" i="2"/>
  <c r="R21" i="2"/>
  <c r="R22" i="2"/>
  <c r="R24" i="2"/>
  <c r="R25" i="2"/>
  <c r="R26" i="2"/>
  <c r="R27" i="2"/>
  <c r="R28" i="2"/>
  <c r="R29" i="2"/>
  <c r="R30" i="2"/>
  <c r="R31" i="2"/>
  <c r="R32" i="2"/>
  <c r="R33" i="2"/>
  <c r="R34" i="2"/>
  <c r="R35" i="2"/>
  <c r="R36" i="2"/>
  <c r="R37"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N11" i="2"/>
  <c r="O11" i="2"/>
  <c r="M12" i="2"/>
  <c r="N12" i="2"/>
  <c r="O12" i="2"/>
  <c r="M13" i="2"/>
  <c r="N13" i="2"/>
  <c r="O13" i="2"/>
  <c r="M14" i="2"/>
  <c r="N14" i="2"/>
  <c r="O14" i="2"/>
  <c r="M15" i="2"/>
  <c r="N15" i="2"/>
  <c r="O15" i="2"/>
  <c r="M16" i="2"/>
  <c r="N16" i="2"/>
  <c r="O16" i="2"/>
  <c r="M17" i="2"/>
  <c r="N17" i="2"/>
  <c r="O17" i="2"/>
  <c r="M18" i="2"/>
  <c r="N18" i="2"/>
  <c r="O18" i="2"/>
  <c r="M19" i="2"/>
  <c r="N19" i="2"/>
  <c r="O19" i="2"/>
  <c r="M20" i="2"/>
  <c r="N20" i="2"/>
  <c r="O20" i="2"/>
  <c r="M21" i="2"/>
  <c r="N21" i="2"/>
  <c r="O21" i="2"/>
  <c r="M22" i="2"/>
  <c r="N22" i="2"/>
  <c r="O22" i="2"/>
  <c r="M23" i="2"/>
  <c r="N23" i="2"/>
  <c r="O23" i="2"/>
  <c r="M24" i="2"/>
  <c r="N24" i="2"/>
  <c r="O24" i="2"/>
  <c r="M25" i="2"/>
  <c r="N25" i="2"/>
  <c r="O25" i="2"/>
  <c r="M26" i="2"/>
  <c r="N26" i="2"/>
  <c r="O26" i="2"/>
  <c r="M27" i="2"/>
  <c r="N27" i="2"/>
  <c r="O27" i="2"/>
  <c r="M28" i="2"/>
  <c r="N28" i="2"/>
  <c r="O28" i="2"/>
  <c r="M29" i="2"/>
  <c r="N29" i="2"/>
  <c r="O29" i="2"/>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V42" i="2"/>
  <c r="H42" i="2" s="1"/>
  <c r="U42" i="2"/>
  <c r="T42" i="2"/>
  <c r="S42" i="2"/>
  <c r="R42" i="2"/>
  <c r="Q42" i="2"/>
  <c r="P42" i="2"/>
  <c r="O42" i="2"/>
  <c r="V41" i="2"/>
  <c r="H41" i="2" s="1"/>
  <c r="U41" i="2"/>
  <c r="T41" i="2"/>
  <c r="S41" i="2"/>
  <c r="R41" i="2"/>
  <c r="Q41" i="2"/>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S28" i="2"/>
  <c r="I28" i="2"/>
  <c r="V27" i="2"/>
  <c r="H27" i="2" s="1"/>
  <c r="U27" i="2"/>
  <c r="T27" i="2"/>
  <c r="S27" i="2"/>
  <c r="I27" i="2"/>
  <c r="B27" i="2"/>
  <c r="V26" i="2"/>
  <c r="H26" i="2" s="1"/>
  <c r="U26" i="2"/>
  <c r="T26" i="2"/>
  <c r="S26" i="2"/>
  <c r="I26" i="2"/>
  <c r="B26" i="2"/>
  <c r="V25" i="2"/>
  <c r="H25" i="2" s="1"/>
  <c r="U25" i="2"/>
  <c r="T25" i="2"/>
  <c r="S25" i="2"/>
  <c r="I25" i="2"/>
  <c r="B25" i="2"/>
  <c r="V24" i="2"/>
  <c r="H24" i="2" s="1"/>
  <c r="U24" i="2"/>
  <c r="T24" i="2"/>
  <c r="S24" i="2"/>
  <c r="I24" i="2"/>
  <c r="B24" i="2"/>
  <c r="V23" i="2"/>
  <c r="H23" i="2" s="1"/>
  <c r="I23" i="2"/>
  <c r="D23" i="2"/>
  <c r="B23" i="2"/>
  <c r="V22" i="2"/>
  <c r="H22" i="2" s="1"/>
  <c r="U22" i="2"/>
  <c r="T22" i="2"/>
  <c r="S22" i="2"/>
  <c r="I22" i="2"/>
  <c r="V21" i="2"/>
  <c r="H21" i="2" s="1"/>
  <c r="I21" i="2"/>
  <c r="V20" i="2"/>
  <c r="H20" i="2" s="1"/>
  <c r="U20" i="2"/>
  <c r="T20" i="2"/>
  <c r="S20" i="2"/>
  <c r="I20" i="2"/>
  <c r="V19" i="2"/>
  <c r="H19" i="2" s="1"/>
  <c r="U19" i="2"/>
  <c r="T19" i="2"/>
  <c r="S19" i="2"/>
  <c r="I19" i="2"/>
  <c r="V18" i="2"/>
  <c r="H18" i="2" s="1"/>
  <c r="U18" i="2"/>
  <c r="T18" i="2"/>
  <c r="S18" i="2"/>
  <c r="I18" i="2"/>
  <c r="V17" i="2"/>
  <c r="H17" i="2" s="1"/>
  <c r="U17" i="2"/>
  <c r="T17" i="2"/>
  <c r="S17" i="2"/>
  <c r="I17" i="2"/>
  <c r="V16" i="2"/>
  <c r="H16" i="2" s="1"/>
  <c r="U16" i="2"/>
  <c r="T16" i="2"/>
  <c r="S16" i="2"/>
  <c r="I16" i="2"/>
  <c r="V15" i="2"/>
  <c r="H15" i="2" s="1"/>
  <c r="U15" i="2"/>
  <c r="T15" i="2"/>
  <c r="S15" i="2"/>
  <c r="I15" i="2"/>
  <c r="V14" i="2"/>
  <c r="H14" i="2" s="1"/>
  <c r="U14" i="2"/>
  <c r="T14" i="2"/>
  <c r="S14" i="2"/>
  <c r="I14" i="2"/>
  <c r="V13" i="2"/>
  <c r="H13" i="2" s="1"/>
  <c r="U13" i="2"/>
  <c r="T13" i="2"/>
  <c r="S13" i="2"/>
  <c r="I13" i="2"/>
  <c r="V12" i="2"/>
  <c r="H12" i="2" s="1"/>
  <c r="U12" i="2"/>
  <c r="T12" i="2"/>
  <c r="S12" i="2"/>
  <c r="I12" i="2"/>
  <c r="V11" i="2"/>
  <c r="H11" i="2" s="1"/>
  <c r="U11" i="2"/>
  <c r="T11" i="2"/>
  <c r="S11" i="2"/>
  <c r="I11" i="2"/>
  <c r="V10" i="2"/>
  <c r="H10" i="2" s="1"/>
  <c r="U10" i="2"/>
  <c r="T10" i="2"/>
  <c r="S10" i="2"/>
  <c r="I10" i="2"/>
  <c r="V9" i="2"/>
  <c r="H9" i="2" s="1"/>
  <c r="S9" i="2"/>
  <c r="Q9" i="2"/>
  <c r="P9" i="2"/>
  <c r="U9" i="2"/>
  <c r="I9" i="2"/>
  <c r="B9" i="2"/>
  <c r="V8" i="2"/>
  <c r="H8" i="2" s="1"/>
  <c r="Q8" i="2"/>
  <c r="P8" i="2"/>
  <c r="I8" i="2"/>
  <c r="B8" i="2"/>
  <c r="V7" i="2"/>
  <c r="H7" i="2" s="1"/>
  <c r="U7" i="2"/>
  <c r="S7" i="2"/>
  <c r="R7" i="2"/>
  <c r="P7" i="2"/>
  <c r="Q7" i="2"/>
  <c r="I7" i="2"/>
  <c r="B7" i="2"/>
  <c r="V6" i="2"/>
  <c r="H6" i="2" s="1"/>
  <c r="S6" i="2"/>
  <c r="R6" i="2"/>
  <c r="I6" i="2"/>
  <c r="V5" i="2"/>
  <c r="H5" i="2" s="1"/>
  <c r="S5" i="2"/>
  <c r="N5" i="2"/>
  <c r="R5" i="2"/>
  <c r="I5" i="2"/>
  <c r="V4" i="2"/>
  <c r="H4" i="2" s="1"/>
  <c r="S4" i="2"/>
  <c r="S5" i="1" s="1"/>
  <c r="N4" i="2"/>
  <c r="R4" i="2"/>
  <c r="R5" i="1" s="1"/>
  <c r="I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5" i="1"/>
  <c r="AL5" i="1"/>
  <c r="F5" i="1"/>
  <c r="AT5" i="1"/>
  <c r="T4" i="2"/>
  <c r="T5" i="1" s="1"/>
  <c r="T5" i="2"/>
  <c r="T6" i="2"/>
  <c r="R8" i="2"/>
  <c r="M4" i="2"/>
  <c r="M5" i="1" s="1"/>
  <c r="U4" i="2"/>
  <c r="U5" i="1" s="1"/>
  <c r="U5" i="2"/>
  <c r="U6" i="2"/>
  <c r="T7" i="2"/>
  <c r="S8" i="2"/>
  <c r="T8" i="2"/>
  <c r="O4" i="2"/>
  <c r="O5" i="1" s="1"/>
  <c r="O5" i="2"/>
  <c r="U8" i="2"/>
  <c r="T9" i="2"/>
  <c r="T21" i="2"/>
  <c r="P4" i="2"/>
  <c r="P5" i="1" s="1"/>
  <c r="P5" i="2"/>
  <c r="P6" i="2"/>
  <c r="U21" i="2"/>
  <c r="Q4" i="2"/>
  <c r="Q5" i="1" s="1"/>
  <c r="Q5" i="2"/>
  <c r="Q6" i="2"/>
</calcChain>
</file>

<file path=xl/sharedStrings.xml><?xml version="1.0" encoding="utf-8"?>
<sst xmlns="http://schemas.openxmlformats.org/spreadsheetml/2006/main" count="797" uniqueCount="645">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</sst>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0" fillId="0" borderId="0" xfId="0" applyNumberFormat="1" applyAlignment="1">
      <alignment wrapText="1"/>
    </xf>
    <xf numFmtId="0" fontId="0" fillId="14" borderId="6" xfId="0"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CH1" zoomScaleNormal="100" workbookViewId="0">
      <selection activeCell="CO42" sqref="CO4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IF(ISBLANK(Values!E3),"",IF(Values!$B$37="EU","computercomponent","computer"))</f>
        <v>computer</v>
      </c>
      <c r="B4" s="28" t="str">
        <f>Values!B13</f>
        <v>Lenovo X240 parent regular</v>
      </c>
      <c r="C4" s="28" t="s">
        <v>345</v>
      </c>
      <c r="D4" s="29">
        <f>Values!B14</f>
        <v>5714401242994</v>
      </c>
      <c r="E4" s="2" t="s">
        <v>346</v>
      </c>
      <c r="F4" s="28" t="str">
        <f>SUBSTITUTE(Values!B1, "{language}", "") &amp; " " &amp; Values!B3</f>
        <v>replacement  backlit keyboard for Lenovo Thinkpad  X230s X240 X240S X240I X250 X260 X270</v>
      </c>
      <c r="G4" s="28" t="s">
        <v>345</v>
      </c>
      <c r="H4" s="2" t="str">
        <f>Values!B16</f>
        <v>laptop-computer-replacement-parts</v>
      </c>
      <c r="I4" s="2" t="str">
        <f>IF(ISBLANK(Values!E3),"","4730574031")</f>
        <v>4730574031</v>
      </c>
      <c r="J4" s="30" t="str">
        <f>Values!B13</f>
        <v>Lenovo X240 parent regular</v>
      </c>
      <c r="K4" s="31"/>
      <c r="L4" s="28"/>
      <c r="M4" s="28"/>
      <c r="W4" s="28" t="s">
        <v>347</v>
      </c>
      <c r="X4" s="28"/>
      <c r="Y4" s="32" t="s">
        <v>348</v>
      </c>
      <c r="Z4" s="28"/>
      <c r="AA4" s="2" t="str">
        <f>Values!B20</f>
        <v>Update</v>
      </c>
      <c r="DY4" s="2" t="s">
        <v>349</v>
      </c>
      <c r="DZ4" s="2" t="s">
        <v>349</v>
      </c>
      <c r="EA4" s="2" t="s">
        <v>349</v>
      </c>
      <c r="EB4" s="2" t="s">
        <v>349</v>
      </c>
      <c r="EC4" s="2" t="s">
        <v>349</v>
      </c>
      <c r="EV4" s="2" t="s">
        <v>350</v>
      </c>
    </row>
    <row r="5" spans="1:192" ht="17" x14ac:dyDescent="0.2">
      <c r="A5" s="2" t="str">
        <f>IF(ISBLANK(Values!E4),"",IF(Values!$B$37="EU","computercomponent","computer"))</f>
        <v/>
      </c>
      <c r="B5" s="33" t="str">
        <f>IF(ISBLANK(Values!E4),"",Values!F4)</f>
        <v/>
      </c>
      <c r="C5" s="30" t="str">
        <f>IF(ISBLANK(Values!E4),"","TellusRem")</f>
        <v/>
      </c>
      <c r="D5" s="29" t="str">
        <f>IF(ISBLANK(Values!E4),"",Values!E4)</f>
        <v/>
      </c>
      <c r="E5" s="2" t="str">
        <f>IF(ISBLANK(Values!E4),"","EAN")</f>
        <v/>
      </c>
      <c r="F5" s="28" t="str">
        <f>IF(ISBLANK(Values!E4),"",IF(Values!J4, SUBSTITUTE(Values!$B$1, "{language}", Values!H4) &amp; " " &amp;Values!$B$3, SUBSTITUTE(Values!$B$2, "{language}", Values!$H4) &amp; " " &amp;Values!$B$3))</f>
        <v/>
      </c>
      <c r="G5" s="30" t="str">
        <f>IF(ISBLANK(Values!E4),"","TellusRem")</f>
        <v/>
      </c>
      <c r="H5" s="2" t="str">
        <f>IF(ISBLANK(Values!E4),"",Values!$B$16)</f>
        <v/>
      </c>
      <c r="I5" s="2" t="str">
        <f>IF(ISBLANK(Values!E4),"","4730574031")</f>
        <v/>
      </c>
      <c r="J5" s="32" t="str">
        <f>IF(ISBLANK(Values!E4),"",Values!F4 )</f>
        <v/>
      </c>
      <c r="K5" s="28" t="str">
        <f>IF(ISBLANK(Values!E4),"",IF(Values!J4, Values!$B$4, Values!$B$5))</f>
        <v/>
      </c>
      <c r="L5" s="28" t="str">
        <f>IF(ISBLANK(Values!E4),"",Values!$B$18)</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
      </c>
      <c r="X5" s="30" t="str">
        <f>IF(ISBLANK(Values!E4),"",Values!$B$13)</f>
        <v/>
      </c>
      <c r="Y5" s="32" t="str">
        <f>IF(ISBLANK(Values!E4),"","Size-Color")</f>
        <v/>
      </c>
      <c r="Z5" s="30" t="str">
        <f>IF(ISBLANK(Values!E4),"","variation")</f>
        <v/>
      </c>
      <c r="AA5" s="2" t="str">
        <f>IF(ISBLANK(Values!E4),"",Values!$B$20)</f>
        <v/>
      </c>
      <c r="AB5" s="2" t="str">
        <f>IF(ISBLANK(Values!E4),"",Values!$B$29)</f>
        <v/>
      </c>
      <c r="AI5" s="34" t="str">
        <f>IF(ISBLANK(Values!E4),"",IF(Values!I4,Values!$B$23,Values!$B$33))</f>
        <v/>
      </c>
      <c r="AJ5" s="35" t="str">
        <f>IF(ISBLANK(Values!E4),"",Values!$B$24 &amp;" "&amp;Values!$B$3)</f>
        <v/>
      </c>
      <c r="AK5" s="2" t="str">
        <f>IF(ISBLANK(Values!E4),"",Values!$B$25)</f>
        <v/>
      </c>
      <c r="AL5" s="2" t="str">
        <f>IF(ISBLANK(Values!E4),"",SUBSTITUTE(SUBSTITUTE(IF(Values!$J4, Values!$B$26, Values!$B$33), "{language}", Values!$H4), "{flag}", INDEX(options!$E$1:$E$20, Values!$V4)))</f>
        <v/>
      </c>
      <c r="AM5" s="2" t="str">
        <f>SUBSTITUTE(IF(ISBLANK(Values!E4),"",Values!$B$27), "{model}", Values!$B$3)</f>
        <v/>
      </c>
      <c r="AT5" s="28" t="str">
        <f>IF(ISBLANK(Values!E4),"",Values!H4)</f>
        <v/>
      </c>
      <c r="AV5" s="2" t="str">
        <f>IF(ISBLANK(Values!E4),"",IF(Values!J4,"Backlit", "Non-Backlit"))</f>
        <v/>
      </c>
      <c r="AW5"/>
      <c r="BE5" s="2" t="str">
        <f>IF(ISBLANK(Values!E4),"","Professional Audience")</f>
        <v/>
      </c>
      <c r="BF5" s="2" t="str">
        <f>IF(ISBLANK(Values!E4),"","Consumer Audience")</f>
        <v/>
      </c>
      <c r="BG5" s="2" t="str">
        <f>IF(ISBLANK(Values!E4),"","Adults")</f>
        <v/>
      </c>
      <c r="BH5" s="2" t="str">
        <f>IF(ISBLANK(Values!E4),"","People")</f>
        <v/>
      </c>
      <c r="CG5" s="2" t="str">
        <f>IF(ISBLANK(Values!E4),"",Values!$B$11)</f>
        <v/>
      </c>
      <c r="CH5" s="2" t="str">
        <f>IF(ISBLANK(Values!E4),"","GR")</f>
        <v/>
      </c>
      <c r="CI5" s="2" t="str">
        <f>IF(ISBLANK(Values!E4),"",Values!$B$7)</f>
        <v/>
      </c>
      <c r="CJ5" s="2" t="str">
        <f>IF(ISBLANK(Values!E4),"",Values!$B$8)</f>
        <v/>
      </c>
      <c r="CK5" s="2" t="str">
        <f>IF(ISBLANK(Values!E4),"",Values!$B$9)</f>
        <v/>
      </c>
      <c r="CL5" s="2" t="str">
        <f>IF(ISBLANK(Values!E4),"","CM")</f>
        <v/>
      </c>
      <c r="CO5" s="2" t="str">
        <f>IF(AND(Values!$B$37=options!$G$2, Values!$C4), "AMAZON_NA", IF(AND(Values!$B$37=options!$G$1, Values!$D4), "AMAZON_EU", "DEFAULT"))</f>
        <v>AMAZON_NA</v>
      </c>
      <c r="CP5" s="2" t="str">
        <f>IF(ISBLANK(Values!E4),"",Values!$B$7)</f>
        <v/>
      </c>
      <c r="CQ5" s="2" t="str">
        <f>IF(ISBLANK(Values!E4),"",Values!$B$8)</f>
        <v/>
      </c>
      <c r="CR5" s="2" t="str">
        <f>IF(ISBLANK(Values!E4),"",Values!$B$9)</f>
        <v/>
      </c>
      <c r="CS5" s="2" t="str">
        <f>IF(ISBLANK(Values!E4),"",Values!$B$11)</f>
        <v/>
      </c>
      <c r="CT5" s="2" t="str">
        <f>IF(ISBLANK(Values!E4),"","GR")</f>
        <v/>
      </c>
      <c r="CU5" s="2" t="str">
        <f>IF(ISBLANK(Values!E4),"","CM")</f>
        <v/>
      </c>
      <c r="CV5" s="2" t="str">
        <f>IF(ISBLANK(Values!E4),"",IF(Values!$B$36=options!$F$1,"Denmark", IF(Values!$B$36=options!$F$2, "Danemark",IF(Values!$B$36=options!$F$3, "Dänemark",IF(Values!$B$36=options!$F$4, "Danimarca",IF(Values!$B$36=options!$F$5, "Dinamarca",IF(Values!$B$36=options!$F$6, "Denemarken","" ) ) ) ) )))</f>
        <v/>
      </c>
      <c r="CZ5" s="2" t="str">
        <f>IF(ISBLANK(Values!E4),"","No")</f>
        <v/>
      </c>
      <c r="DA5" s="2" t="str">
        <f>IF(ISBLANK(Values!E4),"","No")</f>
        <v/>
      </c>
      <c r="DO5" s="2" t="str">
        <f>IF(ISBLANK(Values!E4),"","Parts")</f>
        <v/>
      </c>
      <c r="DP5" s="2" t="str">
        <f>IF(ISBLANK(Values!E4),"",Values!$B$31)</f>
        <v/>
      </c>
      <c r="EI5" s="2" t="str">
        <f>IF(ISBLANK(Values!E4),"",Values!$B$31)</f>
        <v/>
      </c>
      <c r="ES5" s="2" t="str">
        <f>IF(ISBLANK(Values!E4),"","Amazon Tellus UPS")</f>
        <v/>
      </c>
      <c r="EV5" s="2" t="str">
        <f>IF(ISBLANK(Values!E4),"","New")</f>
        <v/>
      </c>
      <c r="FE5" s="2" t="str">
        <f>IF(ISBLANK(Values!E4),"","3")</f>
        <v/>
      </c>
      <c r="FH5" s="2" t="str">
        <f>IF(ISBLANK(Values!E4),"","FALSE")</f>
        <v/>
      </c>
      <c r="FI5" s="2" t="str">
        <f>IF(ISBLANK(Values!E4),"","FALSE")</f>
        <v/>
      </c>
      <c r="FJ5" s="2" t="str">
        <f>IF(ISBLANK(Values!E4),"","FALSE")</f>
        <v/>
      </c>
      <c r="FM5" s="2" t="str">
        <f>IF(ISBLANK(Values!E4),"","1")</f>
        <v/>
      </c>
      <c r="FO5" s="28" t="str">
        <f>IF(ISBLANK(Values!E4),"",IF(Values!J4, Values!$B$4, Values!$B$5))</f>
        <v/>
      </c>
      <c r="FP5" s="2" t="str">
        <f>IF(ISBLANK(Values!E4),"","Percent")</f>
        <v/>
      </c>
      <c r="FQ5" s="2" t="str">
        <f>IF(ISBLANK(Values!E4),"","2")</f>
        <v/>
      </c>
      <c r="FR5" s="2" t="str">
        <f>IF(ISBLANK(Values!E4),"","3")</f>
        <v/>
      </c>
      <c r="FS5" s="2" t="str">
        <f>IF(ISBLANK(Values!E4),"","5")</f>
        <v/>
      </c>
      <c r="FT5" s="2" t="str">
        <f>IF(ISBLANK(Values!E4),"","6")</f>
        <v/>
      </c>
      <c r="FU5" s="2" t="str">
        <f>IF(ISBLANK(Values!E4),"","10")</f>
        <v/>
      </c>
      <c r="FV5" s="2" t="str">
        <f>IF(ISBLANK(Values!E4),"","10")</f>
        <v/>
      </c>
    </row>
    <row r="6" spans="1:192" ht="17" x14ac:dyDescent="0.2">
      <c r="A6" s="2" t="str">
        <f>IF(ISBLANK(Values!E5),"",IF(Values!$B$37="EU","computercomponent","computer"))</f>
        <v/>
      </c>
      <c r="B6" s="33" t="str">
        <f>IF(ISBLANK(Values!E5),"",Values!F5)</f>
        <v/>
      </c>
      <c r="C6" s="30" t="str">
        <f>IF(ISBLANK(Values!E5),"","TellusRem")</f>
        <v/>
      </c>
      <c r="D6" s="29" t="str">
        <f>IF(ISBLANK(Values!E5),"",Values!E5)</f>
        <v/>
      </c>
      <c r="E6" s="2" t="str">
        <f>IF(ISBLANK(Values!E5),"","EAN")</f>
        <v/>
      </c>
      <c r="F6" s="28" t="str">
        <f>IF(ISBLANK(Values!E5),"",IF(Values!J5, SUBSTITUTE(Values!$B$1, "{language}", Values!H5) &amp; " " &amp;Values!$B$3, SUBSTITUTE(Values!$B$2, "{language}", Values!$H5) &amp; " " &amp;Values!$B$3))</f>
        <v/>
      </c>
      <c r="G6" s="30" t="str">
        <f>IF(ISBLANK(Values!E5),"","TellusRem")</f>
        <v/>
      </c>
      <c r="H6" s="2" t="str">
        <f>IF(ISBLANK(Values!E5),"",Values!$B$16)</f>
        <v/>
      </c>
      <c r="I6" s="2" t="str">
        <f>IF(ISBLANK(Values!E5),"","4730574031")</f>
        <v/>
      </c>
      <c r="J6" s="32" t="str">
        <f>IF(ISBLANK(Values!E5),"",Values!F5 )</f>
        <v/>
      </c>
      <c r="K6" s="28" t="str">
        <f>IF(ISBLANK(Values!E5),"",IF(Values!J5, Values!$B$4, Values!$B$5))</f>
        <v/>
      </c>
      <c r="L6" s="28" t="str">
        <f>IF(ISBLANK(Values!E5),"",Values!$B$18)</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
      </c>
      <c r="X6" s="30" t="str">
        <f>IF(ISBLANK(Values!E5),"",Values!$B$13)</f>
        <v/>
      </c>
      <c r="Y6" s="32" t="str">
        <f>IF(ISBLANK(Values!E5),"","Size-Color")</f>
        <v/>
      </c>
      <c r="Z6" s="30" t="str">
        <f>IF(ISBLANK(Values!E5),"","variation")</f>
        <v/>
      </c>
      <c r="AA6" s="2" t="str">
        <f>IF(ISBLANK(Values!E5),"",Values!$B$20)</f>
        <v/>
      </c>
      <c r="AB6" s="2" t="str">
        <f>IF(ISBLANK(Values!E5),"",Values!$B$29)</f>
        <v/>
      </c>
      <c r="AI6" s="34" t="str">
        <f>IF(ISBLANK(Values!E5),"",IF(Values!I5,Values!$B$23,Values!$B$33))</f>
        <v/>
      </c>
      <c r="AJ6" s="35" t="str">
        <f>IF(ISBLANK(Values!E5),"",Values!$B$24 &amp;" "&amp;Values!$B$3)</f>
        <v/>
      </c>
      <c r="AK6" s="2" t="str">
        <f>IF(ISBLANK(Values!E5),"",Values!$B$25)</f>
        <v/>
      </c>
      <c r="AL6" s="2" t="str">
        <f>IF(ISBLANK(Values!E5),"",SUBSTITUTE(SUBSTITUTE(IF(Values!$J5, Values!$B$26, Values!$B$33), "{language}", Values!$H5), "{flag}", INDEX(options!$E$1:$E$20, Values!$V5)))</f>
        <v/>
      </c>
      <c r="AM6" s="2" t="str">
        <f>SUBSTITUTE(IF(ISBLANK(Values!E5),"",Values!$B$27), "{model}", Values!$B$3)</f>
        <v/>
      </c>
      <c r="AT6" s="28" t="str">
        <f>IF(ISBLANK(Values!E5),"",Values!H5)</f>
        <v/>
      </c>
      <c r="AV6" s="2" t="str">
        <f>IF(ISBLANK(Values!E5),"",IF(Values!J5,"Backlit", "Non-Backlit"))</f>
        <v/>
      </c>
      <c r="AW6"/>
      <c r="BE6" s="2" t="str">
        <f>IF(ISBLANK(Values!E5),"","Professional Audience")</f>
        <v/>
      </c>
      <c r="BF6" s="2" t="str">
        <f>IF(ISBLANK(Values!E5),"","Consumer Audience")</f>
        <v/>
      </c>
      <c r="BG6" s="2" t="str">
        <f>IF(ISBLANK(Values!E5),"","Adults")</f>
        <v/>
      </c>
      <c r="BH6" s="2" t="str">
        <f>IF(ISBLANK(Values!E5),"","People")</f>
        <v/>
      </c>
      <c r="CG6" s="2" t="str">
        <f>IF(ISBLANK(Values!E5),"",Values!$B$11)</f>
        <v/>
      </c>
      <c r="CH6" s="2" t="str">
        <f>IF(ISBLANK(Values!E5),"","GR")</f>
        <v/>
      </c>
      <c r="CI6" s="2" t="str">
        <f>IF(ISBLANK(Values!E5),"",Values!$B$7)</f>
        <v/>
      </c>
      <c r="CJ6" s="2" t="str">
        <f>IF(ISBLANK(Values!E5),"",Values!$B$8)</f>
        <v/>
      </c>
      <c r="CK6" s="2" t="str">
        <f>IF(ISBLANK(Values!E5),"",Values!$B$9)</f>
        <v/>
      </c>
      <c r="CL6" s="2" t="str">
        <f>IF(ISBLANK(Values!E5),"","CM")</f>
        <v/>
      </c>
      <c r="CO6" s="2" t="str">
        <f>IF(AND(Values!$B$37=options!$G$2, Values!$C5), "AMAZON_NA", IF(AND(Values!$B$37=options!$G$1, Values!$D5), "AMAZON_EU", "DEFAULT"))</f>
        <v>AMAZON_NA</v>
      </c>
      <c r="CP6" s="2" t="str">
        <f>IF(ISBLANK(Values!E5),"",Values!$B$7)</f>
        <v/>
      </c>
      <c r="CQ6" s="2" t="str">
        <f>IF(ISBLANK(Values!E5),"",Values!$B$8)</f>
        <v/>
      </c>
      <c r="CR6" s="2" t="str">
        <f>IF(ISBLANK(Values!E5),"",Values!$B$9)</f>
        <v/>
      </c>
      <c r="CS6" s="2" t="str">
        <f>IF(ISBLANK(Values!E5),"",Values!$B$11)</f>
        <v/>
      </c>
      <c r="CT6" s="2" t="str">
        <f>IF(ISBLANK(Values!E5),"","GR")</f>
        <v/>
      </c>
      <c r="CU6" s="2" t="str">
        <f>IF(ISBLANK(Values!E5),"","CM")</f>
        <v/>
      </c>
      <c r="CV6" s="2" t="str">
        <f>IF(ISBLANK(Values!E5),"",IF(Values!$B$36=options!$F$1,"Denmark", IF(Values!$B$36=options!$F$2, "Danemark",IF(Values!$B$36=options!$F$3, "Dänemark",IF(Values!$B$36=options!$F$4, "Danimarca",IF(Values!$B$36=options!$F$5, "Dinamarca",IF(Values!$B$36=options!$F$6, "Denemarken","" ) ) ) ) )))</f>
        <v/>
      </c>
      <c r="CZ6" s="2" t="str">
        <f>IF(ISBLANK(Values!E5),"","No")</f>
        <v/>
      </c>
      <c r="DA6" s="2" t="str">
        <f>IF(ISBLANK(Values!E5),"","No")</f>
        <v/>
      </c>
      <c r="DO6" s="2" t="str">
        <f>IF(ISBLANK(Values!E5),"","Parts")</f>
        <v/>
      </c>
      <c r="DP6" s="2" t="str">
        <f>IF(ISBLANK(Values!E5),"",Values!$B$31)</f>
        <v/>
      </c>
      <c r="EI6" s="2" t="str">
        <f>IF(ISBLANK(Values!E5),"",Values!$B$31)</f>
        <v/>
      </c>
      <c r="ES6" s="2" t="str">
        <f>IF(ISBLANK(Values!E5),"","Amazon Tellus UPS")</f>
        <v/>
      </c>
      <c r="EV6" s="2" t="str">
        <f>IF(ISBLANK(Values!E5),"","New")</f>
        <v/>
      </c>
      <c r="FE6" s="2" t="str">
        <f>IF(ISBLANK(Values!E5),"","3")</f>
        <v/>
      </c>
      <c r="FH6" s="2" t="str">
        <f>IF(ISBLANK(Values!E5),"","FALSE")</f>
        <v/>
      </c>
      <c r="FI6" s="2" t="str">
        <f>IF(ISBLANK(Values!E5),"","FALSE")</f>
        <v/>
      </c>
      <c r="FJ6" s="2" t="str">
        <f>IF(ISBLANK(Values!E5),"","FALSE")</f>
        <v/>
      </c>
      <c r="FM6" s="2" t="str">
        <f>IF(ISBLANK(Values!E5),"","1")</f>
        <v/>
      </c>
      <c r="FO6" s="28" t="str">
        <f>IF(ISBLANK(Values!E5),"",IF(Values!J5, Values!$B$4, Values!$B$5))</f>
        <v/>
      </c>
      <c r="FP6" s="2" t="str">
        <f>IF(ISBLANK(Values!E5),"","Percent")</f>
        <v/>
      </c>
      <c r="FQ6" s="2" t="str">
        <f>IF(ISBLANK(Values!E5),"","2")</f>
        <v/>
      </c>
      <c r="FR6" s="2" t="str">
        <f>IF(ISBLANK(Values!E5),"","3")</f>
        <v/>
      </c>
      <c r="FS6" s="2" t="str">
        <f>IF(ISBLANK(Values!E5),"","5")</f>
        <v/>
      </c>
      <c r="FT6" s="2" t="str">
        <f>IF(ISBLANK(Values!E5),"","6")</f>
        <v/>
      </c>
      <c r="FU6" s="2" t="str">
        <f>IF(ISBLANK(Values!E5),"","10")</f>
        <v/>
      </c>
      <c r="FV6" s="2" t="str">
        <f>IF(ISBLANK(Values!E5),"","10")</f>
        <v/>
      </c>
    </row>
    <row r="7" spans="1:192" ht="17" x14ac:dyDescent="0.2">
      <c r="A7" s="2" t="str">
        <f>IF(ISBLANK(Values!E6),"",IF(Values!$B$37="EU","computercomponent","computer"))</f>
        <v/>
      </c>
      <c r="B7" s="33" t="str">
        <f>IF(ISBLANK(Values!E6),"",Values!F6)</f>
        <v/>
      </c>
      <c r="C7" s="30" t="str">
        <f>IF(ISBLANK(Values!E6),"","TellusRem")</f>
        <v/>
      </c>
      <c r="D7" s="29" t="str">
        <f>IF(ISBLANK(Values!E6),"",Values!E6)</f>
        <v/>
      </c>
      <c r="E7" s="2" t="str">
        <f>IF(ISBLANK(Values!E6),"","EAN")</f>
        <v/>
      </c>
      <c r="F7" s="28" t="str">
        <f>IF(ISBLANK(Values!E6),"",IF(Values!J6, SUBSTITUTE(Values!$B$1, "{language}", Values!H6) &amp; " " &amp;Values!$B$3, SUBSTITUTE(Values!$B$2, "{language}", Values!$H6) &amp; " " &amp;Values!$B$3))</f>
        <v/>
      </c>
      <c r="G7" s="30" t="str">
        <f>IF(ISBLANK(Values!E6),"","TellusRem")</f>
        <v/>
      </c>
      <c r="H7" s="2" t="str">
        <f>IF(ISBLANK(Values!E6),"",Values!$B$16)</f>
        <v/>
      </c>
      <c r="I7" s="2" t="str">
        <f>IF(ISBLANK(Values!E6),"","4730574031")</f>
        <v/>
      </c>
      <c r="J7" s="32" t="str">
        <f>IF(ISBLANK(Values!E6),"",Values!F6 )</f>
        <v/>
      </c>
      <c r="K7" s="28" t="str">
        <f>IF(ISBLANK(Values!E6),"",IF(Values!J6, Values!$B$4, Values!$B$5))</f>
        <v/>
      </c>
      <c r="L7" s="28" t="str">
        <f>IF(ISBLANK(Values!E6),"",Values!$B$18)</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
      </c>
      <c r="X7" s="30" t="str">
        <f>IF(ISBLANK(Values!E6),"",Values!$B$13)</f>
        <v/>
      </c>
      <c r="Y7" s="32" t="str">
        <f>IF(ISBLANK(Values!E6),"","Size-Color")</f>
        <v/>
      </c>
      <c r="Z7" s="30" t="str">
        <f>IF(ISBLANK(Values!E6),"","variation")</f>
        <v/>
      </c>
      <c r="AA7" s="2" t="str">
        <f>IF(ISBLANK(Values!E6),"",Values!$B$20)</f>
        <v/>
      </c>
      <c r="AB7" s="2" t="str">
        <f>IF(ISBLANK(Values!E6),"",Values!$B$29)</f>
        <v/>
      </c>
      <c r="AI7" s="34" t="str">
        <f>IF(ISBLANK(Values!E6),"",IF(Values!I6,Values!$B$23,Values!$B$33))</f>
        <v/>
      </c>
      <c r="AJ7" s="35" t="str">
        <f>IF(ISBLANK(Values!E6),"",Values!$B$24 &amp;" "&amp;Values!$B$3)</f>
        <v/>
      </c>
      <c r="AK7" s="2" t="str">
        <f>IF(ISBLANK(Values!E6),"",Values!$B$25)</f>
        <v/>
      </c>
      <c r="AL7" s="2" t="str">
        <f>IF(ISBLANK(Values!E6),"",SUBSTITUTE(SUBSTITUTE(IF(Values!$J6, Values!$B$26, Values!$B$33), "{language}", Values!$H6), "{flag}", INDEX(options!$E$1:$E$20, Values!$V6)))</f>
        <v/>
      </c>
      <c r="AM7" s="2" t="str">
        <f>SUBSTITUTE(IF(ISBLANK(Values!E6),"",Values!$B$27), "{model}", Values!$B$3)</f>
        <v/>
      </c>
      <c r="AT7" s="28" t="str">
        <f>IF(ISBLANK(Values!E6),"",Values!H6)</f>
        <v/>
      </c>
      <c r="AV7" s="2" t="str">
        <f>IF(ISBLANK(Values!E6),"",IF(Values!J6,"Backlit", "Non-Backlit"))</f>
        <v/>
      </c>
      <c r="AW7"/>
      <c r="BE7" s="2" t="str">
        <f>IF(ISBLANK(Values!E6),"","Professional Audience")</f>
        <v/>
      </c>
      <c r="BF7" s="2" t="str">
        <f>IF(ISBLANK(Values!E6),"","Consumer Audience")</f>
        <v/>
      </c>
      <c r="BG7" s="2" t="str">
        <f>IF(ISBLANK(Values!E6),"","Adults")</f>
        <v/>
      </c>
      <c r="BH7" s="2" t="str">
        <f>IF(ISBLANK(Values!E6),"","People")</f>
        <v/>
      </c>
      <c r="CG7" s="2" t="str">
        <f>IF(ISBLANK(Values!E6),"",Values!$B$11)</f>
        <v/>
      </c>
      <c r="CH7" s="2" t="str">
        <f>IF(ISBLANK(Values!E6),"","GR")</f>
        <v/>
      </c>
      <c r="CI7" s="2" t="str">
        <f>IF(ISBLANK(Values!E6),"",Values!$B$7)</f>
        <v/>
      </c>
      <c r="CJ7" s="2" t="str">
        <f>IF(ISBLANK(Values!E6),"",Values!$B$8)</f>
        <v/>
      </c>
      <c r="CK7" s="2" t="str">
        <f>IF(ISBLANK(Values!E6),"",Values!$B$9)</f>
        <v/>
      </c>
      <c r="CL7" s="2" t="str">
        <f>IF(ISBLANK(Values!E6),"","CM")</f>
        <v/>
      </c>
      <c r="CO7" s="2" t="str">
        <f>IF(AND(Values!$B$37=options!$G$2, Values!$C6), "AMAZON_NA", IF(AND(Values!$B$37=options!$G$1, Values!$D6), "AMAZON_EU", "DEFAULT"))</f>
        <v>AMAZON_NA</v>
      </c>
      <c r="CP7" s="2" t="str">
        <f>IF(ISBLANK(Values!E6),"",Values!$B$7)</f>
        <v/>
      </c>
      <c r="CQ7" s="2" t="str">
        <f>IF(ISBLANK(Values!E6),"",Values!$B$8)</f>
        <v/>
      </c>
      <c r="CR7" s="2" t="str">
        <f>IF(ISBLANK(Values!E6),"",Values!$B$9)</f>
        <v/>
      </c>
      <c r="CS7" s="2" t="str">
        <f>IF(ISBLANK(Values!E6),"",Values!$B$11)</f>
        <v/>
      </c>
      <c r="CT7" s="2" t="str">
        <f>IF(ISBLANK(Values!E6),"","GR")</f>
        <v/>
      </c>
      <c r="CU7" s="2" t="str">
        <f>IF(ISBLANK(Values!E6),"","CM")</f>
        <v/>
      </c>
      <c r="CV7" s="2" t="str">
        <f>IF(ISBLANK(Values!E6),"",IF(Values!$B$36=options!$F$1,"Denmark", IF(Values!$B$36=options!$F$2, "Danemark",IF(Values!$B$36=options!$F$3, "Dänemark",IF(Values!$B$36=options!$F$4, "Danimarca",IF(Values!$B$36=options!$F$5, "Dinamarca",IF(Values!$B$36=options!$F$6, "Denemarken","" ) ) ) ) )))</f>
        <v/>
      </c>
      <c r="CZ7" s="2" t="str">
        <f>IF(ISBLANK(Values!E6),"","No")</f>
        <v/>
      </c>
      <c r="DA7" s="2" t="str">
        <f>IF(ISBLANK(Values!E6),"","No")</f>
        <v/>
      </c>
      <c r="DO7" s="2" t="str">
        <f>IF(ISBLANK(Values!E6),"","Parts")</f>
        <v/>
      </c>
      <c r="DP7" s="2" t="str">
        <f>IF(ISBLANK(Values!E6),"",Values!$B$31)</f>
        <v/>
      </c>
      <c r="EI7" s="2" t="str">
        <f>IF(ISBLANK(Values!E6),"",Values!$B$31)</f>
        <v/>
      </c>
      <c r="ES7" s="2" t="str">
        <f>IF(ISBLANK(Values!E6),"","Amazon Tellus UPS")</f>
        <v/>
      </c>
      <c r="EV7" s="2" t="str">
        <f>IF(ISBLANK(Values!E6),"","New")</f>
        <v/>
      </c>
      <c r="FE7" s="2" t="str">
        <f>IF(ISBLANK(Values!E6),"","3")</f>
        <v/>
      </c>
      <c r="FH7" s="2" t="str">
        <f>IF(ISBLANK(Values!E6),"","FALSE")</f>
        <v/>
      </c>
      <c r="FI7" s="2" t="str">
        <f>IF(ISBLANK(Values!E6),"","FALSE")</f>
        <v/>
      </c>
      <c r="FJ7" s="2" t="str">
        <f>IF(ISBLANK(Values!E6),"","FALSE")</f>
        <v/>
      </c>
      <c r="FM7" s="2" t="str">
        <f>IF(ISBLANK(Values!E6),"","1")</f>
        <v/>
      </c>
      <c r="FO7" s="28" t="str">
        <f>IF(ISBLANK(Values!E6),"",IF(Values!J6, Values!$B$4, Values!$B$5))</f>
        <v/>
      </c>
      <c r="FP7" s="2" t="str">
        <f>IF(ISBLANK(Values!E6),"","Percent")</f>
        <v/>
      </c>
      <c r="FQ7" s="2" t="str">
        <f>IF(ISBLANK(Values!E6),"","2")</f>
        <v/>
      </c>
      <c r="FR7" s="2" t="str">
        <f>IF(ISBLANK(Values!E6),"","3")</f>
        <v/>
      </c>
      <c r="FS7" s="2" t="str">
        <f>IF(ISBLANK(Values!E6),"","5")</f>
        <v/>
      </c>
      <c r="FT7" s="2" t="str">
        <f>IF(ISBLANK(Values!E6),"","6")</f>
        <v/>
      </c>
      <c r="FU7" s="2" t="str">
        <f>IF(ISBLANK(Values!E6),"","10")</f>
        <v/>
      </c>
      <c r="FV7" s="2" t="str">
        <f>IF(ISBLANK(Values!E6),"","10")</f>
        <v/>
      </c>
    </row>
    <row r="8" spans="1:192" ht="17" x14ac:dyDescent="0.2">
      <c r="A8" s="2" t="str">
        <f>IF(ISBLANK(Values!E7),"",IF(Values!$B$37="EU","computercomponent","computer"))</f>
        <v/>
      </c>
      <c r="B8" s="33" t="str">
        <f>IF(ISBLANK(Values!E7),"",Values!F7)</f>
        <v/>
      </c>
      <c r="C8" s="30" t="str">
        <f>IF(ISBLANK(Values!E7),"","TellusRem")</f>
        <v/>
      </c>
      <c r="D8" s="29" t="str">
        <f>IF(ISBLANK(Values!E7),"",Values!E7)</f>
        <v/>
      </c>
      <c r="E8" s="2" t="str">
        <f>IF(ISBLANK(Values!E7),"","EAN")</f>
        <v/>
      </c>
      <c r="F8" s="28" t="str">
        <f>IF(ISBLANK(Values!E7),"",IF(Values!J7, SUBSTITUTE(Values!$B$1, "{language}", Values!H7) &amp; " " &amp;Values!$B$3, SUBSTITUTE(Values!$B$2, "{language}", Values!$H7) &amp; " " &amp;Values!$B$3))</f>
        <v/>
      </c>
      <c r="G8" s="30" t="str">
        <f>IF(ISBLANK(Values!E7),"","TellusRem")</f>
        <v/>
      </c>
      <c r="H8" s="2" t="str">
        <f>IF(ISBLANK(Values!E7),"",Values!$B$16)</f>
        <v/>
      </c>
      <c r="I8" s="2" t="str">
        <f>IF(ISBLANK(Values!E7),"","4730574031")</f>
        <v/>
      </c>
      <c r="J8" s="32" t="str">
        <f>IF(ISBLANK(Values!E7),"",Values!F7 )</f>
        <v/>
      </c>
      <c r="K8" s="28" t="str">
        <f>IF(ISBLANK(Values!E7),"",IF(Values!J7, Values!$B$4, Values!$B$5))</f>
        <v/>
      </c>
      <c r="L8" s="28" t="str">
        <f>IF(ISBLANK(Values!E7),"",Values!$B$18)</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
      </c>
      <c r="X8" s="30" t="str">
        <f>IF(ISBLANK(Values!E7),"",Values!$B$13)</f>
        <v/>
      </c>
      <c r="Y8" s="32" t="str">
        <f>IF(ISBLANK(Values!E7),"","Size-Color")</f>
        <v/>
      </c>
      <c r="Z8" s="30" t="str">
        <f>IF(ISBLANK(Values!E7),"","variation")</f>
        <v/>
      </c>
      <c r="AA8" s="2" t="str">
        <f>IF(ISBLANK(Values!E7),"",Values!$B$20)</f>
        <v/>
      </c>
      <c r="AB8" s="2" t="str">
        <f>IF(ISBLANK(Values!E7),"",Values!$B$29)</f>
        <v/>
      </c>
      <c r="AI8" s="34" t="str">
        <f>IF(ISBLANK(Values!E7),"",IF(Values!I7,Values!$B$23,Values!$B$33))</f>
        <v/>
      </c>
      <c r="AJ8" s="35" t="str">
        <f>IF(ISBLANK(Values!E7),"",Values!$B$24 &amp;" "&amp;Values!$B$3)</f>
        <v/>
      </c>
      <c r="AK8" s="2" t="str">
        <f>IF(ISBLANK(Values!E7),"",Values!$B$25)</f>
        <v/>
      </c>
      <c r="AL8" s="2" t="str">
        <f>IF(ISBLANK(Values!E7),"",SUBSTITUTE(SUBSTITUTE(IF(Values!$J7, Values!$B$26, Values!$B$33), "{language}", Values!$H7), "{flag}", INDEX(options!$E$1:$E$20, Values!$V7)))</f>
        <v/>
      </c>
      <c r="AM8" s="2" t="str">
        <f>SUBSTITUTE(IF(ISBLANK(Values!E7),"",Values!$B$27), "{model}", Values!$B$3)</f>
        <v/>
      </c>
      <c r="AT8" s="28" t="str">
        <f>IF(ISBLANK(Values!E7),"",Values!H7)</f>
        <v/>
      </c>
      <c r="AV8" s="2" t="str">
        <f>IF(ISBLANK(Values!E7),"",IF(Values!J7,"Backlit", "Non-Backlit"))</f>
        <v/>
      </c>
      <c r="AW8"/>
      <c r="BE8" s="2" t="str">
        <f>IF(ISBLANK(Values!E7),"","Professional Audience")</f>
        <v/>
      </c>
      <c r="BF8" s="2" t="str">
        <f>IF(ISBLANK(Values!E7),"","Consumer Audience")</f>
        <v/>
      </c>
      <c r="BG8" s="2" t="str">
        <f>IF(ISBLANK(Values!E7),"","Adults")</f>
        <v/>
      </c>
      <c r="BH8" s="2" t="str">
        <f>IF(ISBLANK(Values!E7),"","People")</f>
        <v/>
      </c>
      <c r="CG8" s="2" t="str">
        <f>IF(ISBLANK(Values!E7),"",Values!$B$11)</f>
        <v/>
      </c>
      <c r="CH8" s="2" t="str">
        <f>IF(ISBLANK(Values!E7),"","GR")</f>
        <v/>
      </c>
      <c r="CI8" s="2" t="str">
        <f>IF(ISBLANK(Values!E7),"",Values!$B$7)</f>
        <v/>
      </c>
      <c r="CJ8" s="2" t="str">
        <f>IF(ISBLANK(Values!E7),"",Values!$B$8)</f>
        <v/>
      </c>
      <c r="CK8" s="2" t="str">
        <f>IF(ISBLANK(Values!E7),"",Values!$B$9)</f>
        <v/>
      </c>
      <c r="CL8" s="2" t="str">
        <f>IF(ISBLANK(Values!E7),"","CM")</f>
        <v/>
      </c>
      <c r="CO8" s="2" t="str">
        <f>IF(AND(Values!$B$37=options!$G$2, Values!$C7), "AMAZON_NA", IF(AND(Values!$B$37=options!$G$1, Values!$D7), "AMAZON_EU", "DEFAULT"))</f>
        <v>AMAZON_NA</v>
      </c>
      <c r="CP8" s="2" t="str">
        <f>IF(ISBLANK(Values!E7),"",Values!$B$7)</f>
        <v/>
      </c>
      <c r="CQ8" s="2" t="str">
        <f>IF(ISBLANK(Values!E7),"",Values!$B$8)</f>
        <v/>
      </c>
      <c r="CR8" s="2" t="str">
        <f>IF(ISBLANK(Values!E7),"",Values!$B$9)</f>
        <v/>
      </c>
      <c r="CS8" s="2" t="str">
        <f>IF(ISBLANK(Values!E7),"",Values!$B$11)</f>
        <v/>
      </c>
      <c r="CT8" s="2" t="str">
        <f>IF(ISBLANK(Values!E7),"","GR")</f>
        <v/>
      </c>
      <c r="CU8" s="2" t="str">
        <f>IF(ISBLANK(Values!E7),"","CM")</f>
        <v/>
      </c>
      <c r="CV8" s="2" t="str">
        <f>IF(ISBLANK(Values!E7),"",IF(Values!$B$36=options!$F$1,"Denmark", IF(Values!$B$36=options!$F$2, "Danemark",IF(Values!$B$36=options!$F$3, "Dänemark",IF(Values!$B$36=options!$F$4, "Danimarca",IF(Values!$B$36=options!$F$5, "Dinamarca",IF(Values!$B$36=options!$F$6, "Denemarken","" ) ) ) ) )))</f>
        <v/>
      </c>
      <c r="CZ8" s="2" t="str">
        <f>IF(ISBLANK(Values!E7),"","No")</f>
        <v/>
      </c>
      <c r="DA8" s="2" t="str">
        <f>IF(ISBLANK(Values!E7),"","No")</f>
        <v/>
      </c>
      <c r="DO8" s="2" t="str">
        <f>IF(ISBLANK(Values!E7),"","Parts")</f>
        <v/>
      </c>
      <c r="DP8" s="2" t="str">
        <f>IF(ISBLANK(Values!E7),"",Values!$B$31)</f>
        <v/>
      </c>
      <c r="EI8" s="2" t="str">
        <f>IF(ISBLANK(Values!E7),"",Values!$B$31)</f>
        <v/>
      </c>
      <c r="ES8" s="2" t="str">
        <f>IF(ISBLANK(Values!E7),"","Amazon Tellus UPS")</f>
        <v/>
      </c>
      <c r="EV8" s="2" t="str">
        <f>IF(ISBLANK(Values!E7),"","New")</f>
        <v/>
      </c>
      <c r="FE8" s="2" t="str">
        <f>IF(ISBLANK(Values!E7),"","3")</f>
        <v/>
      </c>
      <c r="FH8" s="2" t="str">
        <f>IF(ISBLANK(Values!E7),"","FALSE")</f>
        <v/>
      </c>
      <c r="FI8" s="2" t="str">
        <f>IF(ISBLANK(Values!E7),"","FALSE")</f>
        <v/>
      </c>
      <c r="FJ8" s="2" t="str">
        <f>IF(ISBLANK(Values!E7),"","FALSE")</f>
        <v/>
      </c>
      <c r="FM8" s="2" t="str">
        <f>IF(ISBLANK(Values!E7),"","1")</f>
        <v/>
      </c>
      <c r="FO8" s="28" t="str">
        <f>IF(ISBLANK(Values!E7),"",IF(Values!J7, Values!$B$4, Values!$B$5))</f>
        <v/>
      </c>
      <c r="FP8" s="2" t="str">
        <f>IF(ISBLANK(Values!E7),"","Percent")</f>
        <v/>
      </c>
      <c r="FQ8" s="2" t="str">
        <f>IF(ISBLANK(Values!E7),"","2")</f>
        <v/>
      </c>
      <c r="FR8" s="2" t="str">
        <f>IF(ISBLANK(Values!E7),"","3")</f>
        <v/>
      </c>
      <c r="FS8" s="2" t="str">
        <f>IF(ISBLANK(Values!E7),"","5")</f>
        <v/>
      </c>
      <c r="FT8" s="2" t="str">
        <f>IF(ISBLANK(Values!E7),"","6")</f>
        <v/>
      </c>
      <c r="FU8" s="2" t="str">
        <f>IF(ISBLANK(Values!E7),"","10")</f>
        <v/>
      </c>
      <c r="FV8" s="2" t="str">
        <f>IF(ISBLANK(Values!E7),"","10")</f>
        <v/>
      </c>
    </row>
    <row r="9" spans="1:192" ht="17" x14ac:dyDescent="0.2">
      <c r="A9" s="2" t="str">
        <f>IF(ISBLANK(Values!E8),"",IF(Values!$B$37="EU","computercomponent","computer"))</f>
        <v/>
      </c>
      <c r="B9" s="33" t="str">
        <f>IF(ISBLANK(Values!E8),"",Values!F8)</f>
        <v/>
      </c>
      <c r="C9" s="30" t="str">
        <f>IF(ISBLANK(Values!E8),"","TellusRem")</f>
        <v/>
      </c>
      <c r="D9" s="29" t="str">
        <f>IF(ISBLANK(Values!E8),"",Values!E8)</f>
        <v/>
      </c>
      <c r="E9" s="2" t="str">
        <f>IF(ISBLANK(Values!E8),"","EAN")</f>
        <v/>
      </c>
      <c r="F9" s="28" t="str">
        <f>IF(ISBLANK(Values!E8),"",IF(Values!J8, SUBSTITUTE(Values!$B$1, "{language}", Values!H8) &amp; " " &amp;Values!$B$3, SUBSTITUTE(Values!$B$2, "{language}", Values!$H8) &amp; " " &amp;Values!$B$3))</f>
        <v/>
      </c>
      <c r="G9" s="30" t="str">
        <f>IF(ISBLANK(Values!E8),"","TellusRem")</f>
        <v/>
      </c>
      <c r="H9" s="2" t="str">
        <f>IF(ISBLANK(Values!E8),"",Values!$B$16)</f>
        <v/>
      </c>
      <c r="I9" s="2" t="str">
        <f>IF(ISBLANK(Values!E8),"","4730574031")</f>
        <v/>
      </c>
      <c r="J9" s="32" t="str">
        <f>IF(ISBLANK(Values!E8),"",Values!F8 )</f>
        <v/>
      </c>
      <c r="K9" s="28" t="str">
        <f>IF(ISBLANK(Values!E8),"",IF(Values!J8, Values!$B$4, Values!$B$5))</f>
        <v/>
      </c>
      <c r="L9" s="28" t="str">
        <f>IF(ISBLANK(Values!E8),"",Values!$B$18)</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
      </c>
      <c r="X9" s="30" t="str">
        <f>IF(ISBLANK(Values!E8),"",Values!$B$13)</f>
        <v/>
      </c>
      <c r="Y9" s="32" t="str">
        <f>IF(ISBLANK(Values!E8),"","Size-Color")</f>
        <v/>
      </c>
      <c r="Z9" s="30" t="str">
        <f>IF(ISBLANK(Values!E8),"","variation")</f>
        <v/>
      </c>
      <c r="AA9" s="2" t="str">
        <f>IF(ISBLANK(Values!E8),"",Values!$B$20)</f>
        <v/>
      </c>
      <c r="AB9" s="2" t="str">
        <f>IF(ISBLANK(Values!E8),"",Values!$B$29)</f>
        <v/>
      </c>
      <c r="AI9" s="34" t="str">
        <f>IF(ISBLANK(Values!E8),"",IF(Values!I8,Values!$B$23,Values!$B$33))</f>
        <v/>
      </c>
      <c r="AJ9" s="35" t="str">
        <f>IF(ISBLANK(Values!E8),"",Values!$B$24 &amp;" "&amp;Values!$B$3)</f>
        <v/>
      </c>
      <c r="AK9" s="2" t="str">
        <f>IF(ISBLANK(Values!E8),"",Values!$B$25)</f>
        <v/>
      </c>
      <c r="AL9" s="2" t="str">
        <f>IF(ISBLANK(Values!E8),"",SUBSTITUTE(SUBSTITUTE(IF(Values!$J8, Values!$B$26, Values!$B$33), "{language}", Values!$H8), "{flag}", INDEX(options!$E$1:$E$20, Values!$V8)))</f>
        <v/>
      </c>
      <c r="AM9" s="2" t="str">
        <f>SUBSTITUTE(IF(ISBLANK(Values!E8),"",Values!$B$27), "{model}", Values!$B$3)</f>
        <v/>
      </c>
      <c r="AT9" s="28" t="str">
        <f>IF(ISBLANK(Values!E8),"",Values!H8)</f>
        <v/>
      </c>
      <c r="AV9" s="2" t="str">
        <f>IF(ISBLANK(Values!E8),"",IF(Values!J8,"Backlit", "Non-Backlit"))</f>
        <v/>
      </c>
      <c r="AW9"/>
      <c r="BE9" s="2" t="str">
        <f>IF(ISBLANK(Values!E8),"","Professional Audience")</f>
        <v/>
      </c>
      <c r="BF9" s="2" t="str">
        <f>IF(ISBLANK(Values!E8),"","Consumer Audience")</f>
        <v/>
      </c>
      <c r="BG9" s="2" t="str">
        <f>IF(ISBLANK(Values!E8),"","Adults")</f>
        <v/>
      </c>
      <c r="BH9" s="2" t="str">
        <f>IF(ISBLANK(Values!E8),"","People")</f>
        <v/>
      </c>
      <c r="CG9" s="2" t="str">
        <f>IF(ISBLANK(Values!E8),"",Values!$B$11)</f>
        <v/>
      </c>
      <c r="CH9" s="2" t="str">
        <f>IF(ISBLANK(Values!E8),"","GR")</f>
        <v/>
      </c>
      <c r="CI9" s="2" t="str">
        <f>IF(ISBLANK(Values!E8),"",Values!$B$7)</f>
        <v/>
      </c>
      <c r="CJ9" s="2" t="str">
        <f>IF(ISBLANK(Values!E8),"",Values!$B$8)</f>
        <v/>
      </c>
      <c r="CK9" s="2" t="str">
        <f>IF(ISBLANK(Values!E8),"",Values!$B$9)</f>
        <v/>
      </c>
      <c r="CL9" s="2" t="str">
        <f>IF(ISBLANK(Values!E8),"","CM")</f>
        <v/>
      </c>
      <c r="CO9" s="2" t="str">
        <f>IF(AND(Values!$B$37=options!$G$2, Values!$C8), "AMAZON_NA", IF(AND(Values!$B$37=options!$G$1, Values!$D8), "AMAZON_EU", "DEFAULT"))</f>
        <v>AMAZON_NA</v>
      </c>
      <c r="CP9" s="2" t="str">
        <f>IF(ISBLANK(Values!E8),"",Values!$B$7)</f>
        <v/>
      </c>
      <c r="CQ9" s="2" t="str">
        <f>IF(ISBLANK(Values!E8),"",Values!$B$8)</f>
        <v/>
      </c>
      <c r="CR9" s="2" t="str">
        <f>IF(ISBLANK(Values!E8),"",Values!$B$9)</f>
        <v/>
      </c>
      <c r="CS9" s="2" t="str">
        <f>IF(ISBLANK(Values!E8),"",Values!$B$11)</f>
        <v/>
      </c>
      <c r="CT9" s="2" t="str">
        <f>IF(ISBLANK(Values!E8),"","GR")</f>
        <v/>
      </c>
      <c r="CU9" s="2" t="str">
        <f>IF(ISBLANK(Values!E8),"","CM")</f>
        <v/>
      </c>
      <c r="CV9" s="2" t="str">
        <f>IF(ISBLANK(Values!E8),"",IF(Values!$B$36=options!$F$1,"Denmark", IF(Values!$B$36=options!$F$2, "Danemark",IF(Values!$B$36=options!$F$3, "Dänemark",IF(Values!$B$36=options!$F$4, "Danimarca",IF(Values!$B$36=options!$F$5, "Dinamarca",IF(Values!$B$36=options!$F$6, "Denemarken","" ) ) ) ) )))</f>
        <v/>
      </c>
      <c r="CZ9" s="2" t="str">
        <f>IF(ISBLANK(Values!E8),"","No")</f>
        <v/>
      </c>
      <c r="DA9" s="2" t="str">
        <f>IF(ISBLANK(Values!E8),"","No")</f>
        <v/>
      </c>
      <c r="DO9" s="2" t="str">
        <f>IF(ISBLANK(Values!E8),"","Parts")</f>
        <v/>
      </c>
      <c r="DP9" s="2" t="str">
        <f>IF(ISBLANK(Values!E8),"",Values!$B$31)</f>
        <v/>
      </c>
      <c r="EI9" s="2" t="str">
        <f>IF(ISBLANK(Values!E8),"",Values!$B$31)</f>
        <v/>
      </c>
      <c r="ES9" s="2" t="str">
        <f>IF(ISBLANK(Values!E8),"","Amazon Tellus UPS")</f>
        <v/>
      </c>
      <c r="EV9" s="2" t="str">
        <f>IF(ISBLANK(Values!E8),"","New")</f>
        <v/>
      </c>
      <c r="FE9" s="2" t="str">
        <f>IF(ISBLANK(Values!E8),"","3")</f>
        <v/>
      </c>
      <c r="FH9" s="2" t="str">
        <f>IF(ISBLANK(Values!E8),"","FALSE")</f>
        <v/>
      </c>
      <c r="FI9" s="2" t="str">
        <f>IF(ISBLANK(Values!E8),"","FALSE")</f>
        <v/>
      </c>
      <c r="FJ9" s="2" t="str">
        <f>IF(ISBLANK(Values!E8),"","FALSE")</f>
        <v/>
      </c>
      <c r="FM9" s="2" t="str">
        <f>IF(ISBLANK(Values!E8),"","1")</f>
        <v/>
      </c>
      <c r="FO9" s="28" t="str">
        <f>IF(ISBLANK(Values!E8),"",IF(Values!J8, Values!$B$4, Values!$B$5))</f>
        <v/>
      </c>
      <c r="FP9" s="2" t="str">
        <f>IF(ISBLANK(Values!E8),"","Percent")</f>
        <v/>
      </c>
      <c r="FQ9" s="2" t="str">
        <f>IF(ISBLANK(Values!E8),"","2")</f>
        <v/>
      </c>
      <c r="FR9" s="2" t="str">
        <f>IF(ISBLANK(Values!E8),"","3")</f>
        <v/>
      </c>
      <c r="FS9" s="2" t="str">
        <f>IF(ISBLANK(Values!E8),"","5")</f>
        <v/>
      </c>
      <c r="FT9" s="2" t="str">
        <f>IF(ISBLANK(Values!E8),"","6")</f>
        <v/>
      </c>
      <c r="FU9" s="2" t="str">
        <f>IF(ISBLANK(Values!E8),"","10")</f>
        <v/>
      </c>
      <c r="FV9" s="2" t="str">
        <f>IF(ISBLANK(Values!E8),"","10")</f>
        <v/>
      </c>
    </row>
    <row r="10" spans="1:192" ht="17" x14ac:dyDescent="0.2">
      <c r="A10" s="2" t="str">
        <f>IF(ISBLANK(Values!E9),"",IF(Values!$B$37="EU","computercomponent","computer"))</f>
        <v/>
      </c>
      <c r="B10" s="33"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IF(ISBLANK(Values!E9),"",Values!$B$18)</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4" t="str">
        <f>IF(ISBLANK(Values!E9),"",IF(Values!I9,Values!$B$23,Values!$B$33))</f>
        <v/>
      </c>
      <c r="AJ10" s="35"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AW10"/>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IF(AND(Values!$B$37=options!$G$2, Values!$C9), "AMAZON_NA", IF(AND(Values!$B$37=options!$G$1, Values!$D9), "AMAZON_EU", "DEFAULT"))</f>
        <v>AMAZON_NA</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EI10" s="2" t="str">
        <f>IF(ISBLANK(Values!E9),"",Values!$B$31)</f>
        <v/>
      </c>
      <c r="ES10" s="2" t="str">
        <f>IF(ISBLANK(Values!E9),"","Amazon Tellus UPS")</f>
        <v/>
      </c>
      <c r="EV10" s="2" t="str">
        <f>IF(ISBLANK(Values!E9),"","New")</f>
        <v/>
      </c>
      <c r="FE10" s="2" t="str">
        <f>IF(ISBLANK(Values!E9),"","3")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 t="str">
        <f>IF(ISBLANK(Values!E10),"",IF(Values!$B$37="EU","computercomponent","computer"))</f>
        <v/>
      </c>
      <c r="B11" s="33"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IF(ISBLANK(Values!E10),"",Values!$B$18)</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4" t="str">
        <f>IF(ISBLANK(Values!E10),"",IF(Values!I10,Values!$B$23,Values!$B$33))</f>
        <v/>
      </c>
      <c r="AJ11" s="35"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AW11"/>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IF(AND(Values!$B$37=options!$G$2, Values!$C10), "AMAZON_NA", IF(AND(Values!$B$37=options!$G$1, Values!$D10), "AMAZON_EU", "DEFAULT"))</f>
        <v>AMAZON_NA</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EI11" s="2" t="str">
        <f>IF(ISBLANK(Values!E10),"",Values!$B$31)</f>
        <v/>
      </c>
      <c r="ES11" s="2" t="str">
        <f>IF(ISBLANK(Values!E10),"","Amazon Tellus UPS")</f>
        <v/>
      </c>
      <c r="EV11" s="2" t="str">
        <f>IF(ISBLANK(Values!E10),"","New")</f>
        <v/>
      </c>
      <c r="FE11" s="2" t="str">
        <f>IF(ISBLANK(Values!E10),"","3")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17" x14ac:dyDescent="0.2">
      <c r="A12" s="2" t="str">
        <f>IF(ISBLANK(Values!E11),"",IF(Values!$B$37="EU","computercomponent","computer"))</f>
        <v/>
      </c>
      <c r="B12" s="33"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IF(ISBLANK(Values!E11),"",Values!$B$18)</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4" t="str">
        <f>IF(ISBLANK(Values!E11),"",IF(Values!I11,Values!$B$23,Values!$B$33))</f>
        <v/>
      </c>
      <c r="AJ12" s="35"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AW12"/>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IF(AND(Values!$B$37=options!$G$2, Values!$C11), "AMAZON_NA", IF(AND(Values!$B$37=options!$G$1, Values!$D11), "AMAZON_EU", "DEFAULT"))</f>
        <v>AMAZON_NA</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EI12" s="2" t="str">
        <f>IF(ISBLANK(Values!E11),"",Values!$B$31)</f>
        <v/>
      </c>
      <c r="ES12" s="2" t="str">
        <f>IF(ISBLANK(Values!E11),"","Amazon Tellus UPS")</f>
        <v/>
      </c>
      <c r="EV12" s="2" t="str">
        <f>IF(ISBLANK(Values!E11),"","New")</f>
        <v/>
      </c>
      <c r="FE12" s="2" t="str">
        <f>IF(ISBLANK(Values!E11),"","3")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 t="str">
        <f>IF(ISBLANK(Values!E12),"",IF(Values!$B$37="EU","computercomponent","computer"))</f>
        <v/>
      </c>
      <c r="B13" s="33"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IF(ISBLANK(Values!E12),"",Values!$B$18)</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4" t="str">
        <f>IF(ISBLANK(Values!E12),"",IF(Values!I12,Values!$B$23,Values!$B$33))</f>
        <v/>
      </c>
      <c r="AJ13" s="35"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AW13"/>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IF(AND(Values!$B$37=options!$G$2, Values!$C12), "AMAZON_NA", IF(AND(Values!$B$37=options!$G$1, Values!$D12), "AMAZON_EU", "DEFAULT"))</f>
        <v>AMAZON_NA</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EI13" s="2" t="str">
        <f>IF(ISBLANK(Values!E12),"",Values!$B$31)</f>
        <v/>
      </c>
      <c r="ES13" s="2" t="str">
        <f>IF(ISBLANK(Values!E12),"","Amazon Tellus UPS")</f>
        <v/>
      </c>
      <c r="EV13" s="2" t="str">
        <f>IF(ISBLANK(Values!E12),"","New")</f>
        <v/>
      </c>
      <c r="FE13" s="2" t="str">
        <f>IF(ISBLANK(Values!E12),"","3")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 t="str">
        <f>IF(ISBLANK(Values!E13),"",IF(Values!$B$37="EU","computercomponent","computer"))</f>
        <v/>
      </c>
      <c r="B14" s="33"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IF(ISBLANK(Values!E13),"",Values!$B$18)</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4" t="str">
        <f>IF(ISBLANK(Values!E13),"",IF(Values!I13,Values!$B$23,Values!$B$33))</f>
        <v/>
      </c>
      <c r="AJ14" s="35"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AW14"/>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IF(AND(Values!$B$37=options!$G$2, Values!$C13), "AMAZON_NA", IF(AND(Values!$B$37=options!$G$1, Values!$D13), "AMAZON_EU", "DEFAULT"))</f>
        <v>AMAZON_NA</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EI14" s="2" t="str">
        <f>IF(ISBLANK(Values!E13),"",Values!$B$31)</f>
        <v/>
      </c>
      <c r="ES14" s="2" t="str">
        <f>IF(ISBLANK(Values!E13),"","Amazon Tellus UPS")</f>
        <v/>
      </c>
      <c r="EV14" s="2" t="str">
        <f>IF(ISBLANK(Values!E13),"","New")</f>
        <v/>
      </c>
      <c r="FE14" s="2" t="str">
        <f>IF(ISBLANK(Values!E13),"","3")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 t="str">
        <f>IF(ISBLANK(Values!E14),"",IF(Values!$B$37="EU","computercomponent","computer"))</f>
        <v/>
      </c>
      <c r="B15" s="33"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IF(ISBLANK(Values!E14),"",Values!$B$18)</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4" t="str">
        <f>IF(ISBLANK(Values!E14),"",IF(Values!I14,Values!$B$23,Values!$B$33))</f>
        <v/>
      </c>
      <c r="AJ15" s="35"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AW15"/>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IF(AND(Values!$B$37=options!$G$2, Values!$C14), "AMAZON_NA", IF(AND(Values!$B$37=options!$G$1, Values!$D14), "AMAZON_EU", "DEFAULT"))</f>
        <v>AMAZON_NA</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EI15" s="2" t="str">
        <f>IF(ISBLANK(Values!E14),"",Values!$B$31)</f>
        <v/>
      </c>
      <c r="ES15" s="2" t="str">
        <f>IF(ISBLANK(Values!E14),"","Amazon Tellus UPS")</f>
        <v/>
      </c>
      <c r="EV15" s="2" t="str">
        <f>IF(ISBLANK(Values!E14),"","New")</f>
        <v/>
      </c>
      <c r="FE15" s="2" t="str">
        <f>IF(ISBLANK(Values!E14),"","3")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 t="str">
        <f>IF(ISBLANK(Values!E15),"",IF(Values!$B$37="EU","computercomponent","computer"))</f>
        <v/>
      </c>
      <c r="B16" s="33"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IF(ISBLANK(Values!E15),"",Values!$B$18)</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4" t="str">
        <f>IF(ISBLANK(Values!E15),"",IF(Values!I15,Values!$B$23,Values!$B$33))</f>
        <v/>
      </c>
      <c r="AJ16" s="35"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AW16"/>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IF(AND(Values!$B$37=options!$G$2, Values!$C15), "AMAZON_NA", IF(AND(Values!$B$37=options!$G$1, Values!$D15), "AMAZON_EU", "DEFAULT"))</f>
        <v>AMAZON_NA</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EI16" s="2" t="str">
        <f>IF(ISBLANK(Values!E15),"",Values!$B$31)</f>
        <v/>
      </c>
      <c r="ES16" s="2" t="str">
        <f>IF(ISBLANK(Values!E15),"","Amazon Tellus UPS")</f>
        <v/>
      </c>
      <c r="EV16" s="2" t="str">
        <f>IF(ISBLANK(Values!E15),"","New")</f>
        <v/>
      </c>
      <c r="FE16" s="2" t="str">
        <f>IF(ISBLANK(Values!E15),"","3")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 t="str">
        <f>IF(ISBLANK(Values!E16),"",IF(Values!$B$37="EU","computercomponent","computer"))</f>
        <v/>
      </c>
      <c r="B17" s="33"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IF(ISBLANK(Values!E16),"",Values!$B$18)</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4" t="str">
        <f>IF(ISBLANK(Values!E16),"",IF(Values!I16,Values!$B$23,Values!$B$33))</f>
        <v/>
      </c>
      <c r="AJ17" s="35"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AW17"/>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IF(AND(Values!$B$37=options!$G$2, Values!$C16), "AMAZON_NA", IF(AND(Values!$B$37=options!$G$1, Values!$D16), "AMAZON_EU", "DEFAULT"))</f>
        <v>AMAZON_NA</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EI17" s="2" t="str">
        <f>IF(ISBLANK(Values!E16),"",Values!$B$31)</f>
        <v/>
      </c>
      <c r="ES17" s="2" t="str">
        <f>IF(ISBLANK(Values!E16),"","Amazon Tellus UPS")</f>
        <v/>
      </c>
      <c r="EV17" s="2" t="str">
        <f>IF(ISBLANK(Values!E16),"","New")</f>
        <v/>
      </c>
      <c r="FE17" s="2" t="str">
        <f>IF(ISBLANK(Values!E16),"","3")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 t="str">
        <f>IF(ISBLANK(Values!E17),"",IF(Values!$B$37="EU","computercomponent","computer"))</f>
        <v/>
      </c>
      <c r="B18" s="33"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IF(ISBLANK(Values!E17),"",Values!$B$18)</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4" t="str">
        <f>IF(ISBLANK(Values!E17),"",IF(Values!I17,Values!$B$23,Values!$B$33))</f>
        <v/>
      </c>
      <c r="AJ18" s="35"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AW18"/>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IF(AND(Values!$B$37=options!$G$2, Values!$C17), "AMAZON_NA", IF(AND(Values!$B$37=options!$G$1, Values!$D17), "AMAZON_EU", "DEFAULT"))</f>
        <v>AMAZON_NA</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EI18" s="2" t="str">
        <f>IF(ISBLANK(Values!E17),"",Values!$B$31)</f>
        <v/>
      </c>
      <c r="ES18" s="2" t="str">
        <f>IF(ISBLANK(Values!E17),"","Amazon Tellus UPS")</f>
        <v/>
      </c>
      <c r="EV18" s="2" t="str">
        <f>IF(ISBLANK(Values!E17),"","New")</f>
        <v/>
      </c>
      <c r="FE18" s="2" t="str">
        <f>IF(ISBLANK(Values!E17),"","3")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 t="str">
        <f>IF(ISBLANK(Values!E18),"",IF(Values!$B$37="EU","computercomponent","computer"))</f>
        <v/>
      </c>
      <c r="B19" s="33"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IF(ISBLANK(Values!E18),"",Values!$B$18)</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4" t="str">
        <f>IF(ISBLANK(Values!E18),"",IF(Values!I18,Values!$B$23,Values!$B$33))</f>
        <v/>
      </c>
      <c r="AJ19" s="35"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AW19"/>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IF(AND(Values!$B$37=options!$G$2, Values!$C18), "AMAZON_NA", IF(AND(Values!$B$37=options!$G$1, Values!$D18), "AMAZON_EU", "DEFAULT"))</f>
        <v>AMAZON_NA</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EI19" s="2" t="str">
        <f>IF(ISBLANK(Values!E18),"",Values!$B$31)</f>
        <v/>
      </c>
      <c r="ES19" s="2" t="str">
        <f>IF(ISBLANK(Values!E18),"","Amazon Tellus UPS")</f>
        <v/>
      </c>
      <c r="EV19" s="2" t="str">
        <f>IF(ISBLANK(Values!E18),"","New")</f>
        <v/>
      </c>
      <c r="FE19" s="2" t="str">
        <f>IF(ISBLANK(Values!E18),"","3")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 t="str">
        <f>IF(ISBLANK(Values!E19),"",IF(Values!$B$37="EU","computercomponent","computer"))</f>
        <v/>
      </c>
      <c r="B20" s="33"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IF(ISBLANK(Values!E19),"",Values!$B$18)</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4" t="str">
        <f>IF(ISBLANK(Values!E19),"",IF(Values!I19,Values!$B$23,Values!$B$33))</f>
        <v/>
      </c>
      <c r="AJ20" s="35"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AW20"/>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IF(AND(Values!$B$37=options!$G$2, Values!$C19), "AMAZON_NA", IF(AND(Values!$B$37=options!$G$1, Values!$D19), "AMAZON_EU", "DEFAULT"))</f>
        <v>AMAZON_NA</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EI20" s="2" t="str">
        <f>IF(ISBLANK(Values!E19),"",Values!$B$31)</f>
        <v/>
      </c>
      <c r="ES20" s="2" t="str">
        <f>IF(ISBLANK(Values!E19),"","Amazon Tellus UPS")</f>
        <v/>
      </c>
      <c r="EV20" s="2" t="str">
        <f>IF(ISBLANK(Values!E19),"","New")</f>
        <v/>
      </c>
      <c r="FE20" s="2" t="str">
        <f>IF(ISBLANK(Values!E19),"","3")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 t="str">
        <f>IF(ISBLANK(Values!E20),"",IF(Values!$B$37="EU","computercomponent","computer"))</f>
        <v/>
      </c>
      <c r="B21" s="33"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IF(ISBLANK(Values!E20),"",Values!$B$18)</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4" t="str">
        <f>IF(ISBLANK(Values!E20),"",IF(Values!I20,Values!$B$23,Values!$B$33))</f>
        <v/>
      </c>
      <c r="AJ21" s="35"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AW21"/>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IF(AND(Values!$B$37=options!$G$2, Values!$C20), "AMAZON_NA", IF(AND(Values!$B$37=options!$G$1, Values!$D20), "AMAZON_EU", "DEFAULT"))</f>
        <v>AMAZON_NA</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EI21" s="2" t="str">
        <f>IF(ISBLANK(Values!E20),"",Values!$B$31)</f>
        <v/>
      </c>
      <c r="ES21" s="2" t="str">
        <f>IF(ISBLANK(Values!E20),"","Amazon Tellus UPS")</f>
        <v/>
      </c>
      <c r="EV21" s="2" t="str">
        <f>IF(ISBLANK(Values!E20),"","New")</f>
        <v/>
      </c>
      <c r="FE21" s="2" t="str">
        <f>IF(ISBLANK(Values!E20),"","3")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 t="str">
        <f>IF(ISBLANK(Values!E21),"",IF(Values!$B$37="EU","computercomponent","computer"))</f>
        <v/>
      </c>
      <c r="B22" s="33"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tr">
        <f>IF(ISBLANK(Values!E21),"",Values!F21 )</f>
        <v/>
      </c>
      <c r="K22" s="28" t="str">
        <f>IF(ISBLANK(Values!E21),"",IF(Values!J21, Values!$B$4, Values!$B$5))</f>
        <v/>
      </c>
      <c r="L22" s="28" t="str">
        <f>IF(ISBLANK(Values!E21),"",Values!$B$18)</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4" t="str">
        <f>IF(ISBLANK(Values!E21),"",IF(Values!I21,Values!$B$23,Values!$B$33))</f>
        <v/>
      </c>
      <c r="AJ22" s="35"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AW22"/>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IF(AND(Values!$B$37=options!$G$2, Values!$C21), "AMAZON_NA", IF(AND(Values!$B$37=options!$G$1, Values!$D21), "AMAZON_EU", "DEFAULT"))</f>
        <v>AMAZON_NA</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EI22" s="2" t="str">
        <f>IF(ISBLANK(Values!E21),"",Values!$B$31)</f>
        <v/>
      </c>
      <c r="ES22" s="2" t="str">
        <f>IF(ISBLANK(Values!E21),"","Amazon Tellus UPS")</f>
        <v/>
      </c>
      <c r="EV22" s="2" t="str">
        <f>IF(ISBLANK(Values!E21),"","New")</f>
        <v/>
      </c>
      <c r="FE22" s="2" t="str">
        <f>IF(ISBLANK(Values!E21),"","3")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36" customFormat="1" ht="17" x14ac:dyDescent="0.2">
      <c r="A23" s="2" t="str">
        <f>IF(ISBLANK(Values!E22),"",IF(Values!$B$37="EU","computercomponent","computer"))</f>
        <v/>
      </c>
      <c r="B23" s="33"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IF(ISBLANK(Values!E22),"",Values!$B$18)</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4" t="str">
        <f>IF(ISBLANK(Values!E22),"",IF(Values!I22,Values!$B$23,Values!$B$33))</f>
        <v/>
      </c>
      <c r="AJ23" s="35"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IF(AND(Values!$B$37=options!$G$2, Values!$C22), "AMAZON_NA", IF(AND(Values!$B$37=options!$G$1, Values!$D22), "AMAZON_EU", "DEFAULT"))</f>
        <v>AMAZON_NA</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s="2"/>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36" customFormat="1" ht="17" x14ac:dyDescent="0.2">
      <c r="A24" s="2" t="str">
        <f>IF(ISBLANK(Values!E23),"",IF(Values!$B$37="EU","computercomponent","computer"))</f>
        <v>computer</v>
      </c>
      <c r="B24" s="33" t="str">
        <f>IF(ISBLANK(Values!E23),"",Values!F23)</f>
        <v>Lenovo X240 RG - DE</v>
      </c>
      <c r="C24" s="30" t="str">
        <f>IF(ISBLANK(Values!E23),"","TellusRem")</f>
        <v>TellusRem</v>
      </c>
      <c r="D24" s="29">
        <f>IF(ISBLANK(Values!E23),"",Values!E23)</f>
        <v>5714401242017</v>
      </c>
      <c r="E24" s="2" t="str">
        <f>IF(ISBLANK(Values!E23),"","EAN")</f>
        <v>EAN</v>
      </c>
      <c r="F24" s="28" t="str">
        <f>IF(ISBLANK(Values!E23),"",IF(Values!J23, SUBSTITUTE(Values!$B$1, "{language}", Values!H23) &amp; " " &amp;Values!$B$3, SUBSTITUTE(Values!$B$2, "{language}", Values!$H23) &amp; " " &amp;Values!$B$3))</f>
        <v>replacement German non-backlit keyboard for Lenovo Thinkpad  X230s X240 X240S X240I X250 X260 X270</v>
      </c>
      <c r="G24" s="30" t="str">
        <f>IF(ISBLANK(Values!E23),"","TellusRem")</f>
        <v>TellusRem</v>
      </c>
      <c r="H24" s="2" t="str">
        <f>IF(ISBLANK(Values!E23),"",Values!$B$16)</f>
        <v>laptop-computer-replacement-parts</v>
      </c>
      <c r="I24" s="2" t="str">
        <f>IF(ISBLANK(Values!E23),"","4730574031")</f>
        <v>4730574031</v>
      </c>
      <c r="J24" s="32" t="str">
        <f>IF(ISBLANK(Values!E23),"",Values!F23 )</f>
        <v>Lenovo X240 RG - DE</v>
      </c>
      <c r="K24" s="28">
        <f>IF(ISBLANK(Values!E23),"",IF(Values!J23, Values!$B$4, Values!$B$5))</f>
        <v>51.99</v>
      </c>
      <c r="L24" s="28">
        <f>IF(ISBLANK(Values!E23),"",Values!$B$18)</f>
        <v>5</v>
      </c>
      <c r="M24" s="28" t="str">
        <f>IF(ISBLANK(Values!E23),"",Values!$M23)</f>
        <v>https://download.lenovo.com/Images/Parts/04Y0950/04Y0950_A.jpg</v>
      </c>
      <c r="N24" s="28" t="str">
        <f>IF(ISBLANK(Values!$F23),"",Values!N23)</f>
        <v>https://download.lenovo.com/Images/Parts/04Y0950/04Y0950_B.jpg</v>
      </c>
      <c r="O24" s="28" t="str">
        <f>IF(ISBLANK(Values!$F23),"",Values!O23)</f>
        <v>https://download.lenovo.com/Images/Parts/04Y0950/04Y0950_details.jpg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X240 parent regular</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5"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German</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s="2"/>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36" customFormat="1" ht="17" x14ac:dyDescent="0.2">
      <c r="A25" s="2" t="str">
        <f>IF(ISBLANK(Values!E24),"",IF(Values!$B$37="EU","computercomponent","computer"))</f>
        <v>computer</v>
      </c>
      <c r="B25" s="33" t="str">
        <f>IF(ISBLANK(Values!E24),"",Values!F24)</f>
        <v>Lenovo X240 RG - FR</v>
      </c>
      <c r="C25" s="30" t="str">
        <f>IF(ISBLANK(Values!E24),"","TellusRem")</f>
        <v>TellusRem</v>
      </c>
      <c r="D25" s="29">
        <f>IF(ISBLANK(Values!E24),"",Values!E24)</f>
        <v>5714401242024</v>
      </c>
      <c r="E25" s="2" t="str">
        <f>IF(ISBLANK(Values!E24),"","EAN")</f>
        <v>EAN</v>
      </c>
      <c r="F25" s="28" t="str">
        <f>IF(ISBLANK(Values!E24),"",IF(Values!J24, SUBSTITUTE(Values!$B$1, "{language}", Values!H24) &amp; " " &amp;Values!$B$3, SUBSTITUTE(Values!$B$2, "{language}", Values!$H24) &amp; " " &amp;Values!$B$3))</f>
        <v>replacement French non-backlit keyboard for Lenovo Thinkpad  X230s X240 X240S X240I X250 X260 X270</v>
      </c>
      <c r="G25" s="30" t="str">
        <f>IF(ISBLANK(Values!E24),"","TellusRem")</f>
        <v>TellusRem</v>
      </c>
      <c r="H25" s="2" t="str">
        <f>IF(ISBLANK(Values!E24),"",Values!$B$16)</f>
        <v>laptop-computer-replacement-parts</v>
      </c>
      <c r="I25" s="2" t="str">
        <f>IF(ISBLANK(Values!E24),"","4730574031")</f>
        <v>4730574031</v>
      </c>
      <c r="J25" s="32" t="str">
        <f>IF(ISBLANK(Values!E24),"",Values!F24 )</f>
        <v>Lenovo X240 RG - FR</v>
      </c>
      <c r="K25" s="28">
        <f>IF(ISBLANK(Values!E24),"",IF(Values!J24, Values!$B$4, Values!$B$5))</f>
        <v>51.99</v>
      </c>
      <c r="L25" s="28">
        <f>IF(ISBLANK(Values!E24),"",Values!$B$18)</f>
        <v>5</v>
      </c>
      <c r="M25" s="28" t="str">
        <f>IF(ISBLANK(Values!E24),"",Values!$M24)</f>
        <v>https://download.lenovo.com/Images/Parts/04Y0902/04Y0902_A.jpg</v>
      </c>
      <c r="N25" s="28" t="str">
        <f>IF(ISBLANK(Values!$F24),"",Values!N24)</f>
        <v>https://download.lenovo.com/Images/Parts/04Y0902/04Y0902_B.jpg</v>
      </c>
      <c r="O25" s="28" t="str">
        <f>IF(ISBLANK(Values!$F24),"",Values!O24)</f>
        <v>https://download.lenovo.com/Images/Parts/04Y0902/04Y0902_details.jpg</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Child</v>
      </c>
      <c r="X25" s="30" t="str">
        <f>IF(ISBLANK(Values!E24),"",Values!$B$13)</f>
        <v>Lenovo X240 parent regular</v>
      </c>
      <c r="Y25" s="32" t="str">
        <f>IF(ISBLANK(Values!E24),"","Size-Color")</f>
        <v>Size-Color</v>
      </c>
      <c r="Z25" s="30" t="str">
        <f>IF(ISBLANK(Values!E24),"","variation")</f>
        <v>variation</v>
      </c>
      <c r="AA25" s="2" t="str">
        <f>IF(ISBLANK(Values!E24),"",Values!$B$20)</f>
        <v>Update</v>
      </c>
      <c r="AB25" s="2"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5"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8" t="str">
        <f>IF(ISBLANK(Values!E24),"",Values!H24)</f>
        <v>French</v>
      </c>
      <c r="AU25" s="2"/>
      <c r="AV25" s="2" t="str">
        <f>IF(ISBLANK(Values!E24),"",IF(Values!J24,"Backlit", "Non-Backlit"))</f>
        <v>Non-Backlit</v>
      </c>
      <c r="AW25"/>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IF(AND(Values!$B$37=options!$G$2, Values!$C24), "AMAZON_NA", IF(AND(Values!$B$37=options!$G$1, Values!$D24), "AMAZON_EU", "DEFAULT"))</f>
        <v>DEFAULT</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2"/>
      <c r="DT25" s="2"/>
      <c r="DU25" s="2"/>
      <c r="DV25" s="2"/>
      <c r="DW25" s="2"/>
      <c r="DX25" s="2"/>
      <c r="DY25" s="2"/>
      <c r="DZ25" s="2"/>
      <c r="EA25" s="2"/>
      <c r="EB25" s="2"/>
      <c r="EC25" s="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IF(ISBLANK(Values!E24),"","3")</f>
        <v>3</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36" customFormat="1" ht="17" x14ac:dyDescent="0.2">
      <c r="A26" s="2" t="str">
        <f>IF(ISBLANK(Values!E25),"",IF(Values!$B$37="EU","computercomponent","computer"))</f>
        <v>computer</v>
      </c>
      <c r="B26" s="33" t="str">
        <f>IF(ISBLANK(Values!E25),"",Values!F25)</f>
        <v>Lenovo X240 RG - IT</v>
      </c>
      <c r="C26" s="30" t="str">
        <f>IF(ISBLANK(Values!E25),"","TellusRem")</f>
        <v>TellusRem</v>
      </c>
      <c r="D26" s="29">
        <f>IF(ISBLANK(Values!E25),"",Values!E25)</f>
        <v>5714401242031</v>
      </c>
      <c r="E26" s="2" t="str">
        <f>IF(ISBLANK(Values!E25),"","EAN")</f>
        <v>EAN</v>
      </c>
      <c r="F26" s="28" t="str">
        <f>IF(ISBLANK(Values!E25),"",IF(Values!J25, SUBSTITUTE(Values!$B$1, "{language}", Values!H25) &amp; " " &amp;Values!$B$3, SUBSTITUTE(Values!$B$2, "{language}", Values!$H25) &amp; " " &amp;Values!$B$3))</f>
        <v>replacement Italian non-backlit keyboard for Lenovo Thinkpad  X230s X240 X240S X240I X250 X260 X270</v>
      </c>
      <c r="G26" s="30" t="str">
        <f>IF(ISBLANK(Values!E25),"","TellusRem")</f>
        <v>TellusRem</v>
      </c>
      <c r="H26" s="2" t="str">
        <f>IF(ISBLANK(Values!E25),"",Values!$B$16)</f>
        <v>laptop-computer-replacement-parts</v>
      </c>
      <c r="I26" s="2" t="str">
        <f>IF(ISBLANK(Values!E25),"","4730574031")</f>
        <v>4730574031</v>
      </c>
      <c r="J26" s="32" t="str">
        <f>IF(ISBLANK(Values!E25),"",Values!F25 )</f>
        <v>Lenovo X240 RG - IT</v>
      </c>
      <c r="K26" s="28">
        <f>IF(ISBLANK(Values!E25),"",IF(Values!J25, Values!$B$4, Values!$B$5))</f>
        <v>51.99</v>
      </c>
      <c r="L26" s="28">
        <f>IF(ISBLANK(Values!E25),"",Values!$B$18)</f>
        <v>5</v>
      </c>
      <c r="M26" s="28" t="str">
        <f>IF(ISBLANK(Values!E25),"",Values!$M25)</f>
        <v>https://download.lenovo.com/Images/Parts/04Y0917/04Y0917_A.jpg</v>
      </c>
      <c r="N26" s="28" t="str">
        <f>IF(ISBLANK(Values!$F25),"",Values!N25)</f>
        <v>https://download.lenovo.com/Images/Parts/04Y0917/04Y0917_B.jpg</v>
      </c>
      <c r="O26" s="28" t="str">
        <f>IF(ISBLANK(Values!$F25),"",Values!O25)</f>
        <v>https://download.lenovo.com/Images/Parts/04Y0917/04Y0917_details.jpg</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Child</v>
      </c>
      <c r="X26" s="30" t="str">
        <f>IF(ISBLANK(Values!E25),"",Values!$B$13)</f>
        <v>Lenovo X240 parent regular</v>
      </c>
      <c r="Y26" s="32" t="str">
        <f>IF(ISBLANK(Values!E25),"","Size-Color")</f>
        <v>Size-Color</v>
      </c>
      <c r="Z26" s="30" t="str">
        <f>IF(ISBLANK(Values!E25),"","variation")</f>
        <v>variation</v>
      </c>
      <c r="AA26" s="2" t="str">
        <f>IF(ISBLANK(Values!E25),"",Values!$B$20)</f>
        <v>Update</v>
      </c>
      <c r="AB26" s="2"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5"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8" t="str">
        <f>IF(ISBLANK(Values!E25),"",Values!H25)</f>
        <v>Italian</v>
      </c>
      <c r="AU26" s="2"/>
      <c r="AV26" s="2" t="str">
        <f>IF(ISBLANK(Values!E25),"",IF(Values!J25,"Backlit", "Non-Backlit"))</f>
        <v>Non-Backlit</v>
      </c>
      <c r="AW26"/>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IF(AND(Values!$B$37=options!$G$2, Values!$C25), "AMAZON_NA", IF(AND(Values!$B$37=options!$G$1, Values!$D25), "AMAZON_EU", "DEFAULT"))</f>
        <v>DEFAULT</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2"/>
      <c r="DT26" s="2"/>
      <c r="DU26" s="2"/>
      <c r="DV26" s="2"/>
      <c r="DW26" s="2"/>
      <c r="DX26" s="2"/>
      <c r="DY26" s="2"/>
      <c r="DZ26" s="2"/>
      <c r="EA26" s="2"/>
      <c r="EB26" s="2"/>
      <c r="EC26" s="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IF(ISBLANK(Values!E25),"","3")</f>
        <v>3</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36" customFormat="1" ht="17" x14ac:dyDescent="0.2">
      <c r="A27" s="2" t="str">
        <f>IF(ISBLANK(Values!E26),"",IF(Values!$B$37="EU","computercomponent","computer"))</f>
        <v>computer</v>
      </c>
      <c r="B27" s="33" t="str">
        <f>IF(ISBLANK(Values!E26),"",Values!F26)</f>
        <v>Lenovo X240 RG - ES</v>
      </c>
      <c r="C27" s="30" t="str">
        <f>IF(ISBLANK(Values!E26),"","TellusRem")</f>
        <v>TellusRem</v>
      </c>
      <c r="D27" s="29">
        <f>IF(ISBLANK(Values!E26),"",Values!E26)</f>
        <v>5714401242048</v>
      </c>
      <c r="E27" s="2" t="str">
        <f>IF(ISBLANK(Values!E26),"","EAN")</f>
        <v>EAN</v>
      </c>
      <c r="F27" s="28" t="str">
        <f>IF(ISBLANK(Values!E26),"",IF(Values!J26, SUBSTITUTE(Values!$B$1, "{language}", Values!H26) &amp; " " &amp;Values!$B$3, SUBSTITUTE(Values!$B$2, "{language}", Values!$H26) &amp; " " &amp;Values!$B$3))</f>
        <v>replacement Spanish non-backlit keyboard for Lenovo Thinkpad  X230s X240 X240S X240I X250 X260 X270</v>
      </c>
      <c r="G27" s="30" t="str">
        <f>IF(ISBLANK(Values!E26),"","TellusRem")</f>
        <v>TellusRem</v>
      </c>
      <c r="H27" s="2" t="str">
        <f>IF(ISBLANK(Values!E26),"",Values!$B$16)</f>
        <v>laptop-computer-replacement-parts</v>
      </c>
      <c r="I27" s="2" t="str">
        <f>IF(ISBLANK(Values!E26),"","4730574031")</f>
        <v>4730574031</v>
      </c>
      <c r="J27" s="32" t="str">
        <f>IF(ISBLANK(Values!E26),"",Values!F26 )</f>
        <v>Lenovo X240 RG - ES</v>
      </c>
      <c r="K27" s="28">
        <f>IF(ISBLANK(Values!E26),"",IF(Values!J26, Values!$B$4, Values!$B$5))</f>
        <v>51.99</v>
      </c>
      <c r="L27" s="28">
        <f>IF(ISBLANK(Values!E26),"",Values!$B$18)</f>
        <v>5</v>
      </c>
      <c r="M27" s="28" t="str">
        <f>IF(ISBLANK(Values!E26),"",Values!$M26)</f>
        <v>https://download.lenovo.com/Images/Parts/04Y0910/04Y0910_A.jpg</v>
      </c>
      <c r="N27" s="28" t="str">
        <f>IF(ISBLANK(Values!$F26),"",Values!N26)</f>
        <v>https://download.lenovo.com/Images/Parts/04Y0910/04Y0910_B.jpg</v>
      </c>
      <c r="O27" s="28" t="str">
        <f>IF(ISBLANK(Values!$F26),"",Values!O26)</f>
        <v>https://download.lenovo.com/Images/Parts/04Y0910/04Y0910_details.jpg</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Child</v>
      </c>
      <c r="X27" s="30" t="str">
        <f>IF(ISBLANK(Values!E26),"",Values!$B$13)</f>
        <v>Lenovo X240 parent regular</v>
      </c>
      <c r="Y27" s="32" t="str">
        <f>IF(ISBLANK(Values!E26),"","Size-Color")</f>
        <v>Size-Color</v>
      </c>
      <c r="Z27" s="30" t="str">
        <f>IF(ISBLANK(Values!E26),"","variation")</f>
        <v>variation</v>
      </c>
      <c r="AA27" s="2" t="str">
        <f>IF(ISBLANK(Values!E26),"",Values!$B$20)</f>
        <v>Update</v>
      </c>
      <c r="AB27" s="2"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5"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8" t="str">
        <f>IF(ISBLANK(Values!E26),"",Values!H26)</f>
        <v>Spanish</v>
      </c>
      <c r="AU27" s="2"/>
      <c r="AV27" s="2" t="str">
        <f>IF(ISBLANK(Values!E26),"",IF(Values!J26,"Backlit", "Non-Backlit"))</f>
        <v>Non-Backlit</v>
      </c>
      <c r="AW27"/>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IF(AND(Values!$B$37=options!$G$2, Values!$C26), "AMAZON_NA", IF(AND(Values!$B$37=options!$G$1, Values!$D26), "AMAZON_EU", "DEFAULT"))</f>
        <v>DEFAULT</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2"/>
      <c r="DT27" s="2"/>
      <c r="DU27" s="2"/>
      <c r="DV27" s="2"/>
      <c r="DW27" s="2"/>
      <c r="DX27" s="2"/>
      <c r="DY27" s="2"/>
      <c r="DZ27" s="2"/>
      <c r="EA27" s="2"/>
      <c r="EB27" s="2"/>
      <c r="EC27" s="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IF(ISBLANK(Values!E26),"","3")</f>
        <v>3</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36" customFormat="1" ht="17" x14ac:dyDescent="0.2">
      <c r="A28" s="2" t="str">
        <f>IF(ISBLANK(Values!E27),"",IF(Values!$B$37="EU","computercomponent","computer"))</f>
        <v>computer</v>
      </c>
      <c r="B28" s="33" t="str">
        <f>IF(ISBLANK(Values!E27),"",Values!F27)</f>
        <v>Lenovo X240 RG - UK</v>
      </c>
      <c r="C28" s="30" t="str">
        <f>IF(ISBLANK(Values!E27),"","TellusRem")</f>
        <v>TellusRem</v>
      </c>
      <c r="D28" s="29">
        <f>IF(ISBLANK(Values!E27),"",Values!E27)</f>
        <v>5714401242055</v>
      </c>
      <c r="E28" s="2" t="str">
        <f>IF(ISBLANK(Values!E27),"","EAN")</f>
        <v>EAN</v>
      </c>
      <c r="F28" s="28" t="str">
        <f>IF(ISBLANK(Values!E27),"",IF(Values!J27, SUBSTITUTE(Values!$B$1, "{language}", Values!H27) &amp; " " &amp;Values!$B$3, SUBSTITUTE(Values!$B$2, "{language}", Values!$H27) &amp; " " &amp;Values!$B$3))</f>
        <v>replacement UK non-backlit keyboard for Lenovo Thinkpad  X230s X240 X240S X240I X250 X260 X270</v>
      </c>
      <c r="G28" s="30" t="str">
        <f>IF(ISBLANK(Values!E27),"","TellusRem")</f>
        <v>TellusRem</v>
      </c>
      <c r="H28" s="2" t="str">
        <f>IF(ISBLANK(Values!E27),"",Values!$B$16)</f>
        <v>laptop-computer-replacement-parts</v>
      </c>
      <c r="I28" s="2" t="str">
        <f>IF(ISBLANK(Values!E27),"","4730574031")</f>
        <v>4730574031</v>
      </c>
      <c r="J28" s="32" t="str">
        <f>IF(ISBLANK(Values!E27),"",Values!F27 )</f>
        <v>Lenovo X240 RG - UK</v>
      </c>
      <c r="K28" s="28">
        <f>IF(ISBLANK(Values!E27),"",IF(Values!J27, Values!$B$4, Values!$B$5))</f>
        <v>51.99</v>
      </c>
      <c r="L28" s="28">
        <f>IF(ISBLANK(Values!E27),"",Values!$B$18)</f>
        <v>5</v>
      </c>
      <c r="M28" s="28" t="str">
        <f>IF(ISBLANK(Values!E27),"",Values!$M27)</f>
        <v>https://download.lenovo.com/Images/Parts/04Y0929/04Y0929_A.jpg</v>
      </c>
      <c r="N28" s="28" t="str">
        <f>IF(ISBLANK(Values!$F27),"",Values!N27)</f>
        <v>https://download.lenovo.com/Images/Parts/04Y0929/04Y0929_B.jpg</v>
      </c>
      <c r="O28" s="28" t="str">
        <f>IF(ISBLANK(Values!$F27),"",Values!O27)</f>
        <v>https://download.lenovo.com/Images/Parts/04Y0929/04Y0929_details.jpg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X240 parent regular</v>
      </c>
      <c r="Y28" s="32" t="str">
        <f>IF(ISBLANK(Values!E27),"","Size-Color")</f>
        <v>Size-Color</v>
      </c>
      <c r="Z28" s="30" t="str">
        <f>IF(ISBLANK(Values!E27),"","variation")</f>
        <v>variation</v>
      </c>
      <c r="AA28" s="2" t="str">
        <f>IF(ISBLANK(Values!E27),"",Values!$B$20)</f>
        <v>Update</v>
      </c>
      <c r="AB28" s="2"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5"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8" t="str">
        <f>IF(ISBLANK(Values!E27),"",Values!H27)</f>
        <v>UK</v>
      </c>
      <c r="AU28" s="2"/>
      <c r="AV28" s="2" t="str">
        <f>IF(ISBLANK(Values!E27),"",IF(Values!J27,"Backlit", "Non-Backlit"))</f>
        <v>Non-Backlit</v>
      </c>
      <c r="AW28"/>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IF(AND(Values!$B$37=options!$G$2, Values!$C27), "AMAZON_NA", IF(AND(Values!$B$37=options!$G$1, Values!$D27), "AMAZON_EU", "DEFAULT"))</f>
        <v>DEFAULT</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2"/>
      <c r="DT28" s="2"/>
      <c r="DU28" s="2"/>
      <c r="DV28" s="2"/>
      <c r="DW28" s="2"/>
      <c r="DX28" s="2"/>
      <c r="DY28" s="2"/>
      <c r="DZ28" s="2"/>
      <c r="EA28" s="2"/>
      <c r="EB28" s="2"/>
      <c r="EC28" s="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IF(ISBLANK(Values!E27),"","3")</f>
        <v>3</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36" customFormat="1" ht="17" x14ac:dyDescent="0.2">
      <c r="A29" s="2" t="str">
        <f>IF(ISBLANK(Values!E28),"",IF(Values!$B$37="EU","computercomponent","computer"))</f>
        <v>computer</v>
      </c>
      <c r="B29" s="33" t="str">
        <f>IF(ISBLANK(Values!E28),"",Values!F28)</f>
        <v>Lenovo X240 RG - NOR</v>
      </c>
      <c r="C29" s="30" t="str">
        <f>IF(ISBLANK(Values!E28),"","TellusRem")</f>
        <v>TellusRem</v>
      </c>
      <c r="D29" s="29">
        <f>IF(ISBLANK(Values!E28),"",Values!E28)</f>
        <v>5714401242062</v>
      </c>
      <c r="E29" s="2" t="str">
        <f>IF(ISBLANK(Values!E28),"","EAN")</f>
        <v>EAN</v>
      </c>
      <c r="F29" s="28" t="str">
        <f>IF(ISBLANK(Values!E28),"",IF(Values!J28, SUBSTITUTE(Values!$B$1, "{language}", Values!H28) &amp; " " &amp;Values!$B$3, SUBSTITUTE(Values!$B$2, "{language}", Values!$H28) &amp; " " &amp;Values!$B$3))</f>
        <v>replacement Scandinavian – Nordic non-backlit keyboard for Lenovo Thinkpad  X230s X240 X240S X240I X250 X260 X270</v>
      </c>
      <c r="G29" s="30" t="str">
        <f>IF(ISBLANK(Values!E28),"","TellusRem")</f>
        <v>TellusRem</v>
      </c>
      <c r="H29" s="2" t="str">
        <f>IF(ISBLANK(Values!E28),"",Values!$B$16)</f>
        <v>laptop-computer-replacement-parts</v>
      </c>
      <c r="I29" s="2" t="str">
        <f>IF(ISBLANK(Values!E28),"","4730574031")</f>
        <v>4730574031</v>
      </c>
      <c r="J29" s="32" t="str">
        <f>IF(ISBLANK(Values!E28),"",Values!F28 )</f>
        <v>Lenovo X240 RG - NOR</v>
      </c>
      <c r="K29" s="28">
        <f>IF(ISBLANK(Values!E28),"",IF(Values!J28, Values!$B$4, Values!$B$5))</f>
        <v>51.99</v>
      </c>
      <c r="L29" s="28">
        <f>IF(ISBLANK(Values!E28),"",Values!$B$18)</f>
        <v>5</v>
      </c>
      <c r="M29" s="28" t="str">
        <f>IF(ISBLANK(Values!E28),"",Values!$M28)</f>
        <v>https://download.lenovo.com/Images/Parts/01AX351/01AX351_A.jpg</v>
      </c>
      <c r="N29" s="28" t="str">
        <f>IF(ISBLANK(Values!$F28),"",Values!N28)</f>
        <v>https://download.lenovo.com/Images/Parts/01AX351/01AX351_B.jpg</v>
      </c>
      <c r="O29" s="28" t="str">
        <f>IF(ISBLANK(Values!$F28),"",Values!O28)</f>
        <v>https://download.lenovo.com/Images/Parts/01AX351/01AX351_details.jpg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X240 parent regular</v>
      </c>
      <c r="Y29" s="32" t="str">
        <f>IF(ISBLANK(Values!E28),"","Size-Color")</f>
        <v>Size-Color</v>
      </c>
      <c r="Z29" s="30" t="str">
        <f>IF(ISBLANK(Values!E28),"","variation")</f>
        <v>variation</v>
      </c>
      <c r="AA29" s="2" t="str">
        <f>IF(ISBLANK(Values!E28),"",Values!$B$20)</f>
        <v>Update</v>
      </c>
      <c r="AB29" s="2"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5"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8" t="str">
        <f>IF(ISBLANK(Values!E28),"",Values!H28)</f>
        <v>Scandinavian – Nordic</v>
      </c>
      <c r="AU29" s="2"/>
      <c r="AV29" s="2" t="str">
        <f>IF(ISBLANK(Values!E28),"",IF(Values!J28,"Backlit", "Non-Backlit"))</f>
        <v>Non-Backlit</v>
      </c>
      <c r="AW29"/>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IF(AND(Values!$B$37=options!$G$2, Values!$C28), "AMAZON_NA", IF(AND(Values!$B$37=options!$G$1, Values!$D28), "AMAZON_EU", "DEFAULT"))</f>
        <v>DEFAULT</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2"/>
      <c r="DT29" s="2"/>
      <c r="DU29" s="2"/>
      <c r="DV29" s="2"/>
      <c r="DW29" s="2"/>
      <c r="DX29" s="2"/>
      <c r="DY29" s="2"/>
      <c r="DZ29" s="2"/>
      <c r="EA29" s="2"/>
      <c r="EB29" s="2"/>
      <c r="EC29" s="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IF(ISBLANK(Values!E28),"","3")</f>
        <v>3</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36" customFormat="1" ht="17" x14ac:dyDescent="0.2">
      <c r="A30" s="2" t="str">
        <f>IF(ISBLANK(Values!E29),"",IF(Values!$B$37="EU","computercomponent","computer"))</f>
        <v>computer</v>
      </c>
      <c r="B30" s="33" t="str">
        <f>IF(ISBLANK(Values!E29),"",Values!F29)</f>
        <v>Lenovo X240 RG - BE</v>
      </c>
      <c r="C30" s="30" t="str">
        <f>IF(ISBLANK(Values!E29),"","TellusRem")</f>
        <v>TellusRem</v>
      </c>
      <c r="D30" s="29">
        <f>IF(ISBLANK(Values!E29),"",Values!E29)</f>
        <v>5714401242079</v>
      </c>
      <c r="E30" s="2" t="str">
        <f>IF(ISBLANK(Values!E29),"","EAN")</f>
        <v>EAN</v>
      </c>
      <c r="F30" s="28" t="str">
        <f>IF(ISBLANK(Values!E29),"",IF(Values!J29, SUBSTITUTE(Values!$B$1, "{language}", Values!H29) &amp; " " &amp;Values!$B$3, SUBSTITUTE(Values!$B$2, "{language}", Values!$H29) &amp; " " &amp;Values!$B$3))</f>
        <v>replacement Belgian non-backlit keyboard for Lenovo Thinkpad  X230s X240 X240S X240I X250 X260 X270</v>
      </c>
      <c r="G30" s="30" t="str">
        <f>IF(ISBLANK(Values!E29),"","TellusRem")</f>
        <v>TellusRem</v>
      </c>
      <c r="H30" s="2" t="str">
        <f>IF(ISBLANK(Values!E29),"",Values!$B$16)</f>
        <v>laptop-computer-replacement-parts</v>
      </c>
      <c r="I30" s="2" t="str">
        <f>IF(ISBLANK(Values!E29),"","4730574031")</f>
        <v>4730574031</v>
      </c>
      <c r="J30" s="32" t="str">
        <f>IF(ISBLANK(Values!E29),"",Values!F29 )</f>
        <v>Lenovo X240 RG - BE</v>
      </c>
      <c r="K30" s="28">
        <f>IF(ISBLANK(Values!E29),"",IF(Values!J29, Values!$B$4, Values!$B$5))</f>
        <v>51.99</v>
      </c>
      <c r="L30" s="28">
        <f>IF(ISBLANK(Values!E29),"",Values!$B$18)</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X240 parent regular</v>
      </c>
      <c r="Y30" s="32" t="str">
        <f>IF(ISBLANK(Values!E29),"","Size-Color")</f>
        <v>Size-Color</v>
      </c>
      <c r="Z30" s="30" t="str">
        <f>IF(ISBLANK(Values!E29),"","variation")</f>
        <v>variation</v>
      </c>
      <c r="AA30" s="2" t="str">
        <f>IF(ISBLANK(Values!E29),"",Values!$B$20)</f>
        <v>Update</v>
      </c>
      <c r="AB30" s="2"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5"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8" t="str">
        <f>IF(ISBLANK(Values!E29),"",Values!H29)</f>
        <v>Belgian</v>
      </c>
      <c r="AU30" s="2"/>
      <c r="AV30" s="2" t="str">
        <f>IF(ISBLANK(Values!E29),"",IF(Values!J29,"Backlit", "Non-Backlit"))</f>
        <v>Non-Backlit</v>
      </c>
      <c r="AW30"/>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2"/>
      <c r="DT30" s="2"/>
      <c r="DU30" s="2"/>
      <c r="DV30" s="2"/>
      <c r="DW30" s="2"/>
      <c r="DX30" s="2"/>
      <c r="DY30" s="2"/>
      <c r="DZ30" s="2"/>
      <c r="EA30" s="2"/>
      <c r="EB30" s="2"/>
      <c r="EC30" s="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t="str">
        <f>IF(ISBLANK(Values!E29),"","3")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36" customFormat="1" ht="17" x14ac:dyDescent="0.2">
      <c r="A31" s="2" t="str">
        <f>IF(ISBLANK(Values!E30),"",IF(Values!$B$37="EU","computercomponent","computer"))</f>
        <v>computer</v>
      </c>
      <c r="B31" s="33" t="str">
        <f>IF(ISBLANK(Values!E30),"",Values!F30)</f>
        <v>Lenovo X240 RG - BG</v>
      </c>
      <c r="C31" s="30" t="str">
        <f>IF(ISBLANK(Values!E30),"","TellusRem")</f>
        <v>TellusRem</v>
      </c>
      <c r="D31" s="29">
        <f>IF(ISBLANK(Values!E30),"",Values!E30)</f>
        <v>5714401242086</v>
      </c>
      <c r="E31" s="2" t="str">
        <f>IF(ISBLANK(Values!E30),"","EAN")</f>
        <v>EAN</v>
      </c>
      <c r="F31" s="28" t="str">
        <f>IF(ISBLANK(Values!E30),"",IF(Values!J30, SUBSTITUTE(Values!$B$1, "{language}", Values!H30) &amp; " " &amp;Values!$B$3, SUBSTITUTE(Values!$B$2, "{language}", Values!$H30) &amp; " " &amp;Values!$B$3))</f>
        <v>replacement Bulgarian non-backlit keyboard for Lenovo Thinkpad  X230s X240 X240S X240I X250 X260 X270</v>
      </c>
      <c r="G31" s="30" t="str">
        <f>IF(ISBLANK(Values!E30),"","TellusRem")</f>
        <v>TellusRem</v>
      </c>
      <c r="H31" s="2" t="str">
        <f>IF(ISBLANK(Values!E30),"",Values!$B$16)</f>
        <v>laptop-computer-replacement-parts</v>
      </c>
      <c r="I31" s="2" t="str">
        <f>IF(ISBLANK(Values!E30),"","4730574031")</f>
        <v>4730574031</v>
      </c>
      <c r="J31" s="32" t="str">
        <f>IF(ISBLANK(Values!E30),"",Values!F30 )</f>
        <v>Lenovo X240 RG - BG</v>
      </c>
      <c r="K31" s="28">
        <f>IF(ISBLANK(Values!E30),"",IF(Values!J30, Values!$B$4, Values!$B$5))</f>
        <v>51.99</v>
      </c>
      <c r="L31" s="28">
        <f>IF(ISBLANK(Values!E30),"",Values!$B$18)</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X240 parent regular</v>
      </c>
      <c r="Y31" s="32" t="str">
        <f>IF(ISBLANK(Values!E30),"","Size-Color")</f>
        <v>Size-Color</v>
      </c>
      <c r="Z31" s="30" t="str">
        <f>IF(ISBLANK(Values!E30),"","variation")</f>
        <v>variation</v>
      </c>
      <c r="AA31" s="2" t="str">
        <f>IF(ISBLANK(Values!E30),"",Values!$B$20)</f>
        <v>Update</v>
      </c>
      <c r="AB31" s="2"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5"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8" t="str">
        <f>IF(ISBLANK(Values!E30),"",Values!H30)</f>
        <v>Bulgarian</v>
      </c>
      <c r="AU31" s="2"/>
      <c r="AV31" s="2" t="str">
        <f>IF(ISBLANK(Values!E30),"",IF(Values!J30,"Backlit", "Non-Backlit"))</f>
        <v>Non-Backlit</v>
      </c>
      <c r="AW31"/>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2"/>
      <c r="DT31" s="2"/>
      <c r="DU31" s="2"/>
      <c r="DV31" s="2"/>
      <c r="DW31" s="2"/>
      <c r="DX31" s="2"/>
      <c r="DY31" s="2"/>
      <c r="DZ31" s="2"/>
      <c r="EA31" s="2"/>
      <c r="EB31" s="2"/>
      <c r="EC31" s="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t="str">
        <f>IF(ISBLANK(Values!E30),"","3")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36" customFormat="1" ht="17" x14ac:dyDescent="0.2">
      <c r="A32" s="2" t="str">
        <f>IF(ISBLANK(Values!E31),"",IF(Values!$B$37="EU","computercomponent","computer"))</f>
        <v>computer</v>
      </c>
      <c r="B32" s="33" t="str">
        <f>IF(ISBLANK(Values!E31),"",Values!F31)</f>
        <v>Lenovo X240 RG - CZ</v>
      </c>
      <c r="C32" s="30" t="str">
        <f>IF(ISBLANK(Values!E31),"","TellusRem")</f>
        <v>TellusRem</v>
      </c>
      <c r="D32" s="29">
        <f>IF(ISBLANK(Values!E31),"",Values!E31)</f>
        <v>5714401242093</v>
      </c>
      <c r="E32" s="2" t="str">
        <f>IF(ISBLANK(Values!E31),"","EAN")</f>
        <v>EAN</v>
      </c>
      <c r="F32" s="28" t="str">
        <f>IF(ISBLANK(Values!E31),"",IF(Values!J31, SUBSTITUTE(Values!$B$1, "{language}", Values!H31) &amp; " " &amp;Values!$B$3, SUBSTITUTE(Values!$B$2, "{language}", Values!$H31) &amp; " " &amp;Values!$B$3))</f>
        <v>replacement Czech non-backlit keyboard for Lenovo Thinkpad  X230s X240 X240S X240I X250 X260 X270</v>
      </c>
      <c r="G32" s="30" t="str">
        <f>IF(ISBLANK(Values!E31),"","TellusRem")</f>
        <v>TellusRem</v>
      </c>
      <c r="H32" s="2" t="str">
        <f>IF(ISBLANK(Values!E31),"",Values!$B$16)</f>
        <v>laptop-computer-replacement-parts</v>
      </c>
      <c r="I32" s="2" t="str">
        <f>IF(ISBLANK(Values!E31),"","4730574031")</f>
        <v>4730574031</v>
      </c>
      <c r="J32" s="32" t="str">
        <f>IF(ISBLANK(Values!E31),"",Values!F31 )</f>
        <v>Lenovo X240 RG - CZ</v>
      </c>
      <c r="K32" s="28">
        <f>IF(ISBLANK(Values!E31),"",IF(Values!J31, Values!$B$4, Values!$B$5))</f>
        <v>51.99</v>
      </c>
      <c r="L32" s="28">
        <f>IF(ISBLANK(Values!E31),"",Values!$B$18)</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X240 parent regular</v>
      </c>
      <c r="Y32" s="32" t="str">
        <f>IF(ISBLANK(Values!E31),"","Size-Color")</f>
        <v>Size-Color</v>
      </c>
      <c r="Z32" s="30" t="str">
        <f>IF(ISBLANK(Values!E31),"","variation")</f>
        <v>variation</v>
      </c>
      <c r="AA32" s="2" t="str">
        <f>IF(ISBLANK(Values!E31),"",Values!$B$20)</f>
        <v>Update</v>
      </c>
      <c r="AB32" s="2"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5"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8" t="str">
        <f>IF(ISBLANK(Values!E31),"",Values!H31)</f>
        <v>Czech</v>
      </c>
      <c r="AU32" s="2"/>
      <c r="AV32" s="2" t="str">
        <f>IF(ISBLANK(Values!E31),"",IF(Values!J31,"Backlit", "Non-Backlit"))</f>
        <v>Non-Backlit</v>
      </c>
      <c r="AW3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2"/>
      <c r="DT32" s="2"/>
      <c r="DU32" s="2"/>
      <c r="DV32" s="2"/>
      <c r="DW32" s="2"/>
      <c r="DX32" s="2"/>
      <c r="DY32" s="2"/>
      <c r="DZ32" s="2"/>
      <c r="EA32" s="2"/>
      <c r="EB32" s="2"/>
      <c r="EC32" s="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t="str">
        <f>IF(ISBLANK(Values!E31),"","3")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36" customFormat="1" ht="17" x14ac:dyDescent="0.2">
      <c r="A33" s="2" t="str">
        <f>IF(ISBLANK(Values!E32),"",IF(Values!$B$37="EU","computercomponent","computer"))</f>
        <v>computer</v>
      </c>
      <c r="B33" s="33" t="str">
        <f>IF(ISBLANK(Values!E32),"",Values!F32)</f>
        <v>Lenovo X240 RG - DK</v>
      </c>
      <c r="C33" s="30" t="str">
        <f>IF(ISBLANK(Values!E32),"","TellusRem")</f>
        <v>TellusRem</v>
      </c>
      <c r="D33" s="29">
        <f>IF(ISBLANK(Values!E32),"",Values!E32)</f>
        <v>5714401242109</v>
      </c>
      <c r="E33" s="2" t="str">
        <f>IF(ISBLANK(Values!E32),"","EAN")</f>
        <v>EAN</v>
      </c>
      <c r="F33" s="28" t="str">
        <f>IF(ISBLANK(Values!E32),"",IF(Values!J32, SUBSTITUTE(Values!$B$1, "{language}", Values!H32) &amp; " " &amp;Values!$B$3, SUBSTITUTE(Values!$B$2, "{language}", Values!$H32) &amp; " " &amp;Values!$B$3))</f>
        <v>replacement Danish non-backlit keyboard for Lenovo Thinkpad  X230s X240 X240S X240I X250 X260 X270</v>
      </c>
      <c r="G33" s="30" t="str">
        <f>IF(ISBLANK(Values!E32),"","TellusRem")</f>
        <v>TellusRem</v>
      </c>
      <c r="H33" s="2" t="str">
        <f>IF(ISBLANK(Values!E32),"",Values!$B$16)</f>
        <v>laptop-computer-replacement-parts</v>
      </c>
      <c r="I33" s="2" t="str">
        <f>IF(ISBLANK(Values!E32),"","4730574031")</f>
        <v>4730574031</v>
      </c>
      <c r="J33" s="32" t="str">
        <f>IF(ISBLANK(Values!E32),"",Values!F32 )</f>
        <v>Lenovo X240 RG - DK</v>
      </c>
      <c r="K33" s="28">
        <f>IF(ISBLANK(Values!E32),"",IF(Values!J32, Values!$B$4, Values!$B$5))</f>
        <v>51.99</v>
      </c>
      <c r="L33" s="28">
        <f>IF(ISBLANK(Values!E32),"",Values!$B$18)</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X240 parent regular</v>
      </c>
      <c r="Y33" s="32" t="str">
        <f>IF(ISBLANK(Values!E32),"","Size-Color")</f>
        <v>Size-Color</v>
      </c>
      <c r="Z33" s="30" t="str">
        <f>IF(ISBLANK(Values!E32),"","variation")</f>
        <v>variation</v>
      </c>
      <c r="AA33" s="2" t="str">
        <f>IF(ISBLANK(Values!E32),"",Values!$B$20)</f>
        <v>Update</v>
      </c>
      <c r="AB33" s="2"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5"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8" t="str">
        <f>IF(ISBLANK(Values!E32),"",Values!H32)</f>
        <v>Danish</v>
      </c>
      <c r="AU33" s="2"/>
      <c r="AV33" s="2" t="str">
        <f>IF(ISBLANK(Values!E32),"",IF(Values!J32,"Backlit", "Non-Backlit"))</f>
        <v>Non-Backlit</v>
      </c>
      <c r="AW33"/>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2"/>
      <c r="DT33" s="2"/>
      <c r="DU33" s="2"/>
      <c r="DV33" s="2"/>
      <c r="DW33" s="2"/>
      <c r="DX33" s="2"/>
      <c r="DY33" s="2"/>
      <c r="DZ33" s="2"/>
      <c r="EA33" s="2"/>
      <c r="EB33" s="2"/>
      <c r="EC33" s="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t="str">
        <f>IF(ISBLANK(Values!E32),"","3")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36" customFormat="1" ht="17" x14ac:dyDescent="0.2">
      <c r="A34" s="2" t="str">
        <f>IF(ISBLANK(Values!E33),"",IF(Values!$B$37="EU","computercomponent","computer"))</f>
        <v>computer</v>
      </c>
      <c r="B34" s="33" t="str">
        <f>IF(ISBLANK(Values!E33),"",Values!F33)</f>
        <v>Lenovo X240 RG - HU</v>
      </c>
      <c r="C34" s="30" t="str">
        <f>IF(ISBLANK(Values!E33),"","TellusRem")</f>
        <v>TellusRem</v>
      </c>
      <c r="D34" s="29">
        <f>IF(ISBLANK(Values!E33),"",Values!E33)</f>
        <v>5714401242116</v>
      </c>
      <c r="E34" s="2" t="str">
        <f>IF(ISBLANK(Values!E33),"","EAN")</f>
        <v>EAN</v>
      </c>
      <c r="F34" s="28" t="str">
        <f>IF(ISBLANK(Values!E33),"",IF(Values!J33, SUBSTITUTE(Values!$B$1, "{language}", Values!H33) &amp; " " &amp;Values!$B$3, SUBSTITUTE(Values!$B$2, "{language}", Values!$H33) &amp; " " &amp;Values!$B$3))</f>
        <v>replacement Hungarian non-backlit keyboard for Lenovo Thinkpad  X230s X240 X240S X240I X250 X260 X270</v>
      </c>
      <c r="G34" s="30" t="str">
        <f>IF(ISBLANK(Values!E33),"","TellusRem")</f>
        <v>TellusRem</v>
      </c>
      <c r="H34" s="2" t="str">
        <f>IF(ISBLANK(Values!E33),"",Values!$B$16)</f>
        <v>laptop-computer-replacement-parts</v>
      </c>
      <c r="I34" s="2" t="str">
        <f>IF(ISBLANK(Values!E33),"","4730574031")</f>
        <v>4730574031</v>
      </c>
      <c r="J34" s="32" t="str">
        <f>IF(ISBLANK(Values!E33),"",Values!F33 )</f>
        <v>Lenovo X240 RG - HU</v>
      </c>
      <c r="K34" s="28">
        <f>IF(ISBLANK(Values!E33),"",IF(Values!J33, Values!$B$4, Values!$B$5))</f>
        <v>51.99</v>
      </c>
      <c r="L34" s="28">
        <f>IF(ISBLANK(Values!E33),"",Values!$B$18)</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X240 parent regular</v>
      </c>
      <c r="Y34" s="32" t="str">
        <f>IF(ISBLANK(Values!E33),"","Size-Color")</f>
        <v>Size-Color</v>
      </c>
      <c r="Z34" s="30" t="str">
        <f>IF(ISBLANK(Values!E33),"","variation")</f>
        <v>variation</v>
      </c>
      <c r="AA34" s="2" t="str">
        <f>IF(ISBLANK(Values!E33),"",Values!$B$20)</f>
        <v>Update</v>
      </c>
      <c r="AB34" s="2"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5"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8" t="str">
        <f>IF(ISBLANK(Values!E33),"",Values!H33)</f>
        <v>Hungarian</v>
      </c>
      <c r="AU34" s="2"/>
      <c r="AV34" s="2" t="str">
        <f>IF(ISBLANK(Values!E33),"",IF(Values!J33,"Backlit", "Non-Backlit"))</f>
        <v>Non-Backlit</v>
      </c>
      <c r="AW34"/>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2"/>
      <c r="DT34" s="2"/>
      <c r="DU34" s="2"/>
      <c r="DV34" s="2"/>
      <c r="DW34" s="2"/>
      <c r="DX34" s="2"/>
      <c r="DY34" s="2"/>
      <c r="DZ34" s="2"/>
      <c r="EA34" s="2"/>
      <c r="EB34" s="2"/>
      <c r="EC34" s="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t="str">
        <f>IF(ISBLANK(Values!E33),"","3")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36" customFormat="1" ht="17" x14ac:dyDescent="0.2">
      <c r="A35" s="2" t="str">
        <f>IF(ISBLANK(Values!E34),"",IF(Values!$B$37="EU","computercomponent","computer"))</f>
        <v>computer</v>
      </c>
      <c r="B35" s="33" t="str">
        <f>IF(ISBLANK(Values!E34),"",Values!F34)</f>
        <v>Lenovo X240 RG - NL</v>
      </c>
      <c r="C35" s="30" t="str">
        <f>IF(ISBLANK(Values!E34),"","TellusRem")</f>
        <v>TellusRem</v>
      </c>
      <c r="D35" s="29">
        <f>IF(ISBLANK(Values!E34),"",Values!E34)</f>
        <v>5714401242123</v>
      </c>
      <c r="E35" s="2" t="str">
        <f>IF(ISBLANK(Values!E34),"","EAN")</f>
        <v>EAN</v>
      </c>
      <c r="F35" s="28" t="str">
        <f>IF(ISBLANK(Values!E34),"",IF(Values!J34, SUBSTITUTE(Values!$B$1, "{language}", Values!H34) &amp; " " &amp;Values!$B$3, SUBSTITUTE(Values!$B$2, "{language}", Values!$H34) &amp; " " &amp;Values!$B$3))</f>
        <v>replacement Dutch non-backlit keyboard for Lenovo Thinkpad  X230s X240 X240S X240I X250 X260 X270</v>
      </c>
      <c r="G35" s="30" t="str">
        <f>IF(ISBLANK(Values!E34),"","TellusRem")</f>
        <v>TellusRem</v>
      </c>
      <c r="H35" s="2" t="str">
        <f>IF(ISBLANK(Values!E34),"",Values!$B$16)</f>
        <v>laptop-computer-replacement-parts</v>
      </c>
      <c r="I35" s="2" t="str">
        <f>IF(ISBLANK(Values!E34),"","4730574031")</f>
        <v>4730574031</v>
      </c>
      <c r="J35" s="32" t="str">
        <f>IF(ISBLANK(Values!E34),"",Values!F34 )</f>
        <v>Lenovo X240 RG - NL</v>
      </c>
      <c r="K35" s="28">
        <f>IF(ISBLANK(Values!E34),"",IF(Values!J34, Values!$B$4, Values!$B$5))</f>
        <v>51.99</v>
      </c>
      <c r="L35" s="28">
        <f>IF(ISBLANK(Values!E34),"",Values!$B$18)</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X240 parent regular</v>
      </c>
      <c r="Y35" s="32" t="str">
        <f>IF(ISBLANK(Values!E34),"","Size-Color")</f>
        <v>Size-Color</v>
      </c>
      <c r="Z35" s="30" t="str">
        <f>IF(ISBLANK(Values!E34),"","variation")</f>
        <v>variation</v>
      </c>
      <c r="AA35" s="2" t="str">
        <f>IF(ISBLANK(Values!E34),"",Values!$B$20)</f>
        <v>Update</v>
      </c>
      <c r="AB35" s="2"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5"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8" t="str">
        <f>IF(ISBLANK(Values!E34),"",Values!H34)</f>
        <v>Dutch</v>
      </c>
      <c r="AU35" s="2"/>
      <c r="AV35" s="2" t="str">
        <f>IF(ISBLANK(Values!E34),"",IF(Values!J34,"Backlit", "Non-Backlit"))</f>
        <v>Non-Backlit</v>
      </c>
      <c r="AW35"/>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2"/>
      <c r="DT35" s="2"/>
      <c r="DU35" s="2"/>
      <c r="DV35" s="2"/>
      <c r="DW35" s="2"/>
      <c r="DX35" s="2"/>
      <c r="DY35" s="2"/>
      <c r="DZ35" s="2"/>
      <c r="EA35" s="2"/>
      <c r="EB35" s="2"/>
      <c r="EC35" s="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t="str">
        <f>IF(ISBLANK(Values!E34),"","3")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36" customFormat="1" ht="17" x14ac:dyDescent="0.2">
      <c r="A36" s="2" t="str">
        <f>IF(ISBLANK(Values!E35),"",IF(Values!$B$37="EU","computercomponent","computer"))</f>
        <v>computer</v>
      </c>
      <c r="B36" s="33" t="str">
        <f>IF(ISBLANK(Values!E35),"",Values!F35)</f>
        <v>Lenovo X240 RG - NO</v>
      </c>
      <c r="C36" s="30" t="str">
        <f>IF(ISBLANK(Values!E35),"","TellusRem")</f>
        <v>TellusRem</v>
      </c>
      <c r="D36" s="29">
        <f>IF(ISBLANK(Values!E35),"",Values!E35)</f>
        <v>5714401242130</v>
      </c>
      <c r="E36" s="2" t="str">
        <f>IF(ISBLANK(Values!E35),"","EAN")</f>
        <v>EAN</v>
      </c>
      <c r="F36" s="28" t="str">
        <f>IF(ISBLANK(Values!E35),"",IF(Values!J35, SUBSTITUTE(Values!$B$1, "{language}", Values!H35) &amp; " " &amp;Values!$B$3, SUBSTITUTE(Values!$B$2, "{language}", Values!$H35) &amp; " " &amp;Values!$B$3))</f>
        <v>replacement Norwegian non-backlit keyboard for Lenovo Thinkpad  X230s X240 X240S X240I X250 X260 X270</v>
      </c>
      <c r="G36" s="30" t="str">
        <f>IF(ISBLANK(Values!E35),"","TellusRem")</f>
        <v>TellusRem</v>
      </c>
      <c r="H36" s="2" t="str">
        <f>IF(ISBLANK(Values!E35),"",Values!$B$16)</f>
        <v>laptop-computer-replacement-parts</v>
      </c>
      <c r="I36" s="2" t="str">
        <f>IF(ISBLANK(Values!E35),"","4730574031")</f>
        <v>4730574031</v>
      </c>
      <c r="J36" s="32" t="str">
        <f>IF(ISBLANK(Values!E35),"",Values!F35 )</f>
        <v>Lenovo X240 RG - NO</v>
      </c>
      <c r="K36" s="28">
        <f>IF(ISBLANK(Values!E35),"",IF(Values!J35, Values!$B$4, Values!$B$5))</f>
        <v>51.99</v>
      </c>
      <c r="L36" s="28">
        <f>IF(ISBLANK(Values!E35),"",Values!$B$18)</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X240 parent regular</v>
      </c>
      <c r="Y36" s="32" t="str">
        <f>IF(ISBLANK(Values!E35),"","Size-Color")</f>
        <v>Size-Color</v>
      </c>
      <c r="Z36" s="30" t="str">
        <f>IF(ISBLANK(Values!E35),"","variation")</f>
        <v>variation</v>
      </c>
      <c r="AA36" s="2" t="str">
        <f>IF(ISBLANK(Values!E35),"",Values!$B$20)</f>
        <v>Update</v>
      </c>
      <c r="AB36" s="2"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5"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8" t="str">
        <f>IF(ISBLANK(Values!E35),"",Values!H35)</f>
        <v>Norwegian</v>
      </c>
      <c r="AU36" s="2"/>
      <c r="AV36" s="2" t="str">
        <f>IF(ISBLANK(Values!E35),"",IF(Values!J35,"Backlit", "Non-Backlit"))</f>
        <v>Non-Backlit</v>
      </c>
      <c r="AW36"/>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2"/>
      <c r="DT36" s="2"/>
      <c r="DU36" s="2"/>
      <c r="DV36" s="2"/>
      <c r="DW36" s="2"/>
      <c r="DX36" s="2"/>
      <c r="DY36" s="2"/>
      <c r="DZ36" s="2"/>
      <c r="EA36" s="2"/>
      <c r="EB36" s="2"/>
      <c r="EC36" s="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t="str">
        <f>IF(ISBLANK(Values!E35),"","3")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36" customFormat="1" ht="17" x14ac:dyDescent="0.2">
      <c r="A37" s="2" t="str">
        <f>IF(ISBLANK(Values!E36),"",IF(Values!$B$37="EU","computercomponent","computer"))</f>
        <v>computer</v>
      </c>
      <c r="B37" s="33" t="str">
        <f>IF(ISBLANK(Values!E36),"",Values!F36)</f>
        <v>Lenovo X240 RG - PL</v>
      </c>
      <c r="C37" s="30" t="str">
        <f>IF(ISBLANK(Values!E36),"","TellusRem")</f>
        <v>TellusRem</v>
      </c>
      <c r="D37" s="29">
        <f>IF(ISBLANK(Values!E36),"",Values!E36)</f>
        <v>5714401242147</v>
      </c>
      <c r="E37" s="2" t="str">
        <f>IF(ISBLANK(Values!E36),"","EAN")</f>
        <v>EAN</v>
      </c>
      <c r="F37" s="28" t="str">
        <f>IF(ISBLANK(Values!E36),"",IF(Values!J36, SUBSTITUTE(Values!$B$1, "{language}", Values!H36) &amp; " " &amp;Values!$B$3, SUBSTITUTE(Values!$B$2, "{language}", Values!$H36) &amp; " " &amp;Values!$B$3))</f>
        <v>replacement Polish non-backlit keyboard for Lenovo Thinkpad  X230s X240 X240S X240I X250 X260 X270</v>
      </c>
      <c r="G37" s="30" t="str">
        <f>IF(ISBLANK(Values!E36),"","TellusRem")</f>
        <v>TellusRem</v>
      </c>
      <c r="H37" s="2" t="str">
        <f>IF(ISBLANK(Values!E36),"",Values!$B$16)</f>
        <v>laptop-computer-replacement-parts</v>
      </c>
      <c r="I37" s="2" t="str">
        <f>IF(ISBLANK(Values!E36),"","4730574031")</f>
        <v>4730574031</v>
      </c>
      <c r="J37" s="32" t="str">
        <f>IF(ISBLANK(Values!E36),"",Values!F36 )</f>
        <v>Lenovo X240 RG - PL</v>
      </c>
      <c r="K37" s="28">
        <f>IF(ISBLANK(Values!E36),"",IF(Values!J36, Values!$B$4, Values!$B$5))</f>
        <v>51.99</v>
      </c>
      <c r="L37" s="28">
        <f>IF(ISBLANK(Values!E36),"",Values!$B$18)</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X240 parent regular</v>
      </c>
      <c r="Y37" s="32" t="str">
        <f>IF(ISBLANK(Values!E36),"","Size-Color")</f>
        <v>Size-Color</v>
      </c>
      <c r="Z37" s="30" t="str">
        <f>IF(ISBLANK(Values!E36),"","variation")</f>
        <v>variation</v>
      </c>
      <c r="AA37" s="2" t="str">
        <f>IF(ISBLANK(Values!E36),"",Values!$B$20)</f>
        <v>Update</v>
      </c>
      <c r="AB37" s="2"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5"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8" t="str">
        <f>IF(ISBLANK(Values!E36),"",Values!H36)</f>
        <v>Polish</v>
      </c>
      <c r="AU37" s="2"/>
      <c r="AV37" s="2" t="str">
        <f>IF(ISBLANK(Values!E36),"",IF(Values!J36,"Backlit", "Non-Backlit"))</f>
        <v>Non-Backlit</v>
      </c>
      <c r="AW37"/>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2"/>
      <c r="DT37" s="2"/>
      <c r="DU37" s="2"/>
      <c r="DV37" s="2"/>
      <c r="DW37" s="2"/>
      <c r="DX37" s="2"/>
      <c r="DY37" s="2"/>
      <c r="DZ37" s="2"/>
      <c r="EA37" s="2"/>
      <c r="EB37" s="2"/>
      <c r="EC37" s="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t="str">
        <f>IF(ISBLANK(Values!E36),"","3")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36" customFormat="1" ht="17" x14ac:dyDescent="0.2">
      <c r="A38" s="2" t="str">
        <f>IF(ISBLANK(Values!E37),"",IF(Values!$B$37="EU","computercomponent","computer"))</f>
        <v>computer</v>
      </c>
      <c r="B38" s="33" t="str">
        <f>IF(ISBLANK(Values!E37),"",Values!F37)</f>
        <v>Lenovo X240 RG - PT</v>
      </c>
      <c r="C38" s="30" t="str">
        <f>IF(ISBLANK(Values!E37),"","TellusRem")</f>
        <v>TellusRem</v>
      </c>
      <c r="D38" s="29">
        <f>IF(ISBLANK(Values!E37),"",Values!E37)</f>
        <v>5714401242154</v>
      </c>
      <c r="E38" s="2" t="str">
        <f>IF(ISBLANK(Values!E37),"","EAN")</f>
        <v>EAN</v>
      </c>
      <c r="F38" s="28" t="str">
        <f>IF(ISBLANK(Values!E37),"",IF(Values!J37, SUBSTITUTE(Values!$B$1, "{language}", Values!H37) &amp; " " &amp;Values!$B$3, SUBSTITUTE(Values!$B$2, "{language}", Values!$H37) &amp; " " &amp;Values!$B$3))</f>
        <v>replacement Portuguese non-backlit keyboard for Lenovo Thinkpad  X230s X240 X240S X240I X250 X260 X270</v>
      </c>
      <c r="G38" s="30" t="str">
        <f>IF(ISBLANK(Values!E37),"","TellusRem")</f>
        <v>TellusRem</v>
      </c>
      <c r="H38" s="2" t="str">
        <f>IF(ISBLANK(Values!E37),"",Values!$B$16)</f>
        <v>laptop-computer-replacement-parts</v>
      </c>
      <c r="I38" s="2" t="str">
        <f>IF(ISBLANK(Values!E37),"","4730574031")</f>
        <v>4730574031</v>
      </c>
      <c r="J38" s="32" t="str">
        <f>IF(ISBLANK(Values!E37),"",Values!F37 )</f>
        <v>Lenovo X240 RG - PT</v>
      </c>
      <c r="K38" s="28">
        <f>IF(ISBLANK(Values!E37),"",IF(Values!J37, Values!$B$4, Values!$B$5))</f>
        <v>51.99</v>
      </c>
      <c r="L38" s="28">
        <f>IF(ISBLANK(Values!E37),"",Values!$B$18)</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X240 parent regular</v>
      </c>
      <c r="Y38" s="32" t="str">
        <f>IF(ISBLANK(Values!E37),"","Size-Color")</f>
        <v>Size-Color</v>
      </c>
      <c r="Z38" s="30" t="str">
        <f>IF(ISBLANK(Values!E37),"","variation")</f>
        <v>variation</v>
      </c>
      <c r="AA38" s="2" t="str">
        <f>IF(ISBLANK(Values!E37),"",Values!$B$20)</f>
        <v>Update</v>
      </c>
      <c r="AB38" s="2"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5"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8" t="str">
        <f>IF(ISBLANK(Values!E37),"",Values!H37)</f>
        <v>Portuguese</v>
      </c>
      <c r="AU38" s="2"/>
      <c r="AV38" s="2" t="str">
        <f>IF(ISBLANK(Values!E37),"",IF(Values!J37,"Backlit", "Non-Backlit"))</f>
        <v>Non-Backlit</v>
      </c>
      <c r="AW38"/>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2"/>
      <c r="DT38" s="2"/>
      <c r="DU38" s="2"/>
      <c r="DV38" s="2"/>
      <c r="DW38" s="2"/>
      <c r="DX38" s="2"/>
      <c r="DY38" s="2"/>
      <c r="DZ38" s="2"/>
      <c r="EA38" s="2"/>
      <c r="EB38" s="2"/>
      <c r="EC38" s="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t="str">
        <f>IF(ISBLANK(Values!E37),"","3")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36" customFormat="1" ht="17" x14ac:dyDescent="0.2">
      <c r="A39" s="2" t="str">
        <f>IF(ISBLANK(Values!E38),"",IF(Values!$B$37="EU","computercomponent","computer"))</f>
        <v>computer</v>
      </c>
      <c r="B39" s="33" t="str">
        <f>IF(ISBLANK(Values!E38),"",Values!F38)</f>
        <v>Lenovo X240 RG - SE/FI</v>
      </c>
      <c r="C39" s="30" t="str">
        <f>IF(ISBLANK(Values!E38),"","TellusRem")</f>
        <v>TellusRem</v>
      </c>
      <c r="D39" s="29">
        <f>IF(ISBLANK(Values!E38),"",Values!E38)</f>
        <v>5714401242161</v>
      </c>
      <c r="E39" s="2" t="str">
        <f>IF(ISBLANK(Values!E38),"","EAN")</f>
        <v>EAN</v>
      </c>
      <c r="F39" s="28" t="str">
        <f>IF(ISBLANK(Values!E38),"",IF(Values!J38, SUBSTITUTE(Values!$B$1, "{language}", Values!H38) &amp; " " &amp;Values!$B$3, SUBSTITUTE(Values!$B$2, "{language}", Values!$H38) &amp; " " &amp;Values!$B$3))</f>
        <v>replacement Swedish – Finnish non-backlit keyboard for Lenovo Thinkpad  X230s X240 X240S X240I X250 X260 X270</v>
      </c>
      <c r="G39" s="30" t="str">
        <f>IF(ISBLANK(Values!E38),"","TellusRem")</f>
        <v>TellusRem</v>
      </c>
      <c r="H39" s="2" t="str">
        <f>IF(ISBLANK(Values!E38),"",Values!$B$16)</f>
        <v>laptop-computer-replacement-parts</v>
      </c>
      <c r="I39" s="2" t="str">
        <f>IF(ISBLANK(Values!E38),"","4730574031")</f>
        <v>4730574031</v>
      </c>
      <c r="J39" s="32" t="str">
        <f>IF(ISBLANK(Values!E38),"",Values!F38 )</f>
        <v>Lenovo X240 RG - SE/FI</v>
      </c>
      <c r="K39" s="28">
        <f>IF(ISBLANK(Values!E38),"",IF(Values!J38, Values!$B$4, Values!$B$5))</f>
        <v>51.99</v>
      </c>
      <c r="L39" s="28">
        <f>IF(ISBLANK(Values!E38),"",Values!$B$18)</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X240 parent regular</v>
      </c>
      <c r="Y39" s="32" t="str">
        <f>IF(ISBLANK(Values!E38),"","Size-Color")</f>
        <v>Size-Color</v>
      </c>
      <c r="Z39" s="30" t="str">
        <f>IF(ISBLANK(Values!E38),"","variation")</f>
        <v>variation</v>
      </c>
      <c r="AA39" s="2" t="str">
        <f>IF(ISBLANK(Values!E38),"",Values!$B$20)</f>
        <v>Update</v>
      </c>
      <c r="AB39" s="2"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5"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8" t="str">
        <f>IF(ISBLANK(Values!E38),"",Values!H38)</f>
        <v>Swedish – Finnish</v>
      </c>
      <c r="AU39" s="2"/>
      <c r="AV39" s="2" t="str">
        <f>IF(ISBLANK(Values!E38),"",IF(Values!J38,"Backlit", "Non-Backlit"))</f>
        <v>Non-Backlit</v>
      </c>
      <c r="AW39"/>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2"/>
      <c r="DT39" s="2"/>
      <c r="DU39" s="2"/>
      <c r="DV39" s="2"/>
      <c r="DW39" s="2"/>
      <c r="DX39" s="2"/>
      <c r="DY39" s="2"/>
      <c r="DZ39" s="2"/>
      <c r="EA39" s="2"/>
      <c r="EB39" s="2"/>
      <c r="EC39" s="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t="str">
        <f>IF(ISBLANK(Values!E38),"","3")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36" customFormat="1" ht="17" x14ac:dyDescent="0.2">
      <c r="A40" s="2" t="str">
        <f>IF(ISBLANK(Values!E39),"",IF(Values!$B$37="EU","computercomponent","computer"))</f>
        <v>computer</v>
      </c>
      <c r="B40" s="33" t="str">
        <f>IF(ISBLANK(Values!E39),"",Values!F39)</f>
        <v>Lenovo X240 RG - CH</v>
      </c>
      <c r="C40" s="30" t="str">
        <f>IF(ISBLANK(Values!E39),"","TellusRem")</f>
        <v>TellusRem</v>
      </c>
      <c r="D40" s="29">
        <f>IF(ISBLANK(Values!E39),"",Values!E39)</f>
        <v>5714401242178</v>
      </c>
      <c r="E40" s="2" t="str">
        <f>IF(ISBLANK(Values!E39),"","EAN")</f>
        <v>EAN</v>
      </c>
      <c r="F40" s="28" t="str">
        <f>IF(ISBLANK(Values!E39),"",IF(Values!J39, SUBSTITUTE(Values!$B$1, "{language}", Values!H39) &amp; " " &amp;Values!$B$3, SUBSTITUTE(Values!$B$2, "{language}", Values!$H39) &amp; " " &amp;Values!$B$3))</f>
        <v>replacement Swiss non-backlit keyboard for Lenovo Thinkpad  X230s X240 X240S X240I X250 X260 X270</v>
      </c>
      <c r="G40" s="30" t="str">
        <f>IF(ISBLANK(Values!E39),"","TellusRem")</f>
        <v>TellusRem</v>
      </c>
      <c r="H40" s="2" t="str">
        <f>IF(ISBLANK(Values!E39),"",Values!$B$16)</f>
        <v>laptop-computer-replacement-parts</v>
      </c>
      <c r="I40" s="2" t="str">
        <f>IF(ISBLANK(Values!E39),"","4730574031")</f>
        <v>4730574031</v>
      </c>
      <c r="J40" s="32" t="str">
        <f>IF(ISBLANK(Values!E39),"",Values!F39 )</f>
        <v>Lenovo X240 RG - CH</v>
      </c>
      <c r="K40" s="28">
        <f>IF(ISBLANK(Values!E39),"",IF(Values!J39, Values!$B$4, Values!$B$5))</f>
        <v>51.99</v>
      </c>
      <c r="L40" s="28">
        <f>IF(ISBLANK(Values!E39),"",Values!$B$18)</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X240 parent regular</v>
      </c>
      <c r="Y40" s="32" t="str">
        <f>IF(ISBLANK(Values!E39),"","Size-Color")</f>
        <v>Size-Color</v>
      </c>
      <c r="Z40" s="30" t="str">
        <f>IF(ISBLANK(Values!E39),"","variation")</f>
        <v>variation</v>
      </c>
      <c r="AA40" s="2" t="str">
        <f>IF(ISBLANK(Values!E39),"",Values!$B$20)</f>
        <v>Update</v>
      </c>
      <c r="AB40" s="2"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5"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8" t="str">
        <f>IF(ISBLANK(Values!E39),"",Values!H39)</f>
        <v>Swiss</v>
      </c>
      <c r="AU40" s="2"/>
      <c r="AV40" s="2" t="str">
        <f>IF(ISBLANK(Values!E39),"",IF(Values!J39,"Backlit", "Non-Backlit"))</f>
        <v>Non-Backlit</v>
      </c>
      <c r="AW40"/>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2"/>
      <c r="DT40" s="2"/>
      <c r="DU40" s="2"/>
      <c r="DV40" s="2"/>
      <c r="DW40" s="2"/>
      <c r="DX40" s="2"/>
      <c r="DY40" s="2"/>
      <c r="DZ40" s="2"/>
      <c r="EA40" s="2"/>
      <c r="EB40" s="2"/>
      <c r="EC40" s="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t="str">
        <f>IF(ISBLANK(Values!E39),"","3")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36" customFormat="1" ht="17" x14ac:dyDescent="0.2">
      <c r="A41" s="2" t="str">
        <f>IF(ISBLANK(Values!E40),"",IF(Values!$B$37="EU","computercomponent","computer"))</f>
        <v>computer</v>
      </c>
      <c r="B41" s="33" t="str">
        <f>IF(ISBLANK(Values!E40),"",Values!F40)</f>
        <v>Lenovo X240 RG - US INT</v>
      </c>
      <c r="C41" s="30" t="str">
        <f>IF(ISBLANK(Values!E40),"","TellusRem")</f>
        <v>TellusRem</v>
      </c>
      <c r="D41" s="29">
        <f>IF(ISBLANK(Values!E40),"",Values!E40)</f>
        <v>5714401242185</v>
      </c>
      <c r="E41" s="2" t="str">
        <f>IF(ISBLANK(Values!E40),"","EAN")</f>
        <v>EAN</v>
      </c>
      <c r="F41" s="28" t="str">
        <f>IF(ISBLANK(Values!E40),"",IF(Values!J40, SUBSTITUTE(Values!$B$1, "{language}", Values!H40) &amp; " " &amp;Values!$B$3, SUBSTITUTE(Values!$B$2, "{language}", Values!$H40) &amp; " " &amp;Values!$B$3))</f>
        <v>replacement US International non-backlit keyboard for Lenovo Thinkpad  X230s X240 X240S X240I X250 X260 X270</v>
      </c>
      <c r="G41" s="30" t="str">
        <f>IF(ISBLANK(Values!E40),"","TellusRem")</f>
        <v>TellusRem</v>
      </c>
      <c r="H41" s="2" t="str">
        <f>IF(ISBLANK(Values!E40),"",Values!$B$16)</f>
        <v>laptop-computer-replacement-parts</v>
      </c>
      <c r="I41" s="2" t="str">
        <f>IF(ISBLANK(Values!E40),"","4730574031")</f>
        <v>4730574031</v>
      </c>
      <c r="J41" s="32" t="str">
        <f>IF(ISBLANK(Values!E40),"",Values!F40 )</f>
        <v>Lenovo X240 RG - US INT</v>
      </c>
      <c r="K41" s="28">
        <f>IF(ISBLANK(Values!E40),"",IF(Values!J40, Values!$B$4, Values!$B$5))</f>
        <v>51.99</v>
      </c>
      <c r="L41" s="28">
        <f>IF(ISBLANK(Values!E40),"",Values!$B$18)</f>
        <v>5</v>
      </c>
      <c r="M41" s="28" t="str">
        <f>IF(ISBLANK(Values!E40),"",Values!$M40)</f>
        <v>https://download.lenovo.com/Images/Parts/04Y0930/04Y0930_A.jpg</v>
      </c>
      <c r="N41" s="28" t="str">
        <f>IF(ISBLANK(Values!$F40),"",Values!N40)</f>
        <v>https://download.lenovo.com/Images/Parts/04Y0930/04Y0930_B.jpg</v>
      </c>
      <c r="O41" s="28" t="str">
        <f>IF(ISBLANK(Values!$F40),"",Values!O40)</f>
        <v>https://download.lenovo.com/Images/Parts/04Y0930/04Y0930_details.jpg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X240 parent regular</v>
      </c>
      <c r="Y41" s="32" t="str">
        <f>IF(ISBLANK(Values!E40),"","Size-Color")</f>
        <v>Size-Color</v>
      </c>
      <c r="Z41" s="30" t="str">
        <f>IF(ISBLANK(Values!E40),"","variation")</f>
        <v>variation</v>
      </c>
      <c r="AA41" s="2" t="str">
        <f>IF(ISBLANK(Values!E40),"",Values!$B$20)</f>
        <v>Update</v>
      </c>
      <c r="AB41" s="2"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5"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8" t="str">
        <f>IF(ISBLANK(Values!E40),"",Values!H40)</f>
        <v>US International</v>
      </c>
      <c r="AU41" s="2"/>
      <c r="AV41" s="2" t="str">
        <f>IF(ISBLANK(Values!E40),"",IF(Values!J40,"Backlit", "Non-Backlit"))</f>
        <v>Non-Backlit</v>
      </c>
      <c r="AW41"/>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2"/>
      <c r="DT41" s="2"/>
      <c r="DU41" s="2"/>
      <c r="DV41" s="2"/>
      <c r="DW41" s="2"/>
      <c r="DX41" s="2"/>
      <c r="DY41" s="2"/>
      <c r="DZ41" s="2"/>
      <c r="EA41" s="2"/>
      <c r="EB41" s="2"/>
      <c r="EC41" s="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t="str">
        <f>IF(ISBLANK(Values!E40),"","3")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17" x14ac:dyDescent="0.2">
      <c r="A42" s="2" t="str">
        <f>IF(ISBLANK(Values!E41),"",IF(Values!$B$37="EU","computercomponent","computer"))</f>
        <v>computer</v>
      </c>
      <c r="B42" s="33" t="str">
        <f>IF(ISBLANK(Values!E41),"",Values!F41)</f>
        <v>Lenovo X240 - US regular</v>
      </c>
      <c r="C42" s="30" t="str">
        <f>IF(ISBLANK(Values!E41),"","TellusRem")</f>
        <v>TellusRem</v>
      </c>
      <c r="D42" s="29">
        <f>IF(ISBLANK(Values!E41),"",Values!E41)</f>
        <v>5714401242192</v>
      </c>
      <c r="E42" s="2" t="str">
        <f>IF(ISBLANK(Values!E41),"","EAN")</f>
        <v>EAN</v>
      </c>
      <c r="F42" s="28" t="str">
        <f>IF(ISBLANK(Values!E41),"",IF(Values!J41, SUBSTITUTE(Values!$B$1, "{language}", Values!H41) &amp; " " &amp;Values!$B$3, SUBSTITUTE(Values!$B$2, "{language}", Values!$H41) &amp; " " &amp;Values!$B$3))</f>
        <v>replacement US non-backlit keyboard for Lenovo Thinkpad  X230s X240 X240S X240I X250 X260 X270</v>
      </c>
      <c r="G42" s="30" t="str">
        <f>IF(ISBLANK(Values!E41),"","TellusRem")</f>
        <v>TellusRem</v>
      </c>
      <c r="H42" s="2" t="str">
        <f>IF(ISBLANK(Values!E41),"",Values!$B$16)</f>
        <v>laptop-computer-replacement-parts</v>
      </c>
      <c r="I42" s="2" t="str">
        <f>IF(ISBLANK(Values!E41),"","4730574031")</f>
        <v>4730574031</v>
      </c>
      <c r="J42" s="32" t="str">
        <f>IF(ISBLANK(Values!E41),"",Values!F41 )</f>
        <v>Lenovo X240 - US regular</v>
      </c>
      <c r="K42" s="28">
        <f>IF(ISBLANK(Values!E41),"",IF(Values!J41, Values!$B$4, Values!$B$5))</f>
        <v>51.99</v>
      </c>
      <c r="L42" s="28">
        <f>IF(ISBLANK(Values!E41),"",Values!$B$18)</f>
        <v>5</v>
      </c>
      <c r="M42" s="28" t="str">
        <f>IF(ISBLANK(Values!E41),"",Values!$M41)</f>
        <v>https://download.lenovo.com/Images/Parts/04Y0938/04Y0938_A.jpg</v>
      </c>
      <c r="N42" s="28" t="str">
        <f>IF(ISBLANK(Values!$F41),"",Values!N41)</f>
        <v>https://download.lenovo.com/Images/Parts/04Y0938/04Y0938_B.jpg</v>
      </c>
      <c r="O42" s="28" t="str">
        <f>IF(ISBLANK(Values!$F41),"",Values!O41)</f>
        <v>https://download.lenovo.com/Images/Parts/04Y0938/04Y0938_details.jpg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Child</v>
      </c>
      <c r="X42" s="30" t="str">
        <f>IF(ISBLANK(Values!E41),"",Values!$B$13)</f>
        <v>Lenovo X240 parent regular</v>
      </c>
      <c r="Y42" s="32" t="str">
        <f>IF(ISBLANK(Values!E41),"","Size-Color")</f>
        <v>Size-Color</v>
      </c>
      <c r="Z42" s="30" t="str">
        <f>IF(ISBLANK(Values!E41),"","variation")</f>
        <v>variation</v>
      </c>
      <c r="AA42" s="2" t="str">
        <f>IF(ISBLANK(Values!E41),"",Values!$B$20)</f>
        <v>Update</v>
      </c>
      <c r="AB42" s="2"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5"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IF(ISBLANK(Values!E41),"",Values!H41)</f>
        <v>US</v>
      </c>
      <c r="AV42" s="2" t="str">
        <f>IF(ISBLANK(Values!E41),"",IF(Values!J41,"Backlit", "Non-Backlit"))</f>
        <v>Non-Backlit</v>
      </c>
      <c r="AW42"/>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IF(AND(Values!$B$37=options!$G$2, Values!$C41), "AMAZON_NA", IF(AND(Values!$B$37=options!$G$1, Values!$D41), "AMAZON_EU", "DEFAULT"))</f>
        <v>AMAZON_NA</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 t="str">
        <f>IF(ISBLANK(Values!E41),"","Parts")</f>
        <v>Parts</v>
      </c>
      <c r="DP42" s="2" t="str">
        <f>IF(ISBLANK(Values!E41),"",Values!$B$31)</f>
        <v>6 month warranty after the delivery date. In case of any malfunction of the keyboard a new unit or a spare part for the keyboard of the product will be sent. In case of shortage of stock a full refund is issued.</v>
      </c>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2" t="str">
        <f>IF(ISBLANK(Values!E41),"","New")</f>
        <v>New</v>
      </c>
      <c r="FE42" s="2" t="str">
        <f>IF(ISBLANK(Values!E41),"","3")</f>
        <v>3</v>
      </c>
      <c r="FH42" s="2" t="str">
        <f>IF(ISBLANK(Values!E41),"","FALSE")</f>
        <v>FALSE</v>
      </c>
      <c r="FI42" s="2" t="str">
        <f>IF(ISBLANK(Values!E41),"","FALSE")</f>
        <v>FALSE</v>
      </c>
      <c r="FJ42" s="2" t="str">
        <f>IF(ISBLANK(Values!E41),"","FALSE")</f>
        <v>FALSE</v>
      </c>
      <c r="FM42" s="2" t="str">
        <f>IF(ISBLANK(Values!E41),"","1")</f>
        <v>1</v>
      </c>
      <c r="FO42" s="28">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IF(AND(Values!$B$37=options!$G$2, Values!$C42), "AMAZON_NA", IF(AND(Values!$B$37=options!$G$1, Values!$D42), "AMAZON_EU", "DEFAULT"))</f>
        <v>AMAZON_NA</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 t="str">
        <f>IF(ISBLANK(Values!E43),"",IF(Values!$B$37="EU","computercomponent","computer"))</f>
        <v/>
      </c>
      <c r="B44" s="33"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IF(AND(Values!$B$37=options!$G$2, Values!$C43), "AMAZON_NA", IF(AND(Values!$B$37=options!$G$1, Values!$D43), "AMAZON_EU", "DEFAULT"))</f>
        <v>AMAZON_NA</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IF(AND(Values!$B$37=options!$G$2, Values!$C44), "AMAZON_NA", IF(AND(Values!$B$37=options!$G$1, Values!$D44), "AMAZON_EU", "DEFAULT"))</f>
        <v>AMAZON_NA</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IF(AND(Values!$B$37=options!$G$2, Values!$C45), "AMAZON_NA", IF(AND(Values!$B$37=options!$G$1, Values!$D45), "AMAZON_EU", "DEFAULT"))</f>
        <v>AMAZON_NA</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IF(AND(Values!$B$37=options!$G$2, Values!$C46), "AMAZON_NA", IF(AND(Values!$B$37=options!$G$1, Values!$D46), "AMAZON_EU", "DEFAULT"))</f>
        <v>AMAZON_NA</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IF(AND(Values!$B$37=options!$G$2, Values!$C47), "AMAZON_NA", IF(AND(Values!$B$37=options!$G$1, Values!$D47), "AMAZON_EU", "DEFAULT"))</f>
        <v>AMAZON_NA</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IF(AND(Values!$B$37=options!$G$2, Values!$C48), "AMAZON_NA", IF(AND(Values!$B$37=options!$G$1, Values!$D48), "AMAZON_EU", "DEFAULT"))</f>
        <v>AMAZON_NA</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IF(AND(Values!$B$37=options!$G$2, Values!$C49), "AMAZON_NA", IF(AND(Values!$B$37=options!$G$1, Values!$D49), "AMAZON_EU", "DEFAULT"))</f>
        <v>AMAZON_NA</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IF(AND(Values!$B$37=options!$G$2, Values!$C50), "AMAZON_NA", IF(AND(Values!$B$37=options!$G$1, Values!$D50), "AMAZON_EU", "DEFAULT"))</f>
        <v>AMAZON_NA</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IF(AND(Values!$B$37=options!$G$2, Values!$C51), "AMAZON_NA", IF(AND(Values!$B$37=options!$G$1, Values!$D51), "AMAZON_EU", "DEFAULT"))</f>
        <v>AMAZON_NA</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IF(AND(Values!$B$37=options!$G$2, Values!$C52), "AMAZON_NA", IF(AND(Values!$B$37=options!$G$1, Values!$D52), "AMAZON_EU", "DEFAULT"))</f>
        <v>AMAZON_NA</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IF(AND(Values!$B$37=options!$G$2, Values!$C53), "AMAZON_NA", IF(AND(Values!$B$37=options!$G$1, Values!$D53), "AMAZON_EU", "DEFAULT"))</f>
        <v>AMAZON_NA</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IF(AND(Values!$B$37=options!$G$2, Values!$C54), "AMAZON_NA", IF(AND(Values!$B$37=options!$G$1, Values!$D54), "AMAZON_EU", "DEFAULT"))</f>
        <v>AMAZON_NA</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IF(AND(Values!$B$37=options!$G$2, Values!$C55), "AMAZON_NA", IF(AND(Values!$B$37=options!$G$1, Values!$D55), "AMAZON_EU", "DEFAULT"))</f>
        <v>AMAZON_NA</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IF(AND(Values!$B$37=options!$G$2, Values!$C56), "AMAZON_NA", IF(AND(Values!$B$37=options!$G$1, Values!$D56), "AMAZON_EU", "DEFAULT"))</f>
        <v>AMAZON_NA</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IF(AND(Values!$B$37=options!$G$2, Values!$C57), "AMAZON_NA", IF(AND(Values!$B$37=options!$G$1, Values!$D57), "AMAZON_EU", "DEFAULT"))</f>
        <v>AMAZON_NA</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IF(AND(Values!$B$37=options!$G$2, Values!$C58), "AMAZON_NA", IF(AND(Values!$B$37=options!$G$1, Values!$D58), "AMAZON_EU", "DEFAULT"))</f>
        <v>AMAZON_NA</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IF(AND(Values!$B$37=options!$G$2, Values!$C59), "AMAZON_NA", IF(AND(Values!$B$37=options!$G$1, Values!$D59), "AMAZON_EU", "DEFAULT"))</f>
        <v>AMAZON_NA</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IF(AND(Values!$B$37=options!$G$2, Values!$C60), "AMAZON_NA", IF(AND(Values!$B$37=options!$G$1, Values!$D60), "AMAZON_EU", "DEFAULT"))</f>
        <v>AMAZON_NA</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IF(AND(Values!$B$37=options!$G$2, Values!$C61), "AMAZON_NA", IF(AND(Values!$B$37=options!$G$1, Values!$D61), "AMAZON_EU", "DEFAULT"))</f>
        <v>AMAZON_NA</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IF(AND(Values!$B$37=options!$G$2, Values!$C62), "AMAZON_NA", IF(AND(Values!$B$37=options!$G$1, Values!$D62), "AMAZON_EU", "DEFAULT"))</f>
        <v>AMAZON_NA</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IF(AND(Values!$B$37=options!$G$2, Values!$C63), "AMAZON_NA", IF(AND(Values!$B$37=options!$G$1, Values!$D63), "AMAZON_EU", "DEFAULT"))</f>
        <v>AMAZON_NA</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IF(AND(Values!$B$37=options!$G$2, Values!$C64), "AMAZON_NA", IF(AND(Values!$B$37=options!$G$1, Values!$D64), "AMAZON_EU", "DEFAULT"))</f>
        <v>AMAZON_NA</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IF(AND(Values!$B$37=options!$G$2, Values!$C65), "AMAZON_NA", IF(AND(Values!$B$37=options!$G$1, Values!$D65), "AMAZON_EU", "DEFAULT"))</f>
        <v>AMAZON_NA</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IF(AND(Values!$B$37=options!$G$2, Values!$C66), "AMAZON_NA", IF(AND(Values!$B$37=options!$G$1, Values!$D66), "AMAZON_EU", "DEFAULT"))</f>
        <v>AMAZON_NA</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IF(AND(Values!$B$37=options!$G$2, Values!$C67), "AMAZON_NA", IF(AND(Values!$B$37=options!$G$1, Values!$D67), "AMAZON_EU", "DEFAULT"))</f>
        <v>AMAZON_NA</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IF(AND(Values!$B$37=options!$G$2, Values!$C68), "AMAZON_NA", IF(AND(Values!$B$37=options!$G$1, Values!$D68), "AMAZON_EU", "DEFAULT"))</f>
        <v>AMAZON_NA</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IF(AND(Values!$B$37=options!$G$2, Values!$C69), "AMAZON_NA", IF(AND(Values!$B$37=options!$G$1, Values!$D69), "AMAZON_EU", "DEFAULT"))</f>
        <v>AMAZON_NA</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IF(AND(Values!$B$37=options!$G$2, Values!$C70), "AMAZON_NA", IF(AND(Values!$B$37=options!$G$1, Values!$D70), "AMAZON_EU", "DEFAULT"))</f>
        <v>AMAZON_NA</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IF(AND(Values!$B$37=options!$G$2, Values!$C71), "AMAZON_NA", IF(AND(Values!$B$37=options!$G$1, Values!$D71), "AMAZON_EU", "DEFAULT"))</f>
        <v>AMAZON_NA</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IF(AND(Values!$B$37=options!$G$2, Values!$C72), "AMAZON_NA", IF(AND(Values!$B$37=options!$G$1, Values!$D72), "AMAZON_EU", "DEFAULT"))</f>
        <v>AMAZON_NA</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IF(AND(Values!$B$37=options!$G$2, Values!$C73), "AMAZON_NA", IF(AND(Values!$B$37=options!$G$1, Values!$D73), "AMAZON_EU", "DEFAULT"))</f>
        <v>AMAZON_NA</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IF(AND(Values!$B$37=options!$G$2, Values!$C74), "AMAZON_NA", IF(AND(Values!$B$37=options!$G$1, Values!$D74), "AMAZON_EU", "DEFAULT"))</f>
        <v>AMAZON_NA</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IF(AND(Values!$B$37=options!$G$2, Values!$C75), "AMAZON_NA", IF(AND(Values!$B$37=options!$G$1, Values!$D75), "AMAZON_EU", "DEFAULT"))</f>
        <v>AMAZON_NA</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IF(AND(Values!$B$37=options!$G$2, Values!$C76), "AMAZON_NA", IF(AND(Values!$B$37=options!$G$1, Values!$D76), "AMAZON_EU", "DEFAULT"))</f>
        <v>AMAZON_NA</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IF(AND(Values!$B$37=options!$G$2, Values!$C77), "AMAZON_NA", IF(AND(Values!$B$37=options!$G$1, Values!$D77), "AMAZON_EU", "DEFAULT"))</f>
        <v>AMAZON_NA</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IF(AND(Values!$B$37=options!$G$2, Values!$C78), "AMAZON_NA", IF(AND(Values!$B$37=options!$G$1, Values!$D78), "AMAZON_EU", "DEFAULT"))</f>
        <v>AMAZON_NA</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IF(AND(Values!$B$37=options!$G$2, Values!$C79), "AMAZON_NA", IF(AND(Values!$B$37=options!$G$1, Values!$D79), "AMAZON_EU", "DEFAULT"))</f>
        <v>AMAZON_NA</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IF(AND(Values!$B$37=options!$G$2, Values!$C80), "AMAZON_NA", IF(AND(Values!$B$37=options!$G$1, Values!$D80), "AMAZON_EU", "DEFAULT"))</f>
        <v>AMAZON_NA</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IF(AND(Values!$B$37=options!$G$2, Values!$C81), "AMAZON_NA", IF(AND(Values!$B$37=options!$G$1, Values!$D81), "AMAZON_EU", "DEFAULT"))</f>
        <v>AMAZON_NA</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IF(AND(Values!$B$37=options!$G$2, Values!$C82), "AMAZON_NA", IF(AND(Values!$B$37=options!$G$1, Values!$D82), "AMAZON_EU", "DEFAULT"))</f>
        <v>AMAZON_NA</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IF(AND(Values!$B$37=options!$G$2, Values!$C83), "AMAZON_NA", IF(AND(Values!$B$37=options!$G$1, Values!$D83), "AMAZON_EU", "DEFAULT"))</f>
        <v>AMAZON_NA</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IF(AND(Values!$B$37=options!$G$2, Values!$C84), "AMAZON_NA", IF(AND(Values!$B$37=options!$G$1, Values!$D84), "AMAZON_EU", "DEFAULT"))</f>
        <v>AMAZON_NA</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IF(AND(Values!$B$37=options!$G$2, Values!$C85), "AMAZON_NA", IF(AND(Values!$B$37=options!$G$1, Values!$D85), "AMAZON_EU", "DEFAULT"))</f>
        <v>AMAZON_NA</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IF(AND(Values!$B$37=options!$G$2, Values!$C86), "AMAZON_NA", IF(AND(Values!$B$37=options!$G$1, Values!$D86), "AMAZON_EU", "DEFAULT"))</f>
        <v>AMAZON_NA</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IF(AND(Values!$B$37=options!$G$2, Values!$C87), "AMAZON_NA", IF(AND(Values!$B$37=options!$G$1, Values!$D87), "AMAZON_EU", "DEFAULT"))</f>
        <v>AMAZON_NA</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N89:N204 O89:U122 M89:M1048576 M5:U88">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89: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89:O1048576 O4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89: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89: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89: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89: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89: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89: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89: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89: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89: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89: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89: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89: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89: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89: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89: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89: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89: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89:FJ1048576">
    <cfRule type="expression" dxfId="234" priority="855">
      <formula>IF(LEN(FJ90)&gt;0,1,0)</formula>
    </cfRule>
    <cfRule type="expression" dxfId="233" priority="856">
      <formula>IF(VLOOKUP($FJ$3,#NAME?,MATCH($A90,#NAME?,0)+1,0)&gt;0,1,0)</formula>
    </cfRule>
    <cfRule type="expression" dxfId="232" priority="857">
      <formula>IF(VLOOKUP($FJ$3,#NAME?,MATCH($A90,#NAME?,0)+1,0)&gt;0,1,0)</formula>
    </cfRule>
    <cfRule type="expression" dxfId="231" priority="858">
      <formula>IF(VLOOKUP($FJ$3,#NAME?,MATCH($A90,#NAME?,0)+1,0)&gt;0,1,0)</formula>
    </cfRule>
    <cfRule type="expression" dxfId="230" priority="859">
      <formula>AND(IF(IFERROR(VLOOKUP($FJ$3,#NAME?,MATCH($A90,#NAME?,0)+1,0),0)&gt;0,0,1),IF(IFERROR(VLOOKUP($FJ$3,#NAME?,MATCH($A90,#NAME?,0)+1,0),0)&gt;0,0,1),IF(IFERROR(VLOOKUP($FJ$3,#NAME?,MATCH($A90,#NAME?,0)+1,0),0)&gt;0,0,1),IF(IFERROR(MATCH($A90,#NAME?,0),0)&gt;0,1,0))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89: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O89:U122 M89:N204 N5:U88 M4:M88">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F4:G1041 AT167:AT1041 B205:B1041 D205:D1041 J205:V1041 AC205:AC1041 AV205:AV1041 FK205:FO1041 AJ222:AS1041 K5:V204 FJ5:FO204 DP5:DP1041 AK5:AS221 AI5:AI1041 AB5:AB1041 C5:C1041 GG4:GJ1041 GB4:GE1041 FQ4:FZ1041 FC4:FI1041 EW4:FA1041 ET4:EU1041 EH4:EH1041 ED4:EF1041 DT4:DU1041 DQ4:DQ1041 DJ4:DN1041 DE4:DH1041 CW4:CW1041 CP4:CS1041 CI4:CK1041 CF4:CG1041 BC4:BD1041 AX4:AZ1041 AV4:AV166 X4:X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89: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1" t="s">
        <v>352</v>
      </c>
      <c r="F1" s="61"/>
      <c r="G1" s="61"/>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354</v>
      </c>
      <c r="B3" s="57" t="s">
        <v>643</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V3" t="s">
        <v>368</v>
      </c>
    </row>
    <row r="4" spans="1:22" ht="28" x14ac:dyDescent="0.15">
      <c r="A4" s="38" t="s">
        <v>369</v>
      </c>
      <c r="B4" s="40">
        <v>58.99</v>
      </c>
      <c r="C4" s="41"/>
      <c r="E4" s="58"/>
      <c r="F4" s="37"/>
      <c r="G4" s="42" t="s">
        <v>370</v>
      </c>
      <c r="H4"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43" t="b">
        <f>TRUE()</f>
        <v>1</v>
      </c>
      <c r="J4" s="44" t="b">
        <f>TRUE()</f>
        <v>1</v>
      </c>
      <c r="K4" s="37" t="s">
        <v>609</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8" t="s">
        <v>371</v>
      </c>
      <c r="B5" s="40">
        <v>51.99</v>
      </c>
      <c r="C5" s="41"/>
      <c r="E5" s="58"/>
      <c r="F5" s="37"/>
      <c r="G5" s="59" t="s">
        <v>372</v>
      </c>
      <c r="H5"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43" t="b">
        <f>TRUE()</f>
        <v>1</v>
      </c>
      <c r="J5" s="44" t="b">
        <f>TRUE()</f>
        <v>1</v>
      </c>
      <c r="K5" s="37" t="s">
        <v>610</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8" t="s">
        <v>373</v>
      </c>
      <c r="B6" s="48" t="s">
        <v>374</v>
      </c>
      <c r="C6" s="41"/>
      <c r="E6" s="58"/>
      <c r="F6" s="37"/>
      <c r="G6" s="59" t="s">
        <v>375</v>
      </c>
      <c r="H6"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43" t="b">
        <f>TRUE()</f>
        <v>1</v>
      </c>
      <c r="J6" s="44" t="b">
        <f>TRUE()</f>
        <v>1</v>
      </c>
      <c r="K6" s="37" t="s">
        <v>611</v>
      </c>
      <c r="L6" s="45" t="b">
        <f>TRUE()</f>
        <v>1</v>
      </c>
      <c r="M6" s="46"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46"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47"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8" t="s">
        <v>376</v>
      </c>
      <c r="B7" s="49" t="str">
        <f>IF(B6=options!C1,"41","41")</f>
        <v>41</v>
      </c>
      <c r="C7" s="41"/>
      <c r="E7" s="58"/>
      <c r="F7" s="37"/>
      <c r="G7" s="59" t="s">
        <v>377</v>
      </c>
      <c r="H7"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43" t="b">
        <f>TRUE()</f>
        <v>1</v>
      </c>
      <c r="J7" s="44" t="b">
        <f>TRUE()</f>
        <v>1</v>
      </c>
      <c r="K7" s="37" t="s">
        <v>612</v>
      </c>
      <c r="L7" s="45" t="b">
        <f>TRUE()</f>
        <v>1</v>
      </c>
      <c r="M7" s="46" t="str">
        <f t="shared" si="9"/>
        <v>https://raw.githubusercontent.com/PatrickVibild/TellusAmazonPictures/master/pictures/Lenovo/X240/BL/ES/1.jpg</v>
      </c>
      <c r="N7" s="46" t="str">
        <f t="shared" si="10"/>
        <v>https://raw.githubusercontent.com/PatrickVibild/TellusAmazonPictures/master/pictures/Lenovo/X240/BL/ES/2.jpg</v>
      </c>
      <c r="O7" s="47"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8" t="s">
        <v>378</v>
      </c>
      <c r="B8" s="49" t="str">
        <f>IF(B6=options!C1,"17","17")</f>
        <v>17</v>
      </c>
      <c r="C8" s="41"/>
      <c r="E8" s="58"/>
      <c r="F8" s="37"/>
      <c r="G8" s="59" t="s">
        <v>379</v>
      </c>
      <c r="H8"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43" t="b">
        <f>TRUE()</f>
        <v>1</v>
      </c>
      <c r="J8" s="44" t="b">
        <f>TRUE()</f>
        <v>1</v>
      </c>
      <c r="K8" s="37" t="s">
        <v>613</v>
      </c>
      <c r="L8" s="45" t="b">
        <f>TRUE()</f>
        <v>1</v>
      </c>
      <c r="M8" s="46" t="str">
        <f t="shared" si="9"/>
        <v>https://raw.githubusercontent.com/PatrickVibild/TellusAmazonPictures/master/pictures/Lenovo/X240/BL/UK/1.jpg</v>
      </c>
      <c r="N8" s="46" t="str">
        <f t="shared" si="10"/>
        <v>https://raw.githubusercontent.com/PatrickVibild/TellusAmazonPictures/master/pictures/Lenovo/X240/BL/UK/2.jpg</v>
      </c>
      <c r="O8" s="47"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14" x14ac:dyDescent="0.15">
      <c r="A9" s="38" t="s">
        <v>380</v>
      </c>
      <c r="B9" s="49" t="str">
        <f>IF(B6=options!C1,"5","5")</f>
        <v>5</v>
      </c>
      <c r="E9" s="58"/>
      <c r="F9" s="37"/>
      <c r="G9" s="59" t="s">
        <v>381</v>
      </c>
      <c r="H9"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43" t="b">
        <f>TRUE()</f>
        <v>1</v>
      </c>
      <c r="J9" s="44" t="b">
        <f>TRUE()</f>
        <v>1</v>
      </c>
      <c r="K9" s="37" t="s">
        <v>614</v>
      </c>
      <c r="L9" s="45" t="b">
        <f>FALSE()</f>
        <v>0</v>
      </c>
      <c r="M9" s="46" t="str">
        <f t="shared" si="9"/>
        <v>https://download.lenovo.com/Images/Parts/01AX355/01AX355_A.jpg</v>
      </c>
      <c r="N9" s="46" t="str">
        <f t="shared" si="10"/>
        <v>https://download.lenovo.com/Images/Parts/01AX355/01AX355_B.jpg</v>
      </c>
      <c r="O9" s="47" t="str">
        <f t="shared" si="11"/>
        <v>https://download.lenovo.com/Images/Parts/01AX355/01AX355_details.jpg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c r="D10" s="41"/>
      <c r="E10" s="58"/>
      <c r="F10" s="37"/>
      <c r="G10" s="59" t="s">
        <v>383</v>
      </c>
      <c r="H10"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43" t="b">
        <f>TRUE()</f>
        <v>1</v>
      </c>
      <c r="J10" s="44" t="b">
        <f>TRUE()</f>
        <v>1</v>
      </c>
      <c r="K10" s="37" t="s">
        <v>615</v>
      </c>
      <c r="L10" s="45" t="b">
        <f>FALSE()</f>
        <v>0</v>
      </c>
      <c r="M10" s="46" t="str">
        <f t="shared" si="9"/>
        <v>https://download.lenovo.com/Images/Parts/04Y0906/04Y0906_A.jpg</v>
      </c>
      <c r="N10" s="46" t="str">
        <f t="shared" si="10"/>
        <v>https://download.lenovo.com/Images/Parts/04Y0906/04Y0906_B.jpg</v>
      </c>
      <c r="O10" s="47" t="str">
        <f t="shared" si="11"/>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8" t="s">
        <v>384</v>
      </c>
      <c r="B11" s="40">
        <v>150</v>
      </c>
      <c r="C11" s="41"/>
      <c r="D11" s="41"/>
      <c r="E11" s="58"/>
      <c r="F11" s="37"/>
      <c r="G11" s="59" t="s">
        <v>385</v>
      </c>
      <c r="H11"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43" t="b">
        <f>TRUE()</f>
        <v>1</v>
      </c>
      <c r="J11" s="44" t="b">
        <f>TRUE()</f>
        <v>1</v>
      </c>
      <c r="K11" s="37" t="s">
        <v>616</v>
      </c>
      <c r="L11" s="45" t="b">
        <f>FALSE()</f>
        <v>0</v>
      </c>
      <c r="M11" s="46" t="str">
        <f t="shared" si="9"/>
        <v>https://download.lenovo.com/Images/Parts/04X0222/04X0222_A.jpg</v>
      </c>
      <c r="N11" s="46" t="str">
        <f t="shared" si="10"/>
        <v>https://download.lenovo.com/Images/Parts/04X0222/04X0222_B.jpg</v>
      </c>
      <c r="O11" s="47" t="str">
        <f t="shared" si="11"/>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8"/>
      <c r="F12" s="37"/>
      <c r="G12" s="59" t="s">
        <v>386</v>
      </c>
      <c r="H1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43" t="b">
        <f>TRUE()</f>
        <v>1</v>
      </c>
      <c r="J12" s="44" t="b">
        <f>TRUE()</f>
        <v>1</v>
      </c>
      <c r="K12" s="37" t="s">
        <v>617</v>
      </c>
      <c r="L12" s="45" t="b">
        <f>FALSE()</f>
        <v>0</v>
      </c>
      <c r="M12" s="46" t="str">
        <f t="shared" si="9"/>
        <v>https://download.lenovo.com/Images/Parts/01AV508/01AV508_A.jpg</v>
      </c>
      <c r="N12" s="46" t="str">
        <f t="shared" si="10"/>
        <v>https://download.lenovo.com/Images/Parts/01AV508/01AV508_B.jpg</v>
      </c>
      <c r="O12" s="47" t="str">
        <f t="shared" si="11"/>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387</v>
      </c>
      <c r="B13" s="60" t="s">
        <v>644</v>
      </c>
      <c r="C13" s="41"/>
      <c r="D13" s="41"/>
      <c r="E13" s="58"/>
      <c r="F13" s="37"/>
      <c r="G13" s="59" t="s">
        <v>388</v>
      </c>
      <c r="H13"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43" t="b">
        <f>TRUE()</f>
        <v>1</v>
      </c>
      <c r="J13" s="44" t="b">
        <f>TRUE()</f>
        <v>1</v>
      </c>
      <c r="K13" s="37" t="s">
        <v>618</v>
      </c>
      <c r="L13" s="45" t="b">
        <f>FALSE()</f>
        <v>0</v>
      </c>
      <c r="M13" s="46" t="str">
        <f t="shared" si="9"/>
        <v>https://download.lenovo.com/Images/Parts/04X0224/04X0224_A.jpg</v>
      </c>
      <c r="N13" s="46" t="str">
        <f t="shared" si="10"/>
        <v>https://download.lenovo.com/Images/Parts/04X0224/04X0224_B.jpg</v>
      </c>
      <c r="O13" s="47" t="str">
        <f t="shared" si="11"/>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389</v>
      </c>
      <c r="B14" s="60">
        <v>5714401242994</v>
      </c>
      <c r="C14" s="41"/>
      <c r="D14" s="41"/>
      <c r="E14" s="58"/>
      <c r="F14" s="37"/>
      <c r="G14" s="59" t="s">
        <v>390</v>
      </c>
      <c r="H14"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43" t="b">
        <f>TRUE()</f>
        <v>1</v>
      </c>
      <c r="J14" s="44" t="b">
        <f>TRUE()</f>
        <v>1</v>
      </c>
      <c r="K14" s="37" t="s">
        <v>619</v>
      </c>
      <c r="L14" s="45" t="b">
        <f>FALSE()</f>
        <v>0</v>
      </c>
      <c r="M14" s="46" t="str">
        <f t="shared" si="9"/>
        <v>https://download.lenovo.com/Images/Parts/04X0230/04X0230_A.jpg</v>
      </c>
      <c r="N14" s="46" t="str">
        <f t="shared" si="10"/>
        <v>https://download.lenovo.com/Images/Parts/04X0230/04X0230_B.jpg</v>
      </c>
      <c r="O14" s="47" t="str">
        <f t="shared" si="11"/>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8"/>
      <c r="F15" s="37"/>
      <c r="G15" s="59" t="s">
        <v>391</v>
      </c>
      <c r="H15"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43" t="b">
        <f>TRUE()</f>
        <v>1</v>
      </c>
      <c r="J15" s="44" t="b">
        <f>TRUE()</f>
        <v>1</v>
      </c>
      <c r="K15" s="37" t="s">
        <v>620</v>
      </c>
      <c r="L15" s="45" t="b">
        <f>FALSE()</f>
        <v>0</v>
      </c>
      <c r="M15" s="46" t="str">
        <f t="shared" si="9"/>
        <v>https://download.lenovo.com/Images/Parts/04X0196/04X0196_A.jpg</v>
      </c>
      <c r="N15" s="46" t="str">
        <f t="shared" si="10"/>
        <v>https://download.lenovo.com/Images/Parts/04X0196/04X0196_B.jpg</v>
      </c>
      <c r="O15" s="47" t="str">
        <f t="shared" si="11"/>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392</v>
      </c>
      <c r="B16" s="39" t="s">
        <v>393</v>
      </c>
      <c r="C16" s="41"/>
      <c r="D16" s="41"/>
      <c r="E16" s="58"/>
      <c r="F16" s="37"/>
      <c r="G16" s="59" t="s">
        <v>394</v>
      </c>
      <c r="H16"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43" t="b">
        <f>TRUE()</f>
        <v>1</v>
      </c>
      <c r="J16" s="44" t="b">
        <f>TRUE()</f>
        <v>1</v>
      </c>
      <c r="K16" s="37" t="s">
        <v>621</v>
      </c>
      <c r="L16" s="45" t="b">
        <f>FALSE()</f>
        <v>0</v>
      </c>
      <c r="M16" s="46" t="str">
        <f t="shared" si="9"/>
        <v>https://download.lenovo.com/Images/Parts/04Y0920/04Y0920_A.jpg</v>
      </c>
      <c r="N16" s="46" t="str">
        <f t="shared" si="10"/>
        <v>https://download.lenovo.com/Images/Parts/04Y0920/04Y0920_B.jpg</v>
      </c>
      <c r="O16" s="47" t="str">
        <f t="shared" si="11"/>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8"/>
      <c r="F17" s="37"/>
      <c r="G17" s="59" t="s">
        <v>395</v>
      </c>
      <c r="H17"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43" t="b">
        <f>TRUE()</f>
        <v>1</v>
      </c>
      <c r="J17" s="44" t="b">
        <f>TRUE()</f>
        <v>1</v>
      </c>
      <c r="K17" s="37" t="s">
        <v>622</v>
      </c>
      <c r="L17" s="45" t="b">
        <f>FALSE()</f>
        <v>0</v>
      </c>
      <c r="M17" s="46" t="str">
        <f t="shared" si="9"/>
        <v>https://download.lenovo.com/Images/Parts/04X0236/04X0236_A.jpg</v>
      </c>
      <c r="N17" s="46" t="str">
        <f t="shared" si="10"/>
        <v>https://download.lenovo.com/Images/Parts/04X0236/04X0236_B.jpg</v>
      </c>
      <c r="O17" s="47" t="str">
        <f t="shared" si="11"/>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396</v>
      </c>
      <c r="B18" s="40">
        <v>5</v>
      </c>
      <c r="C18" s="41"/>
      <c r="D18" s="41"/>
      <c r="E18" s="58"/>
      <c r="F18" s="37"/>
      <c r="G18" s="59" t="s">
        <v>397</v>
      </c>
      <c r="H18"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43" t="b">
        <f>TRUE()</f>
        <v>1</v>
      </c>
      <c r="J18" s="44" t="b">
        <f>TRUE()</f>
        <v>1</v>
      </c>
      <c r="K18" s="37" t="s">
        <v>623</v>
      </c>
      <c r="L18" s="45" t="b">
        <f>FALSE()</f>
        <v>0</v>
      </c>
      <c r="M18" s="46" t="str">
        <f t="shared" si="9"/>
        <v>https://download.lenovo.com/Images/Parts/04X0237/04X0237_A.jpg</v>
      </c>
      <c r="N18" s="46" t="str">
        <f t="shared" si="10"/>
        <v>https://download.lenovo.com/Images/Parts/04X0237/04X0237_B.jpg</v>
      </c>
      <c r="O18" s="47" t="str">
        <f t="shared" si="11"/>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8"/>
      <c r="F19" s="37"/>
      <c r="G19" s="59" t="s">
        <v>398</v>
      </c>
      <c r="H19"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43" t="b">
        <f>TRUE()</f>
        <v>1</v>
      </c>
      <c r="J19" s="44" t="b">
        <f>TRUE()</f>
        <v>1</v>
      </c>
      <c r="K19" s="37" t="s">
        <v>624</v>
      </c>
      <c r="L19" s="45" t="b">
        <v>0</v>
      </c>
      <c r="M19" s="46" t="str">
        <f t="shared" si="9"/>
        <v>https://download.lenovo.com/Images/Parts/04Y0964/04Y0964_A.jpg</v>
      </c>
      <c r="N19" s="46" t="str">
        <f t="shared" si="10"/>
        <v>https://download.lenovo.com/Images/Parts/04Y0964/04Y0964_B.jpg</v>
      </c>
      <c r="O19" s="47" t="str">
        <f t="shared" si="11"/>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399</v>
      </c>
      <c r="B20" s="51" t="s">
        <v>415</v>
      </c>
      <c r="C20" s="41"/>
      <c r="D20" s="41"/>
      <c r="E20" s="58"/>
      <c r="F20" s="37"/>
      <c r="G20" s="59" t="s">
        <v>401</v>
      </c>
      <c r="H20"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43" t="b">
        <f>TRUE()</f>
        <v>1</v>
      </c>
      <c r="J20" s="44" t="b">
        <f>TRUE()</f>
        <v>1</v>
      </c>
      <c r="K20" s="37" t="s">
        <v>625</v>
      </c>
      <c r="L20" s="45" t="b">
        <f>FALSE()</f>
        <v>0</v>
      </c>
      <c r="M20" s="46" t="str">
        <f t="shared" si="9"/>
        <v>https://download.lenovo.com/Images/Parts/04X0242/04X0242_A.jpg</v>
      </c>
      <c r="N20" s="46" t="str">
        <f t="shared" si="10"/>
        <v>https://download.lenovo.com/Images/Parts/04X0242/04X0242_B.jpg</v>
      </c>
      <c r="O20" s="47" t="str">
        <f t="shared" si="11"/>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8"/>
      <c r="F21" s="37"/>
      <c r="G21" s="59" t="s">
        <v>402</v>
      </c>
      <c r="H21"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43" t="b">
        <f>TRUE()</f>
        <v>1</v>
      </c>
      <c r="J21" s="44" t="b">
        <f>TRUE()</f>
        <v>1</v>
      </c>
      <c r="K21" s="37" t="s">
        <v>626</v>
      </c>
      <c r="L21" s="45" t="b">
        <f>TRUE()</f>
        <v>1</v>
      </c>
      <c r="M21" s="46" t="str">
        <f t="shared" si="9"/>
        <v>https://raw.githubusercontent.com/PatrickVibild/TellusAmazonPictures/master/pictures/Lenovo/X240/BL/USI/1.jpg</v>
      </c>
      <c r="N21" s="46" t="str">
        <f t="shared" si="10"/>
        <v>https://raw.githubusercontent.com/PatrickVibild/TellusAmazonPictures/master/pictures/Lenovo/X240/BL/USI/2.jpg</v>
      </c>
      <c r="O21" s="47" t="str">
        <f t="shared" si="11"/>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42">
        <f>MATCH(G21,options!$D$1:$D$20,0)</f>
        <v>16</v>
      </c>
    </row>
    <row r="22" spans="1:22" ht="28" x14ac:dyDescent="0.15">
      <c r="B22" s="50"/>
      <c r="D22" s="41"/>
      <c r="E22" s="58"/>
      <c r="F22" s="37"/>
      <c r="G22" s="59" t="s">
        <v>405</v>
      </c>
      <c r="H2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43" t="b">
        <f>TRUE()</f>
        <v>1</v>
      </c>
      <c r="J22" s="44" t="b">
        <f>TRUE()</f>
        <v>1</v>
      </c>
      <c r="K22" s="37" t="s">
        <v>627</v>
      </c>
      <c r="L22" s="45" t="b">
        <v>1</v>
      </c>
      <c r="M22" s="46" t="str">
        <f t="shared" si="9"/>
        <v>https://raw.githubusercontent.com/PatrickVibild/TellusAmazonPictures/master/pictures/Lenovo/X240/BL/US/1.jpg</v>
      </c>
      <c r="N22" s="46" t="str">
        <f t="shared" si="10"/>
        <v>https://raw.githubusercontent.com/PatrickVibild/TellusAmazonPictures/master/pictures/Lenovo/X240/BL/US/2.jpg</v>
      </c>
      <c r="O22" s="47" t="str">
        <f t="shared" si="11"/>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404</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58">
        <v>5714401242017</v>
      </c>
      <c r="F23" s="37" t="s">
        <v>590</v>
      </c>
      <c r="G23" s="59" t="s">
        <v>370</v>
      </c>
      <c r="H23"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43" t="b">
        <f>TRUE()</f>
        <v>1</v>
      </c>
      <c r="J23" s="44" t="b">
        <v>0</v>
      </c>
      <c r="K23" s="37" t="s">
        <v>628</v>
      </c>
      <c r="L23" s="45" t="b">
        <f>FALSE()</f>
        <v>0</v>
      </c>
      <c r="M23" s="46" t="str">
        <f t="shared" si="9"/>
        <v>https://download.lenovo.com/Images/Parts/04Y0950/04Y0950_A.jpg</v>
      </c>
      <c r="N23" s="46" t="str">
        <f t="shared" si="10"/>
        <v>https://download.lenovo.com/Images/Parts/04Y0950/04Y0950_B.jpg</v>
      </c>
      <c r="O23" s="47" t="str">
        <f t="shared" si="11"/>
        <v>https://download.lenovo.com/Images/Parts/04Y0950/04Y0950_details.jpg</v>
      </c>
      <c r="P23" t="str">
        <f t="shared" si="3"/>
        <v/>
      </c>
      <c r="Q23" t="str">
        <f t="shared" si="4"/>
        <v/>
      </c>
      <c r="R23" t="str">
        <f>IF(ISBLANK(K23),"",IF(L23, "https://raw.githubusercontent.com/PatrickVibild/TellusAmazonPictures/master/pictures/"&amp;K23&amp;"/6.jpg", ""))</f>
        <v/>
      </c>
      <c r="S23" t="str">
        <f t="shared" si="6"/>
        <v/>
      </c>
      <c r="T23" t="str">
        <f t="shared" si="7"/>
        <v/>
      </c>
      <c r="U23" t="str">
        <f t="shared" si="8"/>
        <v/>
      </c>
      <c r="V23" s="42">
        <f>MATCH(G23,options!$D$1:$D$20,0)</f>
        <v>1</v>
      </c>
    </row>
    <row r="24" spans="1:22" ht="56" customHeight="1" x14ac:dyDescent="0.15">
      <c r="A24" s="38" t="s">
        <v>406</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58">
        <v>5714401242024</v>
      </c>
      <c r="F24" s="37" t="s">
        <v>591</v>
      </c>
      <c r="G24" s="59" t="s">
        <v>372</v>
      </c>
      <c r="H24"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43" t="b">
        <f>TRUE()</f>
        <v>1</v>
      </c>
      <c r="J24" s="44" t="b">
        <f>FALSE()</f>
        <v>0</v>
      </c>
      <c r="K24" s="37" t="s">
        <v>629</v>
      </c>
      <c r="L24" s="45" t="b">
        <f>FALSE()</f>
        <v>0</v>
      </c>
      <c r="M24" s="46" t="str">
        <f t="shared" si="9"/>
        <v>https://download.lenovo.com/Images/Parts/04Y0902/04Y0902_A.jpg</v>
      </c>
      <c r="N24" s="46" t="str">
        <f t="shared" si="10"/>
        <v>https://download.lenovo.com/Images/Parts/04Y0902/04Y0902_B.jpg</v>
      </c>
      <c r="O24" s="47" t="str">
        <f t="shared" si="11"/>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customHeight="1" x14ac:dyDescent="0.15">
      <c r="A25" s="38" t="s">
        <v>407</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t="b">
        <f>FALSE()</f>
        <v>0</v>
      </c>
      <c r="D25" s="41" t="b">
        <f>TRUE()</f>
        <v>1</v>
      </c>
      <c r="E25" s="58">
        <v>5714401242031</v>
      </c>
      <c r="F25" s="37" t="s">
        <v>592</v>
      </c>
      <c r="G25" s="59" t="s">
        <v>375</v>
      </c>
      <c r="H25"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43" t="b">
        <f>TRUE()</f>
        <v>1</v>
      </c>
      <c r="J25" s="44" t="b">
        <f>FALSE()</f>
        <v>0</v>
      </c>
      <c r="K25" s="37" t="s">
        <v>630</v>
      </c>
      <c r="L25" s="45" t="b">
        <f>FALSE()</f>
        <v>0</v>
      </c>
      <c r="M25" s="46" t="str">
        <f t="shared" si="9"/>
        <v>https://download.lenovo.com/Images/Parts/04Y0917/04Y0917_A.jpg</v>
      </c>
      <c r="N25" s="46" t="str">
        <f t="shared" si="10"/>
        <v>https://download.lenovo.com/Images/Parts/04Y0917/04Y0917_B.jpg</v>
      </c>
      <c r="O25" s="47" t="str">
        <f t="shared" si="11"/>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408</v>
      </c>
      <c r="B26" s="39" t="str">
        <f>IF(Values!$B$36=English!$B$2,English!B6, IF(Values!$B$36=German!$B$2,German!B6, IF(Values!$B$36=Italian!$B$2,Italian!B6, IF(Values!$B$36=Spanish!$B$2, Spanish!B6, IF(Values!$B$36=French!$B$2, French!B6, IF(Values!$B$36=Dutch!$B$2,Dutch!B6, IF(Values!$B$36=English!$D$32, English!D36, 0)))))))</f>
        <v>👉 LAYOUT – {flag} {language} backlit.</v>
      </c>
      <c r="C26" s="41" t="b">
        <f>FALSE()</f>
        <v>0</v>
      </c>
      <c r="D26" s="41" t="b">
        <f>TRUE()</f>
        <v>1</v>
      </c>
      <c r="E26" s="58">
        <v>5714401242048</v>
      </c>
      <c r="F26" s="37" t="s">
        <v>593</v>
      </c>
      <c r="G26" s="59" t="s">
        <v>377</v>
      </c>
      <c r="H26"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43" t="b">
        <f>TRUE()</f>
        <v>1</v>
      </c>
      <c r="J26" s="44" t="b">
        <f>FALSE()</f>
        <v>0</v>
      </c>
      <c r="K26" s="37" t="s">
        <v>631</v>
      </c>
      <c r="L26" s="45" t="b">
        <f>FALSE()</f>
        <v>0</v>
      </c>
      <c r="M26" s="46" t="str">
        <f t="shared" si="9"/>
        <v>https://download.lenovo.com/Images/Parts/04Y0910/04Y0910_A.jpg</v>
      </c>
      <c r="N26" s="46" t="str">
        <f t="shared" si="10"/>
        <v>https://download.lenovo.com/Images/Parts/04Y0910/04Y0910_B.jpg</v>
      </c>
      <c r="O26" s="47" t="str">
        <f t="shared" si="11"/>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407</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58">
        <v>5714401242055</v>
      </c>
      <c r="F27" s="37" t="s">
        <v>594</v>
      </c>
      <c r="G27" s="59" t="s">
        <v>379</v>
      </c>
      <c r="H27"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43" t="b">
        <f>TRUE()</f>
        <v>1</v>
      </c>
      <c r="J27" s="44" t="b">
        <f>FALSE()</f>
        <v>0</v>
      </c>
      <c r="K27" s="37" t="s">
        <v>632</v>
      </c>
      <c r="L27" s="45" t="b">
        <f>FALSE()</f>
        <v>0</v>
      </c>
      <c r="M27" s="46" t="str">
        <f t="shared" si="9"/>
        <v>https://download.lenovo.com/Images/Parts/04Y0929/04Y0929_A.jpg</v>
      </c>
      <c r="N27" s="46" t="str">
        <f t="shared" si="10"/>
        <v>https://download.lenovo.com/Images/Parts/04Y0929/04Y0929_B.jpg</v>
      </c>
      <c r="O27" s="47" t="str">
        <f t="shared" si="11"/>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2"/>
      <c r="C28" s="41" t="b">
        <f>FALSE()</f>
        <v>0</v>
      </c>
      <c r="D28" s="41" t="b">
        <f>TRUE()</f>
        <v>1</v>
      </c>
      <c r="E28" s="58">
        <v>5714401242062</v>
      </c>
      <c r="F28" s="37" t="s">
        <v>595</v>
      </c>
      <c r="G28" s="59" t="s">
        <v>381</v>
      </c>
      <c r="H28"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43" t="b">
        <f>TRUE()</f>
        <v>1</v>
      </c>
      <c r="J28" s="44" t="b">
        <f>FALSE()</f>
        <v>0</v>
      </c>
      <c r="K28" s="37" t="s">
        <v>633</v>
      </c>
      <c r="L28" s="45" t="b">
        <f>FALSE()</f>
        <v>0</v>
      </c>
      <c r="M28" s="46" t="str">
        <f t="shared" si="9"/>
        <v>https://download.lenovo.com/Images/Parts/01AX351/01AX351_A.jpg</v>
      </c>
      <c r="N28" s="46" t="str">
        <f t="shared" si="10"/>
        <v>https://download.lenovo.com/Images/Parts/01AX351/01AX351_B.jpg</v>
      </c>
      <c r="O28" s="47" t="str">
        <f t="shared" si="11"/>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409</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8">
        <v>5714401242079</v>
      </c>
      <c r="F29" s="37" t="s">
        <v>596</v>
      </c>
      <c r="G29" s="59" t="s">
        <v>383</v>
      </c>
      <c r="H29"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43" t="b">
        <f>TRUE()</f>
        <v>1</v>
      </c>
      <c r="J29" s="44" t="b">
        <f>FALSE()</f>
        <v>0</v>
      </c>
      <c r="K29" s="37" t="s">
        <v>615</v>
      </c>
      <c r="L29" s="45" t="b">
        <f>FALSE()</f>
        <v>0</v>
      </c>
      <c r="M29" s="46" t="str">
        <f t="shared" si="9"/>
        <v>https://download.lenovo.com/Images/Parts/04Y0906/04Y0906_A.jpg</v>
      </c>
      <c r="N29" s="46" t="str">
        <f t="shared" si="10"/>
        <v>https://download.lenovo.com/Images/Parts/04Y0906/04Y0906_B.jpg</v>
      </c>
      <c r="O29" s="47" t="str">
        <f t="shared" si="11"/>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2"/>
      <c r="C30" s="41" t="b">
        <f>FALSE()</f>
        <v>0</v>
      </c>
      <c r="D30" s="41" t="b">
        <f>TRUE()</f>
        <v>1</v>
      </c>
      <c r="E30" s="58">
        <v>5714401242086</v>
      </c>
      <c r="F30" s="37" t="s">
        <v>597</v>
      </c>
      <c r="G30" s="59" t="s">
        <v>385</v>
      </c>
      <c r="H30"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43" t="b">
        <f>TRUE()</f>
        <v>1</v>
      </c>
      <c r="J30" s="44" t="b">
        <f>FALSE()</f>
        <v>0</v>
      </c>
      <c r="K30" s="37" t="s">
        <v>634</v>
      </c>
      <c r="L30" s="45" t="b">
        <f>FALSE()</f>
        <v>0</v>
      </c>
      <c r="M30" s="46" t="str">
        <f t="shared" si="9"/>
        <v>https://download.lenovo.com/Images/Parts/04Y0907/04Y0907_A.jpg</v>
      </c>
      <c r="N30" s="46" t="str">
        <f t="shared" si="10"/>
        <v>https://download.lenovo.com/Images/Parts/04Y0907/04Y0907_B.jpg</v>
      </c>
      <c r="O30" s="47" t="str">
        <f t="shared" si="11"/>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customHeight="1" x14ac:dyDescent="0.15">
      <c r="A31" s="38" t="s">
        <v>410</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8">
        <v>5714401242093</v>
      </c>
      <c r="F31" s="37" t="s">
        <v>598</v>
      </c>
      <c r="G31" s="59" t="s">
        <v>386</v>
      </c>
      <c r="H31"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43" t="b">
        <f>TRUE()</f>
        <v>1</v>
      </c>
      <c r="J31" s="44" t="b">
        <f>FALSE()</f>
        <v>0</v>
      </c>
      <c r="K31" s="37" t="s">
        <v>635</v>
      </c>
      <c r="L31" s="45" t="b">
        <f>FALSE()</f>
        <v>0</v>
      </c>
      <c r="M31" s="46" t="str">
        <f t="shared" si="9"/>
        <v>https://download.lenovo.com/Images/Parts/04Y0908/04Y0908_A.jpg</v>
      </c>
      <c r="N31" s="46" t="str">
        <f t="shared" si="10"/>
        <v>https://download.lenovo.com/Images/Parts/04Y0908/04Y0908_B.jpg</v>
      </c>
      <c r="O31" s="47" t="str">
        <f t="shared" si="11"/>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8">
        <v>5714401242109</v>
      </c>
      <c r="F32" s="37" t="s">
        <v>599</v>
      </c>
      <c r="G32" s="59" t="s">
        <v>388</v>
      </c>
      <c r="H3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43" t="b">
        <f>TRUE()</f>
        <v>1</v>
      </c>
      <c r="J32" s="44" t="b">
        <f>FALSE()</f>
        <v>0</v>
      </c>
      <c r="K32" s="37" t="s">
        <v>636</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411</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1" t="b">
        <f>FALSE()</f>
        <v>0</v>
      </c>
      <c r="D33" s="41" t="b">
        <f>FALSE()</f>
        <v>0</v>
      </c>
      <c r="E33" s="58">
        <v>5714401242116</v>
      </c>
      <c r="F33" s="37" t="s">
        <v>600</v>
      </c>
      <c r="G33" s="59" t="s">
        <v>390</v>
      </c>
      <c r="H33"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43" t="b">
        <f>TRUE()</f>
        <v>1</v>
      </c>
      <c r="J33" s="44" t="b">
        <f>FALSE()</f>
        <v>0</v>
      </c>
      <c r="K33" s="37" t="s">
        <v>637</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8">
        <v>5714401242123</v>
      </c>
      <c r="F34" s="37" t="s">
        <v>601</v>
      </c>
      <c r="G34" s="59" t="s">
        <v>391</v>
      </c>
      <c r="H34"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43" t="b">
        <f>TRUE()</f>
        <v>1</v>
      </c>
      <c r="J34" s="44" t="b">
        <f>FALSE()</f>
        <v>0</v>
      </c>
      <c r="K34" s="37" t="s">
        <v>638</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8">
        <v>5714401242130</v>
      </c>
      <c r="F35" s="37" t="s">
        <v>602</v>
      </c>
      <c r="G35" s="59" t="s">
        <v>394</v>
      </c>
      <c r="H35"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43" t="b">
        <f>TRUE()</f>
        <v>1</v>
      </c>
      <c r="J35" s="44" t="b">
        <f>FALSE()</f>
        <v>0</v>
      </c>
      <c r="K35" s="37" t="s">
        <v>621</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412</v>
      </c>
      <c r="B36" s="51" t="s">
        <v>413</v>
      </c>
      <c r="C36" s="41" t="b">
        <f>FALSE()</f>
        <v>0</v>
      </c>
      <c r="D36" s="41" t="b">
        <f>FALSE()</f>
        <v>0</v>
      </c>
      <c r="E36" s="58">
        <v>5714401242147</v>
      </c>
      <c r="F36" s="37" t="s">
        <v>603</v>
      </c>
      <c r="G36" s="59" t="s">
        <v>395</v>
      </c>
      <c r="H36"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43" t="b">
        <f>TRUE()</f>
        <v>1</v>
      </c>
      <c r="J36" s="44" t="b">
        <f>FALSE()</f>
        <v>0</v>
      </c>
      <c r="K36" s="37" t="s">
        <v>622</v>
      </c>
      <c r="L36" s="45" t="b">
        <f>FALSE()</f>
        <v>0</v>
      </c>
      <c r="M36" s="46" t="str">
        <f t="shared" ref="M36:M67" si="12">IF(ISBLANK(K36),"",IF(L36, "https://raw.githubusercontent.com/PatrickVibild/TellusAmazonPictures/master/pictures/"&amp;K36&amp;"/1.jpg","https://download.lenovo.com/Images/Parts/"&amp;K36&amp;"/"&amp;K36&amp;"_A.jpg"))</f>
        <v>https://download.lenovo.com/Images/Parts/04X0236/04X0236_A.jpg</v>
      </c>
      <c r="N36" s="46" t="str">
        <f t="shared" ref="N36:N67" si="13">IF(ISBLANK(K36),"",IF(L36, "https://raw.githubusercontent.com/PatrickVibild/TellusAmazonPictures/master/pictures/"&amp;K36&amp;"/2.jpg","https://download.lenovo.com/Images/Parts/"&amp;K36&amp;"/"&amp;K36&amp;"_B.jpg"))</f>
        <v>https://download.lenovo.com/Images/Parts/04X0236/04X0236_B.jpg</v>
      </c>
      <c r="O36" s="47" t="str">
        <f t="shared" ref="O36:O67" si="14">IF(ISBLANK(K36),"",IF(L36, "https://raw.githubusercontent.com/PatrickVibild/TellusAmazonPictures/master/pictures/"&amp;K36&amp;"/3.jpg","https://download.lenovo.com/Images/Parts/"&amp;K36&amp;"/"&amp;K36&amp;"_details.jpg"))</f>
        <v>https://download.lenovo.com/Images/Parts/04X0236/04X0236_details.jpg</v>
      </c>
      <c r="P36" t="str">
        <f t="shared" si="3"/>
        <v/>
      </c>
      <c r="Q36" t="str">
        <f t="shared" si="4"/>
        <v/>
      </c>
      <c r="R36"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414</v>
      </c>
      <c r="B37" s="51" t="s">
        <v>405</v>
      </c>
      <c r="C37" s="41" t="b">
        <f>FALSE()</f>
        <v>0</v>
      </c>
      <c r="D37" s="41" t="b">
        <f>FALSE()</f>
        <v>0</v>
      </c>
      <c r="E37" s="58">
        <v>5714401242154</v>
      </c>
      <c r="F37" s="37" t="s">
        <v>604</v>
      </c>
      <c r="G37" s="59" t="s">
        <v>397</v>
      </c>
      <c r="H37"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43" t="b">
        <f>TRUE()</f>
        <v>1</v>
      </c>
      <c r="J37" s="44" t="b">
        <f>FALSE()</f>
        <v>0</v>
      </c>
      <c r="K37" s="37" t="s">
        <v>639</v>
      </c>
      <c r="L37" s="45" t="b">
        <f>FALSE()</f>
        <v>0</v>
      </c>
      <c r="M37" s="46" t="str">
        <f t="shared" si="12"/>
        <v>https://download.lenovo.com/Images/Parts/04Y0960/04Y0960_A.jpg</v>
      </c>
      <c r="N37" s="46" t="str">
        <f t="shared" si="13"/>
        <v>https://download.lenovo.com/Images/Parts/04Y0960/04Y0960_B.jpg</v>
      </c>
      <c r="O37" s="47" t="str">
        <f t="shared" si="14"/>
        <v>https://download.lenovo.com/Images/Parts/04Y0960/04Y0960_details.jpg</v>
      </c>
      <c r="P37" t="str">
        <f t="shared" si="3"/>
        <v/>
      </c>
      <c r="Q37" t="str">
        <f t="shared" si="4"/>
        <v/>
      </c>
      <c r="R37" t="str">
        <f t="shared" si="5"/>
        <v/>
      </c>
      <c r="S37" t="str">
        <f t="shared" si="15"/>
        <v/>
      </c>
      <c r="T37" t="str">
        <f t="shared" si="16"/>
        <v/>
      </c>
      <c r="U37" t="str">
        <f t="shared" si="17"/>
        <v/>
      </c>
      <c r="V37" s="42">
        <f>MATCH(G37,options!$D$1:$D$20,0)</f>
        <v>13</v>
      </c>
    </row>
    <row r="38" spans="1:22" ht="14" x14ac:dyDescent="0.15">
      <c r="C38" s="41" t="b">
        <f>FALSE()</f>
        <v>0</v>
      </c>
      <c r="D38" s="41" t="b">
        <f>FALSE()</f>
        <v>0</v>
      </c>
      <c r="E38" s="58">
        <v>5714401242161</v>
      </c>
      <c r="F38" s="37" t="s">
        <v>605</v>
      </c>
      <c r="G38" s="59" t="s">
        <v>398</v>
      </c>
      <c r="H38"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43" t="b">
        <f>TRUE()</f>
        <v>1</v>
      </c>
      <c r="J38" s="44" t="b">
        <f>FALSE()</f>
        <v>0</v>
      </c>
      <c r="K38" s="37" t="s">
        <v>624</v>
      </c>
      <c r="L38" s="45" t="b">
        <f>FALSE()</f>
        <v>0</v>
      </c>
      <c r="M38" s="46" t="str">
        <f t="shared" si="12"/>
        <v>https://download.lenovo.com/Images/Parts/04Y0964/04Y0964_A.jpg</v>
      </c>
      <c r="N38" s="46" t="str">
        <f t="shared" si="13"/>
        <v>https://download.lenovo.com/Images/Parts/04Y0964/04Y0964_B.jpg</v>
      </c>
      <c r="O38" s="47" t="str">
        <f t="shared" si="14"/>
        <v>https://download.lenovo.com/Images/Parts/04Y0964/04Y0964_details.jpg</v>
      </c>
      <c r="P38" t="str">
        <f t="shared" si="3"/>
        <v/>
      </c>
      <c r="Q38" t="str">
        <f t="shared" si="4"/>
        <v/>
      </c>
      <c r="R38" t="str">
        <f t="shared" ref="R38:R67" si="18">IF(ISBLANK(K38),"",IF(L38, "https://raw.githubusercontent.com/PatrickVibild/TellusAmazonPictures/master/pictures/"&amp;K38&amp;"/6.jpg", ""))</f>
        <v/>
      </c>
      <c r="S38" t="str">
        <f t="shared" si="15"/>
        <v/>
      </c>
      <c r="T38" t="str">
        <f t="shared" si="16"/>
        <v/>
      </c>
      <c r="U38" t="str">
        <f t="shared" si="17"/>
        <v/>
      </c>
      <c r="V38" s="42">
        <f>MATCH(G38,options!$D$1:$D$20,0)</f>
        <v>14</v>
      </c>
    </row>
    <row r="39" spans="1:22" ht="14" x14ac:dyDescent="0.15">
      <c r="C39" s="41" t="b">
        <f>FALSE()</f>
        <v>0</v>
      </c>
      <c r="D39" s="41" t="b">
        <f>FALSE()</f>
        <v>0</v>
      </c>
      <c r="E39" s="58">
        <v>5714401242178</v>
      </c>
      <c r="F39" s="37" t="s">
        <v>606</v>
      </c>
      <c r="G39" s="59" t="s">
        <v>401</v>
      </c>
      <c r="H39"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43" t="b">
        <f>TRUE()</f>
        <v>1</v>
      </c>
      <c r="J39" s="44" t="b">
        <f>FALSE()</f>
        <v>0</v>
      </c>
      <c r="K39" s="37" t="s">
        <v>640</v>
      </c>
      <c r="L39" s="45" t="b">
        <f>FALSE()</f>
        <v>0</v>
      </c>
      <c r="M39" s="46" t="str">
        <f t="shared" si="12"/>
        <v>https://download.lenovo.com/Images/Parts/04Y0927/04Y0927_A.jpg</v>
      </c>
      <c r="N39" s="46" t="str">
        <f t="shared" si="13"/>
        <v>https://download.lenovo.com/Images/Parts/04Y0927/04Y0927_B.jpg</v>
      </c>
      <c r="O39" s="47" t="str">
        <f t="shared" si="14"/>
        <v>https://download.lenovo.com/Images/Parts/04Y0927/04Y0927_details.jpg</v>
      </c>
      <c r="P39" t="str">
        <f t="shared" si="3"/>
        <v/>
      </c>
      <c r="Q39" t="str">
        <f t="shared" si="4"/>
        <v/>
      </c>
      <c r="R39" t="str">
        <f t="shared" si="18"/>
        <v/>
      </c>
      <c r="S39" t="str">
        <f t="shared" si="15"/>
        <v/>
      </c>
      <c r="T39" t="str">
        <f t="shared" si="16"/>
        <v/>
      </c>
      <c r="U39" t="str">
        <f t="shared" si="17"/>
        <v/>
      </c>
      <c r="V39" s="42">
        <f>MATCH(G39,options!$D$1:$D$20,0)</f>
        <v>15</v>
      </c>
    </row>
    <row r="40" spans="1:22" ht="14" x14ac:dyDescent="0.15">
      <c r="C40" s="41" t="b">
        <f>FALSE()</f>
        <v>0</v>
      </c>
      <c r="D40" s="41" t="b">
        <f>TRUE()</f>
        <v>1</v>
      </c>
      <c r="E40" s="58">
        <v>5714401242185</v>
      </c>
      <c r="F40" s="37" t="s">
        <v>607</v>
      </c>
      <c r="G40" s="59" t="s">
        <v>402</v>
      </c>
      <c r="H40"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43" t="b">
        <f>TRUE()</f>
        <v>1</v>
      </c>
      <c r="J40" s="44" t="b">
        <f>FALSE()</f>
        <v>0</v>
      </c>
      <c r="K40" s="37" t="s">
        <v>641</v>
      </c>
      <c r="L40" s="45" t="b">
        <f>FALSE()</f>
        <v>0</v>
      </c>
      <c r="M40" s="46" t="str">
        <f t="shared" si="12"/>
        <v>https://download.lenovo.com/Images/Parts/04Y0930/04Y0930_A.jpg</v>
      </c>
      <c r="N40" s="46" t="str">
        <f t="shared" si="13"/>
        <v>https://download.lenovo.com/Images/Parts/04Y0930/04Y0930_B.jpg</v>
      </c>
      <c r="O40" s="47" t="str">
        <f t="shared" si="14"/>
        <v>https://download.lenovo.com/Images/Parts/04Y0930/04Y0930_details.jpg</v>
      </c>
      <c r="P40" t="str">
        <f t="shared" si="3"/>
        <v/>
      </c>
      <c r="Q40" t="str">
        <f t="shared" si="4"/>
        <v/>
      </c>
      <c r="R40" t="str">
        <f t="shared" si="18"/>
        <v/>
      </c>
      <c r="S40" t="str">
        <f t="shared" si="15"/>
        <v/>
      </c>
      <c r="T40" t="str">
        <f t="shared" si="16"/>
        <v/>
      </c>
      <c r="U40" t="str">
        <f t="shared" si="17"/>
        <v/>
      </c>
      <c r="V40" s="42">
        <f>MATCH(G40,options!$D$1:$D$20,0)</f>
        <v>16</v>
      </c>
    </row>
    <row r="41" spans="1:22" ht="14" x14ac:dyDescent="0.15">
      <c r="C41" t="b">
        <f>TRUE()</f>
        <v>1</v>
      </c>
      <c r="D41" s="41" t="b">
        <f>TRUE()</f>
        <v>1</v>
      </c>
      <c r="E41" s="58">
        <v>5714401242192</v>
      </c>
      <c r="F41" s="37" t="s">
        <v>608</v>
      </c>
      <c r="G41" s="59" t="s">
        <v>405</v>
      </c>
      <c r="H41"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43" t="b">
        <f>TRUE()</f>
        <v>1</v>
      </c>
      <c r="J41" s="44" t="b">
        <f>FALSE()</f>
        <v>0</v>
      </c>
      <c r="K41" s="37" t="s">
        <v>642</v>
      </c>
      <c r="L41" s="45" t="b">
        <f>FALSE()</f>
        <v>0</v>
      </c>
      <c r="M41" s="46" t="str">
        <f t="shared" si="12"/>
        <v>https://download.lenovo.com/Images/Parts/04Y0938/04Y0938_A.jpg</v>
      </c>
      <c r="N41" s="46" t="str">
        <f t="shared" si="13"/>
        <v>https://download.lenovo.com/Images/Parts/04Y0938/04Y0938_B.jpg</v>
      </c>
      <c r="O41" s="47" t="str">
        <f t="shared" si="14"/>
        <v>https://download.lenovo.com/Images/Parts/04Y0938/04Y0938_details.jpg</v>
      </c>
      <c r="P41" t="str">
        <f t="shared" si="3"/>
        <v/>
      </c>
      <c r="Q41" t="str">
        <f t="shared" ref="Q41:Q67" si="19">IF(ISBLANK(K41),"",IF(L41, "https://raw.githubusercontent.com/PatrickVibild/TellusAmazonPictures/master/pictures/"&amp;K41&amp;"/5.jpg", ""))</f>
        <v/>
      </c>
      <c r="R41" t="str">
        <f t="shared" si="18"/>
        <v/>
      </c>
      <c r="S41" t="str">
        <f t="shared" si="15"/>
        <v/>
      </c>
      <c r="T41" t="str">
        <f t="shared" si="16"/>
        <v/>
      </c>
      <c r="U41" t="str">
        <f t="shared" si="17"/>
        <v/>
      </c>
      <c r="V41" s="42">
        <f>MATCH(G41,options!$D$1:$D$20,0)</f>
        <v>18</v>
      </c>
    </row>
    <row r="42" spans="1:22" x14ac:dyDescent="0.15">
      <c r="C42" s="41"/>
      <c r="D42" s="41"/>
      <c r="E42" s="58"/>
      <c r="F42" s="37"/>
      <c r="G42" s="42"/>
      <c r="H4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43" t="b">
        <f>TRUE()</f>
        <v>1</v>
      </c>
      <c r="J42" s="44" t="b">
        <v>1</v>
      </c>
      <c r="K42" s="37"/>
      <c r="L42" s="45"/>
      <c r="M42" s="46" t="str">
        <f t="shared" si="12"/>
        <v/>
      </c>
      <c r="N42" s="46" t="str">
        <f t="shared" si="13"/>
        <v/>
      </c>
      <c r="O42" s="47" t="str">
        <f t="shared" si="14"/>
        <v/>
      </c>
      <c r="P42" t="str">
        <f t="shared" ref="P42: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42" t="e">
        <f>MATCH(G42,options!$D$1:$D$20,0)</f>
        <v>#N/A</v>
      </c>
    </row>
    <row r="43" spans="1:22" x14ac:dyDescent="0.15">
      <c r="C43" s="41"/>
      <c r="D43" s="41"/>
      <c r="E43" s="58"/>
      <c r="F43" s="37"/>
      <c r="G43" s="42"/>
      <c r="H43"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43" t="b">
        <f>TRUE()</f>
        <v>1</v>
      </c>
      <c r="J43" s="44" t="b">
        <v>1</v>
      </c>
      <c r="K43" s="37"/>
      <c r="L43" s="45"/>
      <c r="M43" s="46" t="str">
        <f t="shared" si="12"/>
        <v/>
      </c>
      <c r="N43" s="46" t="str">
        <f t="shared" si="13"/>
        <v/>
      </c>
      <c r="O43" s="47" t="str">
        <f t="shared" si="14"/>
        <v/>
      </c>
      <c r="P43" t="str">
        <f t="shared" si="20"/>
        <v/>
      </c>
      <c r="Q43" t="str">
        <f t="shared" si="19"/>
        <v/>
      </c>
      <c r="R43" t="str">
        <f t="shared" si="18"/>
        <v/>
      </c>
      <c r="S43" t="str">
        <f t="shared" si="15"/>
        <v/>
      </c>
      <c r="T43" t="str">
        <f t="shared" si="16"/>
        <v/>
      </c>
      <c r="U43" t="str">
        <f t="shared" si="17"/>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2"/>
        <v/>
      </c>
      <c r="N44" s="46" t="str">
        <f t="shared" si="13"/>
        <v/>
      </c>
      <c r="O44" s="47" t="str">
        <f t="shared" si="14"/>
        <v/>
      </c>
      <c r="P44" t="str">
        <f t="shared" si="20"/>
        <v/>
      </c>
      <c r="Q44" t="str">
        <f t="shared" si="19"/>
        <v/>
      </c>
      <c r="R44" t="str">
        <f t="shared" si="18"/>
        <v/>
      </c>
      <c r="S44" t="str">
        <f t="shared" si="15"/>
        <v/>
      </c>
      <c r="T44" t="str">
        <f t="shared" si="16"/>
        <v/>
      </c>
      <c r="U44" t="str">
        <f t="shared" si="17"/>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2"/>
        <v/>
      </c>
      <c r="N45" s="46" t="str">
        <f t="shared" si="13"/>
        <v/>
      </c>
      <c r="O45" s="47" t="str">
        <f t="shared" si="14"/>
        <v/>
      </c>
      <c r="P45" t="str">
        <f t="shared" si="20"/>
        <v/>
      </c>
      <c r="Q45" t="str">
        <f t="shared" si="19"/>
        <v/>
      </c>
      <c r="R45" t="str">
        <f t="shared" si="18"/>
        <v/>
      </c>
      <c r="S45" t="str">
        <f t="shared" si="15"/>
        <v/>
      </c>
      <c r="T45" t="str">
        <f t="shared" si="16"/>
        <v/>
      </c>
      <c r="U45" t="str">
        <f t="shared" si="17"/>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2"/>
        <v/>
      </c>
      <c r="N46" s="46" t="str">
        <f t="shared" si="13"/>
        <v/>
      </c>
      <c r="O46" s="47" t="str">
        <f t="shared" si="14"/>
        <v/>
      </c>
      <c r="P46" t="str">
        <f t="shared" si="20"/>
        <v/>
      </c>
      <c r="Q46" t="str">
        <f t="shared" si="19"/>
        <v/>
      </c>
      <c r="R46" t="str">
        <f t="shared" si="18"/>
        <v/>
      </c>
      <c r="S46" t="str">
        <f t="shared" si="15"/>
        <v/>
      </c>
      <c r="T46" t="str">
        <f t="shared" si="16"/>
        <v/>
      </c>
      <c r="U46" t="str">
        <f t="shared" si="17"/>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2"/>
        <v/>
      </c>
      <c r="N47" s="46" t="str">
        <f t="shared" si="13"/>
        <v/>
      </c>
      <c r="O47" s="47" t="str">
        <f t="shared" si="14"/>
        <v/>
      </c>
      <c r="P47" t="str">
        <f t="shared" si="20"/>
        <v/>
      </c>
      <c r="Q47" t="str">
        <f t="shared" si="19"/>
        <v/>
      </c>
      <c r="R47" t="str">
        <f t="shared" si="18"/>
        <v/>
      </c>
      <c r="S47" t="str">
        <f t="shared" si="15"/>
        <v/>
      </c>
      <c r="T47" t="str">
        <f t="shared" si="16"/>
        <v/>
      </c>
      <c r="U47" t="str">
        <f t="shared" si="17"/>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2"/>
        <v/>
      </c>
      <c r="N48" s="46" t="str">
        <f t="shared" si="13"/>
        <v/>
      </c>
      <c r="O48" s="47" t="str">
        <f t="shared" si="14"/>
        <v/>
      </c>
      <c r="P48" t="str">
        <f t="shared" si="20"/>
        <v/>
      </c>
      <c r="Q48" t="str">
        <f t="shared" si="19"/>
        <v/>
      </c>
      <c r="R48" t="str">
        <f t="shared" si="18"/>
        <v/>
      </c>
      <c r="S48" t="str">
        <f t="shared" si="15"/>
        <v/>
      </c>
      <c r="T48" t="str">
        <f t="shared" si="16"/>
        <v/>
      </c>
      <c r="U48" t="str">
        <f t="shared" si="17"/>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2"/>
        <v/>
      </c>
      <c r="N49" s="46" t="str">
        <f t="shared" si="13"/>
        <v/>
      </c>
      <c r="O49" s="47" t="str">
        <f t="shared" si="14"/>
        <v/>
      </c>
      <c r="P49" t="str">
        <f t="shared" si="20"/>
        <v/>
      </c>
      <c r="Q49" t="str">
        <f t="shared" si="19"/>
        <v/>
      </c>
      <c r="R49" t="str">
        <f t="shared" si="18"/>
        <v/>
      </c>
      <c r="S49" t="str">
        <f t="shared" si="15"/>
        <v/>
      </c>
      <c r="T49" t="str">
        <f t="shared" si="16"/>
        <v/>
      </c>
      <c r="U49" t="str">
        <f t="shared" si="17"/>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2"/>
        <v/>
      </c>
      <c r="N50" s="46" t="str">
        <f t="shared" si="13"/>
        <v/>
      </c>
      <c r="O50" s="47" t="str">
        <f t="shared" si="14"/>
        <v/>
      </c>
      <c r="P50" t="str">
        <f t="shared" si="20"/>
        <v/>
      </c>
      <c r="Q50" t="str">
        <f t="shared" si="19"/>
        <v/>
      </c>
      <c r="R50" t="str">
        <f t="shared" si="18"/>
        <v/>
      </c>
      <c r="S50" t="str">
        <f t="shared" si="15"/>
        <v/>
      </c>
      <c r="T50" t="str">
        <f t="shared" si="16"/>
        <v/>
      </c>
      <c r="U50" t="str">
        <f t="shared" si="17"/>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2"/>
        <v/>
      </c>
      <c r="N51" s="46" t="str">
        <f t="shared" si="13"/>
        <v/>
      </c>
      <c r="O51" s="47" t="str">
        <f t="shared" si="14"/>
        <v/>
      </c>
      <c r="P51" t="str">
        <f t="shared" si="20"/>
        <v/>
      </c>
      <c r="Q51" t="str">
        <f t="shared" si="19"/>
        <v/>
      </c>
      <c r="R51" t="str">
        <f t="shared" si="18"/>
        <v/>
      </c>
      <c r="S51" t="str">
        <f t="shared" si="15"/>
        <v/>
      </c>
      <c r="T51" t="str">
        <f t="shared" si="16"/>
        <v/>
      </c>
      <c r="U51" t="str">
        <f t="shared" si="17"/>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2"/>
        <v/>
      </c>
      <c r="N52" s="46" t="str">
        <f t="shared" si="13"/>
        <v/>
      </c>
      <c r="O52" s="47" t="str">
        <f t="shared" si="14"/>
        <v/>
      </c>
      <c r="P52" t="str">
        <f t="shared" si="20"/>
        <v/>
      </c>
      <c r="Q52" t="str">
        <f t="shared" si="19"/>
        <v/>
      </c>
      <c r="R52" t="str">
        <f t="shared" si="18"/>
        <v/>
      </c>
      <c r="S52" t="str">
        <f t="shared" si="15"/>
        <v/>
      </c>
      <c r="T52" t="str">
        <f t="shared" si="16"/>
        <v/>
      </c>
      <c r="U52" t="str">
        <f t="shared" si="17"/>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2"/>
        <v/>
      </c>
      <c r="N53" s="46" t="str">
        <f t="shared" si="13"/>
        <v/>
      </c>
      <c r="O53" s="47" t="str">
        <f t="shared" si="14"/>
        <v/>
      </c>
      <c r="P53" t="str">
        <f t="shared" si="20"/>
        <v/>
      </c>
      <c r="Q53" t="str">
        <f t="shared" si="19"/>
        <v/>
      </c>
      <c r="R53" t="str">
        <f t="shared" si="18"/>
        <v/>
      </c>
      <c r="S53" t="str">
        <f t="shared" si="15"/>
        <v/>
      </c>
      <c r="T53" t="str">
        <f t="shared" si="16"/>
        <v/>
      </c>
      <c r="U53" t="str">
        <f t="shared" si="17"/>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2"/>
        <v/>
      </c>
      <c r="N54" s="46" t="str">
        <f t="shared" si="13"/>
        <v/>
      </c>
      <c r="O54" s="47" t="str">
        <f t="shared" si="14"/>
        <v/>
      </c>
      <c r="P54" t="str">
        <f t="shared" si="20"/>
        <v/>
      </c>
      <c r="Q54" t="str">
        <f t="shared" si="19"/>
        <v/>
      </c>
      <c r="R54" t="str">
        <f t="shared" si="18"/>
        <v/>
      </c>
      <c r="S54" t="str">
        <f t="shared" si="15"/>
        <v/>
      </c>
      <c r="T54" t="str">
        <f t="shared" si="16"/>
        <v/>
      </c>
      <c r="U54" t="str">
        <f t="shared" si="17"/>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2"/>
        <v/>
      </c>
      <c r="N55" s="46" t="str">
        <f t="shared" si="13"/>
        <v/>
      </c>
      <c r="O55" s="47" t="str">
        <f t="shared" si="14"/>
        <v/>
      </c>
      <c r="P55" t="str">
        <f t="shared" si="20"/>
        <v/>
      </c>
      <c r="Q55" t="str">
        <f t="shared" si="19"/>
        <v/>
      </c>
      <c r="R55" t="str">
        <f t="shared" si="18"/>
        <v/>
      </c>
      <c r="S55" t="str">
        <f t="shared" si="15"/>
        <v/>
      </c>
      <c r="T55" t="str">
        <f t="shared" si="16"/>
        <v/>
      </c>
      <c r="U55" t="str">
        <f t="shared" si="17"/>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2"/>
        <v/>
      </c>
      <c r="N56" s="46" t="str">
        <f t="shared" si="13"/>
        <v/>
      </c>
      <c r="O56" s="47" t="str">
        <f t="shared" si="14"/>
        <v/>
      </c>
      <c r="P56" t="str">
        <f t="shared" si="20"/>
        <v/>
      </c>
      <c r="Q56" t="str">
        <f t="shared" si="19"/>
        <v/>
      </c>
      <c r="R56" t="str">
        <f t="shared" si="18"/>
        <v/>
      </c>
      <c r="S56" t="str">
        <f t="shared" si="15"/>
        <v/>
      </c>
      <c r="T56" t="str">
        <f t="shared" si="16"/>
        <v/>
      </c>
      <c r="U56" t="str">
        <f t="shared" si="17"/>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2"/>
        <v/>
      </c>
      <c r="N57" s="46" t="str">
        <f t="shared" si="13"/>
        <v/>
      </c>
      <c r="O57" s="47" t="str">
        <f t="shared" si="14"/>
        <v/>
      </c>
      <c r="P57" t="str">
        <f t="shared" si="20"/>
        <v/>
      </c>
      <c r="Q57" t="str">
        <f t="shared" si="19"/>
        <v/>
      </c>
      <c r="R57" t="str">
        <f t="shared" si="18"/>
        <v/>
      </c>
      <c r="S57" t="str">
        <f t="shared" si="15"/>
        <v/>
      </c>
      <c r="T57" t="str">
        <f t="shared" si="16"/>
        <v/>
      </c>
      <c r="U57" t="str">
        <f t="shared" si="17"/>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2"/>
        <v/>
      </c>
      <c r="N58" s="46" t="str">
        <f t="shared" si="13"/>
        <v/>
      </c>
      <c r="O58" s="47" t="str">
        <f t="shared" si="14"/>
        <v/>
      </c>
      <c r="P58" t="str">
        <f t="shared" si="20"/>
        <v/>
      </c>
      <c r="Q58" t="str">
        <f t="shared" si="19"/>
        <v/>
      </c>
      <c r="R58" t="str">
        <f t="shared" si="18"/>
        <v/>
      </c>
      <c r="S58" t="str">
        <f t="shared" si="15"/>
        <v/>
      </c>
      <c r="T58" t="str">
        <f t="shared" si="16"/>
        <v/>
      </c>
      <c r="U58" t="str">
        <f t="shared" si="17"/>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2"/>
        <v/>
      </c>
      <c r="N59" s="46" t="str">
        <f t="shared" si="13"/>
        <v/>
      </c>
      <c r="O59" s="47" t="str">
        <f t="shared" si="14"/>
        <v/>
      </c>
      <c r="P59" t="str">
        <f t="shared" si="20"/>
        <v/>
      </c>
      <c r="Q59" t="str">
        <f t="shared" si="19"/>
        <v/>
      </c>
      <c r="R59" t="str">
        <f t="shared" si="18"/>
        <v/>
      </c>
      <c r="S59" t="str">
        <f t="shared" si="15"/>
        <v/>
      </c>
      <c r="T59" t="str">
        <f t="shared" si="16"/>
        <v/>
      </c>
      <c r="U59" t="str">
        <f t="shared" si="17"/>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2"/>
        <v/>
      </c>
      <c r="N60" s="46" t="str">
        <f t="shared" si="13"/>
        <v/>
      </c>
      <c r="O60" s="47" t="str">
        <f t="shared" si="14"/>
        <v/>
      </c>
      <c r="P60" t="str">
        <f t="shared" si="20"/>
        <v/>
      </c>
      <c r="Q60" t="str">
        <f t="shared" si="19"/>
        <v/>
      </c>
      <c r="R60" t="str">
        <f t="shared" si="18"/>
        <v/>
      </c>
      <c r="S60" t="str">
        <f t="shared" si="15"/>
        <v/>
      </c>
      <c r="T60" t="str">
        <f t="shared" si="16"/>
        <v/>
      </c>
      <c r="U60" t="str">
        <f t="shared" si="17"/>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2"/>
        <v/>
      </c>
      <c r="N61" s="46" t="str">
        <f t="shared" si="13"/>
        <v/>
      </c>
      <c r="O61" s="47" t="str">
        <f t="shared" si="14"/>
        <v/>
      </c>
      <c r="P61" t="str">
        <f t="shared" si="20"/>
        <v/>
      </c>
      <c r="Q61" t="str">
        <f t="shared" si="19"/>
        <v/>
      </c>
      <c r="R61" t="str">
        <f t="shared" si="18"/>
        <v/>
      </c>
      <c r="S61" t="str">
        <f t="shared" si="15"/>
        <v/>
      </c>
      <c r="T61" t="str">
        <f t="shared" si="16"/>
        <v/>
      </c>
      <c r="U61" t="str">
        <f t="shared" si="17"/>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2"/>
        <v/>
      </c>
      <c r="N62" s="46" t="str">
        <f t="shared" si="13"/>
        <v/>
      </c>
      <c r="O62" s="47" t="str">
        <f t="shared" si="14"/>
        <v/>
      </c>
      <c r="P62" t="str">
        <f t="shared" si="20"/>
        <v/>
      </c>
      <c r="Q62" t="str">
        <f t="shared" si="19"/>
        <v/>
      </c>
      <c r="R62" t="str">
        <f t="shared" si="18"/>
        <v/>
      </c>
      <c r="S62" t="str">
        <f t="shared" si="15"/>
        <v/>
      </c>
      <c r="T62" t="str">
        <f t="shared" si="16"/>
        <v/>
      </c>
      <c r="U62" t="str">
        <f t="shared" si="17"/>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2"/>
        <v/>
      </c>
      <c r="N63" s="46" t="str">
        <f t="shared" si="13"/>
        <v/>
      </c>
      <c r="O63" s="47" t="str">
        <f t="shared" si="14"/>
        <v/>
      </c>
      <c r="P63" t="str">
        <f t="shared" si="20"/>
        <v/>
      </c>
      <c r="Q63" t="str">
        <f t="shared" si="19"/>
        <v/>
      </c>
      <c r="R63" t="str">
        <f t="shared" si="18"/>
        <v/>
      </c>
      <c r="S63" t="str">
        <f t="shared" si="15"/>
        <v/>
      </c>
      <c r="T63" t="str">
        <f t="shared" si="16"/>
        <v/>
      </c>
      <c r="U63" t="str">
        <f t="shared" si="17"/>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2"/>
        <v/>
      </c>
      <c r="N64" s="46" t="str">
        <f t="shared" si="13"/>
        <v/>
      </c>
      <c r="O64" s="47" t="str">
        <f t="shared" si="14"/>
        <v/>
      </c>
      <c r="P64" t="str">
        <f t="shared" si="20"/>
        <v/>
      </c>
      <c r="Q64" t="str">
        <f t="shared" si="19"/>
        <v/>
      </c>
      <c r="R64" t="str">
        <f t="shared" si="18"/>
        <v/>
      </c>
      <c r="S64" t="str">
        <f t="shared" si="15"/>
        <v/>
      </c>
      <c r="T64" t="str">
        <f t="shared" si="16"/>
        <v/>
      </c>
      <c r="U64" t="str">
        <f t="shared" si="17"/>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2"/>
        <v/>
      </c>
      <c r="N65" s="46" t="str">
        <f t="shared" si="13"/>
        <v/>
      </c>
      <c r="O65" s="47" t="str">
        <f t="shared" si="14"/>
        <v/>
      </c>
      <c r="P65" t="str">
        <f t="shared" si="20"/>
        <v/>
      </c>
      <c r="Q65" t="str">
        <f t="shared" si="19"/>
        <v/>
      </c>
      <c r="R65" t="str">
        <f t="shared" si="18"/>
        <v/>
      </c>
      <c r="S65" t="str">
        <f t="shared" si="15"/>
        <v/>
      </c>
      <c r="T65" t="str">
        <f t="shared" si="16"/>
        <v/>
      </c>
      <c r="U65" t="str">
        <f t="shared" si="17"/>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2"/>
        <v/>
      </c>
      <c r="N66" s="46" t="str">
        <f t="shared" si="13"/>
        <v/>
      </c>
      <c r="O66" s="47" t="str">
        <f t="shared" si="14"/>
        <v/>
      </c>
      <c r="P66" t="str">
        <f t="shared" si="20"/>
        <v/>
      </c>
      <c r="Q66" t="str">
        <f t="shared" si="19"/>
        <v/>
      </c>
      <c r="R66" t="str">
        <f t="shared" si="18"/>
        <v/>
      </c>
      <c r="S66" t="str">
        <f t="shared" si="15"/>
        <v/>
      </c>
      <c r="T66" t="str">
        <f t="shared" si="16"/>
        <v/>
      </c>
      <c r="U66" t="str">
        <f t="shared" si="17"/>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2"/>
        <v/>
      </c>
      <c r="N67" s="46" t="str">
        <f t="shared" si="13"/>
        <v/>
      </c>
      <c r="O67" s="47" t="str">
        <f t="shared" si="14"/>
        <v/>
      </c>
      <c r="P67" t="str">
        <f t="shared" si="20"/>
        <v/>
      </c>
      <c r="Q67" t="str">
        <f t="shared" si="19"/>
        <v/>
      </c>
      <c r="R67" t="str">
        <f t="shared" si="18"/>
        <v/>
      </c>
      <c r="S67" t="str">
        <f t="shared" si="15"/>
        <v/>
      </c>
      <c r="T67" t="str">
        <f t="shared" si="16"/>
        <v/>
      </c>
      <c r="U67" t="str">
        <f t="shared" si="17"/>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1">IF(ISBLANK(K68),"",IF(L68, "https://raw.githubusercontent.com/PatrickVibild/TellusAmazonPictures/master/pictures/"&amp;K68&amp;"/1.jpg","https://download.lenovo.com/Images/Parts/"&amp;K68&amp;"/"&amp;K68&amp;"_A.jpg"))</f>
        <v/>
      </c>
      <c r="N68" s="46" t="str">
        <f t="shared" ref="N68:N103" si="22">IF(ISBLANK(K68),"",IF(L68, "https://raw.githubusercontent.com/PatrickVibild/TellusAmazonPictures/master/pictures/"&amp;K68&amp;"/2.jpg","https://download.lenovo.com/Images/Parts/"&amp;K68&amp;"/"&amp;K68&amp;"_B.jpg"))</f>
        <v/>
      </c>
      <c r="O68" s="47"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1"/>
        <v/>
      </c>
      <c r="N69" s="46" t="str">
        <f t="shared" si="22"/>
        <v/>
      </c>
      <c r="O69" s="47" t="str">
        <f t="shared" si="23"/>
        <v/>
      </c>
      <c r="P69" t="str">
        <f t="shared" si="24"/>
        <v/>
      </c>
      <c r="Q69" t="str">
        <f t="shared" si="25"/>
        <v/>
      </c>
      <c r="R69" t="str">
        <f t="shared" si="26"/>
        <v/>
      </c>
      <c r="S69" t="str">
        <f t="shared" si="27"/>
        <v/>
      </c>
      <c r="T69" t="str">
        <f t="shared" si="28"/>
        <v/>
      </c>
      <c r="U69" t="str">
        <f t="shared" si="29"/>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1"/>
        <v/>
      </c>
      <c r="N70" s="46" t="str">
        <f t="shared" si="22"/>
        <v/>
      </c>
      <c r="O70" s="47" t="str">
        <f t="shared" si="23"/>
        <v/>
      </c>
      <c r="P70" t="str">
        <f t="shared" si="24"/>
        <v/>
      </c>
      <c r="Q70" t="str">
        <f t="shared" si="25"/>
        <v/>
      </c>
      <c r="R70" t="str">
        <f t="shared" si="26"/>
        <v/>
      </c>
      <c r="S70" t="str">
        <f t="shared" si="27"/>
        <v/>
      </c>
      <c r="T70" t="str">
        <f t="shared" si="28"/>
        <v/>
      </c>
      <c r="U70" t="str">
        <f t="shared" si="29"/>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1"/>
        <v/>
      </c>
      <c r="N71" s="46" t="str">
        <f t="shared" si="22"/>
        <v/>
      </c>
      <c r="O71" s="47" t="str">
        <f t="shared" si="23"/>
        <v/>
      </c>
      <c r="P71" t="str">
        <f t="shared" si="24"/>
        <v/>
      </c>
      <c r="Q71" t="str">
        <f t="shared" si="25"/>
        <v/>
      </c>
      <c r="R71" t="str">
        <f t="shared" si="26"/>
        <v/>
      </c>
      <c r="S71" t="str">
        <f t="shared" si="27"/>
        <v/>
      </c>
      <c r="T71" t="str">
        <f t="shared" si="28"/>
        <v/>
      </c>
      <c r="U71" t="str">
        <f t="shared" si="29"/>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1"/>
        <v/>
      </c>
      <c r="N72" s="46" t="str">
        <f t="shared" si="22"/>
        <v/>
      </c>
      <c r="O72" s="47" t="str">
        <f t="shared" si="23"/>
        <v/>
      </c>
      <c r="P72" t="str">
        <f t="shared" si="24"/>
        <v/>
      </c>
      <c r="Q72" t="str">
        <f t="shared" si="25"/>
        <v/>
      </c>
      <c r="R72" t="str">
        <f t="shared" si="26"/>
        <v/>
      </c>
      <c r="S72" t="str">
        <f t="shared" si="27"/>
        <v/>
      </c>
      <c r="T72" t="str">
        <f t="shared" si="28"/>
        <v/>
      </c>
      <c r="U72" t="str">
        <f t="shared" si="29"/>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1"/>
        <v/>
      </c>
      <c r="N73" s="46" t="str">
        <f t="shared" si="22"/>
        <v/>
      </c>
      <c r="O73" s="47" t="str">
        <f t="shared" si="23"/>
        <v/>
      </c>
      <c r="P73" t="str">
        <f t="shared" si="24"/>
        <v/>
      </c>
      <c r="Q73" t="str">
        <f t="shared" si="25"/>
        <v/>
      </c>
      <c r="R73" t="str">
        <f t="shared" si="26"/>
        <v/>
      </c>
      <c r="S73" t="str">
        <f t="shared" si="27"/>
        <v/>
      </c>
      <c r="T73" t="str">
        <f t="shared" si="28"/>
        <v/>
      </c>
      <c r="U73" t="str">
        <f t="shared" si="29"/>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1"/>
        <v/>
      </c>
      <c r="N74" s="46" t="str">
        <f t="shared" si="22"/>
        <v/>
      </c>
      <c r="O74" s="47" t="str">
        <f t="shared" si="23"/>
        <v/>
      </c>
      <c r="P74" t="str">
        <f t="shared" si="24"/>
        <v/>
      </c>
      <c r="Q74" t="str">
        <f t="shared" si="25"/>
        <v/>
      </c>
      <c r="R74" t="str">
        <f t="shared" si="26"/>
        <v/>
      </c>
      <c r="S74" t="str">
        <f t="shared" si="27"/>
        <v/>
      </c>
      <c r="T74" t="str">
        <f t="shared" si="28"/>
        <v/>
      </c>
      <c r="U74" t="str">
        <f t="shared" si="29"/>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1"/>
        <v/>
      </c>
      <c r="N75" s="46" t="str">
        <f t="shared" si="22"/>
        <v/>
      </c>
      <c r="O75" s="47" t="str">
        <f t="shared" si="23"/>
        <v/>
      </c>
      <c r="P75" t="str">
        <f t="shared" si="24"/>
        <v/>
      </c>
      <c r="Q75" t="str">
        <f t="shared" si="25"/>
        <v/>
      </c>
      <c r="R75" t="str">
        <f t="shared" si="26"/>
        <v/>
      </c>
      <c r="S75" t="str">
        <f t="shared" si="27"/>
        <v/>
      </c>
      <c r="T75" t="str">
        <f t="shared" si="28"/>
        <v/>
      </c>
      <c r="U75" t="str">
        <f t="shared" si="29"/>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1"/>
        <v/>
      </c>
      <c r="N76" s="46" t="str">
        <f t="shared" si="22"/>
        <v/>
      </c>
      <c r="O76" s="47" t="str">
        <f t="shared" si="23"/>
        <v/>
      </c>
      <c r="P76" t="str">
        <f t="shared" si="24"/>
        <v/>
      </c>
      <c r="Q76" t="str">
        <f t="shared" si="25"/>
        <v/>
      </c>
      <c r="R76" t="str">
        <f t="shared" si="26"/>
        <v/>
      </c>
      <c r="S76" t="str">
        <f t="shared" si="27"/>
        <v/>
      </c>
      <c r="T76" t="str">
        <f t="shared" si="28"/>
        <v/>
      </c>
      <c r="U76" t="str">
        <f t="shared" si="29"/>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1"/>
        <v/>
      </c>
      <c r="N77" s="46" t="str">
        <f t="shared" si="22"/>
        <v/>
      </c>
      <c r="O77" s="47" t="str">
        <f t="shared" si="23"/>
        <v/>
      </c>
      <c r="P77" t="str">
        <f t="shared" si="24"/>
        <v/>
      </c>
      <c r="Q77" t="str">
        <f t="shared" si="25"/>
        <v/>
      </c>
      <c r="R77" t="str">
        <f t="shared" si="26"/>
        <v/>
      </c>
      <c r="S77" t="str">
        <f t="shared" si="27"/>
        <v/>
      </c>
      <c r="T77" t="str">
        <f t="shared" si="28"/>
        <v/>
      </c>
      <c r="U77" t="str">
        <f t="shared" si="29"/>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1"/>
        <v/>
      </c>
      <c r="N78" s="46" t="str">
        <f t="shared" si="22"/>
        <v/>
      </c>
      <c r="O78" s="47" t="str">
        <f t="shared" si="23"/>
        <v/>
      </c>
      <c r="P78" t="str">
        <f t="shared" si="24"/>
        <v/>
      </c>
      <c r="Q78" t="str">
        <f t="shared" si="25"/>
        <v/>
      </c>
      <c r="R78" t="str">
        <f t="shared" si="26"/>
        <v/>
      </c>
      <c r="S78" t="str">
        <f t="shared" si="27"/>
        <v/>
      </c>
      <c r="T78" t="str">
        <f t="shared" si="28"/>
        <v/>
      </c>
      <c r="U78" t="str">
        <f t="shared" si="29"/>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1"/>
        <v/>
      </c>
      <c r="N79" s="46" t="str">
        <f t="shared" si="22"/>
        <v/>
      </c>
      <c r="O79" s="47" t="str">
        <f t="shared" si="23"/>
        <v/>
      </c>
      <c r="P79" t="str">
        <f t="shared" si="24"/>
        <v/>
      </c>
      <c r="Q79" t="str">
        <f t="shared" si="25"/>
        <v/>
      </c>
      <c r="R79" t="str">
        <f t="shared" si="26"/>
        <v/>
      </c>
      <c r="S79" t="str">
        <f t="shared" si="27"/>
        <v/>
      </c>
      <c r="T79" t="str">
        <f t="shared" si="28"/>
        <v/>
      </c>
      <c r="U79" t="str">
        <f t="shared" si="29"/>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1"/>
        <v/>
      </c>
      <c r="N80" s="46" t="str">
        <f t="shared" si="22"/>
        <v/>
      </c>
      <c r="O80" s="47" t="str">
        <f t="shared" si="23"/>
        <v/>
      </c>
      <c r="P80" t="str">
        <f t="shared" si="24"/>
        <v/>
      </c>
      <c r="Q80" t="str">
        <f t="shared" si="25"/>
        <v/>
      </c>
      <c r="R80" t="str">
        <f t="shared" si="26"/>
        <v/>
      </c>
      <c r="S80" t="str">
        <f t="shared" si="27"/>
        <v/>
      </c>
      <c r="T80" t="str">
        <f t="shared" si="28"/>
        <v/>
      </c>
      <c r="U80" t="str">
        <f t="shared" si="29"/>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1"/>
        <v/>
      </c>
      <c r="N81" s="46" t="str">
        <f t="shared" si="22"/>
        <v/>
      </c>
      <c r="O81" s="47" t="str">
        <f t="shared" si="23"/>
        <v/>
      </c>
      <c r="P81" t="str">
        <f t="shared" si="24"/>
        <v/>
      </c>
      <c r="Q81" t="str">
        <f t="shared" si="25"/>
        <v/>
      </c>
      <c r="R81" t="str">
        <f t="shared" si="26"/>
        <v/>
      </c>
      <c r="S81" t="str">
        <f t="shared" si="27"/>
        <v/>
      </c>
      <c r="T81" t="str">
        <f t="shared" si="28"/>
        <v/>
      </c>
      <c r="U81" t="str">
        <f t="shared" si="29"/>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1"/>
        <v/>
      </c>
      <c r="N82" s="46" t="str">
        <f t="shared" si="22"/>
        <v/>
      </c>
      <c r="O82" s="47" t="str">
        <f t="shared" si="23"/>
        <v/>
      </c>
      <c r="P82" t="str">
        <f t="shared" si="24"/>
        <v/>
      </c>
      <c r="Q82" t="str">
        <f t="shared" si="25"/>
        <v/>
      </c>
      <c r="R82" t="str">
        <f t="shared" si="26"/>
        <v/>
      </c>
      <c r="S82" t="str">
        <f t="shared" si="27"/>
        <v/>
      </c>
      <c r="T82" t="str">
        <f t="shared" si="28"/>
        <v/>
      </c>
      <c r="U82" t="str">
        <f t="shared" si="29"/>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1"/>
        <v/>
      </c>
      <c r="N83" s="46" t="str">
        <f t="shared" si="22"/>
        <v/>
      </c>
      <c r="O83" s="47" t="str">
        <f t="shared" si="23"/>
        <v/>
      </c>
      <c r="P83" t="str">
        <f t="shared" si="24"/>
        <v/>
      </c>
      <c r="Q83" t="str">
        <f t="shared" si="25"/>
        <v/>
      </c>
      <c r="R83" t="str">
        <f t="shared" si="26"/>
        <v/>
      </c>
      <c r="S83" t="str">
        <f t="shared" si="27"/>
        <v/>
      </c>
      <c r="T83" t="str">
        <f t="shared" si="28"/>
        <v/>
      </c>
      <c r="U83" t="str">
        <f t="shared" si="29"/>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1"/>
        <v/>
      </c>
      <c r="N84" s="46" t="str">
        <f t="shared" si="22"/>
        <v/>
      </c>
      <c r="O84" s="47" t="str">
        <f t="shared" si="23"/>
        <v/>
      </c>
      <c r="P84" t="str">
        <f t="shared" si="24"/>
        <v/>
      </c>
      <c r="Q84" t="str">
        <f t="shared" si="25"/>
        <v/>
      </c>
      <c r="R84" t="str">
        <f t="shared" si="26"/>
        <v/>
      </c>
      <c r="S84" t="str">
        <f t="shared" si="27"/>
        <v/>
      </c>
      <c r="T84" t="str">
        <f t="shared" si="28"/>
        <v/>
      </c>
      <c r="U84" t="str">
        <f t="shared" si="29"/>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1"/>
        <v/>
      </c>
      <c r="N85" s="46" t="str">
        <f t="shared" si="22"/>
        <v/>
      </c>
      <c r="O85" s="47" t="str">
        <f t="shared" si="23"/>
        <v/>
      </c>
      <c r="P85" t="str">
        <f t="shared" si="24"/>
        <v/>
      </c>
      <c r="Q85" t="str">
        <f t="shared" si="25"/>
        <v/>
      </c>
      <c r="R85" t="str">
        <f t="shared" si="26"/>
        <v/>
      </c>
      <c r="S85" t="str">
        <f t="shared" si="27"/>
        <v/>
      </c>
      <c r="T85" t="str">
        <f t="shared" si="28"/>
        <v/>
      </c>
      <c r="U85" t="str">
        <f t="shared" si="29"/>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1"/>
        <v/>
      </c>
      <c r="N86" s="46" t="str">
        <f t="shared" si="22"/>
        <v/>
      </c>
      <c r="O86" s="47" t="str">
        <f t="shared" si="23"/>
        <v/>
      </c>
      <c r="P86" t="str">
        <f t="shared" si="24"/>
        <v/>
      </c>
      <c r="Q86" t="str">
        <f t="shared" si="25"/>
        <v/>
      </c>
      <c r="R86" t="str">
        <f t="shared" si="26"/>
        <v/>
      </c>
      <c r="S86" t="str">
        <f t="shared" si="27"/>
        <v/>
      </c>
      <c r="T86" t="str">
        <f t="shared" si="28"/>
        <v/>
      </c>
      <c r="U86" t="str">
        <f t="shared" si="29"/>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1"/>
        <v/>
      </c>
      <c r="N87" s="46" t="str">
        <f t="shared" si="22"/>
        <v/>
      </c>
      <c r="O87" s="47" t="str">
        <f t="shared" si="23"/>
        <v/>
      </c>
      <c r="P87" t="str">
        <f t="shared" si="24"/>
        <v/>
      </c>
      <c r="Q87" t="str">
        <f t="shared" si="25"/>
        <v/>
      </c>
      <c r="R87" t="str">
        <f t="shared" si="26"/>
        <v/>
      </c>
      <c r="S87" t="str">
        <f t="shared" si="27"/>
        <v/>
      </c>
      <c r="T87" t="str">
        <f t="shared" si="28"/>
        <v/>
      </c>
      <c r="U87" t="str">
        <f t="shared" si="29"/>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1"/>
        <v/>
      </c>
      <c r="N88" s="46" t="str">
        <f t="shared" si="22"/>
        <v/>
      </c>
      <c r="O88" s="47" t="str">
        <f t="shared" si="23"/>
        <v/>
      </c>
      <c r="P88" t="str">
        <f t="shared" si="24"/>
        <v/>
      </c>
      <c r="Q88" t="str">
        <f t="shared" si="25"/>
        <v/>
      </c>
      <c r="R88" t="str">
        <f t="shared" si="26"/>
        <v/>
      </c>
      <c r="S88" t="str">
        <f t="shared" si="27"/>
        <v/>
      </c>
      <c r="T88" t="str">
        <f t="shared" si="28"/>
        <v/>
      </c>
      <c r="U88" t="str">
        <f t="shared" si="29"/>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1"/>
        <v/>
      </c>
      <c r="N89" s="46" t="str">
        <f t="shared" si="22"/>
        <v/>
      </c>
      <c r="O89" s="47" t="str">
        <f t="shared" si="23"/>
        <v/>
      </c>
      <c r="P89" t="str">
        <f t="shared" si="24"/>
        <v/>
      </c>
      <c r="Q89" t="str">
        <f t="shared" si="25"/>
        <v/>
      </c>
      <c r="R89" t="str">
        <f t="shared" si="26"/>
        <v/>
      </c>
      <c r="S89" t="str">
        <f t="shared" si="27"/>
        <v/>
      </c>
      <c r="T89" t="str">
        <f t="shared" si="28"/>
        <v/>
      </c>
      <c r="U89" t="str">
        <f t="shared" si="29"/>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1"/>
        <v/>
      </c>
      <c r="N90" s="46" t="str">
        <f t="shared" si="22"/>
        <v/>
      </c>
      <c r="O90" s="47" t="str">
        <f t="shared" si="23"/>
        <v/>
      </c>
      <c r="P90" t="str">
        <f t="shared" si="24"/>
        <v/>
      </c>
      <c r="Q90" t="str">
        <f t="shared" si="25"/>
        <v/>
      </c>
      <c r="R90" t="str">
        <f t="shared" si="26"/>
        <v/>
      </c>
      <c r="S90" t="str">
        <f t="shared" si="27"/>
        <v/>
      </c>
      <c r="T90" t="str">
        <f t="shared" si="28"/>
        <v/>
      </c>
      <c r="U90" t="str">
        <f t="shared" si="29"/>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1"/>
        <v/>
      </c>
      <c r="N91" s="46" t="str">
        <f t="shared" si="22"/>
        <v/>
      </c>
      <c r="O91" s="47" t="str">
        <f t="shared" si="23"/>
        <v/>
      </c>
      <c r="P91" t="str">
        <f t="shared" si="24"/>
        <v/>
      </c>
      <c r="Q91" t="str">
        <f t="shared" si="25"/>
        <v/>
      </c>
      <c r="R91" t="str">
        <f t="shared" si="26"/>
        <v/>
      </c>
      <c r="S91" t="str">
        <f t="shared" si="27"/>
        <v/>
      </c>
      <c r="T91" t="str">
        <f t="shared" si="28"/>
        <v/>
      </c>
      <c r="U91" t="str">
        <f t="shared" si="29"/>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1"/>
        <v/>
      </c>
      <c r="N92" s="46" t="str">
        <f t="shared" si="22"/>
        <v/>
      </c>
      <c r="O92" s="47" t="str">
        <f t="shared" si="23"/>
        <v/>
      </c>
      <c r="P92" t="str">
        <f t="shared" si="24"/>
        <v/>
      </c>
      <c r="Q92" t="str">
        <f t="shared" si="25"/>
        <v/>
      </c>
      <c r="R92" t="str">
        <f t="shared" si="26"/>
        <v/>
      </c>
      <c r="S92" t="str">
        <f t="shared" si="27"/>
        <v/>
      </c>
      <c r="T92" t="str">
        <f t="shared" si="28"/>
        <v/>
      </c>
      <c r="U92" t="str">
        <f t="shared" si="29"/>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1"/>
        <v/>
      </c>
      <c r="N93" s="46" t="str">
        <f t="shared" si="22"/>
        <v/>
      </c>
      <c r="O93" s="47" t="str">
        <f t="shared" si="23"/>
        <v/>
      </c>
      <c r="P93" t="str">
        <f t="shared" si="24"/>
        <v/>
      </c>
      <c r="Q93" t="str">
        <f t="shared" si="25"/>
        <v/>
      </c>
      <c r="R93" t="str">
        <f t="shared" si="26"/>
        <v/>
      </c>
      <c r="S93" t="str">
        <f t="shared" si="27"/>
        <v/>
      </c>
      <c r="T93" t="str">
        <f t="shared" si="28"/>
        <v/>
      </c>
      <c r="U93" t="str">
        <f t="shared" si="29"/>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1"/>
        <v/>
      </c>
      <c r="N94" s="46" t="str">
        <f t="shared" si="22"/>
        <v/>
      </c>
      <c r="O94" s="47" t="str">
        <f t="shared" si="23"/>
        <v/>
      </c>
      <c r="P94" t="str">
        <f t="shared" si="24"/>
        <v/>
      </c>
      <c r="Q94" t="str">
        <f t="shared" si="25"/>
        <v/>
      </c>
      <c r="R94" t="str">
        <f t="shared" si="26"/>
        <v/>
      </c>
      <c r="S94" t="str">
        <f t="shared" si="27"/>
        <v/>
      </c>
      <c r="T94" t="str">
        <f t="shared" si="28"/>
        <v/>
      </c>
      <c r="U94" t="str">
        <f t="shared" si="29"/>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1"/>
        <v/>
      </c>
      <c r="N95" s="46" t="str">
        <f t="shared" si="22"/>
        <v/>
      </c>
      <c r="O95" s="47" t="str">
        <f t="shared" si="23"/>
        <v/>
      </c>
      <c r="P95" t="str">
        <f t="shared" si="24"/>
        <v/>
      </c>
      <c r="Q95" t="str">
        <f t="shared" si="25"/>
        <v/>
      </c>
      <c r="R95" t="str">
        <f t="shared" si="26"/>
        <v/>
      </c>
      <c r="S95" t="str">
        <f t="shared" si="27"/>
        <v/>
      </c>
      <c r="T95" t="str">
        <f t="shared" si="28"/>
        <v/>
      </c>
      <c r="U95" t="str">
        <f t="shared" si="29"/>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1"/>
        <v/>
      </c>
      <c r="N96" s="46" t="str">
        <f t="shared" si="22"/>
        <v/>
      </c>
      <c r="O96" s="47" t="str">
        <f t="shared" si="23"/>
        <v/>
      </c>
      <c r="P96" t="str">
        <f t="shared" si="24"/>
        <v/>
      </c>
      <c r="Q96" t="str">
        <f t="shared" si="25"/>
        <v/>
      </c>
      <c r="R96" t="str">
        <f t="shared" si="26"/>
        <v/>
      </c>
      <c r="S96" t="str">
        <f t="shared" si="27"/>
        <v/>
      </c>
      <c r="T96" t="str">
        <f t="shared" si="28"/>
        <v/>
      </c>
      <c r="U96" t="str">
        <f t="shared" si="29"/>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1"/>
        <v/>
      </c>
      <c r="N97" s="46" t="str">
        <f t="shared" si="22"/>
        <v/>
      </c>
      <c r="O97" s="47" t="str">
        <f t="shared" si="23"/>
        <v/>
      </c>
      <c r="P97" t="str">
        <f t="shared" si="24"/>
        <v/>
      </c>
      <c r="Q97" t="str">
        <f t="shared" si="25"/>
        <v/>
      </c>
      <c r="R97" t="str">
        <f t="shared" si="26"/>
        <v/>
      </c>
      <c r="S97" t="str">
        <f t="shared" si="27"/>
        <v/>
      </c>
      <c r="T97" t="str">
        <f t="shared" si="28"/>
        <v/>
      </c>
      <c r="U97" t="str">
        <f t="shared" si="29"/>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1"/>
        <v/>
      </c>
      <c r="N98" s="46" t="str">
        <f t="shared" si="22"/>
        <v/>
      </c>
      <c r="O98" s="47" t="str">
        <f t="shared" si="23"/>
        <v/>
      </c>
      <c r="P98" t="str">
        <f t="shared" si="24"/>
        <v/>
      </c>
      <c r="Q98" t="str">
        <f t="shared" si="25"/>
        <v/>
      </c>
      <c r="R98" t="str">
        <f t="shared" si="26"/>
        <v/>
      </c>
      <c r="S98" t="str">
        <f t="shared" si="27"/>
        <v/>
      </c>
      <c r="T98" t="str">
        <f t="shared" si="28"/>
        <v/>
      </c>
      <c r="U98" t="str">
        <f t="shared" si="29"/>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1"/>
        <v/>
      </c>
      <c r="N99" s="46" t="str">
        <f t="shared" si="22"/>
        <v/>
      </c>
      <c r="O99" s="47" t="str">
        <f t="shared" si="23"/>
        <v/>
      </c>
      <c r="P99" t="str">
        <f t="shared" si="24"/>
        <v/>
      </c>
      <c r="Q99" t="str">
        <f t="shared" si="25"/>
        <v/>
      </c>
      <c r="R99" t="str">
        <f t="shared" si="26"/>
        <v/>
      </c>
      <c r="S99" t="str">
        <f t="shared" si="27"/>
        <v/>
      </c>
      <c r="T99" t="str">
        <f t="shared" si="28"/>
        <v/>
      </c>
      <c r="U99" t="str">
        <f t="shared" si="29"/>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30">IF(ISBLANK(K100),"",IF(L100, "https://raw.githubusercontent.com/PatrickVibild/TellusAmazonPictures/master/pictures/"&amp;K100&amp;"/1.jpg","https://download.lenovo.com/Images/Parts/"&amp;K100&amp;"/"&amp;K100&amp;"_A.jpg"))</f>
        <v/>
      </c>
      <c r="N100" s="46" t="str">
        <f t="shared" si="22"/>
        <v/>
      </c>
      <c r="O100" s="47" t="str">
        <f t="shared" si="23"/>
        <v/>
      </c>
      <c r="P100" t="str">
        <f t="shared" si="24"/>
        <v/>
      </c>
      <c r="Q100" t="str">
        <f t="shared" si="25"/>
        <v/>
      </c>
      <c r="R100" t="str">
        <f t="shared" si="26"/>
        <v/>
      </c>
      <c r="S100" t="str">
        <f t="shared" si="27"/>
        <v/>
      </c>
      <c r="T100" t="str">
        <f t="shared" si="28"/>
        <v/>
      </c>
      <c r="U100" t="str">
        <f t="shared" si="29"/>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30"/>
        <v/>
      </c>
      <c r="N101" s="46" t="str">
        <f t="shared" si="22"/>
        <v/>
      </c>
      <c r="O101" s="47" t="str">
        <f t="shared" si="23"/>
        <v/>
      </c>
      <c r="P101" t="str">
        <f t="shared" si="24"/>
        <v/>
      </c>
      <c r="Q101" t="str">
        <f t="shared" si="25"/>
        <v/>
      </c>
      <c r="R101" t="str">
        <f t="shared" si="26"/>
        <v/>
      </c>
      <c r="S101" t="str">
        <f t="shared" si="27"/>
        <v/>
      </c>
      <c r="T101" t="str">
        <f t="shared" si="28"/>
        <v/>
      </c>
      <c r="U101" t="str">
        <f t="shared" si="29"/>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30"/>
        <v/>
      </c>
      <c r="N102" s="46" t="str">
        <f t="shared" si="22"/>
        <v/>
      </c>
      <c r="O102" s="47" t="str">
        <f t="shared" si="23"/>
        <v/>
      </c>
      <c r="P102" t="str">
        <f t="shared" si="24"/>
        <v/>
      </c>
      <c r="Q102" t="str">
        <f t="shared" si="25"/>
        <v/>
      </c>
      <c r="R102" t="str">
        <f t="shared" si="26"/>
        <v/>
      </c>
      <c r="S102" t="str">
        <f t="shared" si="27"/>
        <v/>
      </c>
      <c r="T102" t="str">
        <f t="shared" si="28"/>
        <v/>
      </c>
      <c r="U102" t="str">
        <f t="shared" si="29"/>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30"/>
        <v/>
      </c>
      <c r="N103" s="46" t="str">
        <f t="shared" si="22"/>
        <v/>
      </c>
      <c r="O103" s="47" t="str">
        <f t="shared" si="23"/>
        <v/>
      </c>
      <c r="P103" t="str">
        <f t="shared" si="24"/>
        <v/>
      </c>
      <c r="Q103" t="str">
        <f t="shared" si="25"/>
        <v/>
      </c>
      <c r="R103" t="str">
        <f t="shared" si="26"/>
        <v/>
      </c>
      <c r="S103" t="str">
        <f t="shared" si="27"/>
        <v/>
      </c>
      <c r="T103" t="str">
        <f t="shared" si="28"/>
        <v/>
      </c>
      <c r="U103" t="str">
        <f t="shared" si="29"/>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1" t="b">
        <f>TRUE()</f>
        <v>1</v>
      </c>
      <c r="C1" t="s">
        <v>416</v>
      </c>
      <c r="D1" s="42" t="s">
        <v>370</v>
      </c>
      <c r="E1" t="s">
        <v>417</v>
      </c>
      <c r="F1" t="s">
        <v>413</v>
      </c>
      <c r="G1" t="s">
        <v>418</v>
      </c>
    </row>
    <row r="2" spans="1:7" x14ac:dyDescent="0.15">
      <c r="A2" t="s">
        <v>400</v>
      </c>
      <c r="B2" s="41" t="b">
        <f>FALSE()</f>
        <v>0</v>
      </c>
      <c r="C2" t="s">
        <v>374</v>
      </c>
      <c r="D2" s="42" t="s">
        <v>372</v>
      </c>
      <c r="E2" t="s">
        <v>419</v>
      </c>
      <c r="F2" t="s">
        <v>372</v>
      </c>
      <c r="G2" t="s">
        <v>405</v>
      </c>
    </row>
    <row r="3" spans="1:7" x14ac:dyDescent="0.15">
      <c r="A3" t="s">
        <v>420</v>
      </c>
      <c r="D3" s="42" t="s">
        <v>375</v>
      </c>
      <c r="E3" t="s">
        <v>421</v>
      </c>
      <c r="F3" t="s">
        <v>370</v>
      </c>
    </row>
    <row r="4" spans="1:7" x14ac:dyDescent="0.15">
      <c r="D4" s="42" t="s">
        <v>377</v>
      </c>
      <c r="E4" t="s">
        <v>422</v>
      </c>
      <c r="F4" t="s">
        <v>375</v>
      </c>
    </row>
    <row r="5" spans="1:7" x14ac:dyDescent="0.15">
      <c r="D5" s="42" t="s">
        <v>379</v>
      </c>
      <c r="E5" t="s">
        <v>423</v>
      </c>
      <c r="F5" t="s">
        <v>377</v>
      </c>
    </row>
    <row r="6" spans="1:7" x14ac:dyDescent="0.15">
      <c r="D6" s="42" t="s">
        <v>381</v>
      </c>
      <c r="E6" t="s">
        <v>424</v>
      </c>
      <c r="F6" t="s">
        <v>391</v>
      </c>
    </row>
    <row r="7" spans="1:7" x14ac:dyDescent="0.15">
      <c r="D7" s="42" t="s">
        <v>383</v>
      </c>
      <c r="E7" t="s">
        <v>425</v>
      </c>
    </row>
    <row r="8" spans="1:7" x14ac:dyDescent="0.15">
      <c r="D8" s="42" t="s">
        <v>385</v>
      </c>
      <c r="E8" t="s">
        <v>426</v>
      </c>
    </row>
    <row r="9" spans="1:7" x14ac:dyDescent="0.15">
      <c r="D9" s="42" t="s">
        <v>388</v>
      </c>
      <c r="E9" t="s">
        <v>427</v>
      </c>
    </row>
    <row r="10" spans="1:7" x14ac:dyDescent="0.15">
      <c r="D10" s="42" t="s">
        <v>391</v>
      </c>
      <c r="E10" t="s">
        <v>428</v>
      </c>
    </row>
    <row r="11" spans="1:7" x14ac:dyDescent="0.15">
      <c r="D11" s="42" t="s">
        <v>394</v>
      </c>
      <c r="E11" t="s">
        <v>429</v>
      </c>
    </row>
    <row r="12" spans="1:7" x14ac:dyDescent="0.15">
      <c r="D12" s="42" t="s">
        <v>395</v>
      </c>
      <c r="E12" t="s">
        <v>430</v>
      </c>
    </row>
    <row r="13" spans="1:7" x14ac:dyDescent="0.15">
      <c r="D13" s="42" t="s">
        <v>397</v>
      </c>
      <c r="E13" t="s">
        <v>431</v>
      </c>
    </row>
    <row r="14" spans="1:7" x14ac:dyDescent="0.15">
      <c r="D14" s="42" t="s">
        <v>398</v>
      </c>
      <c r="E14" t="s">
        <v>432</v>
      </c>
    </row>
    <row r="15" spans="1:7" x14ac:dyDescent="0.15">
      <c r="D15" s="42" t="s">
        <v>401</v>
      </c>
      <c r="E15" t="s">
        <v>433</v>
      </c>
    </row>
    <row r="16" spans="1:7" x14ac:dyDescent="0.15">
      <c r="D16" s="42" t="s">
        <v>402</v>
      </c>
      <c r="E16" s="55" t="s">
        <v>434</v>
      </c>
    </row>
    <row r="17" spans="4:5" x14ac:dyDescent="0.15">
      <c r="D17" s="42" t="s">
        <v>403</v>
      </c>
      <c r="E17" t="s">
        <v>435</v>
      </c>
    </row>
    <row r="18" spans="4:5" x14ac:dyDescent="0.15">
      <c r="D18" s="42" t="s">
        <v>405</v>
      </c>
      <c r="E18" t="s">
        <v>436</v>
      </c>
    </row>
    <row r="19" spans="4:5" x14ac:dyDescent="0.15">
      <c r="D19" s="42" t="s">
        <v>390</v>
      </c>
      <c r="E19" t="s">
        <v>437</v>
      </c>
    </row>
    <row r="20" spans="4:5" x14ac:dyDescent="0.15">
      <c r="D20" s="42" t="s">
        <v>386</v>
      </c>
      <c r="E20" t="s">
        <v>438</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413</v>
      </c>
    </row>
    <row r="3" spans="1:2" x14ac:dyDescent="0.15">
      <c r="B3" s="57" t="s">
        <v>439</v>
      </c>
    </row>
    <row r="4" spans="1:2" x14ac:dyDescent="0.15">
      <c r="B4" s="57" t="s">
        <v>440</v>
      </c>
    </row>
    <row r="5" spans="1:2" x14ac:dyDescent="0.15">
      <c r="B5" s="57" t="s">
        <v>441</v>
      </c>
    </row>
    <row r="6" spans="1:2" x14ac:dyDescent="0.15">
      <c r="A6" t="s">
        <v>442</v>
      </c>
      <c r="B6" s="57" t="s">
        <v>443</v>
      </c>
    </row>
    <row r="7" spans="1:2" x14ac:dyDescent="0.15">
      <c r="B7" s="57" t="s">
        <v>444</v>
      </c>
    </row>
    <row r="8" spans="1:2" x14ac:dyDescent="0.15">
      <c r="A8" t="s">
        <v>40</v>
      </c>
      <c r="B8" s="57" t="s">
        <v>445</v>
      </c>
    </row>
    <row r="9" spans="1:2" x14ac:dyDescent="0.15">
      <c r="A9" t="s">
        <v>446</v>
      </c>
      <c r="B9" s="57" t="s">
        <v>447</v>
      </c>
    </row>
    <row r="10" spans="1:2" x14ac:dyDescent="0.15">
      <c r="B10" t="s">
        <v>448</v>
      </c>
    </row>
    <row r="11" spans="1:2" x14ac:dyDescent="0.15">
      <c r="B11" t="s">
        <v>449</v>
      </c>
    </row>
    <row r="14" spans="1:2" x14ac:dyDescent="0.15">
      <c r="B14" s="57" t="s">
        <v>450</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394</v>
      </c>
    </row>
    <row r="31" spans="2:2" x14ac:dyDescent="0.15">
      <c r="B31" s="42" t="s">
        <v>395</v>
      </c>
    </row>
    <row r="32" spans="2:2" x14ac:dyDescent="0.15">
      <c r="B32" s="42" t="s">
        <v>397</v>
      </c>
    </row>
    <row r="33" spans="2:4" x14ac:dyDescent="0.15">
      <c r="B33" s="42" t="s">
        <v>398</v>
      </c>
    </row>
    <row r="34" spans="2:4" x14ac:dyDescent="0.15">
      <c r="B34" s="42" t="s">
        <v>401</v>
      </c>
      <c r="D34" s="57"/>
    </row>
    <row r="35" spans="2:4" x14ac:dyDescent="0.15">
      <c r="B35" s="42" t="s">
        <v>402</v>
      </c>
      <c r="D35" s="57"/>
    </row>
    <row r="36" spans="2:4" x14ac:dyDescent="0.15">
      <c r="B36" s="42" t="s">
        <v>403</v>
      </c>
      <c r="D36" s="57"/>
    </row>
    <row r="37" spans="2:4" x14ac:dyDescent="0.15">
      <c r="B37" s="42" t="s">
        <v>405</v>
      </c>
      <c r="D37" s="57"/>
    </row>
    <row r="38" spans="2:4" x14ac:dyDescent="0.15">
      <c r="B38" s="42" t="s">
        <v>390</v>
      </c>
      <c r="D38" s="57"/>
    </row>
    <row r="39" spans="2:4" x14ac:dyDescent="0.15">
      <c r="B39" s="42" t="s">
        <v>386</v>
      </c>
      <c r="D39" s="57"/>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370</v>
      </c>
    </row>
    <row r="3" spans="1:2" ht="16" x14ac:dyDescent="0.2">
      <c r="B3" s="56" t="s">
        <v>451</v>
      </c>
    </row>
    <row r="4" spans="1:2" ht="16" x14ac:dyDescent="0.2">
      <c r="B4" s="56" t="s">
        <v>452</v>
      </c>
    </row>
    <row r="5" spans="1:2" ht="16" x14ac:dyDescent="0.2">
      <c r="B5" s="56" t="s">
        <v>453</v>
      </c>
    </row>
    <row r="6" spans="1:2" ht="16" x14ac:dyDescent="0.2">
      <c r="B6" s="56" t="s">
        <v>454</v>
      </c>
    </row>
    <row r="7" spans="1:2" ht="16" x14ac:dyDescent="0.2">
      <c r="B7" s="56"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379</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7"/>
    </row>
    <row r="2" spans="1:2" x14ac:dyDescent="0.15">
      <c r="B2" s="57" t="s">
        <v>377</v>
      </c>
    </row>
    <row r="3" spans="1:2" x14ac:dyDescent="0.15">
      <c r="B3" s="57" t="s">
        <v>481</v>
      </c>
    </row>
    <row r="4" spans="1:2" x14ac:dyDescent="0.15">
      <c r="B4" s="57" t="s">
        <v>482</v>
      </c>
    </row>
    <row r="5" spans="1:2" x14ac:dyDescent="0.15">
      <c r="B5" s="57" t="s">
        <v>483</v>
      </c>
    </row>
    <row r="6" spans="1:2" x14ac:dyDescent="0.15">
      <c r="B6" s="57" t="s">
        <v>484</v>
      </c>
    </row>
    <row r="7" spans="1:2" x14ac:dyDescent="0.15">
      <c r="B7" s="57" t="s">
        <v>485</v>
      </c>
    </row>
    <row r="8" spans="1:2" x14ac:dyDescent="0.15">
      <c r="A8" t="s">
        <v>456</v>
      </c>
      <c r="B8" s="57" t="s">
        <v>486</v>
      </c>
    </row>
    <row r="9" spans="1:2" x14ac:dyDescent="0.15">
      <c r="A9" t="s">
        <v>458</v>
      </c>
      <c r="B9" s="57" t="s">
        <v>487</v>
      </c>
    </row>
    <row r="10" spans="1:2" x14ac:dyDescent="0.15">
      <c r="B10" s="57" t="s">
        <v>488</v>
      </c>
    </row>
    <row r="11" spans="1:2" x14ac:dyDescent="0.15">
      <c r="B11" s="57" t="s">
        <v>489</v>
      </c>
    </row>
    <row r="12" spans="1:2" x14ac:dyDescent="0.15">
      <c r="B12" s="57"/>
    </row>
    <row r="13" spans="1:2" x14ac:dyDescent="0.15">
      <c r="B13" s="57"/>
    </row>
    <row r="14" spans="1:2" x14ac:dyDescent="0.15">
      <c r="B14" s="57" t="s">
        <v>490</v>
      </c>
    </row>
    <row r="15" spans="1:2" x14ac:dyDescent="0.15">
      <c r="B15" s="57"/>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372</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56" t="s">
        <v>515</v>
      </c>
    </row>
    <row r="9" spans="2:2" x14ac:dyDescent="0.15">
      <c r="B9" t="s">
        <v>516</v>
      </c>
    </row>
    <row r="10" spans="2:2" x14ac:dyDescent="0.15">
      <c r="B10" s="57" t="s">
        <v>517</v>
      </c>
    </row>
    <row r="11" spans="2:2" x14ac:dyDescent="0.15">
      <c r="B11" s="57"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379</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56" t="s">
        <v>538</v>
      </c>
    </row>
    <row r="4" spans="2:2" ht="16" x14ac:dyDescent="0.2">
      <c r="B4" s="56" t="s">
        <v>539</v>
      </c>
    </row>
    <row r="5" spans="2:2" x14ac:dyDescent="0.15">
      <c r="B5" t="s">
        <v>540</v>
      </c>
    </row>
    <row r="6" spans="2:2" ht="16" x14ac:dyDescent="0.2">
      <c r="B6" s="56" t="s">
        <v>541</v>
      </c>
    </row>
    <row r="7" spans="2:2" ht="16" x14ac:dyDescent="0.2">
      <c r="B7" s="56" t="s">
        <v>542</v>
      </c>
    </row>
    <row r="8" spans="2:2" x14ac:dyDescent="0.15">
      <c r="B8" t="s">
        <v>543</v>
      </c>
    </row>
    <row r="9" spans="2:2" x14ac:dyDescent="0.15">
      <c r="B9" t="s">
        <v>544</v>
      </c>
    </row>
    <row r="10" spans="2:2" x14ac:dyDescent="0.15">
      <c r="B10" t="s">
        <v>545</v>
      </c>
    </row>
    <row r="11" spans="2:2" x14ac:dyDescent="0.15">
      <c r="B11" t="s">
        <v>546</v>
      </c>
    </row>
    <row r="14" spans="2:2" ht="16" x14ac:dyDescent="0.2">
      <c r="B14" s="56"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379</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391</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379</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2023-05-21T08:13:55Z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