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X240/"/>
    </mc:Choice>
  </mc:AlternateContent>
  <xr:revisionPtr revIDLastSave="0" documentId="13_ncr:1_{6D660F5F-CA40-D043-B7E1-3C0CCBF1D2D7}"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J41" i="2" l="1"/>
  <c r="J40" i="2"/>
  <c r="L39" i="2"/>
  <c r="J39" i="2"/>
  <c r="L38" i="2"/>
  <c r="J38" i="2"/>
  <c r="L37" i="2"/>
  <c r="J37" i="2"/>
  <c r="FR38" i="1" s="1"/>
  <c r="L36" i="2"/>
  <c r="J36" i="2"/>
  <c r="L35" i="2"/>
  <c r="J35" i="2"/>
  <c r="L34" i="2"/>
  <c r="J34" i="2"/>
  <c r="L33" i="2"/>
  <c r="J33" i="2"/>
  <c r="L32" i="2"/>
  <c r="J32" i="2"/>
  <c r="FR33" i="1" s="1"/>
  <c r="L31" i="2"/>
  <c r="J31" i="2"/>
  <c r="L30" i="2"/>
  <c r="J30" i="2"/>
  <c r="L29" i="2"/>
  <c r="J29" i="2"/>
  <c r="J28" i="2"/>
  <c r="J27" i="2"/>
  <c r="FR28" i="1" s="1"/>
  <c r="J26" i="2"/>
  <c r="J25" i="2"/>
  <c r="J24" i="2"/>
  <c r="J22" i="2"/>
  <c r="L21" i="2"/>
  <c r="J21" i="2"/>
  <c r="FP22" i="1" s="1"/>
  <c r="L20" i="2"/>
  <c r="J20" i="2"/>
  <c r="FQ21" i="1" s="1"/>
  <c r="J19" i="2"/>
  <c r="FV20" i="1" s="1"/>
  <c r="L18" i="2"/>
  <c r="J18" i="2"/>
  <c r="L17" i="2"/>
  <c r="J17" i="2"/>
  <c r="FR18" i="1" s="1"/>
  <c r="L16" i="2"/>
  <c r="J16" i="2"/>
  <c r="FP17" i="1" s="1"/>
  <c r="L15" i="2"/>
  <c r="P15" i="2" s="1"/>
  <c r="P16" i="1" s="1"/>
  <c r="J15" i="2"/>
  <c r="L14" i="2"/>
  <c r="J14" i="2"/>
  <c r="FV15" i="1" s="1"/>
  <c r="L13" i="2"/>
  <c r="J13" i="2"/>
  <c r="L12" i="2"/>
  <c r="J12" i="2"/>
  <c r="FR13" i="1" s="1"/>
  <c r="L11" i="2"/>
  <c r="J11" i="2"/>
  <c r="FP12" i="1" s="1"/>
  <c r="L10" i="2"/>
  <c r="N10" i="2" s="1"/>
  <c r="N11" i="1" s="1"/>
  <c r="J10" i="2"/>
  <c r="J9" i="2"/>
  <c r="FV10" i="1" s="1"/>
  <c r="L8" i="2"/>
  <c r="J8" i="2"/>
  <c r="L7" i="2"/>
  <c r="J7" i="2"/>
  <c r="FR8" i="1" s="1"/>
  <c r="L6" i="2"/>
  <c r="J6" i="2"/>
  <c r="FP7" i="1" s="1"/>
  <c r="L5" i="2"/>
  <c r="Q5" i="2" s="1"/>
  <c r="Q6" i="1" s="1"/>
  <c r="J5" i="2"/>
  <c r="L4" i="2"/>
  <c r="J4" i="2"/>
  <c r="D22" i="2"/>
  <c r="C22" i="2"/>
  <c r="D21" i="2"/>
  <c r="C21" i="2"/>
  <c r="C20" i="2"/>
  <c r="D19" i="2"/>
  <c r="C19" i="2"/>
  <c r="D18" i="2"/>
  <c r="C18" i="2"/>
  <c r="D17" i="2"/>
  <c r="C17" i="2"/>
  <c r="D16" i="2"/>
  <c r="C16" i="2"/>
  <c r="D15" i="2"/>
  <c r="C15" i="2"/>
  <c r="D14" i="2"/>
  <c r="C14" i="2"/>
  <c r="D13" i="2"/>
  <c r="C13" i="2"/>
  <c r="D12" i="2"/>
  <c r="C12" i="2"/>
  <c r="D11" i="2"/>
  <c r="C11" i="2"/>
  <c r="C10" i="2"/>
  <c r="C9" i="2"/>
  <c r="D8" i="2"/>
  <c r="C8" i="2"/>
  <c r="D7" i="2"/>
  <c r="C7" i="2"/>
  <c r="D6" i="2"/>
  <c r="C6" i="2"/>
  <c r="D5" i="2"/>
  <c r="C5" i="2"/>
  <c r="D4" i="2"/>
  <c r="C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8" i="1"/>
  <c r="FQ8" i="1"/>
  <c r="FS8" i="1"/>
  <c r="FT8" i="1"/>
  <c r="FO9" i="1"/>
  <c r="FP9" i="1"/>
  <c r="FQ9" i="1"/>
  <c r="FR9" i="1"/>
  <c r="FS9" i="1"/>
  <c r="FT9" i="1"/>
  <c r="FU9" i="1"/>
  <c r="FV9" i="1"/>
  <c r="FQ10" i="1"/>
  <c r="FR10" i="1"/>
  <c r="FT10" i="1"/>
  <c r="FU10" i="1"/>
  <c r="FO11" i="1"/>
  <c r="FP11" i="1"/>
  <c r="FQ11" i="1"/>
  <c r="FR11" i="1"/>
  <c r="FS11" i="1"/>
  <c r="FT11" i="1"/>
  <c r="FU11" i="1"/>
  <c r="FV11" i="1"/>
  <c r="FO12" i="1"/>
  <c r="FP13" i="1"/>
  <c r="FQ13" i="1"/>
  <c r="FS13" i="1"/>
  <c r="FT13" i="1"/>
  <c r="FO14" i="1"/>
  <c r="FP14" i="1"/>
  <c r="FQ14" i="1"/>
  <c r="FR14" i="1"/>
  <c r="FS14" i="1"/>
  <c r="FT14" i="1"/>
  <c r="FU14" i="1"/>
  <c r="FV14" i="1"/>
  <c r="FQ15" i="1"/>
  <c r="FR15" i="1"/>
  <c r="FT15" i="1"/>
  <c r="FU15" i="1"/>
  <c r="FO16" i="1"/>
  <c r="FP16" i="1"/>
  <c r="FQ16" i="1"/>
  <c r="FR16" i="1"/>
  <c r="FS16" i="1"/>
  <c r="FT16" i="1"/>
  <c r="FU16" i="1"/>
  <c r="FV16" i="1"/>
  <c r="FO17" i="1"/>
  <c r="FP18" i="1"/>
  <c r="FQ18" i="1"/>
  <c r="FS18" i="1"/>
  <c r="FT18" i="1"/>
  <c r="FO19" i="1"/>
  <c r="FP19" i="1"/>
  <c r="FQ19" i="1"/>
  <c r="FR19" i="1"/>
  <c r="FS19" i="1"/>
  <c r="FT19" i="1"/>
  <c r="FU19" i="1"/>
  <c r="FV19" i="1"/>
  <c r="FQ20" i="1"/>
  <c r="FR20" i="1"/>
  <c r="FT20" i="1"/>
  <c r="FU20" i="1"/>
  <c r="FO21" i="1"/>
  <c r="FP21" i="1"/>
  <c r="FS21" i="1"/>
  <c r="FT21" i="1"/>
  <c r="FU21" i="1"/>
  <c r="FV21" i="1"/>
  <c r="FO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Q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Q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Q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J43" i="2"/>
  <c r="J42" i="2"/>
  <c r="K6" i="1"/>
  <c r="K7" i="1"/>
  <c r="K8" i="1"/>
  <c r="K9" i="1"/>
  <c r="K10" i="1"/>
  <c r="K11" i="1"/>
  <c r="K13" i="1"/>
  <c r="K14" i="1"/>
  <c r="K15" i="1"/>
  <c r="K16" i="1"/>
  <c r="K17" i="1"/>
  <c r="K18" i="1"/>
  <c r="K19" i="1"/>
  <c r="K20" i="1"/>
  <c r="K21" i="1"/>
  <c r="K23" i="1"/>
  <c r="K24" i="1"/>
  <c r="K25" i="1"/>
  <c r="K26" i="1"/>
  <c r="K27" i="1"/>
  <c r="K28" i="1"/>
  <c r="K29" i="1"/>
  <c r="K30" i="1"/>
  <c r="K31" i="1"/>
  <c r="K32"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AT21" i="1" s="1"/>
  <c r="H21" i="2"/>
  <c r="H23" i="2"/>
  <c r="H36"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H41" i="2" s="1"/>
  <c r="AT42" i="1" s="1"/>
  <c r="U41" i="2"/>
  <c r="U42" i="1" s="1"/>
  <c r="T41" i="2"/>
  <c r="T42" i="1" s="1"/>
  <c r="S41" i="2"/>
  <c r="S42" i="1" s="1"/>
  <c r="R41" i="2"/>
  <c r="Q41" i="2"/>
  <c r="Q42" i="1" s="1"/>
  <c r="P41" i="2"/>
  <c r="O41" i="2"/>
  <c r="N41" i="2"/>
  <c r="N42" i="1" s="1"/>
  <c r="M41" i="2"/>
  <c r="M42" i="1" s="1"/>
  <c r="V40" i="2"/>
  <c r="H40" i="2" s="1"/>
  <c r="AT41" i="1" s="1"/>
  <c r="U40" i="2"/>
  <c r="T40" i="2"/>
  <c r="T41" i="1" s="1"/>
  <c r="S40" i="2"/>
  <c r="S41" i="1" s="1"/>
  <c r="R40" i="2"/>
  <c r="R41" i="1" s="1"/>
  <c r="Q40" i="2"/>
  <c r="Q41" i="1" s="1"/>
  <c r="P40" i="2"/>
  <c r="P41" i="1" s="1"/>
  <c r="O40" i="2"/>
  <c r="O41" i="1" s="1"/>
  <c r="N40" i="2"/>
  <c r="M40" i="2"/>
  <c r="M41" i="1" s="1"/>
  <c r="V39" i="2"/>
  <c r="H39" i="2" s="1"/>
  <c r="U39" i="2"/>
  <c r="T39" i="2"/>
  <c r="S39" i="2"/>
  <c r="R39" i="2"/>
  <c r="Q39" i="2"/>
  <c r="P39" i="2"/>
  <c r="O39" i="2"/>
  <c r="N39" i="2"/>
  <c r="M39" i="2"/>
  <c r="M40" i="1" s="1"/>
  <c r="V38" i="2"/>
  <c r="H38" i="2" s="1"/>
  <c r="U38" i="2"/>
  <c r="T38" i="2"/>
  <c r="T39" i="1" s="1"/>
  <c r="S38" i="2"/>
  <c r="S39" i="1" s="1"/>
  <c r="R38" i="2"/>
  <c r="Q38" i="2"/>
  <c r="P38" i="2"/>
  <c r="O38" i="2"/>
  <c r="N38" i="2"/>
  <c r="M38" i="2"/>
  <c r="V37" i="2"/>
  <c r="H37" i="2" s="1"/>
  <c r="U37" i="2"/>
  <c r="T37" i="2"/>
  <c r="T38" i="1" s="1"/>
  <c r="S37" i="2"/>
  <c r="S38" i="1" s="1"/>
  <c r="R37" i="2"/>
  <c r="Q37" i="2"/>
  <c r="P37" i="2"/>
  <c r="O37" i="2"/>
  <c r="N37" i="2"/>
  <c r="M37" i="2"/>
  <c r="V36" i="2"/>
  <c r="U36" i="2"/>
  <c r="T36" i="2"/>
  <c r="T37" i="1" s="1"/>
  <c r="S36" i="2"/>
  <c r="S37" i="1" s="1"/>
  <c r="R36" i="2"/>
  <c r="Q36" i="2"/>
  <c r="P36" i="2"/>
  <c r="O36" i="2"/>
  <c r="N36" i="2"/>
  <c r="M36" i="2"/>
  <c r="M37" i="1" s="1"/>
  <c r="V35" i="2"/>
  <c r="H35" i="2" s="1"/>
  <c r="U35" i="2"/>
  <c r="T35" i="2"/>
  <c r="T36" i="1" s="1"/>
  <c r="S35" i="2"/>
  <c r="S36" i="1" s="1"/>
  <c r="R35" i="2"/>
  <c r="Q35" i="2"/>
  <c r="P35" i="2"/>
  <c r="O35" i="2"/>
  <c r="N35" i="2"/>
  <c r="M35" i="2"/>
  <c r="M36" i="1" s="1"/>
  <c r="V34" i="2"/>
  <c r="H34" i="2" s="1"/>
  <c r="AT35" i="1" s="1"/>
  <c r="U34" i="2"/>
  <c r="T34" i="2"/>
  <c r="S34" i="2"/>
  <c r="S35" i="1" s="1"/>
  <c r="R34" i="2"/>
  <c r="Q34" i="2"/>
  <c r="P34" i="2"/>
  <c r="O34" i="2"/>
  <c r="N34" i="2"/>
  <c r="N35" i="1" s="1"/>
  <c r="M34" i="2"/>
  <c r="M35" i="1" s="1"/>
  <c r="V33" i="2"/>
  <c r="H33" i="2" s="1"/>
  <c r="U33" i="2"/>
  <c r="T33" i="2"/>
  <c r="T34" i="1" s="1"/>
  <c r="S33" i="2"/>
  <c r="S34" i="1" s="1"/>
  <c r="R33" i="2"/>
  <c r="Q33" i="2"/>
  <c r="P33" i="2"/>
  <c r="O33" i="2"/>
  <c r="N33" i="2"/>
  <c r="N34" i="1" s="1"/>
  <c r="M33" i="2"/>
  <c r="M34" i="1" s="1"/>
  <c r="V32" i="2"/>
  <c r="H32" i="2" s="1"/>
  <c r="U32" i="2"/>
  <c r="T32" i="2"/>
  <c r="T33" i="1" s="1"/>
  <c r="S32" i="2"/>
  <c r="S33" i="1" s="1"/>
  <c r="R32" i="2"/>
  <c r="Q32" i="2"/>
  <c r="P32" i="2"/>
  <c r="O32" i="2"/>
  <c r="N32" i="2"/>
  <c r="N33" i="1" s="1"/>
  <c r="M32" i="2"/>
  <c r="M33" i="1" s="1"/>
  <c r="V31" i="2"/>
  <c r="H31" i="2" s="1"/>
  <c r="AT32" i="1" s="1"/>
  <c r="U31" i="2"/>
  <c r="T31" i="2"/>
  <c r="T32" i="1" s="1"/>
  <c r="S31" i="2"/>
  <c r="S32" i="1" s="1"/>
  <c r="R31" i="2"/>
  <c r="Q31" i="2"/>
  <c r="P31" i="2"/>
  <c r="O31" i="2"/>
  <c r="N31" i="2"/>
  <c r="N32" i="1" s="1"/>
  <c r="M31" i="2"/>
  <c r="V30" i="2"/>
  <c r="H30" i="2" s="1"/>
  <c r="AT31" i="1" s="1"/>
  <c r="U30" i="2"/>
  <c r="T30" i="2"/>
  <c r="T31" i="1" s="1"/>
  <c r="S30" i="2"/>
  <c r="S31" i="1" s="1"/>
  <c r="R30" i="2"/>
  <c r="Q30" i="2"/>
  <c r="P30" i="2"/>
  <c r="O30" i="2"/>
  <c r="N30" i="2"/>
  <c r="M30" i="2"/>
  <c r="V29" i="2"/>
  <c r="H29" i="2" s="1"/>
  <c r="U29" i="2"/>
  <c r="U30" i="1" s="1"/>
  <c r="T29" i="2"/>
  <c r="T30" i="1" s="1"/>
  <c r="S29" i="2"/>
  <c r="S30" i="1" s="1"/>
  <c r="R29" i="2"/>
  <c r="Q29" i="2"/>
  <c r="P29" i="2"/>
  <c r="O29" i="2"/>
  <c r="N29" i="2"/>
  <c r="N30" i="1" s="1"/>
  <c r="M29" i="2"/>
  <c r="M30" i="1" s="1"/>
  <c r="V28" i="2"/>
  <c r="H28" i="2" s="1"/>
  <c r="U28" i="2"/>
  <c r="U29" i="1" s="1"/>
  <c r="T28" i="2"/>
  <c r="T29" i="1" s="1"/>
  <c r="S28" i="2"/>
  <c r="S29" i="1" s="1"/>
  <c r="R28" i="2"/>
  <c r="Q28" i="2"/>
  <c r="P28" i="2"/>
  <c r="O28" i="2"/>
  <c r="O29" i="1" s="1"/>
  <c r="N28" i="2"/>
  <c r="N29" i="1" s="1"/>
  <c r="M28" i="2"/>
  <c r="M29" i="1" s="1"/>
  <c r="V27" i="2"/>
  <c r="H27" i="2" s="1"/>
  <c r="AT28" i="1" s="1"/>
  <c r="U27" i="2"/>
  <c r="U28" i="1" s="1"/>
  <c r="T27" i="2"/>
  <c r="T28" i="1" s="1"/>
  <c r="S27" i="2"/>
  <c r="S28" i="1" s="1"/>
  <c r="R27" i="2"/>
  <c r="Q27" i="2"/>
  <c r="P27" i="2"/>
  <c r="O27" i="2"/>
  <c r="O28" i="1" s="1"/>
  <c r="N27" i="2"/>
  <c r="N28" i="1" s="1"/>
  <c r="M27" i="2"/>
  <c r="M28" i="1" s="1"/>
  <c r="V26" i="2"/>
  <c r="H26" i="2" s="1"/>
  <c r="AT27" i="1" s="1"/>
  <c r="U26" i="2"/>
  <c r="T26" i="2"/>
  <c r="T27" i="1" s="1"/>
  <c r="S26" i="2"/>
  <c r="S27" i="1" s="1"/>
  <c r="R26" i="2"/>
  <c r="Q26" i="2"/>
  <c r="P26" i="2"/>
  <c r="O26" i="2"/>
  <c r="O27" i="1" s="1"/>
  <c r="N26" i="2"/>
  <c r="N27" i="1" s="1"/>
  <c r="M26" i="2"/>
  <c r="M27" i="1" s="1"/>
  <c r="V25" i="2"/>
  <c r="H25" i="2" s="1"/>
  <c r="U25" i="2"/>
  <c r="U26" i="1" s="1"/>
  <c r="T25" i="2"/>
  <c r="T26" i="1" s="1"/>
  <c r="S25" i="2"/>
  <c r="S26" i="1" s="1"/>
  <c r="R25" i="2"/>
  <c r="Q25" i="2"/>
  <c r="P25" i="2"/>
  <c r="O25" i="2"/>
  <c r="O26" i="1" s="1"/>
  <c r="N25" i="2"/>
  <c r="N26" i="1" s="1"/>
  <c r="M25" i="2"/>
  <c r="M26" i="1" s="1"/>
  <c r="V24" i="2"/>
  <c r="H24" i="2" s="1"/>
  <c r="U24" i="2"/>
  <c r="T24" i="2"/>
  <c r="T25" i="1" s="1"/>
  <c r="S24" i="2"/>
  <c r="S25" i="1" s="1"/>
  <c r="R24" i="2"/>
  <c r="Q24" i="2"/>
  <c r="P24" i="2"/>
  <c r="O24" i="2"/>
  <c r="O25" i="1" s="1"/>
  <c r="N24" i="2"/>
  <c r="N25" i="1" s="1"/>
  <c r="M24" i="2"/>
  <c r="M25" i="1" s="1"/>
  <c r="V23" i="2"/>
  <c r="R23" i="2"/>
  <c r="Q23" i="2"/>
  <c r="Q24" i="1" s="1"/>
  <c r="M23" i="2"/>
  <c r="M24" i="1" s="1"/>
  <c r="P23" i="2"/>
  <c r="P24" i="1" s="1"/>
  <c r="I23" i="2"/>
  <c r="V22" i="2"/>
  <c r="H22" i="2" s="1"/>
  <c r="AT23" i="1" s="1"/>
  <c r="T22" i="2"/>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P20" i="2"/>
  <c r="O20" i="2"/>
  <c r="O21" i="1" s="1"/>
  <c r="N20" i="2"/>
  <c r="N21" i="1" s="1"/>
  <c r="I20" i="2"/>
  <c r="V19" i="2"/>
  <c r="U19" i="2"/>
  <c r="U20" i="1" s="1"/>
  <c r="T19" i="2"/>
  <c r="T20" i="1" s="1"/>
  <c r="I19" i="2"/>
  <c r="V18" i="2"/>
  <c r="R18" i="2"/>
  <c r="Q18" i="2"/>
  <c r="M18" i="2"/>
  <c r="M19" i="1" s="1"/>
  <c r="P18" i="2"/>
  <c r="P19" i="1" s="1"/>
  <c r="I18" i="2"/>
  <c r="CO19" i="1"/>
  <c r="V17" i="2"/>
  <c r="T17" i="2"/>
  <c r="T18" i="1" s="1"/>
  <c r="S17" i="2"/>
  <c r="S18" i="1" s="1"/>
  <c r="R17" i="2"/>
  <c r="Q17" i="2"/>
  <c r="P17" i="2"/>
  <c r="N17" i="2"/>
  <c r="N18" i="1" s="1"/>
  <c r="M17" i="2"/>
  <c r="M18" i="1" s="1"/>
  <c r="U17" i="2"/>
  <c r="U18" i="1" s="1"/>
  <c r="I17" i="2"/>
  <c r="V16" i="2"/>
  <c r="U16" i="2"/>
  <c r="T16" i="2"/>
  <c r="T17" i="1" s="1"/>
  <c r="S16" i="2"/>
  <c r="S17" i="1" s="1"/>
  <c r="R16" i="2"/>
  <c r="Q16" i="2"/>
  <c r="P16" i="2"/>
  <c r="P17" i="1" s="1"/>
  <c r="O16" i="2"/>
  <c r="O17" i="1" s="1"/>
  <c r="N16" i="2"/>
  <c r="M16" i="2"/>
  <c r="I16" i="2"/>
  <c r="CO17" i="1"/>
  <c r="V15" i="2"/>
  <c r="R15" i="2"/>
  <c r="Q15" i="2"/>
  <c r="Q16" i="1" s="1"/>
  <c r="I15" i="2"/>
  <c r="V14" i="2"/>
  <c r="U14" i="2"/>
  <c r="T14" i="2"/>
  <c r="T15" i="1" s="1"/>
  <c r="P14" i="2"/>
  <c r="P15" i="1" s="1"/>
  <c r="O14" i="2"/>
  <c r="O15" i="1" s="1"/>
  <c r="N14" i="2"/>
  <c r="M14" i="2"/>
  <c r="S14" i="2"/>
  <c r="S15" i="1" s="1"/>
  <c r="I14" i="2"/>
  <c r="V13" i="2"/>
  <c r="Q13" i="2"/>
  <c r="P13" i="2"/>
  <c r="P14" i="1" s="1"/>
  <c r="O13" i="2"/>
  <c r="O14" i="1" s="1"/>
  <c r="I13" i="2"/>
  <c r="V12" i="2"/>
  <c r="U12" i="2"/>
  <c r="U13" i="1" s="1"/>
  <c r="I12" i="2"/>
  <c r="V11" i="2"/>
  <c r="U11" i="2"/>
  <c r="T11" i="2"/>
  <c r="S11" i="2"/>
  <c r="R11" i="2"/>
  <c r="Q11" i="2"/>
  <c r="P11" i="2"/>
  <c r="P12" i="1" s="1"/>
  <c r="O11" i="2"/>
  <c r="O12" i="1" s="1"/>
  <c r="N11" i="2"/>
  <c r="M11" i="2"/>
  <c r="I11" i="2"/>
  <c r="CO12" i="1"/>
  <c r="V10" i="2"/>
  <c r="Q10" i="2"/>
  <c r="Q11" i="1" s="1"/>
  <c r="O10" i="2"/>
  <c r="O11" i="1" s="1"/>
  <c r="I10" i="2"/>
  <c r="V9" i="2"/>
  <c r="U9" i="2"/>
  <c r="U10" i="1" s="1"/>
  <c r="T9" i="2"/>
  <c r="T10" i="1" s="1"/>
  <c r="S9" i="2"/>
  <c r="S10" i="1" s="1"/>
  <c r="R9" i="2"/>
  <c r="R10" i="1" s="1"/>
  <c r="Q9" i="2"/>
  <c r="Q10" i="1" s="1"/>
  <c r="P9" i="2"/>
  <c r="P10" i="1" s="1"/>
  <c r="O9" i="2"/>
  <c r="O10" i="1" s="1"/>
  <c r="N9" i="2"/>
  <c r="N10" i="1" s="1"/>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T43" i="1"/>
  <c r="AL43" i="1"/>
  <c r="AK43" i="1"/>
  <c r="AJ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J42" i="1"/>
  <c r="AA42" i="1"/>
  <c r="Z42" i="1"/>
  <c r="Y42" i="1"/>
  <c r="X42" i="1"/>
  <c r="W42" i="1"/>
  <c r="R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A41" i="1"/>
  <c r="Z41" i="1"/>
  <c r="Y41" i="1"/>
  <c r="X41" i="1"/>
  <c r="W41" i="1"/>
  <c r="U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I39" i="1"/>
  <c r="AB39" i="1"/>
  <c r="AA39" i="1"/>
  <c r="Z39" i="1"/>
  <c r="Y39" i="1"/>
  <c r="X39" i="1"/>
  <c r="W39" i="1"/>
  <c r="U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A38" i="1"/>
  <c r="Z38" i="1"/>
  <c r="Y38" i="1"/>
  <c r="X38" i="1"/>
  <c r="W38" i="1"/>
  <c r="U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I37" i="1"/>
  <c r="AA37" i="1"/>
  <c r="Z37" i="1"/>
  <c r="Y37" i="1"/>
  <c r="X37" i="1"/>
  <c r="W37" i="1"/>
  <c r="U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A36" i="1"/>
  <c r="Z36" i="1"/>
  <c r="Y36" i="1"/>
  <c r="X36" i="1"/>
  <c r="W36" i="1"/>
  <c r="U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A35" i="1"/>
  <c r="Z35" i="1"/>
  <c r="Y35" i="1"/>
  <c r="X35" i="1"/>
  <c r="W35" i="1"/>
  <c r="U35" i="1"/>
  <c r="T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A34" i="1"/>
  <c r="Z34" i="1"/>
  <c r="Y34" i="1"/>
  <c r="X34" i="1"/>
  <c r="W34" i="1"/>
  <c r="U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U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A32" i="1"/>
  <c r="Z32" i="1"/>
  <c r="Y32" i="1"/>
  <c r="X32" i="1"/>
  <c r="W32" i="1"/>
  <c r="U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A31" i="1"/>
  <c r="Z31" i="1"/>
  <c r="Y31" i="1"/>
  <c r="X31" i="1"/>
  <c r="W31" i="1"/>
  <c r="U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A29" i="1"/>
  <c r="Z29" i="1"/>
  <c r="Y29" i="1"/>
  <c r="X29" i="1"/>
  <c r="W29" i="1"/>
  <c r="R29" i="1"/>
  <c r="Q29" i="1"/>
  <c r="P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A28" i="1"/>
  <c r="Z28" i="1"/>
  <c r="Y28" i="1"/>
  <c r="X28" i="1"/>
  <c r="W28" i="1"/>
  <c r="R28" i="1"/>
  <c r="Q28" i="1"/>
  <c r="P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A27" i="1"/>
  <c r="Z27" i="1"/>
  <c r="Y27" i="1"/>
  <c r="X27" i="1"/>
  <c r="W27" i="1"/>
  <c r="U27" i="1"/>
  <c r="R27" i="1"/>
  <c r="Q27" i="1"/>
  <c r="P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A26" i="1"/>
  <c r="Z26" i="1"/>
  <c r="Y26" i="1"/>
  <c r="X26" i="1"/>
  <c r="W26" i="1"/>
  <c r="R26" i="1"/>
  <c r="Q26" i="1"/>
  <c r="P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A25" i="1"/>
  <c r="Z25" i="1"/>
  <c r="Y25" i="1"/>
  <c r="X25" i="1"/>
  <c r="W25" i="1"/>
  <c r="U25" i="1"/>
  <c r="R25" i="1"/>
  <c r="Q25" i="1"/>
  <c r="P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R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U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Q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AB12" i="1" l="1"/>
  <c r="AB28" i="1"/>
  <c r="AB11" i="1"/>
  <c r="AB15" i="1"/>
  <c r="AB26" i="1"/>
  <c r="AB38" i="1"/>
  <c r="AB5" i="1"/>
  <c r="FE33" i="1"/>
  <c r="AT30" i="1"/>
  <c r="AL30" i="1"/>
  <c r="AT34" i="1"/>
  <c r="AL34" i="1"/>
  <c r="AL40" i="1"/>
  <c r="AT40" i="1"/>
  <c r="AT25" i="1"/>
  <c r="AL25" i="1"/>
  <c r="AK42" i="1"/>
  <c r="AK28" i="1"/>
  <c r="AI6" i="1"/>
  <c r="F37" i="1"/>
  <c r="AK27" i="1"/>
  <c r="AJ41" i="1"/>
  <c r="AL42" i="1"/>
  <c r="AJ30" i="1"/>
  <c r="AK41" i="1"/>
  <c r="AJ35" i="1"/>
  <c r="AK30" i="1"/>
  <c r="AK35" i="1"/>
  <c r="AK36" i="1"/>
  <c r="AK37" i="1"/>
  <c r="AK38" i="1"/>
  <c r="AJ39" i="1"/>
  <c r="AL41" i="1"/>
  <c r="AJ27" i="1"/>
  <c r="AJ33" i="1"/>
  <c r="AK26" i="1"/>
  <c r="AK29" i="1"/>
  <c r="AK31" i="1"/>
  <c r="AK32" i="1"/>
  <c r="AK33" i="1"/>
  <c r="AK39" i="1"/>
  <c r="AJ40" i="1"/>
  <c r="AK34" i="1"/>
  <c r="AJ26" i="1"/>
  <c r="AJ29" i="1"/>
  <c r="AJ25" i="1"/>
  <c r="AL31" i="1"/>
  <c r="AK40" i="1"/>
  <c r="AL36" i="1"/>
  <c r="AL26" i="1"/>
  <c r="AI23" i="1"/>
  <c r="AJ37" i="1"/>
  <c r="AJ21" i="1"/>
  <c r="AK25" i="1"/>
  <c r="AJ28" i="1"/>
  <c r="L41" i="1"/>
  <c r="FE31" i="1"/>
  <c r="FP38" i="1"/>
  <c r="FP33" i="1"/>
  <c r="FP28" i="1"/>
  <c r="R10" i="2"/>
  <c r="R11" i="1" s="1"/>
  <c r="S15" i="2"/>
  <c r="S16" i="1" s="1"/>
  <c r="FO38" i="1"/>
  <c r="FO33" i="1"/>
  <c r="FO28" i="1"/>
  <c r="FS20" i="1"/>
  <c r="FO18" i="1"/>
  <c r="FS15" i="1"/>
  <c r="FO13" i="1"/>
  <c r="FS10" i="1"/>
  <c r="FO8" i="1"/>
  <c r="S10" i="2"/>
  <c r="S11" i="1" s="1"/>
  <c r="T15" i="2"/>
  <c r="T16" i="1" s="1"/>
  <c r="FV22" i="1"/>
  <c r="FV17" i="1"/>
  <c r="FV12" i="1"/>
  <c r="FV7" i="1"/>
  <c r="O5" i="2"/>
  <c r="O6" i="1" s="1"/>
  <c r="T10" i="2"/>
  <c r="T11" i="1" s="1"/>
  <c r="U15" i="2"/>
  <c r="U16" i="1" s="1"/>
  <c r="FU22" i="1"/>
  <c r="FU17" i="1"/>
  <c r="FU12" i="1"/>
  <c r="FU7" i="1"/>
  <c r="AV22" i="1"/>
  <c r="AV38" i="1"/>
  <c r="M5" i="2"/>
  <c r="M6" i="1" s="1"/>
  <c r="K33" i="1"/>
  <c r="FV38" i="1"/>
  <c r="FV33" i="1"/>
  <c r="FV28" i="1"/>
  <c r="FT22" i="1"/>
  <c r="FR21" i="1"/>
  <c r="FP20" i="1"/>
  <c r="FV18" i="1"/>
  <c r="FT17" i="1"/>
  <c r="FP15" i="1"/>
  <c r="FV13" i="1"/>
  <c r="FT12" i="1"/>
  <c r="FP10" i="1"/>
  <c r="FV8" i="1"/>
  <c r="FT7" i="1"/>
  <c r="P5" i="2"/>
  <c r="P6" i="1" s="1"/>
  <c r="M15" i="2"/>
  <c r="M16" i="1" s="1"/>
  <c r="K22" i="1"/>
  <c r="K12" i="1"/>
  <c r="FU38" i="1"/>
  <c r="FU33" i="1"/>
  <c r="FU28" i="1"/>
  <c r="FS22" i="1"/>
  <c r="FO20" i="1"/>
  <c r="FU18" i="1"/>
  <c r="FS17" i="1"/>
  <c r="FO15" i="1"/>
  <c r="FU13" i="1"/>
  <c r="FS12" i="1"/>
  <c r="FO10" i="1"/>
  <c r="FU8" i="1"/>
  <c r="FS7" i="1"/>
  <c r="N15" i="2"/>
  <c r="N16" i="1" s="1"/>
  <c r="FT38" i="1"/>
  <c r="FT33" i="1"/>
  <c r="FT28" i="1"/>
  <c r="FR22" i="1"/>
  <c r="FR17" i="1"/>
  <c r="FR12" i="1"/>
  <c r="FR7" i="1"/>
  <c r="M10" i="2"/>
  <c r="M11" i="1" s="1"/>
  <c r="O15" i="2"/>
  <c r="O16" i="1" s="1"/>
  <c r="FS38" i="1"/>
  <c r="FS33" i="1"/>
  <c r="FS28" i="1"/>
  <c r="FQ22" i="1"/>
  <c r="FQ17" i="1"/>
  <c r="FQ12" i="1"/>
  <c r="FQ7" i="1"/>
  <c r="FE42" i="1"/>
  <c r="L34" i="1"/>
  <c r="FE25"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<sst xmlns="http://schemas.openxmlformats.org/spreadsheetml/2006/main" count="904" uniqueCount="731">
  <si>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</si>
  <si>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</si>
  <si>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</si>
  <si>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</si>
  <si>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</si>
  <si>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</si>
  <si>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</si>
  <si>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</si>
  <si>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</si>
  <si>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</si>
  <si>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</si>
  <si>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</si>
  <si>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</si>
  <si>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</si>
  <si>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</si>
  <si>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</si>
  <si>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</si>
  <si>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</si>
  <si>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</si>
  <si>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</si>
  <si>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</si>
  <si>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</si>
  <si>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</si>
  <si>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</si>
  <si>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</si>
  <si>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</si>
  <si>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</si>
  <si>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</si>
  <si>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</si>
  <si>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</si>
  <si>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</si>
  <si>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</si>
  <si>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</si>
  <si>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</si>
  <si>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</si>
  <si>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</si>
  <si>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</si>
  <si>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</si>
  <si>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</si>
  <si>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</si>
  <si>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</si>
  <si>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</si>
  <si>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</si>
  <si>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</si>
  <si>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</si>
  <si>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</si>
  <si>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</si>
  <si>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</si>
  <si>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</si>
  <si>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</si>
  <si>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</si>
  <si>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</si>
  <si>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</si>
  <si>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</si>
  <si>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</si>
  <si>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</si>
  <si>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</si>
  <si>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</si>
  <si>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</si>
  <si>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</si>
  <si>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</si>
  <si>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</si>
  <si>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</si>
  <si>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</si>
  <si>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</si>
  <si>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</si>
  <si>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</si>
  <si>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</si>
  <si>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</si>
  <si>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</si>
  <si>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</si>
  <si>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</si>
  <si>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</si>
  <si>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</si>
  <si>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</si>
  <si>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</si>
  <si>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</si>
  <si>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</si>
  <si>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</si>
  <si>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</si>
  <si>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</si>
  <si>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</si>
  <si>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</si>
  <si>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</si>
  <si>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</si>
  <si>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</si>
  <si>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</si>
  <si>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</si>
  <si>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</si>
  <si>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</si>
  <si>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</si>
  <si>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</si>
  <si>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</si>
  <si>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</si>
  <si>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</si>
  <si>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</si>
  <si>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</si>
  <si>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</si>
  <si>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</si>
  <si>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</si>
  <si>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</si>
  <si>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</si>
  <si>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</si>
  <si>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</si>
  <si>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</si>
  <si>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</si>
  <si>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</si>
  <si>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</si>
  <si>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</si>
  <si>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</si>
  <si>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</si>
  <si>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</si>
  <si>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</si>
  <si>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</si>
  <si>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</si>
  <si>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</si>
  <si>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</si>
  <si>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</si>
  <si>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</si>
  <si>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</si>
  <si>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</si>
  <si>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</si>
  <si>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</si>
  <si>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</si>
  <si>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</si>
  <si>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</si>
  <si>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</si>
  <si>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</si>
  <si>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</si>
  <si>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</si>
  <si>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</si>
  <si>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</si>
  <si>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</si>
  <si>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</si>
  <si>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</si>
  <si>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</si>
  <si>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</si>
  <si>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</si>
  <si>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</si>
  <si>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</si>
  <si>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</si>
  <si>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</si>
  <si>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</si>
  <si>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</si>
  <si>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</si>
  <si>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</si>
  <si>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</si>
  <si>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</si>
  <si>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</si>
  <si>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</si>
  <si>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</si>
  <si>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</si>
  <si>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</si>
  <si>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</si>
  <si>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</si>
  <si>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</si>
  <si>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</si>
  <si>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</si>
  <si>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</si>
  <si>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</si>
  <si>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</si>
  <si>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</si>
  <si>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</si>
  <si>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</si>
  <si>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</si>
  <si>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</si>
  <si>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</si>
  <si>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</si>
  <si>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</si>
  <si>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</si>
  <si>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</si>
  <si>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</si>
  <si>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</si>
  <si>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</si>
  <si>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</si>
  <si>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</si>
  <si>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</si>
  <si>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</si>
  <si>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</si>
  <si>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</si>
  <si>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</si>
  <si>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</si>
  <si>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</si>
  <si>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</si>
  <si>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</si>
  <si>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</si>
  <si>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</si>
  <si>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</si>
  <si>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</si>
  <si>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</si>
  <si>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</si>
  <si>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</si>
  <si>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</si>
  <si>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</si>
  <si>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</si>
  <si>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</si>
  <si>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</si>
  <si>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</si>
  <si>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</si>
  <si>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</si>
  <si>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</si>
  <si>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</si>
  <si>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</si>
  <si>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</si>
  <si>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</si>
  <si>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</si>
  <si>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</si>
  <si>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</si>
  <si>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</si>
  <si>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</si>
  <si>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</si>
  <si>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</si>
  <si>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</si>
  <si>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</si>
  <si>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</si>
  <si>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</si>
  <si>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</si>
  <si>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</si>
  <si>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</si>
  <si>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</si>
  <si>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</si>
  <si>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</si>
  <si>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</si>
  <si>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</si>
  <si>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</si>
  <si>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</si>
  <si>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</si>
  <si>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</si>
  <si>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</si>
  <si>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</si>
  <si>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</si>
  <si>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</si>
  <si>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</si>
  <si>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</si>
  <si>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</si>
  <si>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</si>
  <si>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</si>
  <si>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</si>
  <si>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</si>
  <si>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</si>
  <si>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</si>
  <si>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</si>
  <si>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</si>
  <si>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</si>
  <si>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</si>
  <si>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</si>
  <si>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</si>
  <si>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</si>
  <si>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</si>
  <si>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</si>
  <si>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</si>
  <si>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</si>
  <si>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</si>
  <si>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</si>
  <si>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</si>
  <si>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</si>
  <si>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</si>
  <si>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</si>
  <si>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</si>
  <si>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</si>
  <si>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</si>
  <si>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</si>
  <si>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</si>
  <si>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</si>
  <si>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</si>
  <si>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</si>
  <si>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</si>
  <si>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</si>
  <si>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</si>
  <si>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</si>
  <si>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</si>
  <si>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</si>
  <si>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</si>
  <si>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</si>
  <si>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</si>
  <si>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</si>
  <si>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</si>
  <si>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</si>
  <si>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</si>
  <si>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</si>
  <si>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</si>
  <si>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</si>
  <si>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</si>
  <si>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</si>
  <si>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</si>
  <si>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</si>
  <si>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</si>
  <si>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</si>
  <si>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</si>
  <si>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</si>
  <si>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</si>
  <si>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</si>
  <si>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</si>
  <si>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</si>
  <si>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</si>
  <si>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</si>
  <si>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</si>
  <si>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</si>
  <si>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</si>
  <si>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</si>
  <si>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</si>
  <si>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</si>
  <si>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</si>
  <si>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</si>
  <si>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</si>
  <si>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</si>
  <si>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</si>
  <si>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</si>
  <si>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</si>
  <si>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</si>
  <si>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</si>
  <si>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</si>
  <si>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</si>
  <si>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</si>
  <si>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</si>
  <si>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</si>
  <si>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</si>
  <si>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</si>
  <si>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</si>
  <si>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</si>
  <si>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</si>
  <si>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</si>
  <si>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</si>
  <si>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</si>
  <si>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</si>
  <si>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</si>
  <si>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</si>
  <si>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</si>
  <si>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</si>
  <si>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</si>
  <si>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</si>
  <si>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</si>
  <si>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</si>
  <si>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</si>
  <si>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</si>
  <si>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</si>
  <si>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</si>
  <si>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</si>
  <si>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</si>
  <si>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</si>
  <si>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</si>
  <si>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</si>
  <si>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</si>
  <si>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</si>
  <si>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</si>
  <si>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</si>
  <si>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</si>
  <si>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</si>
  <si>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</si>
  <si>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</si>
  <si>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</si>
  <si>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</si>
  <si>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</si>
  <si>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</si>
  <si>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</si>
  <si>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</si>
  <si>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</si>
  <si>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</si>
  <si>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</si>
  <si>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</si>
  <si>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</si>
  <si>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</si>
  <si>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</si>
  <si>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</si>
  <si>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</si>
  <si>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</si>
  <si>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</si>
  <si>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</si>
  <si>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</si>
  <si>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</si>
  <si>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</si>
  <si>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</si>
  <si>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</si>
  <si>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</si>
  <si>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</si>
  <si>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</si>
  <si>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</si>
  <si>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</si>
  <si>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</si>
  <si>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</si>
  <si>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</si>
  <si>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</si>
  <si>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</si>
  <si>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</si>
  <si>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</si>
  <si>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</si>
  <si>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</si>
  <si>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</si>
  <si>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</si>
  <si>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</si>
  <si>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</si>
  <si>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</si>
  <si>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</si>
  <si>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</si>
  <si>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</si>
  <si>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</si>
  <si>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</si>
  <si>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</si>
  <si>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</si>
  <si>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</si>
  <si>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</si>
  <si>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</si>
  <si>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</si>
  <si>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</si>
  <si>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</si>
  <si>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</si>
  <si>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</si>
  <si>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</si>
  <si>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</si>
  <si>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</si>
  <si>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</si>
  <si>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</si>
  <si>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</si>
  <si>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</si>
  <si>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</si>
  <si>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</si>
  <si>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</si>
  <si>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</si>
  <si>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</si>
  <si>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</si>
  <si>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</si>
  <si>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</si>
  <si>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</si>
  <si>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</si>
  <si>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</si>
  <si>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</si>
  <si>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</si>
  <si>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</si>
  <si>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</si>
  <si>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</si>
  <si>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</si>
  <si>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</si>
  <si>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</si>
  <si>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</si>
  <si>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</si>
  <si>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</si>
  <si>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</si>
  <si>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</si>
  <si>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</si>
  <si>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</si>
  <si>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</si>
  <si>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</si>
  <si>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</si>
  <si>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</si>
  <si>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</si>
  <si>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</si>
  <si>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</si>
  <si>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</si>
  <si>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</si>
  <si>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</si>
  <si>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</si>
  <si>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</si>
  <si>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</si>
  <si>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</si>
  <si>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</si>
  <si>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</si>
  <si>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</si>
  <si>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</si>
  <si>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</si>
  <si>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</si>
  <si>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</si>
  <si>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</si>
  <si>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</si>
  <si>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</si>
  <si>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</si>
  <si>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</si>
  <si>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</si>
  <si>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</si>
  <si>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</si>
  <si>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</si>
  <si>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</si>
  <si>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</si>
  <si>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</si>
  <si>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</si>
  <si>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</si>
  <si>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</si>
  <si>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</si>
  <si>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</si>
  <si>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</si>
  <si>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</si>
  <si>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</si>
  <si>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</si>
  <si>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</si>
  <si>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</si>
  <si>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</si>
  <si>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</si>
  <si>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</si>
  <si>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</si>
  <si>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</si>
  <si>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</si>
  <si>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</si>
  <si>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</si>
  <si>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</si>
  <si>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</si>
  <si>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</si>
  <si>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</si>
  <si>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</si>
  <si>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</si>
  <si>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</si>
  <si>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</si>
  <si>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</si>
  <si>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</si>
  <si>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</si>
  <si>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</si>
  <si>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</si>
  <si>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</si>
  <si>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</si>
  <si>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</si>
  <si>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</si>
  <si>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</si>
  <si>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</si>
  <si>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</si>
  <si>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</si>
  <si>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</si>
  <si>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</si>
  <si>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</si>
  <si>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</si>
  <si>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</si>
  <si>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</si>
  <si>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</si>
  <si>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</si>
  <si>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</si>
  <si>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</si>
  <si>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</si>
  <si>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</si>
  <si>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</si>
  <si>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</si>
  <si>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</si>
  <si>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</si>
  <si>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</si>
  <si>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</si>
  <si>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</si>
  <si>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</si>
  <si>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</si>
  <si>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</si>
  <si>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</si>
  <si>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</si>
  <si>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</si>
  <si>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</si>
  <si>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</si>
  <si>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</si>
  <si>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</si>
  <si>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</si>
  <si>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</si>
  <si>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</si>
  <si>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</si>
  <si>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</si>
  <si>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</si>
  <si>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</si>
  <si>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</si>
  <si>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</si>
  <si>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</si>
  <si>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</si>
  <si>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</si>
  <si>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</si>
  <si>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</si>
  <si>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</si>
  <si>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</si>
  <si>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</si>
  <si>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</si>
  <si>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</si>
  <si>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</si>
  <si>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</si>
  <si>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</si>
  <si>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</si>
  <si>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</si>
  <si>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</si>
  <si>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</si>
  <si>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</si>
  <si>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</si>
  <si>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</si>
  <si>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</si>
  <si>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</si>
  <si>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</si>
  <si>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</si>
  <si>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</si>
  <si>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</si>
  <si>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</si>
  <si>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</si>
  <si>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</si>
  <si>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</si>
  <si>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</si>
  <si>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</si>
  <si>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</si>
  <si>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</si>
  <si>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</si>
  <si>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</si>
  <si>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</si>
  <si>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</si>
  <si>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</si>
  <si>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</si>
  <si>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</si>
  <si>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</si>
  <si>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</si>
  <si>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</si>
  <si>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</si>
  <si>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</si>
  <si>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</si>
  <si>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</si>
  <si>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</si>
  <si>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</si>
  <si>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</si>
  <si>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</si>
  <si>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</si>
  <si>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</si>
  <si>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</si>
  <si>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</si>
  <si>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</si>
  <si>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</si>
  <si>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</si>
  <si>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</si>
  <si>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</si>
  <si>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</si>
  <si>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</si>
  <si>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</si>
  <si>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</si>
  <si>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</si>
  <si>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</si>
  <si>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</si>
  <si>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</si>
  <si>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</si>
  <si>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</si>
  <si>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</si>
  <si>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</si>
  <si>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</si>
  <si>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</si>
  <si>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</si>
  <si>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</si>
  <si>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</si>
  <si>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</si>
  <si>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</si>
  <si>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</si>
  <si>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</si>
  <si>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</si>
  <si>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</si>
  <si>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</si>
  <si>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</si>
  <si>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</si>
  <si>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</si>
  <si>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</si>
  <si>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</si>
  <si>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</si>
  <si>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</si>
  <si>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</si>
  <si>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</si>
  <si>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</si>
  <si>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</si>
  <si>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</si>
  <si>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</si>
  <si>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</si>
  <si>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</si>
  <si>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</si>
  <si>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</si>
  <si>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</si>
  <si>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</si>
  <si>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</si>
  <si>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</si>
  <si>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</si>
  <si>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</si>
  <si>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</si>
  <si>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</si>
  <si>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</si>
  <si>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</si>
  <si>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</si>
  <si>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</si>
  <si>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</si>
  <si>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</si>
  <si>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</si>
  <si>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</si>
  <si>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</si>
  <si>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</si>
  <si>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</si>
  <si>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</si>
  <si>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</si>
  <si>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</si>
  <si>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</si>
  <si>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X240 - DE</t>
  </si>
  <si>
    <t xml:space="preserve">Lenovo X240 - FR </t>
  </si>
  <si>
    <t>Lenovo X240 - IT FBA</t>
  </si>
  <si>
    <t>Lenovo X240 BL - ES</t>
  </si>
  <si>
    <t>Lenovo X240 - UK FBA</t>
  </si>
  <si>
    <t>Lenovo X240 BL - NOR</t>
  </si>
  <si>
    <t>Lenovo X240 - BE</t>
  </si>
  <si>
    <t>Lenovo X240 BL - BG</t>
  </si>
  <si>
    <t>Lenovo X240 BL - CZ</t>
  </si>
  <si>
    <t>Lenovo X240 BL - DK</t>
  </si>
  <si>
    <t>Lenovo X240 BL - HU</t>
  </si>
  <si>
    <t>Lenovo X240 BL - NL</t>
  </si>
  <si>
    <t>Lenovo X240 BL - NO</t>
  </si>
  <si>
    <t>Lenovo X240 BL - PL</t>
  </si>
  <si>
    <t>Lenovo X240 BL - PT</t>
  </si>
  <si>
    <t>Lenovo X240 BL - SE/FI</t>
  </si>
  <si>
    <t>Lenovo X240 - CH</t>
  </si>
  <si>
    <t>Lenovo X240 BL - US INT</t>
  </si>
  <si>
    <t>Lenovo X240 - US</t>
  </si>
  <si>
    <t>Lenovo/X240/BL/DE</t>
  </si>
  <si>
    <t>Lenovo/X240/BL/FR</t>
  </si>
  <si>
    <t>Lenovo/X240/BL/IT</t>
  </si>
  <si>
    <t>Lenovo/X240/BL/ES</t>
  </si>
  <si>
    <t>Lenovo/X240/BL/UK</t>
  </si>
  <si>
    <t>04Y0906</t>
  </si>
  <si>
    <t>04X0222</t>
  </si>
  <si>
    <t>01AV508</t>
  </si>
  <si>
    <t>04X0224</t>
  </si>
  <si>
    <t>04X0230</t>
  </si>
  <si>
    <t>04X0196</t>
  </si>
  <si>
    <t>04Y0920</t>
  </si>
  <si>
    <t>04X0236</t>
  </si>
  <si>
    <t>04X0237</t>
  </si>
  <si>
    <t>04Y0964</t>
  </si>
  <si>
    <t>04X0242</t>
  </si>
  <si>
    <t>Lenovo/X240/BL/USI</t>
  </si>
  <si>
    <t>Lenovo/X240/BL/US</t>
  </si>
  <si>
    <t>04Y0907</t>
  </si>
  <si>
    <t>04Y0908</t>
  </si>
  <si>
    <t>04Y0947</t>
  </si>
  <si>
    <t>04Y0915</t>
  </si>
  <si>
    <t>04Y0919</t>
  </si>
  <si>
    <t>04Y0960</t>
  </si>
  <si>
    <t>04Y0927</t>
  </si>
  <si>
    <t>X230s X240 X240S X240I X250 X260 X270</t>
  </si>
  <si>
    <t>Lenovo X240 parent</t>
  </si>
  <si>
    <t>Lenovo/X240/BL/NOR</t>
  </si>
  <si>
    <t>Lenovo/X240/RG/DE</t>
  </si>
  <si>
    <t>Lenovo/X240/RG/FR</t>
  </si>
  <si>
    <t>Lenovo/X240/RG/IT</t>
  </si>
  <si>
    <t>Lenovo/X240/RG/ES</t>
  </si>
  <si>
    <t>Lenovo/X240/RG/UK</t>
  </si>
  <si>
    <t>Lenovo/X240/RG/NOR</t>
  </si>
  <si>
    <t>Lenovo/X240/RG/USI</t>
  </si>
  <si>
    <t>Lenovo/X240/RG/US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</si>
</sst>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1">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1" fontId="0" fillId="0" borderId="0" xfId="0" applyNumberFormat="1" applyAlignment="1">
      <alignment wrapText="1"/>
    </xf>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X240 parent</v>
      </c>
      <c r="C4" s="27" t="s">
        <v>345</v>
      </c>
      <c r="D4" s="28">
        <f>Values!B14</f>
        <v>5714401240990</v>
      </c>
      <c r="E4" s="1" t="s">
        <v>346</v>
      </c>
      <c r="F4" s="27" t="str">
        <f>SUBSTITUTE(Values!B1, "{language}", "") &amp; " " &amp; Values!B3</f>
        <v>Lenovo Thinkpad için yedek  arkadan aydınlatmalı klavye X230s X240 X240S X240I X250 X260 X270</v>
      </c>
      <c r="G4" s="27" t="s">
        <v>345</v>
      </c>
      <c r="H4" s="1" t="str">
        <f>Values!B16</f>
        <v>computer-keyboards</v>
      </c>
      <c r="I4" s="1" t="str">
        <f>IF(ISBLANK(Values!E3),"","4730574031")</f>
        <v>4730574031</v>
      </c>
      <c r="J4" s="29" t="str">
        <f>Values!B13</f>
        <v>Lenovo X240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48" x14ac:dyDescent="0.2">
      <c r="A5" s="1" t="str">
        <f>IF(ISBLANK(Values!E4),"",IF(Values!$B$37="EU","computercomponent","computer"))</f>
        <v>computercomponent</v>
      </c>
      <c r="B5" s="33" t="str">
        <f>IF(ISBLANK(Values!E4),"",Values!F4)</f>
        <v>X240 - DE</v>
      </c>
      <c r="C5" s="29" t="str">
        <f>IF(ISBLANK(Values!E4),"","TellusRem")</f>
        <v>TellusRem</v>
      </c>
      <c r="D5" s="28">
        <f>IF(ISBLANK(Values!E4),"",Values!E4)</f>
        <v>5714401240204</v>
      </c>
      <c r="E5" s="1" t="str">
        <f>IF(ISBLANK(Values!E4),"","EAN")</f>
        <v>EAN</v>
      </c>
      <c r="F5" s="27" t="str">
        <f>IF(ISBLANK(Values!E4),"",IF(Values!J4, SUBSTITUTE(Values!$B$1, "{language}", Values!H4) &amp; " " &amp;Values!$B$3, SUBSTITUTE(Values!$B$2, "{language}", Values!$H4) &amp; " " &amp;Values!$B$3))</f>
        <v>Lenovo Thinkpad için yedek Almanca arkadan aydınlatmalı klavye X230s X240 X240S X240I X250 X260 X270</v>
      </c>
      <c r="G5" s="29" t="str">
        <f>IF(ISBLANK(Values!E4),"",IF(Values!$B$20="PartialUpdate","","TellusRem"))</f>
        <v/>
      </c>
      <c r="H5" s="1" t="str">
        <f>IF(ISBLANK(Values!E4),"",Values!$B$16)</f>
        <v>computer-keyboards</v>
      </c>
      <c r="I5" s="1" t="str">
        <f>IF(ISBLANK(Values!E4),"","4730574031")</f>
        <v>4730574031</v>
      </c>
      <c r="J5" s="31" t="str">
        <f>IF(ISBLANK(Values!E4),"",Values!F4 )</f>
        <v>X240 - DE</v>
      </c>
      <c r="K5" s="27">
        <f>IF(IF(ISBLANK(Values!E4),"",IF(Values!J4, Values!$B$4, Values!$B$5))=0,"",IF(ISBLANK(Values!E4),"",IF(Values!J4, Values!$B$4, Values!$B$5)))</f>
        <v>58.99</v>
      </c>
      <c r="L5" s="27" t="str">
        <f>IF(ISBLANK(Values!E4),"",IF($CO5="DEFAULT", Values!$B$18, ""))</f>
        <v/>
      </c>
      <c r="M5" s="27" t="str">
        <f>IF(ISBLANK(Values!E4),"",Values!$M4)</f>
        <v>https://raw.githubusercontent.com/PatrickVibild/TellusAmazonPictures/master/pictures/Lenovo/X240/BL/DE/1.jpg</v>
      </c>
      <c r="N5" s="27" t="str">
        <f>IF(ISBLANK(Values!$F4),"",Values!N4)</f>
        <v>https://raw.githubusercontent.com/PatrickVibild/TellusAmazonPictures/master/pictures/Lenovo/X240/BL/DE/2.jpg</v>
      </c>
      <c r="O5" s="27" t="str">
        <f>IF(ISBLANK(Values!$F4),"",Values!O4)</f>
        <v>https://raw.githubusercontent.com/PatrickVibild/TellusAmazonPictures/master/pictures/Lenovo/X240/BL/DE/3.jpg</v>
      </c>
      <c r="P5" s="27" t="str">
        <f>IF(ISBLANK(Values!$F4),"",Values!P4)</f>
        <v>https://raw.githubusercontent.com/PatrickVibild/TellusAmazonPictures/master/pictures/Lenovo/X240/BL/DE/4.jpg</v>
      </c>
      <c r="Q5" s="27" t="str">
        <f>IF(ISBLANK(Values!$F4),"",Values!Q4)</f>
        <v>https://raw.githubusercontent.com/PatrickVibild/TellusAmazonPictures/master/pictures/Lenovo/X240/BL/DE/5.jpg</v>
      </c>
      <c r="R5" s="27" t="str">
        <f>IF(ISBLANK(Values!$F4),"",Values!R4)</f>
        <v>https://raw.githubusercontent.com/PatrickVibild/TellusAmazonPictures/master/pictures/Lenovo/X240/BL/DE/6.jpg</v>
      </c>
      <c r="S5" s="27" t="str">
        <f>IF(ISBLANK(Values!$F4),"",Values!S4)</f>
        <v>https://raw.githubusercontent.com/PatrickVibild/TellusAmazonPictures/master/pictures/Lenovo/X240/BL/DE/7.jpg</v>
      </c>
      <c r="T5" s="27" t="str">
        <f>IF(ISBLANK(Values!$F4),"",Values!T4)</f>
        <v>https://raw.githubusercontent.com/PatrickVibild/TellusAmazonPictures/master/pictures/Lenovo/X240/BL/DE/8.jpg</v>
      </c>
      <c r="U5" s="27" t="str">
        <f>IF(ISBLANK(Values!$F4),"",Values!U4)</f>
        <v>https://raw.githubusercontent.com/PatrickVibild/TellusAmazonPictures/master/pictures/Lenovo/X240/BL/DE/9.jpg</v>
      </c>
      <c r="W5" s="29" t="str">
        <f>IF(ISBLANK(Values!E4),"","Child")</f>
        <v>Child</v>
      </c>
      <c r="X5" s="29" t="str">
        <f>IF(ISBLANK(Values!E4),"",Values!$B$13)</f>
        <v>Lenovo X240 parent</v>
      </c>
      <c r="Y5" s="31" t="str">
        <f>IF(ISBLANK(Values!E4),"","Size-Color")</f>
        <v>Size-Color</v>
      </c>
      <c r="Z5" s="29" t="str">
        <f>IF(ISBLANK(Values!E4),"","variation")</f>
        <v>variation</v>
      </c>
      <c r="AA5" s="1" t="str">
        <f>IF(ISBLANK(Values!E4),"",Values!$B$20)</f>
        <v>PartialUpdate</v>
      </c>
      <c r="AB5" s="1" t="str">
        <f>IF(ISBLANK(Values!E4),"",Values!$B$29)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5" s="34" t="str">
        <f>IF(ISBLANK(Values!E4),"",IF(Values!I4,Values!$B$23,Values!$B$33))</f>
        <v>👉 YENİLENDİ: PARA TASARRUFU - Yedek Lenovo dizüstü bilgisayar klavyesi, OEM klavyeleriyle aynı kalitede. TellusRem, 2011'den beri dünyanın Lider klavye distribütörüdür. Mükemmel yedek klavye, değiştirilmesi ve takılması kolaydır.</v>
      </c>
      <c r="AJ5" s="32" t="str">
        <f>IF(ISBLANK(Values!E4),"",Values!$B$24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5" s="1" t="str">
        <f>IF(ISBLANK(Values!E4),"",Values!$B$25)</f>
        <v>♻️ ÇEVRE DOSTU ÜRÜN - Yenilenmiş satın alın, YEŞİL SATIN AL! Yeni bir klavye almaya kıyasla, yenilenmiş klavyelerimizi satın alarak karbondioksiti %80'den fazla azaltın! Klavyeniz için mükemmel OEM yedek parçası.</v>
      </c>
      <c r="AL5" s="1" t="str">
        <f>IF(ISBLANK(Values!E4),"",SUBSTITUTE(SUBSTITUTE(IF(Values!$J4, Values!$B$26, Values!$B$33), "{language}", Values!$H4), "{flag}", INDEX(options!$E$1:$E$20, Values!$V4)))</f>
        <v>👉 LAYOUT – 🇩🇪 Almanca arkadan aydınlatmalı.</v>
      </c>
      <c r="AM5" s="1" t="str">
        <f>SUBSTITUTE(IF(ISBLANK(Values!E4),"",Values!$B$27),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T5" s="27" t="str">
        <f>IF(ISBLANK(Values!E4),"",Values!H4)</f>
        <v>Almanca</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5" s="1" t="str">
        <f>IF(ISBLANK(Values!E4),"","No")</f>
        <v>No</v>
      </c>
      <c r="DA5" s="1" t="str">
        <f>IF(ISBLANK(Values!E4),"","No")</f>
        <v>No</v>
      </c>
      <c r="DO5" s="1" t="str">
        <f>IF(ISBLANK(Values!E4),"","Parts")</f>
        <v>Parts</v>
      </c>
      <c r="DP5" s="1" t="str">
        <f>IF(ISBLANK(Values!E4),"",Values!$B$31)</f>
        <v>Teslimat tarihinden sonra 6 ay garanti. Klavyenin herhangi bir arızası durumunda, ürünün klavyesi için yeni bir birim veya yedek parça gönderilecektir. Stok sıkıntısı olması durumunda tam bir geri ödeme yapılır.</v>
      </c>
      <c r="DY5" t="str">
        <f>IF(ISBLANK(Values!$E4), "", "not_applicable")</f>
        <v>not_applicable</v>
      </c>
      <c r="EI5" s="1" t="str">
        <f>IF(ISBLANK(Values!E4),"",Values!$B$31)</f>
        <v>Teslimat tarihinden sonra 6 ay garanti. Klavyenin herhangi bir arızası durumunda, ürünün klavyesi için yeni bir birim veya yedek parça gönderilecektir. Stok sıkıntısı olması durumunda tam bir geri ödeme yapılır.</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IF(IF(ISBLANK(Values!E4),"",IF(Values!J4, Values!$B$4, Values!$B$5))=0,"",IF(ISBLANK(Values!E4),"",IF(Values!J4, Values!$B$4, Values!$B$5)))</f>
        <v>58.99</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row>
    <row r="6" spans="1:192" ht="48" x14ac:dyDescent="0.2">
      <c r="A6" s="1" t="str">
        <f>IF(ISBLANK(Values!E5),"",IF(Values!$B$37="EU","computercomponent","computer"))</f>
        <v>computercomponent</v>
      </c>
      <c r="B6" s="33" t="str">
        <f>IF(ISBLANK(Values!E5),"",Values!F5)</f>
        <v xml:space="preserve">Lenovo X240 - FR </v>
      </c>
      <c r="C6" s="29" t="str">
        <f>IF(ISBLANK(Values!E5),"","TellusRem")</f>
        <v>TellusRem</v>
      </c>
      <c r="D6" s="28">
        <f>IF(ISBLANK(Values!E5),"",Values!E5)</f>
        <v>5714401240020</v>
      </c>
      <c r="E6" s="1" t="str">
        <f>IF(ISBLANK(Values!E5),"","EAN")</f>
        <v>EAN</v>
      </c>
      <c r="F6" s="27" t="str">
        <f>IF(ISBLANK(Values!E5),"",IF(Values!J5, SUBSTITUTE(Values!$B$1, "{language}", Values!H5) &amp; " " &amp;Values!$B$3, SUBSTITUTE(Values!$B$2, "{language}", Values!$H5) &amp; " " &amp;Values!$B$3))</f>
        <v>Lenovo Thinkpad için yedek Fransızca arkadan aydınlatmalı klavye X230s X240 X240S X240I X250 X260 X270</v>
      </c>
      <c r="G6" s="29" t="str">
        <f>IF(ISBLANK(Values!E5),"",IF(Values!$B$20="PartialUpdate","","TellusRem"))</f>
        <v/>
      </c>
      <c r="H6" s="1" t="str">
        <f>IF(ISBLANK(Values!E5),"",Values!$B$16)</f>
        <v>computer-keyboards</v>
      </c>
      <c r="I6" s="1" t="str">
        <f>IF(ISBLANK(Values!E5),"","4730574031")</f>
        <v>4730574031</v>
      </c>
      <c r="J6" s="31" t="str">
        <f>IF(ISBLANK(Values!E5),"",Values!F5 )</f>
        <v xml:space="preserve">Lenovo X240 - FR </v>
      </c>
      <c r="K6" s="27">
        <f>IF(IF(ISBLANK(Values!E5),"",IF(Values!J5, Values!$B$4, Values!$B$5))=0,"",IF(ISBLANK(Values!E5),"",IF(Values!J5, Values!$B$4, Values!$B$5)))</f>
        <v>58.99</v>
      </c>
      <c r="L6" s="27" t="str">
        <f>IF(ISBLANK(Values!E5),"",IF($CO6="DEFAULT", Values!$B$18, ""))</f>
        <v/>
      </c>
      <c r="M6" s="27" t="str">
        <f>IF(ISBLANK(Values!E5),"",Values!$M5)</f>
        <v>https://raw.githubusercontent.com/PatrickVibild/TellusAmazonPictures/master/pictures/Lenovo/X240/BL/FR/1.jpg</v>
      </c>
      <c r="N6" s="27" t="str">
        <f>IF(ISBLANK(Values!$F5),"",Values!N5)</f>
        <v>https://raw.githubusercontent.com/PatrickVibild/TellusAmazonPictures/master/pictures/Lenovo/X240/BL/FR/2.jpg</v>
      </c>
      <c r="O6" s="27" t="str">
        <f>IF(ISBLANK(Values!$F5),"",Values!O5)</f>
        <v>https://raw.githubusercontent.com/PatrickVibild/TellusAmazonPictures/master/pictures/Lenovo/X240/BL/FR/3.jpg</v>
      </c>
      <c r="P6" s="27" t="str">
        <f>IF(ISBLANK(Values!$F5),"",Values!P5)</f>
        <v>https://raw.githubusercontent.com/PatrickVibild/TellusAmazonPictures/master/pictures/Lenovo/X240/BL/FR/4.jpg</v>
      </c>
      <c r="Q6" s="27" t="str">
        <f>IF(ISBLANK(Values!$F5),"",Values!Q5)</f>
        <v>https://raw.githubusercontent.com/PatrickVibild/TellusAmazonPictures/master/pictures/Lenovo/X240/BL/FR/5.jpg</v>
      </c>
      <c r="R6" s="27" t="str">
        <f>IF(ISBLANK(Values!$F5),"",Values!R5)</f>
        <v>https://raw.githubusercontent.com/PatrickVibild/TellusAmazonPictures/master/pictures/Lenovo/X240/BL/FR/6.jpg</v>
      </c>
      <c r="S6" s="27" t="str">
        <f>IF(ISBLANK(Values!$F5),"",Values!S5)</f>
        <v>https://raw.githubusercontent.com/PatrickVibild/TellusAmazonPictures/master/pictures/Lenovo/X240/BL/FR/7.jpg</v>
      </c>
      <c r="T6" s="27" t="str">
        <f>IF(ISBLANK(Values!$F5),"",Values!T5)</f>
        <v>https://raw.githubusercontent.com/PatrickVibild/TellusAmazonPictures/master/pictures/Lenovo/X240/BL/FR/8.jpg</v>
      </c>
      <c r="U6" s="27" t="str">
        <f>IF(ISBLANK(Values!$F5),"",Values!U5)</f>
        <v>https://raw.githubusercontent.com/PatrickVibild/TellusAmazonPictures/master/pictures/Lenovo/X240/BL/FR/9.jpg</v>
      </c>
      <c r="W6" s="29" t="str">
        <f>IF(ISBLANK(Values!E5),"","Child")</f>
        <v>Child</v>
      </c>
      <c r="X6" s="29" t="str">
        <f>IF(ISBLANK(Values!E5),"",Values!$B$13)</f>
        <v>Lenovo X240 parent</v>
      </c>
      <c r="Y6" s="31" t="str">
        <f>IF(ISBLANK(Values!E5),"","Size-Color")</f>
        <v>Size-Color</v>
      </c>
      <c r="Z6" s="29" t="str">
        <f>IF(ISBLANK(Values!E5),"","variation")</f>
        <v>variation</v>
      </c>
      <c r="AA6" s="1" t="str">
        <f>IF(ISBLANK(Values!E5),"",Values!$B$20)</f>
        <v>PartialUpdate</v>
      </c>
      <c r="AB6" s="1" t="str">
        <f>IF(ISBLANK(Values!E5),"",Values!$B$29)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6" s="34" t="str">
        <f>IF(ISBLANK(Values!E5),"",IF(Values!I5,Values!$B$23,Values!$B$33))</f>
        <v>👉 YENİLENDİ: PARA TASARRUFU - Yedek Lenovo dizüstü bilgisayar klavyesi, OEM klavyeleriyle aynı kalitede. TellusRem, 2011'den beri dünyanın Lider klavye distribütörüdür. Mükemmel yedek klavye, değiştirilmesi ve takılması kolaydır.</v>
      </c>
      <c r="AJ6" s="32" t="str">
        <f>IF(ISBLANK(Values!E5),"",Values!$B$24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6" s="1" t="str">
        <f>IF(ISBLANK(Values!E5),"",Values!$B$25)</f>
        <v>♻️ ÇEVRE DOSTU ÜRÜN - Yenilenmiş satın alın, YEŞİL SATIN AL! Yeni bir klavye almaya kıyasla, yenilenmiş klavyelerimizi satın alarak karbondioksiti %80'den fazla azaltın! Klavyeniz için mükemmel OEM yedek parçası.</v>
      </c>
      <c r="AL6" s="1" t="str">
        <f>IF(ISBLANK(Values!E5),"",SUBSTITUTE(SUBSTITUTE(IF(Values!$J5, Values!$B$26, Values!$B$33), "{language}", Values!$H5), "{flag}", INDEX(options!$E$1:$E$20, Values!$V5)))</f>
        <v>👉 LAYOUT – 🇫🇷 Fransızca arkadan aydınlatmalı.</v>
      </c>
      <c r="AM6" s="1" t="str">
        <f>SUBSTITUTE(IF(ISBLANK(Values!E5),"",Values!$B$27),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T6" s="27" t="str">
        <f>IF(ISBLANK(Values!E5),"",Values!H5)</f>
        <v>Fransızca</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6" s="1" t="str">
        <f>IF(ISBLANK(Values!E5),"","No")</f>
        <v>No</v>
      </c>
      <c r="DA6" s="1" t="str">
        <f>IF(ISBLANK(Values!E5),"","No")</f>
        <v>No</v>
      </c>
      <c r="DO6" s="1" t="str">
        <f>IF(ISBLANK(Values!E5),"","Parts")</f>
        <v>Parts</v>
      </c>
      <c r="DP6" s="1" t="str">
        <f>IF(ISBLANK(Values!E5),"",Values!$B$31)</f>
        <v>Teslimat tarihinden sonra 6 ay garanti. Klavyenin herhangi bir arızası durumunda, ürünün klavyesi için yeni bir birim veya yedek parça gönderilecektir. Stok sıkıntısı olması durumunda tam bir geri ödeme yapılır.</v>
      </c>
      <c r="DY6" t="str">
        <f>IF(ISBLANK(Values!$E5), "", "not_applicable")</f>
        <v>not_applicable</v>
      </c>
      <c r="EI6" s="1" t="str">
        <f>IF(ISBLANK(Values!E5),"",Values!$B$31)</f>
        <v>Teslimat tarihinden sonra 6 ay garanti. Klavyenin herhangi bir arızası durumunda, ürünün klavyesi için yeni bir birim veya yedek parça gönderilecektir. Stok sıkıntısı olması durumunda tam bir geri ödeme yapılır.</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IF(IF(ISBLANK(Values!E5),"",IF(Values!J5, Values!$B$4, Values!$B$5))=0,"",IF(ISBLANK(Values!E5),"",IF(Values!J5, Values!$B$4, Values!$B$5)))</f>
        <v>58.99</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row>
    <row r="7" spans="1:192" ht="48" x14ac:dyDescent="0.2">
      <c r="A7" s="1" t="str">
        <f>IF(ISBLANK(Values!E6),"",IF(Values!$B$37="EU","computercomponent","computer"))</f>
        <v>computercomponent</v>
      </c>
      <c r="B7" s="33" t="str">
        <f>IF(ISBLANK(Values!E6),"",Values!F6)</f>
        <v>Lenovo X240 - IT FBA</v>
      </c>
      <c r="C7" s="29" t="str">
        <f>IF(ISBLANK(Values!E6),"","TellusRem")</f>
        <v>TellusRem</v>
      </c>
      <c r="D7" s="28">
        <f>IF(ISBLANK(Values!E6),"",Values!E6)</f>
        <v>5714401240037</v>
      </c>
      <c r="E7" s="1" t="str">
        <f>IF(ISBLANK(Values!E6),"","EAN")</f>
        <v>EAN</v>
      </c>
      <c r="F7" s="27" t="str">
        <f>IF(ISBLANK(Values!E6),"",IF(Values!J6, SUBSTITUTE(Values!$B$1, "{language}", Values!H6) &amp; " " &amp;Values!$B$3, SUBSTITUTE(Values!$B$2, "{language}", Values!$H6) &amp; " " &amp;Values!$B$3))</f>
        <v>Lenovo Thinkpad için yedek İtalyan arkadan aydınlatmalı klavye X230s X240 X240S X240I X250 X260 X270</v>
      </c>
      <c r="G7" s="29" t="str">
        <f>IF(ISBLANK(Values!E6),"",IF(Values!$B$20="PartialUpdate","","TellusRem"))</f>
        <v/>
      </c>
      <c r="H7" s="1" t="str">
        <f>IF(ISBLANK(Values!E6),"",Values!$B$16)</f>
        <v>computer-keyboards</v>
      </c>
      <c r="I7" s="1" t="str">
        <f>IF(ISBLANK(Values!E6),"","4730574031")</f>
        <v>4730574031</v>
      </c>
      <c r="J7" s="31" t="str">
        <f>IF(ISBLANK(Values!E6),"",Values!F6 )</f>
        <v>Lenovo X240 - IT FBA</v>
      </c>
      <c r="K7" s="27">
        <f>IF(IF(ISBLANK(Values!E6),"",IF(Values!J6, Values!$B$4, Values!$B$5))=0,"",IF(ISBLANK(Values!E6),"",IF(Values!J6, Values!$B$4, Values!$B$5)))</f>
        <v>58.99</v>
      </c>
      <c r="L7" s="27" t="str">
        <f>IF(ISBLANK(Values!E6),"",IF($CO7="DEFAULT", Values!$B$18, ""))</f>
        <v/>
      </c>
      <c r="M7" s="27" t="str">
        <f>IF(ISBLANK(Values!E6),"",Values!$M6)</f>
        <v>https://raw.githubusercontent.com/PatrickVibild/TellusAmazonPictures/master/pictures/Lenovo/X240/BL/IT/1.jpg</v>
      </c>
      <c r="N7" s="27" t="str">
        <f>IF(ISBLANK(Values!$F6),"",Values!N6)</f>
        <v>https://raw.githubusercontent.com/PatrickVibild/TellusAmazonPictures/master/pictures/Lenovo/X240/BL/IT/2.jpg</v>
      </c>
      <c r="O7" s="27" t="str">
        <f>IF(ISBLANK(Values!$F6),"",Values!O6)</f>
        <v>https://raw.githubusercontent.com/PatrickVibild/TellusAmazonPictures/master/pictures/Lenovo/X240/BL/IT/3.jpg</v>
      </c>
      <c r="P7" s="27" t="str">
        <f>IF(ISBLANK(Values!$F6),"",Values!P6)</f>
        <v>https://raw.githubusercontent.com/PatrickVibild/TellusAmazonPictures/master/pictures/Lenovo/X240/BL/IT/4.jpg</v>
      </c>
      <c r="Q7" s="27" t="str">
        <f>IF(ISBLANK(Values!$F6),"",Values!Q6)</f>
        <v>https://raw.githubusercontent.com/PatrickVibild/TellusAmazonPictures/master/pictures/Lenovo/X240/BL/IT/5.jpg</v>
      </c>
      <c r="R7" s="27" t="str">
        <f>IF(ISBLANK(Values!$F6),"",Values!R6)</f>
        <v>https://raw.githubusercontent.com/PatrickVibild/TellusAmazonPictures/master/pictures/Lenovo/X240/BL/IT/6.jpg</v>
      </c>
      <c r="S7" s="27" t="str">
        <f>IF(ISBLANK(Values!$F6),"",Values!S6)</f>
        <v>https://raw.githubusercontent.com/PatrickVibild/TellusAmazonPictures/master/pictures/Lenovo/X240/BL/IT/7.jpg</v>
      </c>
      <c r="T7" s="27" t="str">
        <f>IF(ISBLANK(Values!$F6),"",Values!T6)</f>
        <v>https://raw.githubusercontent.com/PatrickVibild/TellusAmazonPictures/master/pictures/Lenovo/X240/BL/IT/8.jpg</v>
      </c>
      <c r="U7" s="27" t="str">
        <f>IF(ISBLANK(Values!$F6),"",Values!U6)</f>
        <v>https://raw.githubusercontent.com/PatrickVibild/TellusAmazonPictures/master/pictures/Lenovo/X240/BL/IT/9.jpg</v>
      </c>
      <c r="W7" s="29" t="str">
        <f>IF(ISBLANK(Values!E6),"","Child")</f>
        <v>Child</v>
      </c>
      <c r="X7" s="29" t="str">
        <f>IF(ISBLANK(Values!E6),"",Values!$B$13)</f>
        <v>Lenovo X240 parent</v>
      </c>
      <c r="Y7" s="31" t="str">
        <f>IF(ISBLANK(Values!E6),"","Size-Color")</f>
        <v>Size-Color</v>
      </c>
      <c r="Z7" s="29" t="str">
        <f>IF(ISBLANK(Values!E6),"","variation")</f>
        <v>variation</v>
      </c>
      <c r="AA7" s="1" t="str">
        <f>IF(ISBLANK(Values!E6),"",Values!$B$20)</f>
        <v>PartialUpdate</v>
      </c>
      <c r="AB7" s="1" t="str">
        <f>IF(ISBLANK(Values!E6),"",Values!$B$29)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7" s="34" t="str">
        <f>IF(ISBLANK(Values!E6),"",IF(Values!I6,Values!$B$23,Values!$B$33))</f>
        <v>👉 YENİLENDİ: PARA TASARRUFU - Yedek Lenovo dizüstü bilgisayar klavyesi, OEM klavyeleriyle aynı kalitede. TellusRem, 2011'den beri dünyanın Lider klavye distribütörüdür. Mükemmel yedek klavye, değiştirilmesi ve takılması kolaydır.</v>
      </c>
      <c r="AJ7" s="32" t="str">
        <f>IF(ISBLANK(Values!E6),"",Values!$B$24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7" s="1" t="str">
        <f>IF(ISBLANK(Values!E6),"",Values!$B$25)</f>
        <v>♻️ ÇEVRE DOSTU ÜRÜN - Yenilenmiş satın alın, YEŞİL SATIN AL! Yeni bir klavye almaya kıyasla, yenilenmiş klavyelerimizi satın alarak karbondioksiti %80'den fazla azaltın! Klavyeniz için mükemmel OEM yedek parçası.</v>
      </c>
      <c r="AL7" s="1" t="str">
        <f>IF(ISBLANK(Values!E6),"",SUBSTITUTE(SUBSTITUTE(IF(Values!$J6, Values!$B$26, Values!$B$33), "{language}", Values!$H6), "{flag}", INDEX(options!$E$1:$E$20, Values!$V6)))</f>
        <v>👉 LAYOUT – 🇮🇹 İtalyan arkadan aydınlatmalı.</v>
      </c>
      <c r="AM7" s="1" t="str">
        <f>SUBSTITUTE(IF(ISBLANK(Values!E6),"",Values!$B$27),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T7" s="27" t="str">
        <f>IF(ISBLANK(Values!E6),"",Values!H6)</f>
        <v>İtalyan</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7" s="1" t="str">
        <f>IF(ISBLANK(Values!E6),"","No")</f>
        <v>No</v>
      </c>
      <c r="DA7" s="1" t="str">
        <f>IF(ISBLANK(Values!E6),"","No")</f>
        <v>No</v>
      </c>
      <c r="DO7" s="1" t="str">
        <f>IF(ISBLANK(Values!E6),"","Parts")</f>
        <v>Parts</v>
      </c>
      <c r="DP7" s="1" t="str">
        <f>IF(ISBLANK(Values!E6),"",Values!$B$31)</f>
        <v>Teslimat tarihinden sonra 6 ay garanti. Klavyenin herhangi bir arızası durumunda, ürünün klavyesi için yeni bir birim veya yedek parça gönderilecektir. Stok sıkıntısı olması durumunda tam bir geri ödeme yapılır.</v>
      </c>
      <c r="DY7" t="str">
        <f>IF(ISBLANK(Values!$E6), "", "not_applicable")</f>
        <v>not_applicable</v>
      </c>
      <c r="EI7" s="1" t="str">
        <f>IF(ISBLANK(Values!E6),"",Values!$B$31)</f>
        <v>Teslimat tarihinden sonra 6 ay garanti. Klavyenin herhangi bir arızası durumunda, ürünün klavyesi için yeni bir birim veya yedek parça gönderilecektir. Stok sıkıntısı olması durumunda tam bir geri ödeme yapılır.</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IF(IF(ISBLANK(Values!E6),"",IF(Values!J6, Values!$B$4, Values!$B$5))=0,"",IF(ISBLANK(Values!E6),"",IF(Values!J6, Values!$B$4, Values!$B$5)))</f>
        <v>58.99</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row>
    <row r="8" spans="1:192" ht="48" x14ac:dyDescent="0.2">
      <c r="A8" s="1" t="str">
        <f>IF(ISBLANK(Values!E7),"",IF(Values!$B$37="EU","computercomponent","computer"))</f>
        <v>computercomponent</v>
      </c>
      <c r="B8" s="33" t="str">
        <f>IF(ISBLANK(Values!E7),"",Values!F7)</f>
        <v>Lenovo X240 BL - ES</v>
      </c>
      <c r="C8" s="29" t="str">
        <f>IF(ISBLANK(Values!E7),"","TellusRem")</f>
        <v>TellusRem</v>
      </c>
      <c r="D8" s="28">
        <f>IF(ISBLANK(Values!E7),"",Values!E7)</f>
        <v>5714401240044</v>
      </c>
      <c r="E8" s="1" t="str">
        <f>IF(ISBLANK(Values!E7),"","EAN")</f>
        <v>EAN</v>
      </c>
      <c r="F8" s="27" t="str">
        <f>IF(ISBLANK(Values!E7),"",IF(Values!J7, SUBSTITUTE(Values!$B$1, "{language}", Values!H7) &amp; " " &amp;Values!$B$3, SUBSTITUTE(Values!$B$2, "{language}", Values!$H7) &amp; " " &amp;Values!$B$3))</f>
        <v>Lenovo Thinkpad için yedek İspanyol arkadan aydınlatmalı klavye X230s X240 X240S X240I X250 X260 X270</v>
      </c>
      <c r="G8" s="29" t="str">
        <f>IF(ISBLANK(Values!E7),"",IF(Values!$B$20="PartialUpdate","","TellusRem"))</f>
        <v/>
      </c>
      <c r="H8" s="1" t="str">
        <f>IF(ISBLANK(Values!E7),"",Values!$B$16)</f>
        <v>computer-keyboards</v>
      </c>
      <c r="I8" s="1" t="str">
        <f>IF(ISBLANK(Values!E7),"","4730574031")</f>
        <v>4730574031</v>
      </c>
      <c r="J8" s="31" t="str">
        <f>IF(ISBLANK(Values!E7),"",Values!F7 )</f>
        <v>Lenovo X240 BL - ES</v>
      </c>
      <c r="K8" s="27">
        <f>IF(IF(ISBLANK(Values!E7),"",IF(Values!J7, Values!$B$4, Values!$B$5))=0,"",IF(ISBLANK(Values!E7),"",IF(Values!J7, Values!$B$4, Values!$B$5)))</f>
        <v>58.99</v>
      </c>
      <c r="L8" s="27" t="str">
        <f>IF(ISBLANK(Values!E7),"",IF($CO8="DEFAULT", Values!$B$18, ""))</f>
        <v/>
      </c>
      <c r="M8" s="27" t="str">
        <f>IF(ISBLANK(Values!E7),"",Values!$M7)</f>
        <v>https://raw.githubusercontent.com/PatrickVibild/TellusAmazonPictures/master/pictures/Lenovo/X240/BL/ES/1.jpg</v>
      </c>
      <c r="N8" s="27" t="str">
        <f>IF(ISBLANK(Values!$F7),"",Values!N7)</f>
        <v>https://raw.githubusercontent.com/PatrickVibild/TellusAmazonPictures/master/pictures/Lenovo/X240/BL/ES/2.jpg</v>
      </c>
      <c r="O8" s="27" t="str">
        <f>IF(ISBLANK(Values!$F7),"",Values!O7)</f>
        <v>https://raw.githubusercontent.com/PatrickVibild/TellusAmazonPictures/master/pictures/Lenovo/X240/BL/ES/3.jpg</v>
      </c>
      <c r="P8" s="27" t="str">
        <f>IF(ISBLANK(Values!$F7),"",Values!P7)</f>
        <v>https://raw.githubusercontent.com/PatrickVibild/TellusAmazonPictures/master/pictures/Lenovo/X240/BL/ES/4.jpg</v>
      </c>
      <c r="Q8" s="27" t="str">
        <f>IF(ISBLANK(Values!$F7),"",Values!Q7)</f>
        <v>https://raw.githubusercontent.com/PatrickVibild/TellusAmazonPictures/master/pictures/Lenovo/X240/BL/ES/5.jpg</v>
      </c>
      <c r="R8" s="27" t="str">
        <f>IF(ISBLANK(Values!$F7),"",Values!R7)</f>
        <v>https://raw.githubusercontent.com/PatrickVibild/TellusAmazonPictures/master/pictures/Lenovo/X240/BL/ES/6.jpg</v>
      </c>
      <c r="S8" s="27" t="str">
        <f>IF(ISBLANK(Values!$F7),"",Values!S7)</f>
        <v>https://raw.githubusercontent.com/PatrickVibild/TellusAmazonPictures/master/pictures/Lenovo/X240/BL/ES/7.jpg</v>
      </c>
      <c r="T8" s="27" t="str">
        <f>IF(ISBLANK(Values!$F7),"",Values!T7)</f>
        <v>https://raw.githubusercontent.com/PatrickVibild/TellusAmazonPictures/master/pictures/Lenovo/X240/BL/ES/8.jpg</v>
      </c>
      <c r="U8" s="27" t="str">
        <f>IF(ISBLANK(Values!$F7),"",Values!U7)</f>
        <v>https://raw.githubusercontent.com/PatrickVibild/TellusAmazonPictures/master/pictures/Lenovo/X240/BL/ES/9.jpg</v>
      </c>
      <c r="W8" s="29" t="str">
        <f>IF(ISBLANK(Values!E7),"","Child")</f>
        <v>Child</v>
      </c>
      <c r="X8" s="29" t="str">
        <f>IF(ISBLANK(Values!E7),"",Values!$B$13)</f>
        <v>Lenovo X240 parent</v>
      </c>
      <c r="Y8" s="31" t="str">
        <f>IF(ISBLANK(Values!E7),"","Size-Color")</f>
        <v>Size-Color</v>
      </c>
      <c r="Z8" s="29" t="str">
        <f>IF(ISBLANK(Values!E7),"","variation")</f>
        <v>variation</v>
      </c>
      <c r="AA8" s="1" t="str">
        <f>IF(ISBLANK(Values!E7),"",Values!$B$20)</f>
        <v>PartialUpdate</v>
      </c>
      <c r="AB8" s="1" t="str">
        <f>IF(ISBLANK(Values!E7),"",Values!$B$29)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8" s="34" t="str">
        <f>IF(ISBLANK(Values!E7),"",IF(Values!I7,Values!$B$23,Values!$B$33))</f>
        <v>👉 YENİLENDİ: PARA TASARRUFU - Yedek Lenovo dizüstü bilgisayar klavyesi, OEM klavyeleriyle aynı kalitede. TellusRem, 2011'den beri dünyanın Lider klavye distribütörüdür. Mükemmel yedek klavye, değiştirilmesi ve takılması kolaydır.</v>
      </c>
      <c r="AJ8" s="32" t="str">
        <f>IF(ISBLANK(Values!E7),"",Values!$B$24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8" s="1" t="str">
        <f>IF(ISBLANK(Values!E7),"",Values!$B$25)</f>
        <v>♻️ ÇEVRE DOSTU ÜRÜN - Yenilenmiş satın alın, YEŞİL SATIN AL! Yeni bir klavye almaya kıyasla, yenilenmiş klavyelerimizi satın alarak karbondioksiti %80'den fazla azaltın! Klavyeniz için mükemmel OEM yedek parçası.</v>
      </c>
      <c r="AL8" s="1" t="str">
        <f>IF(ISBLANK(Values!E7),"",SUBSTITUTE(SUBSTITUTE(IF(Values!$J7, Values!$B$26, Values!$B$33), "{language}", Values!$H7), "{flag}", INDEX(options!$E$1:$E$20, Values!$V7)))</f>
        <v>👉 LAYOUT – 🇪🇸 İspanyol arkadan aydınlatmalı.</v>
      </c>
      <c r="AM8" s="1" t="str">
        <f>SUBSTITUTE(IF(ISBLANK(Values!E7),"",Values!$B$27),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T8" s="27" t="str">
        <f>IF(ISBLANK(Values!E7),"",Values!H7)</f>
        <v>İspanyol</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8" s="1" t="str">
        <f>IF(ISBLANK(Values!E7),"","No")</f>
        <v>No</v>
      </c>
      <c r="DA8" s="1" t="str">
        <f>IF(ISBLANK(Values!E7),"","No")</f>
        <v>No</v>
      </c>
      <c r="DO8" s="1" t="str">
        <f>IF(ISBLANK(Values!E7),"","Parts")</f>
        <v>Parts</v>
      </c>
      <c r="DP8" s="1" t="str">
        <f>IF(ISBLANK(Values!E7),"",Values!$B$31)</f>
        <v>Teslimat tarihinden sonra 6 ay garanti. Klavyenin herhangi bir arızası durumunda, ürünün klavyesi için yeni bir birim veya yedek parça gönderilecektir. Stok sıkıntısı olması durumunda tam bir geri ödeme yapılır.</v>
      </c>
      <c r="DY8" t="str">
        <f>IF(ISBLANK(Values!$E7), "", "not_applicable")</f>
        <v>not_applicable</v>
      </c>
      <c r="EI8" s="1" t="str">
        <f>IF(ISBLANK(Values!E7),"",Values!$B$31)</f>
        <v>Teslimat tarihinden sonra 6 ay garanti. Klavyenin herhangi bir arızası durumunda, ürünün klavyesi için yeni bir birim veya yedek parça gönderilecektir. Stok sıkıntısı olması durumunda tam bir geri ödeme yapılır.</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IF(IF(ISBLANK(Values!E7),"",IF(Values!J7, Values!$B$4, Values!$B$5))=0,"",IF(ISBLANK(Values!E7),"",IF(Values!J7, Values!$B$4, Values!$B$5)))</f>
        <v>58.99</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row>
    <row r="9" spans="1:192" ht="48" x14ac:dyDescent="0.2">
      <c r="A9" s="1" t="str">
        <f>IF(ISBLANK(Values!E8),"",IF(Values!$B$37="EU","computercomponent","computer"))</f>
        <v>computercomponent</v>
      </c>
      <c r="B9" s="33" t="str">
        <f>IF(ISBLANK(Values!E8),"",Values!F8)</f>
        <v>Lenovo X240 - UK FBA</v>
      </c>
      <c r="C9" s="29" t="str">
        <f>IF(ISBLANK(Values!E8),"","TellusRem")</f>
        <v>TellusRem</v>
      </c>
      <c r="D9" s="28">
        <f>IF(ISBLANK(Values!E8),"",Values!E8)</f>
        <v>5714401240051</v>
      </c>
      <c r="E9" s="1" t="str">
        <f>IF(ISBLANK(Values!E8),"","EAN")</f>
        <v>EAN</v>
      </c>
      <c r="F9" s="27" t="str">
        <f>IF(ISBLANK(Values!E8),"",IF(Values!J8, SUBSTITUTE(Values!$B$1, "{language}", Values!H8) &amp; " " &amp;Values!$B$3, SUBSTITUTE(Values!$B$2, "{language}", Values!$H8) &amp; " " &amp;Values!$B$3))</f>
        <v>Lenovo Thinkpad için yedek Birleşik Krallık arkadan aydınlatmalı klavye X230s X240 X240S X240I X250 X260 X270</v>
      </c>
      <c r="G9" s="29" t="str">
        <f>IF(ISBLANK(Values!E8),"",IF(Values!$B$20="PartialUpdate","","TellusRem"))</f>
        <v/>
      </c>
      <c r="H9" s="1" t="str">
        <f>IF(ISBLANK(Values!E8),"",Values!$B$16)</f>
        <v>computer-keyboards</v>
      </c>
      <c r="I9" s="1" t="str">
        <f>IF(ISBLANK(Values!E8),"","4730574031")</f>
        <v>4730574031</v>
      </c>
      <c r="J9" s="31" t="str">
        <f>IF(ISBLANK(Values!E8),"",Values!F8 )</f>
        <v>Lenovo X240 - UK FBA</v>
      </c>
      <c r="K9" s="27">
        <f>IF(IF(ISBLANK(Values!E8),"",IF(Values!J8, Values!$B$4, Values!$B$5))=0,"",IF(ISBLANK(Values!E8),"",IF(Values!J8, Values!$B$4, Values!$B$5)))</f>
        <v>58.99</v>
      </c>
      <c r="L9" s="27" t="str">
        <f>IF(ISBLANK(Values!E8),"",IF($CO9="DEFAULT", Values!$B$18, ""))</f>
        <v/>
      </c>
      <c r="M9" s="27" t="str">
        <f>IF(ISBLANK(Values!E8),"",Values!$M8)</f>
        <v>https://raw.githubusercontent.com/PatrickVibild/TellusAmazonPictures/master/pictures/Lenovo/X240/BL/UK/1.jpg</v>
      </c>
      <c r="N9" s="27" t="str">
        <f>IF(ISBLANK(Values!$F8),"",Values!N8)</f>
        <v>https://raw.githubusercontent.com/PatrickVibild/TellusAmazonPictures/master/pictures/Lenovo/X240/BL/UK/2.jpg</v>
      </c>
      <c r="O9" s="27" t="str">
        <f>IF(ISBLANK(Values!$F8),"",Values!O8)</f>
        <v>https://raw.githubusercontent.com/PatrickVibild/TellusAmazonPictures/master/pictures/Lenovo/X240/BL/UK/3.jpg</v>
      </c>
      <c r="P9" s="27" t="str">
        <f>IF(ISBLANK(Values!$F8),"",Values!P8)</f>
        <v>https://raw.githubusercontent.com/PatrickVibild/TellusAmazonPictures/master/pictures/Lenovo/X240/BL/UK/4.jpg</v>
      </c>
      <c r="Q9" s="27" t="str">
        <f>IF(ISBLANK(Values!$F8),"",Values!Q8)</f>
        <v>https://raw.githubusercontent.com/PatrickVibild/TellusAmazonPictures/master/pictures/Lenovo/X240/BL/UK/5.jpg</v>
      </c>
      <c r="R9" s="27" t="str">
        <f>IF(ISBLANK(Values!$F8),"",Values!R8)</f>
        <v>https://raw.githubusercontent.com/PatrickVibild/TellusAmazonPictures/master/pictures/Lenovo/X240/BL/UK/6.jpg</v>
      </c>
      <c r="S9" s="27" t="str">
        <f>IF(ISBLANK(Values!$F8),"",Values!S8)</f>
        <v>https://raw.githubusercontent.com/PatrickVibild/TellusAmazonPictures/master/pictures/Lenovo/X240/BL/UK/7.jpg</v>
      </c>
      <c r="T9" s="27" t="str">
        <f>IF(ISBLANK(Values!$F8),"",Values!T8)</f>
        <v>https://raw.githubusercontent.com/PatrickVibild/TellusAmazonPictures/master/pictures/Lenovo/X240/BL/UK/8.jpg</v>
      </c>
      <c r="U9" s="27" t="str">
        <f>IF(ISBLANK(Values!$F8),"",Values!U8)</f>
        <v>https://raw.githubusercontent.com/PatrickVibild/TellusAmazonPictures/master/pictures/Lenovo/X240/BL/UK/9.jpg</v>
      </c>
      <c r="W9" s="29" t="str">
        <f>IF(ISBLANK(Values!E8),"","Child")</f>
        <v>Child</v>
      </c>
      <c r="X9" s="29" t="str">
        <f>IF(ISBLANK(Values!E8),"",Values!$B$13)</f>
        <v>Lenovo X240 parent</v>
      </c>
      <c r="Y9" s="31" t="str">
        <f>IF(ISBLANK(Values!E8),"","Size-Color")</f>
        <v>Size-Color</v>
      </c>
      <c r="Z9" s="29" t="str">
        <f>IF(ISBLANK(Values!E8),"","variation")</f>
        <v>variation</v>
      </c>
      <c r="AA9" s="1" t="str">
        <f>IF(ISBLANK(Values!E8),"",Values!$B$20)</f>
        <v>PartialUpdate</v>
      </c>
      <c r="AB9" s="1" t="str">
        <f>IF(ISBLANK(Values!E8),"",Values!$B$29)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9" s="34" t="str">
        <f>IF(ISBLANK(Values!E8),"",IF(Values!I8,Values!$B$23,Values!$B$33))</f>
        <v>👉 YENİLENDİ: PARA TASARRUFU - Yedek Lenovo dizüstü bilgisayar klavyesi, OEM klavyeleriyle aynı kalitede. TellusRem, 2011'den beri dünyanın Lider klavye distribütörüdür. Mükemmel yedek klavye, değiştirilmesi ve takılması kolaydır.</v>
      </c>
      <c r="AJ9" s="32" t="str">
        <f>IF(ISBLANK(Values!E8),"",Values!$B$24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9" s="1" t="str">
        <f>IF(ISBLANK(Values!E8),"",Values!$B$25)</f>
        <v>♻️ ÇEVRE DOSTU ÜRÜN - Yenilenmiş satın alın, YEŞİL SATIN AL! Yeni bir klavye almaya kıyasla, yenilenmiş klavyelerimizi satın alarak karbondioksiti %80'den fazla azaltın! Klavyeniz için mükemmel OEM yedek parçası.</v>
      </c>
      <c r="AL9" s="1" t="str">
        <f>IF(ISBLANK(Values!E8),"",SUBSTITUTE(SUBSTITUTE(IF(Values!$J8, Values!$B$26, Values!$B$33), "{language}", Values!$H8), "{flag}", INDEX(options!$E$1:$E$20, Values!$V8)))</f>
        <v>👉 LAYOUT – 🇬🇧 Birleşik Krallık arkadan aydınlatmalı.</v>
      </c>
      <c r="AM9" s="1" t="str">
        <f>SUBSTITUTE(IF(ISBLANK(Values!E8),"",Values!$B$27),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T9" s="27" t="str">
        <f>IF(ISBLANK(Values!E8),"",Values!H8)</f>
        <v>Birleşik Krallık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9" s="1" t="str">
        <f>IF(ISBLANK(Values!E8),"","No")</f>
        <v>No</v>
      </c>
      <c r="DA9" s="1" t="str">
        <f>IF(ISBLANK(Values!E8),"","No")</f>
        <v>No</v>
      </c>
      <c r="DO9" s="1" t="str">
        <f>IF(ISBLANK(Values!E8),"","Parts")</f>
        <v>Parts</v>
      </c>
      <c r="DP9" s="1" t="str">
        <f>IF(ISBLANK(Values!E8),"",Values!$B$31)</f>
        <v>Teslimat tarihinden sonra 6 ay garanti. Klavyenin herhangi bir arızası durumunda, ürünün klavyesi için yeni bir birim veya yedek parça gönderilecektir. Stok sıkıntısı olması durumunda tam bir geri ödeme yapılır.</v>
      </c>
      <c r="DY9" t="str">
        <f>IF(ISBLANK(Values!$E8), "", "not_applicable")</f>
        <v>not_applicable</v>
      </c>
      <c r="EI9" s="1" t="str">
        <f>IF(ISBLANK(Values!E8),"",Values!$B$31)</f>
        <v>Teslimat tarihinden sonra 6 ay garanti. Klavyenin herhangi bir arızası durumunda, ürünün klavyesi için yeni bir birim veya yedek parça gönderilecektir. Stok sıkıntısı olması durumunda tam bir geri ödeme yapılır.</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IF(IF(ISBLANK(Values!E8),"",IF(Values!J8, Values!$B$4, Values!$B$5))=0,"",IF(ISBLANK(Values!E8),"",IF(Values!J8, Values!$B$4, Values!$B$5)))</f>
        <v>58.99</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row>
    <row r="10" spans="1:192" ht="48" x14ac:dyDescent="0.2">
      <c r="A10" s="1" t="str">
        <f>IF(ISBLANK(Values!E9),"",IF(Values!$B$37="EU","computercomponent","computer"))</f>
        <v>computercomponent</v>
      </c>
      <c r="B10" s="33" t="str">
        <f>IF(ISBLANK(Values!E9),"",Values!F9)</f>
        <v>Lenovo X240 BL - NOR</v>
      </c>
      <c r="C10" s="29" t="str">
        <f>IF(ISBLANK(Values!E9),"","TellusRem")</f>
        <v>TellusRem</v>
      </c>
      <c r="D10" s="28">
        <f>IF(ISBLANK(Values!E9),"",Values!E9)</f>
        <v>5714401240068</v>
      </c>
      <c r="E10" s="1" t="str">
        <f>IF(ISBLANK(Values!E9),"","EAN")</f>
        <v>EAN</v>
      </c>
      <c r="F10" s="27" t="str">
        <f>IF(ISBLANK(Values!E9),"",IF(Values!J9, SUBSTITUTE(Values!$B$1, "{language}", Values!H9) &amp; " " &amp;Values!$B$3, SUBSTITUTE(Values!$B$2, "{language}", Values!$H9) &amp; " " &amp;Values!$B$3))</f>
        <v>Lenovo Thinkpad için yedek İskandinav – İskandinav arkadan aydınlatmalı klavye X230s X240 X240S X240I X250 X260 X270</v>
      </c>
      <c r="G10" s="29" t="str">
        <f>IF(ISBLANK(Values!E9),"",IF(Values!$B$20="PartialUpdate","","TellusRem"))</f>
        <v/>
      </c>
      <c r="H10" s="1" t="str">
        <f>IF(ISBLANK(Values!E9),"",Values!$B$16)</f>
        <v>computer-keyboards</v>
      </c>
      <c r="I10" s="1" t="str">
        <f>IF(ISBLANK(Values!E9),"","4730574031")</f>
        <v>4730574031</v>
      </c>
      <c r="J10" s="31" t="str">
        <f>IF(ISBLANK(Values!E9),"",Values!F9 )</f>
        <v>Lenovo X240 BL - NOR</v>
      </c>
      <c r="K10" s="27">
        <f>IF(IF(ISBLANK(Values!E9),"",IF(Values!J9, Values!$B$4, Values!$B$5))=0,"",IF(ISBLANK(Values!E9),"",IF(Values!J9, Values!$B$4, Values!$B$5)))</f>
        <v>58.99</v>
      </c>
      <c r="L10" s="27" t="str">
        <f>IF(ISBLANK(Values!E9),"",IF($CO10="DEFAULT", Values!$B$18, ""))</f>
        <v/>
      </c>
      <c r="M10" s="27" t="str">
        <f>IF(ISBLANK(Values!E9),"",Values!$M9)</f>
        <v>https://raw.githubusercontent.com/PatrickVibild/TellusAmazonPictures/master/pictures/Lenovo/X240/BL/NOR/1.jpg</v>
      </c>
      <c r="N10" s="27" t="str">
        <f>IF(ISBLANK(Values!$F9),"",Values!N9)</f>
        <v>https://raw.githubusercontent.com/PatrickVibild/TellusAmazonPictures/master/pictures/Lenovo/X240/BL/NOR/2.jpg</v>
      </c>
      <c r="O10" s="27" t="str">
        <f>IF(ISBLANK(Values!$F9),"",Values!O9)</f>
        <v>https://raw.githubusercontent.com/PatrickVibild/TellusAmazonPictures/master/pictures/Lenovo/X240/BL/NOR/3.jpg</v>
      </c>
      <c r="P10" s="27" t="str">
        <f>IF(ISBLANK(Values!$F9),"",Values!P9)</f>
        <v>https://raw.githubusercontent.com/PatrickVibild/TellusAmazonPictures/master/pictures/Lenovo/X240/BL/NOR/4.jpg</v>
      </c>
      <c r="Q10" s="27" t="str">
        <f>IF(ISBLANK(Values!$F9),"",Values!Q9)</f>
        <v>https://raw.githubusercontent.com/PatrickVibild/TellusAmazonPictures/master/pictures/Lenovo/X240/BL/NOR/5.jpg</v>
      </c>
      <c r="R10" s="27" t="str">
        <f>IF(ISBLANK(Values!$F9),"",Values!R9)</f>
        <v>https://raw.githubusercontent.com/PatrickVibild/TellusAmazonPictures/master/pictures/Lenovo/X240/BL/NOR/6.jpg</v>
      </c>
      <c r="S10" s="27" t="str">
        <f>IF(ISBLANK(Values!$F9),"",Values!S9)</f>
        <v>https://raw.githubusercontent.com/PatrickVibild/TellusAmazonPictures/master/pictures/Lenovo/X240/BL/NOR/7.jpg</v>
      </c>
      <c r="T10" s="27" t="str">
        <f>IF(ISBLANK(Values!$F9),"",Values!T9)</f>
        <v>https://raw.githubusercontent.com/PatrickVibild/TellusAmazonPictures/master/pictures/Lenovo/X240/BL/NOR/8.jpg</v>
      </c>
      <c r="U10" s="27" t="str">
        <f>IF(ISBLANK(Values!$F9),"",Values!U9)</f>
        <v>https://raw.githubusercontent.com/PatrickVibild/TellusAmazonPictures/master/pictures/Lenovo/X240/BL/NOR/9.jpg</v>
      </c>
      <c r="W10" s="29" t="str">
        <f>IF(ISBLANK(Values!E9),"","Child")</f>
        <v>Child</v>
      </c>
      <c r="X10" s="29" t="str">
        <f>IF(ISBLANK(Values!E9),"",Values!$B$13)</f>
        <v>Lenovo X240 parent</v>
      </c>
      <c r="Y10" s="31" t="str">
        <f>IF(ISBLANK(Values!E9),"","Size-Color")</f>
        <v>Size-Color</v>
      </c>
      <c r="Z10" s="29" t="str">
        <f>IF(ISBLANK(Values!E9),"","variation")</f>
        <v>variation</v>
      </c>
      <c r="AA10" s="1" t="str">
        <f>IF(ISBLANK(Values!E9),"",Values!$B$20)</f>
        <v>PartialUpdate</v>
      </c>
      <c r="AB10" s="1" t="str">
        <f>IF(ISBLANK(Values!E9),"",Values!$B$29)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0" s="34" t="str">
        <f>IF(ISBLANK(Values!E9),"",IF(Values!I9,Values!$B$23,Values!$B$33))</f>
        <v>👉 YENİLENDİ: PARA TASARRUFU - Yedek Lenovo dizüstü bilgisayar klavyesi, OEM klavyeleriyle aynı kalitede. TellusRem, 2011'den beri dünyanın Lider klavye distribütörüdür. Mükemmel yedek klavye, değiştirilmesi ve takılması kolaydır.</v>
      </c>
      <c r="AJ10" s="32" t="str">
        <f>IF(ISBLANK(Values!E9),"",Values!$B$24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10" s="1" t="str">
        <f>IF(ISBLANK(Values!E9),"",Values!$B$25)</f>
        <v>♻️ ÇEVRE DOSTU ÜRÜN - Yenilenmiş satın alın, YEŞİL SATIN AL! Yeni bir klavye almaya kıyasla, yenilenmiş klavyelerimizi satın alarak karbondioksiti %80'den fazla azaltın! Klavyeniz için mükemmel OEM yedek parçası.</v>
      </c>
      <c r="AL10" s="1" t="str">
        <f>IF(ISBLANK(Values!E9),"",SUBSTITUTE(SUBSTITUTE(IF(Values!$J9, Values!$B$26, Values!$B$33), "{language}", Values!$H9), "{flag}", INDEX(options!$E$1:$E$20, Values!$V9)))</f>
        <v>👉 LAYOUT – 🇸🇪 🇫🇮 🇳🇴 🇩🇰 İskandinav – İskandinav arkadan aydınlatmalı.</v>
      </c>
      <c r="AM10" s="1" t="str">
        <f>SUBSTITUTE(IF(ISBLANK(Values!E9),"",Values!$B$27),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T10" s="27" t="str">
        <f>IF(ISBLANK(Values!E9),"",Values!H9)</f>
        <v>İskandinav – İskandinav</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0" s="1" t="str">
        <f>IF(ISBLANK(Values!E9),"","No")</f>
        <v>No</v>
      </c>
      <c r="DA10" s="1" t="str">
        <f>IF(ISBLANK(Values!E9),"","No")</f>
        <v>No</v>
      </c>
      <c r="DO10" s="1" t="str">
        <f>IF(ISBLANK(Values!E9),"","Parts")</f>
        <v>Parts</v>
      </c>
      <c r="DP10" s="1" t="str">
        <f>IF(ISBLANK(Values!E9),"",Values!$B$31)</f>
        <v>Teslimat tarihinden sonra 6 ay garanti. Klavyenin herhangi bir arızası durumunda, ürünün klavyesi için yeni bir birim veya yedek parça gönderilecektir. Stok sıkıntısı olması durumunda tam bir geri ödeme yapılır.</v>
      </c>
      <c r="DY10" t="str">
        <f>IF(ISBLANK(Values!$E9), "", "not_applicable")</f>
        <v>not_applicable</v>
      </c>
      <c r="EI10" s="1" t="str">
        <f>IF(ISBLANK(Values!E9),"",Values!$B$31)</f>
        <v>Teslimat tarihinden sonra 6 ay garanti. Klavyenin herhangi bir arızası durumunda, ürünün klavyesi için yeni bir birim veya yedek parça gönderilecektir. Stok sıkıntısı olması durumunda tam bir geri ödeme yapılır.</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IF(IF(ISBLANK(Values!E9),"",IF(Values!J9, Values!$B$4, Values!$B$5))=0,"",IF(ISBLANK(Values!E9),"",IF(Values!J9, Values!$B$4, Values!$B$5)))</f>
        <v>58.99</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row>
    <row r="11" spans="1:192" ht="48" x14ac:dyDescent="0.2">
      <c r="A11" s="1" t="str">
        <f>IF(ISBLANK(Values!E10),"",IF(Values!$B$37="EU","computercomponent","computer"))</f>
        <v>computercomponent</v>
      </c>
      <c r="B11" s="33" t="str">
        <f>IF(ISBLANK(Values!E10),"",Values!F10)</f>
        <v>Lenovo X240 - BE</v>
      </c>
      <c r="C11" s="29" t="str">
        <f>IF(ISBLANK(Values!E10),"","TellusRem")</f>
        <v>TellusRem</v>
      </c>
      <c r="D11" s="28">
        <f>IF(ISBLANK(Values!E10),"",Values!E10)</f>
        <v>5714401240075</v>
      </c>
      <c r="E11" s="1" t="str">
        <f>IF(ISBLANK(Values!E10),"","EAN")</f>
        <v>EAN</v>
      </c>
      <c r="F11" s="27" t="str">
        <f>IF(ISBLANK(Values!E10),"",IF(Values!J10, SUBSTITUTE(Values!$B$1, "{language}", Values!H10) &amp; " " &amp;Values!$B$3, SUBSTITUTE(Values!$B$2, "{language}", Values!$H10) &amp; " " &amp;Values!$B$3))</f>
        <v>Lenovo Thinkpad için yedek Belçikalı arkadan aydınlatmalı klavye X230s X240 X240S X240I X250 X260 X270</v>
      </c>
      <c r="G11" s="29" t="str">
        <f>IF(ISBLANK(Values!E10),"",IF(Values!$B$20="PartialUpdate","","TellusRem"))</f>
        <v/>
      </c>
      <c r="H11" s="1" t="str">
        <f>IF(ISBLANK(Values!E10),"",Values!$B$16)</f>
        <v>computer-keyboards</v>
      </c>
      <c r="I11" s="1" t="str">
        <f>IF(ISBLANK(Values!E10),"","4730574031")</f>
        <v>4730574031</v>
      </c>
      <c r="J11" s="31" t="str">
        <f>IF(ISBLANK(Values!E10),"",Values!F10 )</f>
        <v>Lenovo X240 - BE</v>
      </c>
      <c r="K11" s="27">
        <f>IF(IF(ISBLANK(Values!E10),"",IF(Values!J10, Values!$B$4, Values!$B$5))=0,"",IF(ISBLANK(Values!E10),"",IF(Values!J10, Values!$B$4, Values!$B$5)))</f>
        <v>58.99</v>
      </c>
      <c r="L11" s="27">
        <f>IF(ISBLANK(Values!E10),"",IF($CO11="DEFAULT", Values!$B$18, ""))</f>
        <v>5</v>
      </c>
      <c r="M11" s="27" t="str">
        <f>IF(ISBLANK(Values!E10),"",Values!$M10)</f>
        <v>https://download.lenovo.com/Images/Parts/04Y0906/04Y0906_A.jpg</v>
      </c>
      <c r="N11" s="27" t="str">
        <f>IF(ISBLANK(Values!$F10),"",Values!N10)</f>
        <v>https://download.lenovo.com/Images/Parts/04Y0906/04Y0906_B.jpg</v>
      </c>
      <c r="O11" s="27" t="str">
        <f>IF(ISBLANK(Values!$F10),"",Values!O10)</f>
        <v>https://download.lenovo.com/Images/Parts/04Y0906/04Y0906_details.jpg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X240 parent</v>
      </c>
      <c r="Y11" s="31" t="str">
        <f>IF(ISBLANK(Values!E10),"","Size-Color")</f>
        <v>Size-Color</v>
      </c>
      <c r="Z11" s="29" t="str">
        <f>IF(ISBLANK(Values!E10),"","variation")</f>
        <v>variation</v>
      </c>
      <c r="AA11" s="1" t="str">
        <f>IF(ISBLANK(Values!E10),"",Values!$B$20)</f>
        <v>PartialUpdate</v>
      </c>
      <c r="AB11" s="1" t="str">
        <f>IF(ISBLANK(Values!E10),"",Values!$B$29)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1" s="34" t="str">
        <f>IF(ISBLANK(Values!E10),"",IF(Values!I10,Values!$B$23,Values!$B$33))</f>
        <v>👉 YENİLENDİ: PARA TASARRUFU - Yedek Lenovo dizüstü bilgisayar klavyesi, OEM klavyeleriyle aynı kalitede. TellusRem, 2011'den beri dünyanın Lider klavye distribütörüdür. Mükemmel yedek klavye, değiştirilmesi ve takılması kolaydır.</v>
      </c>
      <c r="AJ11" s="32" t="str">
        <f>IF(ISBLANK(Values!E10),"",Values!$B$24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11" s="1" t="str">
        <f>IF(ISBLANK(Values!E10),"",Values!$B$25)</f>
        <v>♻️ ÇEVRE DOSTU ÜRÜN - Yenilenmiş satın alın, YEŞİL SATIN AL! Yeni bir klavye almaya kıyasla, yenilenmiş klavyelerimizi satın alarak karbondioksiti %80'den fazla azaltın! Klavyeniz için mükemmel OEM yedek parçası.</v>
      </c>
      <c r="AL11" s="1" t="str">
        <f>IF(ISBLANK(Values!E10),"",SUBSTITUTE(SUBSTITUTE(IF(Values!$J10, Values!$B$26, Values!$B$33), "{language}", Values!$H10), "{flag}", INDEX(options!$E$1:$E$20, Values!$V10)))</f>
        <v>👉 LAYOUT – 🇧🇪 Belçikalı arkadan aydınlatmalı.</v>
      </c>
      <c r="AM11" s="1" t="str">
        <f>SUBSTITUTE(IF(ISBLANK(Values!E10),"",Values!$B$27),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T11" s="27" t="str">
        <f>IF(ISBLANK(Values!E10),"",Values!H10)</f>
        <v>Belçikalı</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1" s="1" t="str">
        <f>IF(ISBLANK(Values!E10),"","No")</f>
        <v>No</v>
      </c>
      <c r="DA11" s="1" t="str">
        <f>IF(ISBLANK(Values!E10),"","No")</f>
        <v>No</v>
      </c>
      <c r="DO11" s="1" t="str">
        <f>IF(ISBLANK(Values!E10),"","Parts")</f>
        <v>Parts</v>
      </c>
      <c r="DP11" s="1" t="str">
        <f>IF(ISBLANK(Values!E10),"",Values!$B$31)</f>
        <v>Teslimat tarihinden sonra 6 ay garanti. Klavyenin herhangi bir arızası durumunda, ürünün klavyesi için yeni bir birim veya yedek parça gönderilecektir. Stok sıkıntısı olması durumunda tam bir geri ödeme yapılır.</v>
      </c>
      <c r="DY11" t="str">
        <f>IF(ISBLANK(Values!$E10), "", "not_applicable")</f>
        <v>not_applicable</v>
      </c>
      <c r="EI11" s="1" t="str">
        <f>IF(ISBLANK(Values!E10),"",Values!$B$31)</f>
        <v>Teslimat tarihinden sonra 6 ay garanti. Klavyenin herhangi bir arızası durumunda, ürünün klavyesi için yeni bir birim veya yedek parça gönderilecektir. Stok sıkıntısı olması durumunda tam bir geri ödeme yapılır.</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IF(IF(ISBLANK(Values!E10),"",IF(Values!J10, Values!$B$4, Values!$B$5))=0,"",IF(ISBLANK(Values!E10),"",IF(Values!J10, Values!$B$4, Values!$B$5)))</f>
        <v>58.99</v>
      </c>
      <c r="FP11" s="1" t="str">
        <f>IF(IF(ISBLANK(Values!E10),"",IF(Values!J10, Values!$B$4, Values!$B$5))=0,"",IF(ISBLANK(Values!E10),"","Percent"))</f>
        <v>Percent</v>
      </c>
      <c r="FQ11" s="1" t="str">
        <f>IF(IF(ISBLANK(Values!E10),"",IF(Values!J10, Values!$B$4, Values!$B$5))=0,"",IF(ISBLANK(Values!E10),"","2"))</f>
        <v>2</v>
      </c>
      <c r="FR11" s="1" t="str">
        <f>IF(IF(ISBLANK(Values!E10),"",IF(Values!J10, Values!$B$4, Values!$B$5))=0,"",IF(ISBLANK(Values!E10),"","3"))</f>
        <v>3</v>
      </c>
      <c r="FS11" s="1" t="str">
        <f>IF(IF(ISBLANK(Values!E10),"",IF(Values!J10, Values!$B$4, Values!$B$5))=0,"",IF(ISBLANK(Values!E10),"","5"))</f>
        <v>5</v>
      </c>
      <c r="FT11" s="1" t="str">
        <f>IF(IF(ISBLANK(Values!E10),"",IF(Values!J10, Values!$B$4, Values!$B$5))=0,"",IF(ISBLANK(Values!E10),"","6"))</f>
        <v>6</v>
      </c>
      <c r="FU11" s="1" t="str">
        <f>IF(IF(ISBLANK(Values!E10),"",IF(Values!J10, Values!$B$4, Values!$B$5))=0,"",IF(ISBLANK(Values!E10),"","10"))</f>
        <v>10</v>
      </c>
      <c r="FV11" s="1" t="str">
        <f>IF(IF(ISBLANK(Values!E10),"",IF(Values!J10, Values!$B$4, Values!$B$5))=0,"",IF(ISBLANK(Values!E10),"","10"))</f>
        <v>10</v>
      </c>
    </row>
    <row r="12" spans="1:192" ht="48" x14ac:dyDescent="0.2">
      <c r="A12" s="1" t="str">
        <f>IF(ISBLANK(Values!E11),"",IF(Values!$B$37="EU","computercomponent","computer"))</f>
        <v>computercomponent</v>
      </c>
      <c r="B12" s="33" t="str">
        <f>IF(ISBLANK(Values!E11),"",Values!F11)</f>
        <v>Lenovo X240 BL - BG</v>
      </c>
      <c r="C12" s="29" t="str">
        <f>IF(ISBLANK(Values!E11),"","TellusRem")</f>
        <v>TellusRem</v>
      </c>
      <c r="D12" s="28">
        <f>IF(ISBLANK(Values!E11),"",Values!E11)</f>
        <v>5714401240082</v>
      </c>
      <c r="E12" s="1" t="str">
        <f>IF(ISBLANK(Values!E11),"","EAN")</f>
        <v>EAN</v>
      </c>
      <c r="F12" s="27" t="str">
        <f>IF(ISBLANK(Values!E11),"",IF(Values!J11, SUBSTITUTE(Values!$B$1, "{language}", Values!H11) &amp; " " &amp;Values!$B$3, SUBSTITUTE(Values!$B$2, "{language}", Values!$H11) &amp; " " &amp;Values!$B$3))</f>
        <v>Lenovo Thinkpad için yedek Bulgarca arkadan aydınlatmalı klavye X230s X240 X240S X240I X250 X260 X270</v>
      </c>
      <c r="G12" s="29" t="str">
        <f>IF(ISBLANK(Values!E11),"",IF(Values!$B$20="PartialUpdate","","TellusRem"))</f>
        <v/>
      </c>
      <c r="H12" s="1" t="str">
        <f>IF(ISBLANK(Values!E11),"",Values!$B$16)</f>
        <v>computer-keyboards</v>
      </c>
      <c r="I12" s="1" t="str">
        <f>IF(ISBLANK(Values!E11),"","4730574031")</f>
        <v>4730574031</v>
      </c>
      <c r="J12" s="31" t="str">
        <f>IF(ISBLANK(Values!E11),"",Values!F11 )</f>
        <v>Lenovo X240 BL - BG</v>
      </c>
      <c r="K12" s="27">
        <f>IF(IF(ISBLANK(Values!E11),"",IF(Values!J11, Values!$B$4, Values!$B$5))=0,"",IF(ISBLANK(Values!E11),"",IF(Values!J11, Values!$B$4, Values!$B$5)))</f>
        <v>58.99</v>
      </c>
      <c r="L12" s="27">
        <f>IF(ISBLANK(Values!E11),"",IF($CO12="DEFAULT", Values!$B$18, ""))</f>
        <v>5</v>
      </c>
      <c r="M12" s="27" t="str">
        <f>IF(ISBLANK(Values!E11),"",Values!$M11)</f>
        <v>https://download.lenovo.com/Images/Parts/04X0222/04X0222_A.jpg</v>
      </c>
      <c r="N12" s="27" t="str">
        <f>IF(ISBLANK(Values!$F11),"",Values!N11)</f>
        <v>https://download.lenovo.com/Images/Parts/04X0222/04X0222_B.jpg</v>
      </c>
      <c r="O12" s="27" t="str">
        <f>IF(ISBLANK(Values!$F11),"",Values!O11)</f>
        <v>https://download.lenovo.com/Images/Parts/04X0222/04X0222_details.jpg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X240 parent</v>
      </c>
      <c r="Y12" s="31" t="str">
        <f>IF(ISBLANK(Values!E11),"","Size-Color")</f>
        <v>Size-Color</v>
      </c>
      <c r="Z12" s="29" t="str">
        <f>IF(ISBLANK(Values!E11),"","variation")</f>
        <v>variation</v>
      </c>
      <c r="AA12" s="1" t="str">
        <f>IF(ISBLANK(Values!E11),"",Values!$B$20)</f>
        <v>PartialUpdate</v>
      </c>
      <c r="AB12" s="1" t="str">
        <f>IF(ISBLANK(Values!E11),"",Values!$B$29)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2" s="34" t="str">
        <f>IF(ISBLANK(Values!E11),"",IF(Values!I11,Values!$B$23,Values!$B$33))</f>
        <v>👉 YENİLENDİ: PARA TASARRUFU - Yedek Lenovo dizüstü bilgisayar klavyesi, OEM klavyeleriyle aynı kalitede. TellusRem, 2011'den beri dünyanın Lider klavye distribütörüdür. Mükemmel yedek klavye, değiştirilmesi ve takılması kolaydır.</v>
      </c>
      <c r="AJ12" s="32" t="str">
        <f>IF(ISBLANK(Values!E11),"",Values!$B$24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12" s="1" t="str">
        <f>IF(ISBLANK(Values!E11),"",Values!$B$25)</f>
        <v>♻️ ÇEVRE DOSTU ÜRÜN - Yenilenmiş satın alın, YEŞİL SATIN AL! Yeni bir klavye almaya kıyasla, yenilenmiş klavyelerimizi satın alarak karbondioksiti %80'den fazla azaltın! Klavyeniz için mükemmel OEM yedek parçası.</v>
      </c>
      <c r="AL12" s="1" t="str">
        <f>IF(ISBLANK(Values!E11),"",SUBSTITUTE(SUBSTITUTE(IF(Values!$J11, Values!$B$26, Values!$B$33), "{language}", Values!$H11), "{flag}", INDEX(options!$E$1:$E$20, Values!$V11)))</f>
        <v>👉 LAYOUT – 🇧🇬 Bulgarca arkadan aydınlatmalı.</v>
      </c>
      <c r="AM12" s="1" t="str">
        <f>SUBSTITUTE(IF(ISBLANK(Values!E11),"",Values!$B$27),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T12" s="27" t="str">
        <f>IF(ISBLANK(Values!E11),"",Values!H11)</f>
        <v>Bulgarca</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2" s="1" t="str">
        <f>IF(ISBLANK(Values!E11),"","No")</f>
        <v>No</v>
      </c>
      <c r="DA12" s="1" t="str">
        <f>IF(ISBLANK(Values!E11),"","No")</f>
        <v>No</v>
      </c>
      <c r="DO12" s="1" t="str">
        <f>IF(ISBLANK(Values!E11),"","Parts")</f>
        <v>Parts</v>
      </c>
      <c r="DP12" s="1" t="str">
        <f>IF(ISBLANK(Values!E11),"",Values!$B$31)</f>
        <v>Teslimat tarihinden sonra 6 ay garanti. Klavyenin herhangi bir arızası durumunda, ürünün klavyesi için yeni bir birim veya yedek parça gönderilecektir. Stok sıkıntısı olması durumunda tam bir geri ödeme yapılır.</v>
      </c>
      <c r="DY12" t="str">
        <f>IF(ISBLANK(Values!$E11), "", "not_applicable")</f>
        <v>not_applicable</v>
      </c>
      <c r="EI12" s="1" t="str">
        <f>IF(ISBLANK(Values!E11),"",Values!$B$31)</f>
        <v>Teslimat tarihinden sonra 6 ay garanti. Klavyenin herhangi bir arızası durumunda, ürünün klavyesi için yeni bir birim veya yedek parça gönderilecektir. Stok sıkıntısı olması durumunda tam bir geri ödeme yapılır.</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IF(IF(ISBLANK(Values!E11),"",IF(Values!J11, Values!$B$4, Values!$B$5))=0,"",IF(ISBLANK(Values!E11),"",IF(Values!J11, Values!$B$4, Values!$B$5)))</f>
        <v>58.99</v>
      </c>
      <c r="FP12" s="1" t="str">
        <f>IF(IF(ISBLANK(Values!E11),"",IF(Values!J11, Values!$B$4, Values!$B$5))=0,"",IF(ISBLANK(Values!E11),"","Percent"))</f>
        <v>Percent</v>
      </c>
      <c r="FQ12" s="1" t="str">
        <f>IF(IF(ISBLANK(Values!E11),"",IF(Values!J11, Values!$B$4, Values!$B$5))=0,"",IF(ISBLANK(Values!E11),"","2"))</f>
        <v>2</v>
      </c>
      <c r="FR12" s="1" t="str">
        <f>IF(IF(ISBLANK(Values!E11),"",IF(Values!J11, Values!$B$4, Values!$B$5))=0,"",IF(ISBLANK(Values!E11),"","3"))</f>
        <v>3</v>
      </c>
      <c r="FS12" s="1" t="str">
        <f>IF(IF(ISBLANK(Values!E11),"",IF(Values!J11, Values!$B$4, Values!$B$5))=0,"",IF(ISBLANK(Values!E11),"","5"))</f>
        <v>5</v>
      </c>
      <c r="FT12" s="1" t="str">
        <f>IF(IF(ISBLANK(Values!E11),"",IF(Values!J11, Values!$B$4, Values!$B$5))=0,"",IF(ISBLANK(Values!E11),"","6"))</f>
        <v>6</v>
      </c>
      <c r="FU12" s="1" t="str">
        <f>IF(IF(ISBLANK(Values!E11),"",IF(Values!J11, Values!$B$4, Values!$B$5))=0,"",IF(ISBLANK(Values!E11),"","10"))</f>
        <v>10</v>
      </c>
      <c r="FV12" s="1" t="str">
        <f>IF(IF(ISBLANK(Values!E11),"",IF(Values!J11, Values!$B$4, Values!$B$5))=0,"",IF(ISBLANK(Values!E11),"","10"))</f>
        <v>10</v>
      </c>
    </row>
    <row r="13" spans="1:192" ht="48" x14ac:dyDescent="0.2">
      <c r="A13" s="1" t="str">
        <f>IF(ISBLANK(Values!E12),"",IF(Values!$B$37="EU","computercomponent","computer"))</f>
        <v>computercomponent</v>
      </c>
      <c r="B13" s="33" t="str">
        <f>IF(ISBLANK(Values!E12),"",Values!F12)</f>
        <v>Lenovo X240 BL - CZ</v>
      </c>
      <c r="C13" s="29" t="str">
        <f>IF(ISBLANK(Values!E12),"","TellusRem")</f>
        <v>TellusRem</v>
      </c>
      <c r="D13" s="28">
        <f>IF(ISBLANK(Values!E12),"",Values!E12)</f>
        <v>5714401240099</v>
      </c>
      <c r="E13" s="1" t="str">
        <f>IF(ISBLANK(Values!E12),"","EAN")</f>
        <v>EAN</v>
      </c>
      <c r="F13" s="27" t="str">
        <f>IF(ISBLANK(Values!E12),"",IF(Values!J12, SUBSTITUTE(Values!$B$1, "{language}", Values!H12) &amp; " " &amp;Values!$B$3, SUBSTITUTE(Values!$B$2, "{language}", Values!$H12) &amp; " " &amp;Values!$B$3))</f>
        <v>Lenovo Thinkpad için yedek Çek arkadan aydınlatmalı klavye X230s X240 X240S X240I X250 X260 X270</v>
      </c>
      <c r="G13" s="29" t="str">
        <f>IF(ISBLANK(Values!E12),"",IF(Values!$B$20="PartialUpdate","","TellusRem"))</f>
        <v/>
      </c>
      <c r="H13" s="1" t="str">
        <f>IF(ISBLANK(Values!E12),"",Values!$B$16)</f>
        <v>computer-keyboards</v>
      </c>
      <c r="I13" s="1" t="str">
        <f>IF(ISBLANK(Values!E12),"","4730574031")</f>
        <v>4730574031</v>
      </c>
      <c r="J13" s="31" t="str">
        <f>IF(ISBLANK(Values!E12),"",Values!F12 )</f>
        <v>Lenovo X240 BL - CZ</v>
      </c>
      <c r="K13" s="27">
        <f>IF(IF(ISBLANK(Values!E12),"",IF(Values!J12, Values!$B$4, Values!$B$5))=0,"",IF(ISBLANK(Values!E12),"",IF(Values!J12, Values!$B$4, Values!$B$5)))</f>
        <v>58.99</v>
      </c>
      <c r="L13" s="27">
        <f>IF(ISBLANK(Values!E12),"",IF($CO13="DEFAULT", Values!$B$18, ""))</f>
        <v>5</v>
      </c>
      <c r="M13" s="27" t="str">
        <f>IF(ISBLANK(Values!E12),"",Values!$M12)</f>
        <v>https://download.lenovo.com/Images/Parts/01AV508/01AV508_A.jpg</v>
      </c>
      <c r="N13" s="27" t="str">
        <f>IF(ISBLANK(Values!$F12),"",Values!N12)</f>
        <v>https://download.lenovo.com/Images/Parts/01AV508/01AV508_B.jpg</v>
      </c>
      <c r="O13" s="27" t="str">
        <f>IF(ISBLANK(Values!$F12),"",Values!O12)</f>
        <v>https://download.lenovo.com/Images/Parts/01AV508/01AV508_details.jpg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X240 parent</v>
      </c>
      <c r="Y13" s="31" t="str">
        <f>IF(ISBLANK(Values!E12),"","Size-Color")</f>
        <v>Size-Color</v>
      </c>
      <c r="Z13" s="29" t="str">
        <f>IF(ISBLANK(Values!E12),"","variation")</f>
        <v>variation</v>
      </c>
      <c r="AA13" s="1" t="str">
        <f>IF(ISBLANK(Values!E12),"",Values!$B$20)</f>
        <v>PartialUpdate</v>
      </c>
      <c r="AB13" s="1" t="str">
        <f>IF(ISBLANK(Values!E12),"",Values!$B$29)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3" s="34" t="str">
        <f>IF(ISBLANK(Values!E12),"",IF(Values!I12,Values!$B$23,Values!$B$33))</f>
        <v>👉 YENİLENDİ: PARA TASARRUFU - Yedek Lenovo dizüstü bilgisayar klavyesi, OEM klavyeleriyle aynı kalitede. TellusRem, 2011'den beri dünyanın Lider klavye distribütörüdür. Mükemmel yedek klavye, değiştirilmesi ve takılması kolaydır.</v>
      </c>
      <c r="AJ13" s="32" t="str">
        <f>IF(ISBLANK(Values!E12),"",Values!$B$24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13" s="1" t="str">
        <f>IF(ISBLANK(Values!E12),"",Values!$B$25)</f>
        <v>♻️ ÇEVRE DOSTU ÜRÜN - Yenilenmiş satın alın, YEŞİL SATIN AL! Yeni bir klavye almaya kıyasla, yenilenmiş klavyelerimizi satın alarak karbondioksiti %80'den fazla azaltın! Klavyeniz için mükemmel OEM yedek parçası.</v>
      </c>
      <c r="AL13" s="1" t="str">
        <f>IF(ISBLANK(Values!E12),"",SUBSTITUTE(SUBSTITUTE(IF(Values!$J12, Values!$B$26, Values!$B$33), "{language}", Values!$H12), "{flag}", INDEX(options!$E$1:$E$20, Values!$V12)))</f>
        <v>👉 LAYOUT – 🇨🇿 Çek arkadan aydınlatmalı.</v>
      </c>
      <c r="AM13" s="1" t="str">
        <f>SUBSTITUTE(IF(ISBLANK(Values!E12),"",Values!$B$27),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T13" s="27" t="str">
        <f>IF(ISBLANK(Values!E12),"",Values!H12)</f>
        <v>Çek</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3" s="1" t="str">
        <f>IF(ISBLANK(Values!E12),"","No")</f>
        <v>No</v>
      </c>
      <c r="DA13" s="1" t="str">
        <f>IF(ISBLANK(Values!E12),"","No")</f>
        <v>No</v>
      </c>
      <c r="DO13" s="1" t="str">
        <f>IF(ISBLANK(Values!E12),"","Parts")</f>
        <v>Parts</v>
      </c>
      <c r="DP13" s="1" t="str">
        <f>IF(ISBLANK(Values!E12),"",Values!$B$31)</f>
        <v>Teslimat tarihinden sonra 6 ay garanti. Klavyenin herhangi bir arızası durumunda, ürünün klavyesi için yeni bir birim veya yedek parça gönderilecektir. Stok sıkıntısı olması durumunda tam bir geri ödeme yapılır.</v>
      </c>
      <c r="DY13" t="str">
        <f>IF(ISBLANK(Values!$E12), "", "not_applicable")</f>
        <v>not_applicable</v>
      </c>
      <c r="EI13" s="1" t="str">
        <f>IF(ISBLANK(Values!E12),"",Values!$B$31)</f>
        <v>Teslimat tarihinden sonra 6 ay garanti. Klavyenin herhangi bir arızası durumunda, ürünün klavyesi için yeni bir birim veya yedek parça gönderilecektir. Stok sıkıntısı olması durumunda tam bir geri ödeme yapılır.</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IF(IF(ISBLANK(Values!E12),"",IF(Values!J12, Values!$B$4, Values!$B$5))=0,"",IF(ISBLANK(Values!E12),"",IF(Values!J12, Values!$B$4, Values!$B$5)))</f>
        <v>58.99</v>
      </c>
      <c r="FP13" s="1" t="str">
        <f>IF(IF(ISBLANK(Values!E12),"",IF(Values!J12, Values!$B$4, Values!$B$5))=0,"",IF(ISBLANK(Values!E12),"","Percent"))</f>
        <v>Percent</v>
      </c>
      <c r="FQ13" s="1" t="str">
        <f>IF(IF(ISBLANK(Values!E12),"",IF(Values!J12, Values!$B$4, Values!$B$5))=0,"",IF(ISBLANK(Values!E12),"","2"))</f>
        <v>2</v>
      </c>
      <c r="FR13" s="1" t="str">
        <f>IF(IF(ISBLANK(Values!E12),"",IF(Values!J12, Values!$B$4, Values!$B$5))=0,"",IF(ISBLANK(Values!E12),"","3"))</f>
        <v>3</v>
      </c>
      <c r="FS13" s="1" t="str">
        <f>IF(IF(ISBLANK(Values!E12),"",IF(Values!J12, Values!$B$4, Values!$B$5))=0,"",IF(ISBLANK(Values!E12),"","5"))</f>
        <v>5</v>
      </c>
      <c r="FT13" s="1" t="str">
        <f>IF(IF(ISBLANK(Values!E12),"",IF(Values!J12, Values!$B$4, Values!$B$5))=0,"",IF(ISBLANK(Values!E12),"","6"))</f>
        <v>6</v>
      </c>
      <c r="FU13" s="1" t="str">
        <f>IF(IF(ISBLANK(Values!E12),"",IF(Values!J12, Values!$B$4, Values!$B$5))=0,"",IF(ISBLANK(Values!E12),"","10"))</f>
        <v>10</v>
      </c>
      <c r="FV13" s="1" t="str">
        <f>IF(IF(ISBLANK(Values!E12),"",IF(Values!J12, Values!$B$4, Values!$B$5))=0,"",IF(ISBLANK(Values!E12),"","10"))</f>
        <v>10</v>
      </c>
    </row>
    <row r="14" spans="1:192" ht="48" x14ac:dyDescent="0.2">
      <c r="A14" s="1" t="str">
        <f>IF(ISBLANK(Values!E13),"",IF(Values!$B$37="EU","computercomponent","computer"))</f>
        <v>computercomponent</v>
      </c>
      <c r="B14" s="33" t="str">
        <f>IF(ISBLANK(Values!E13),"",Values!F13)</f>
        <v>Lenovo X240 BL - DK</v>
      </c>
      <c r="C14" s="29" t="str">
        <f>IF(ISBLANK(Values!E13),"","TellusRem")</f>
        <v>TellusRem</v>
      </c>
      <c r="D14" s="28">
        <f>IF(ISBLANK(Values!E13),"",Values!E13)</f>
        <v>5714401240105</v>
      </c>
      <c r="E14" s="1" t="str">
        <f>IF(ISBLANK(Values!E13),"","EAN")</f>
        <v>EAN</v>
      </c>
      <c r="F14" s="27" t="str">
        <f>IF(ISBLANK(Values!E13),"",IF(Values!J13, SUBSTITUTE(Values!$B$1, "{language}", Values!H13) &amp; " " &amp;Values!$B$3, SUBSTITUTE(Values!$B$2, "{language}", Values!$H13) &amp; " " &amp;Values!$B$3))</f>
        <v>Lenovo Thinkpad için yedek Danimarkalı arkadan aydınlatmalı klavye X230s X240 X240S X240I X250 X260 X270</v>
      </c>
      <c r="G14" s="29" t="str">
        <f>IF(ISBLANK(Values!E13),"",IF(Values!$B$20="PartialUpdate","","TellusRem"))</f>
        <v/>
      </c>
      <c r="H14" s="1" t="str">
        <f>IF(ISBLANK(Values!E13),"",Values!$B$16)</f>
        <v>computer-keyboards</v>
      </c>
      <c r="I14" s="1" t="str">
        <f>IF(ISBLANK(Values!E13),"","4730574031")</f>
        <v>4730574031</v>
      </c>
      <c r="J14" s="31" t="str">
        <f>IF(ISBLANK(Values!E13),"",Values!F13 )</f>
        <v>Lenovo X240 BL - DK</v>
      </c>
      <c r="K14" s="27">
        <f>IF(IF(ISBLANK(Values!E13),"",IF(Values!J13, Values!$B$4, Values!$B$5))=0,"",IF(ISBLANK(Values!E13),"",IF(Values!J13, Values!$B$4, Values!$B$5)))</f>
        <v>58.99</v>
      </c>
      <c r="L14" s="27">
        <f>IF(ISBLANK(Values!E13),"",IF($CO14="DEFAULT", Values!$B$18, ""))</f>
        <v>5</v>
      </c>
      <c r="M14" s="27" t="str">
        <f>IF(ISBLANK(Values!E13),"",Values!$M13)</f>
        <v>https://download.lenovo.com/Images/Parts/04X0224/04X0224_A.jpg</v>
      </c>
      <c r="N14" s="27" t="str">
        <f>IF(ISBLANK(Values!$F13),"",Values!N13)</f>
        <v>https://download.lenovo.com/Images/Parts/04X0224/04X0224_B.jpg</v>
      </c>
      <c r="O14" s="27" t="str">
        <f>IF(ISBLANK(Values!$F13),"",Values!O13)</f>
        <v>https://download.lenovo.com/Images/Parts/04X0224/04X0224_details.jpg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X240 parent</v>
      </c>
      <c r="Y14" s="31" t="str">
        <f>IF(ISBLANK(Values!E13),"","Size-Color")</f>
        <v>Size-Color</v>
      </c>
      <c r="Z14" s="29" t="str">
        <f>IF(ISBLANK(Values!E13),"","variation")</f>
        <v>variation</v>
      </c>
      <c r="AA14" s="1" t="str">
        <f>IF(ISBLANK(Values!E13),"",Values!$B$20)</f>
        <v>PartialUpdate</v>
      </c>
      <c r="AB14" s="1" t="str">
        <f>IF(ISBLANK(Values!E13),"",Values!$B$29)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4" s="34" t="str">
        <f>IF(ISBLANK(Values!E13),"",IF(Values!I13,Values!$B$23,Values!$B$33))</f>
        <v>👉 YENİLENDİ: PARA TASARRUFU - Yedek Lenovo dizüstü bilgisayar klavyesi, OEM klavyeleriyle aynı kalitede. TellusRem, 2011'den beri dünyanın Lider klavye distribütörüdür. Mükemmel yedek klavye, değiştirilmesi ve takılması kolaydır.</v>
      </c>
      <c r="AJ14" s="32" t="str">
        <f>IF(ISBLANK(Values!E13),"",Values!$B$24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14" s="1" t="str">
        <f>IF(ISBLANK(Values!E13),"",Values!$B$25)</f>
        <v>♻️ ÇEVRE DOSTU ÜRÜN - Yenilenmiş satın alın, YEŞİL SATIN AL! Yeni bir klavye almaya kıyasla, yenilenmiş klavyelerimizi satın alarak karbondioksiti %80'den fazla azaltın! Klavyeniz için mükemmel OEM yedek parçası.</v>
      </c>
      <c r="AL14" s="1" t="str">
        <f>IF(ISBLANK(Values!E13),"",SUBSTITUTE(SUBSTITUTE(IF(Values!$J13, Values!$B$26, Values!$B$33), "{language}", Values!$H13), "{flag}", INDEX(options!$E$1:$E$20, Values!$V13)))</f>
        <v>👉 LAYOUT – 🇩🇰 Danimarkalı arkadan aydınlatmalı.</v>
      </c>
      <c r="AM14" s="1" t="str">
        <f>SUBSTITUTE(IF(ISBLANK(Values!E13),"",Values!$B$27),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T14" s="27" t="str">
        <f>IF(ISBLANK(Values!E13),"",Values!H13)</f>
        <v>Danimarkalı</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4" s="1" t="str">
        <f>IF(ISBLANK(Values!E13),"","No")</f>
        <v>No</v>
      </c>
      <c r="DA14" s="1" t="str">
        <f>IF(ISBLANK(Values!E13),"","No")</f>
        <v>No</v>
      </c>
      <c r="DO14" s="1" t="str">
        <f>IF(ISBLANK(Values!E13),"","Parts")</f>
        <v>Parts</v>
      </c>
      <c r="DP14" s="1" t="str">
        <f>IF(ISBLANK(Values!E13),"",Values!$B$31)</f>
        <v>Teslimat tarihinden sonra 6 ay garanti. Klavyenin herhangi bir arızası durumunda, ürünün klavyesi için yeni bir birim veya yedek parça gönderilecektir. Stok sıkıntısı olması durumunda tam bir geri ödeme yapılır.</v>
      </c>
      <c r="DY14" t="str">
        <f>IF(ISBLANK(Values!$E13), "", "not_applicable")</f>
        <v>not_applicable</v>
      </c>
      <c r="EI14" s="1" t="str">
        <f>IF(ISBLANK(Values!E13),"",Values!$B$31)</f>
        <v>Teslimat tarihinden sonra 6 ay garanti. Klavyenin herhangi bir arızası durumunda, ürünün klavyesi için yeni bir birim veya yedek parça gönderilecektir. Stok sıkıntısı olması durumunda tam bir geri ödeme yapılır.</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IF(IF(ISBLANK(Values!E13),"",IF(Values!J13, Values!$B$4, Values!$B$5))=0,"",IF(ISBLANK(Values!E13),"",IF(Values!J13, Values!$B$4, Values!$B$5)))</f>
        <v>58.99</v>
      </c>
      <c r="FP14" s="1" t="str">
        <f>IF(IF(ISBLANK(Values!E13),"",IF(Values!J13, Values!$B$4, Values!$B$5))=0,"",IF(ISBLANK(Values!E13),"","Percent"))</f>
        <v>Percent</v>
      </c>
      <c r="FQ14" s="1" t="str">
        <f>IF(IF(ISBLANK(Values!E13),"",IF(Values!J13, Values!$B$4, Values!$B$5))=0,"",IF(ISBLANK(Values!E13),"","2"))</f>
        <v>2</v>
      </c>
      <c r="FR14" s="1" t="str">
        <f>IF(IF(ISBLANK(Values!E13),"",IF(Values!J13, Values!$B$4, Values!$B$5))=0,"",IF(ISBLANK(Values!E13),"","3"))</f>
        <v>3</v>
      </c>
      <c r="FS14" s="1" t="str">
        <f>IF(IF(ISBLANK(Values!E13),"",IF(Values!J13, Values!$B$4, Values!$B$5))=0,"",IF(ISBLANK(Values!E13),"","5"))</f>
        <v>5</v>
      </c>
      <c r="FT14" s="1" t="str">
        <f>IF(IF(ISBLANK(Values!E13),"",IF(Values!J13, Values!$B$4, Values!$B$5))=0,"",IF(ISBLANK(Values!E13),"","6"))</f>
        <v>6</v>
      </c>
      <c r="FU14" s="1" t="str">
        <f>IF(IF(ISBLANK(Values!E13),"",IF(Values!J13, Values!$B$4, Values!$B$5))=0,"",IF(ISBLANK(Values!E13),"","10"))</f>
        <v>10</v>
      </c>
      <c r="FV14" s="1" t="str">
        <f>IF(IF(ISBLANK(Values!E13),"",IF(Values!J13, Values!$B$4, Values!$B$5))=0,"",IF(ISBLANK(Values!E13),"","10"))</f>
        <v>10</v>
      </c>
    </row>
    <row r="15" spans="1:192" ht="48" x14ac:dyDescent="0.2">
      <c r="A15" s="1" t="str">
        <f>IF(ISBLANK(Values!E14),"",IF(Values!$B$37="EU","computercomponent","computer"))</f>
        <v>computercomponent</v>
      </c>
      <c r="B15" s="33" t="str">
        <f>IF(ISBLANK(Values!E14),"",Values!F14)</f>
        <v>Lenovo X240 BL - HU</v>
      </c>
      <c r="C15" s="29" t="str">
        <f>IF(ISBLANK(Values!E14),"","TellusRem")</f>
        <v>TellusRem</v>
      </c>
      <c r="D15" s="28">
        <f>IF(ISBLANK(Values!E14),"",Values!E14)</f>
        <v>5714401240112</v>
      </c>
      <c r="E15" s="1" t="str">
        <f>IF(ISBLANK(Values!E14),"","EAN")</f>
        <v>EAN</v>
      </c>
      <c r="F15" s="27" t="str">
        <f>IF(ISBLANK(Values!E14),"",IF(Values!J14, SUBSTITUTE(Values!$B$1, "{language}", Values!H14) &amp; " " &amp;Values!$B$3, SUBSTITUTE(Values!$B$2, "{language}", Values!$H14) &amp; " " &amp;Values!$B$3))</f>
        <v>Lenovo Thinkpad için yedek Macarca arkadan aydınlatmalı klavye X230s X240 X240S X240I X250 X260 X270</v>
      </c>
      <c r="G15" s="29" t="str">
        <f>IF(ISBLANK(Values!E14),"",IF(Values!$B$20="PartialUpdate","","TellusRem"))</f>
        <v/>
      </c>
      <c r="H15" s="1" t="str">
        <f>IF(ISBLANK(Values!E14),"",Values!$B$16)</f>
        <v>computer-keyboards</v>
      </c>
      <c r="I15" s="1" t="str">
        <f>IF(ISBLANK(Values!E14),"","4730574031")</f>
        <v>4730574031</v>
      </c>
      <c r="J15" s="31" t="str">
        <f>IF(ISBLANK(Values!E14),"",Values!F14 )</f>
        <v>Lenovo X240 BL - HU</v>
      </c>
      <c r="K15" s="27">
        <f>IF(IF(ISBLANK(Values!E14),"",IF(Values!J14, Values!$B$4, Values!$B$5))=0,"",IF(ISBLANK(Values!E14),"",IF(Values!J14, Values!$B$4, Values!$B$5)))</f>
        <v>58.99</v>
      </c>
      <c r="L15" s="27">
        <f>IF(ISBLANK(Values!E14),"",IF($CO15="DEFAULT", Values!$B$18, ""))</f>
        <v>5</v>
      </c>
      <c r="M15" s="27" t="str">
        <f>IF(ISBLANK(Values!E14),"",Values!$M14)</f>
        <v>https://download.lenovo.com/Images/Parts/04X0230/04X0230_A.jpg</v>
      </c>
      <c r="N15" s="27" t="str">
        <f>IF(ISBLANK(Values!$F14),"",Values!N14)</f>
        <v>https://download.lenovo.com/Images/Parts/04X0230/04X0230_B.jpg</v>
      </c>
      <c r="O15" s="27" t="str">
        <f>IF(ISBLANK(Values!$F14),"",Values!O14)</f>
        <v>https://download.lenovo.com/Images/Parts/04X0230/04X0230_details.jpg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X240 parent</v>
      </c>
      <c r="Y15" s="31" t="str">
        <f>IF(ISBLANK(Values!E14),"","Size-Color")</f>
        <v>Size-Color</v>
      </c>
      <c r="Z15" s="29" t="str">
        <f>IF(ISBLANK(Values!E14),"","variation")</f>
        <v>variation</v>
      </c>
      <c r="AA15" s="1" t="str">
        <f>IF(ISBLANK(Values!E14),"",Values!$B$20)</f>
        <v>PartialUpdate</v>
      </c>
      <c r="AB15" s="1" t="str">
        <f>IF(ISBLANK(Values!E14),"",Values!$B$29)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5" s="34" t="str">
        <f>IF(ISBLANK(Values!E14),"",IF(Values!I14,Values!$B$23,Values!$B$33))</f>
        <v>👉 YENİLENDİ: PARA TASARRUFU - Yedek Lenovo dizüstü bilgisayar klavyesi, OEM klavyeleriyle aynı kalitede. TellusRem, 2011'den beri dünyanın Lider klavye distribütörüdür. Mükemmel yedek klavye, değiştirilmesi ve takılması kolaydır.</v>
      </c>
      <c r="AJ15" s="32" t="str">
        <f>IF(ISBLANK(Values!E14),"",Values!$B$24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15" s="1" t="str">
        <f>IF(ISBLANK(Values!E14),"",Values!$B$25)</f>
        <v>♻️ ÇEVRE DOSTU ÜRÜN - Yenilenmiş satın alın, YEŞİL SATIN AL! Yeni bir klavye almaya kıyasla, yenilenmiş klavyelerimizi satın alarak karbondioksiti %80'den fazla azaltın! Klavyeniz için mükemmel OEM yedek parçası.</v>
      </c>
      <c r="AL15" s="1" t="str">
        <f>IF(ISBLANK(Values!E14),"",SUBSTITUTE(SUBSTITUTE(IF(Values!$J14, Values!$B$26, Values!$B$33), "{language}", Values!$H14), "{flag}", INDEX(options!$E$1:$E$20, Values!$V14)))</f>
        <v>👉 LAYOUT – 🇭🇺 Macarca arkadan aydınlatmalı.</v>
      </c>
      <c r="AM15" s="1" t="str">
        <f>SUBSTITUTE(IF(ISBLANK(Values!E14),"",Values!$B$27),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T15" s="27" t="str">
        <f>IF(ISBLANK(Values!E14),"",Values!H14)</f>
        <v>Macarca</v>
      </c>
      <c r="AV15" s="1" t="str">
        <f>IF(ISBLANK(Values!E14),"",IF(Values!J14,"Backlit", "Non-Backlit"))</f>
        <v>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5" s="1" t="str">
        <f>IF(ISBLANK(Values!E14),"","No")</f>
        <v>No</v>
      </c>
      <c r="DA15" s="1" t="str">
        <f>IF(ISBLANK(Values!E14),"","No")</f>
        <v>No</v>
      </c>
      <c r="DO15" s="1" t="str">
        <f>IF(ISBLANK(Values!E14),"","Parts")</f>
        <v>Parts</v>
      </c>
      <c r="DP15" s="1" t="str">
        <f>IF(ISBLANK(Values!E14),"",Values!$B$31)</f>
        <v>Teslimat tarihinden sonra 6 ay garanti. Klavyenin herhangi bir arızası durumunda, ürünün klavyesi için yeni bir birim veya yedek parça gönderilecektir. Stok sıkıntısı olması durumunda tam bir geri ödeme yapılır.</v>
      </c>
      <c r="DY15" t="str">
        <f>IF(ISBLANK(Values!$E14), "", "not_applicable")</f>
        <v>not_applicable</v>
      </c>
      <c r="EI15" s="1" t="str">
        <f>IF(ISBLANK(Values!E14),"",Values!$B$31)</f>
        <v>Teslimat tarihinden sonra 6 ay garanti. Klavyenin herhangi bir arızası durumunda, ürünün klavyesi için yeni bir birim veya yedek parça gönderilecektir. Stok sıkıntısı olması durumunda tam bir geri ödeme yapılır.</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f>IF(IF(ISBLANK(Values!E14),"",IF(Values!J14, Values!$B$4, Values!$B$5))=0,"",IF(ISBLANK(Values!E14),"",IF(Values!J14, Values!$B$4, Values!$B$5)))</f>
        <v>58.99</v>
      </c>
      <c r="FP15" s="1" t="str">
        <f>IF(IF(ISBLANK(Values!E14),"",IF(Values!J14, Values!$B$4, Values!$B$5))=0,"",IF(ISBLANK(Values!E14),"","Percent"))</f>
        <v>Percent</v>
      </c>
      <c r="FQ15" s="1" t="str">
        <f>IF(IF(ISBLANK(Values!E14),"",IF(Values!J14, Values!$B$4, Values!$B$5))=0,"",IF(ISBLANK(Values!E14),"","2"))</f>
        <v>2</v>
      </c>
      <c r="FR15" s="1" t="str">
        <f>IF(IF(ISBLANK(Values!E14),"",IF(Values!J14, Values!$B$4, Values!$B$5))=0,"",IF(ISBLANK(Values!E14),"","3"))</f>
        <v>3</v>
      </c>
      <c r="FS15" s="1" t="str">
        <f>IF(IF(ISBLANK(Values!E14),"",IF(Values!J14, Values!$B$4, Values!$B$5))=0,"",IF(ISBLANK(Values!E14),"","5"))</f>
        <v>5</v>
      </c>
      <c r="FT15" s="1" t="str">
        <f>IF(IF(ISBLANK(Values!E14),"",IF(Values!J14, Values!$B$4, Values!$B$5))=0,"",IF(ISBLANK(Values!E14),"","6"))</f>
        <v>6</v>
      </c>
      <c r="FU15" s="1" t="str">
        <f>IF(IF(ISBLANK(Values!E14),"",IF(Values!J14, Values!$B$4, Values!$B$5))=0,"",IF(ISBLANK(Values!E14),"","10"))</f>
        <v>10</v>
      </c>
      <c r="FV15" s="1" t="str">
        <f>IF(IF(ISBLANK(Values!E14),"",IF(Values!J14, Values!$B$4, Values!$B$5))=0,"",IF(ISBLANK(Values!E14),"","10"))</f>
        <v>10</v>
      </c>
    </row>
    <row r="16" spans="1:192" ht="48" x14ac:dyDescent="0.2">
      <c r="A16" s="1" t="str">
        <f>IF(ISBLANK(Values!E15),"",IF(Values!$B$37="EU","computercomponent","computer"))</f>
        <v>computercomponent</v>
      </c>
      <c r="B16" s="33" t="str">
        <f>IF(ISBLANK(Values!E15),"",Values!F15)</f>
        <v>Lenovo X240 BL - NL</v>
      </c>
      <c r="C16" s="29" t="str">
        <f>IF(ISBLANK(Values!E15),"","TellusRem")</f>
        <v>TellusRem</v>
      </c>
      <c r="D16" s="28">
        <f>IF(ISBLANK(Values!E15),"",Values!E15)</f>
        <v>5714401240129</v>
      </c>
      <c r="E16" s="1" t="str">
        <f>IF(ISBLANK(Values!E15),"","EAN")</f>
        <v>EAN</v>
      </c>
      <c r="F16" s="27" t="str">
        <f>IF(ISBLANK(Values!E15),"",IF(Values!J15, SUBSTITUTE(Values!$B$1, "{language}", Values!H15) &amp; " " &amp;Values!$B$3, SUBSTITUTE(Values!$B$2, "{language}", Values!$H15) &amp; " " &amp;Values!$B$3))</f>
        <v>Lenovo Thinkpad için yedek Flemenkçe arkadan aydınlatmalı klavye X230s X240 X240S X240I X250 X260 X270</v>
      </c>
      <c r="G16" s="29" t="str">
        <f>IF(ISBLANK(Values!E15),"",IF(Values!$B$20="PartialUpdate","","TellusRem"))</f>
        <v/>
      </c>
      <c r="H16" s="1" t="str">
        <f>IF(ISBLANK(Values!E15),"",Values!$B$16)</f>
        <v>computer-keyboards</v>
      </c>
      <c r="I16" s="1" t="str">
        <f>IF(ISBLANK(Values!E15),"","4730574031")</f>
        <v>4730574031</v>
      </c>
      <c r="J16" s="31" t="str">
        <f>IF(ISBLANK(Values!E15),"",Values!F15 )</f>
        <v>Lenovo X240 BL - NL</v>
      </c>
      <c r="K16" s="27">
        <f>IF(IF(ISBLANK(Values!E15),"",IF(Values!J15, Values!$B$4, Values!$B$5))=0,"",IF(ISBLANK(Values!E15),"",IF(Values!J15, Values!$B$4, Values!$B$5)))</f>
        <v>58.99</v>
      </c>
      <c r="L16" s="27">
        <f>IF(ISBLANK(Values!E15),"",IF($CO16="DEFAULT", Values!$B$18, ""))</f>
        <v>5</v>
      </c>
      <c r="M16" s="27" t="str">
        <f>IF(ISBLANK(Values!E15),"",Values!$M15)</f>
        <v>https://download.lenovo.com/Images/Parts/04X0196/04X0196_A.jpg</v>
      </c>
      <c r="N16" s="27" t="str">
        <f>IF(ISBLANK(Values!$F15),"",Values!N15)</f>
        <v>https://download.lenovo.com/Images/Parts/04X0196/04X0196_B.jpg</v>
      </c>
      <c r="O16" s="27" t="str">
        <f>IF(ISBLANK(Values!$F15),"",Values!O15)</f>
        <v>https://download.lenovo.com/Images/Parts/04X0196/04X0196_details.jpg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X240 parent</v>
      </c>
      <c r="Y16" s="31" t="str">
        <f>IF(ISBLANK(Values!E15),"","Size-Color")</f>
        <v>Size-Color</v>
      </c>
      <c r="Z16" s="29" t="str">
        <f>IF(ISBLANK(Values!E15),"","variation")</f>
        <v>variation</v>
      </c>
      <c r="AA16" s="1" t="str">
        <f>IF(ISBLANK(Values!E15),"",Values!$B$20)</f>
        <v>PartialUpdate</v>
      </c>
      <c r="AB16" s="1" t="str">
        <f>IF(ISBLANK(Values!E15),"",Values!$B$29)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6" s="34" t="str">
        <f>IF(ISBLANK(Values!E15),"",IF(Values!I15,Values!$B$23,Values!$B$33))</f>
        <v>👉 YENİLENDİ: PARA TASARRUFU - Yedek Lenovo dizüstü bilgisayar klavyesi, OEM klavyeleriyle aynı kalitede. TellusRem, 2011'den beri dünyanın Lider klavye distribütörüdür. Mükemmel yedek klavye, değiştirilmesi ve takılması kolaydır.</v>
      </c>
      <c r="AJ16" s="32" t="str">
        <f>IF(ISBLANK(Values!E15),"",Values!$B$24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16" s="1" t="str">
        <f>IF(ISBLANK(Values!E15),"",Values!$B$25)</f>
        <v>♻️ ÇEVRE DOSTU ÜRÜN - Yenilenmiş satın alın, YEŞİL SATIN AL! Yeni bir klavye almaya kıyasla, yenilenmiş klavyelerimizi satın alarak karbondioksiti %80'den fazla azaltın! Klavyeniz için mükemmel OEM yedek parçası.</v>
      </c>
      <c r="AL16" s="1" t="str">
        <f>IF(ISBLANK(Values!E15),"",SUBSTITUTE(SUBSTITUTE(IF(Values!$J15, Values!$B$26, Values!$B$33), "{language}", Values!$H15), "{flag}", INDEX(options!$E$1:$E$20, Values!$V15)))</f>
        <v>👉 LAYOUT – 🇳🇱 Flemenkçe arkadan aydınlatmalı.</v>
      </c>
      <c r="AM16" s="1" t="str">
        <f>SUBSTITUTE(IF(ISBLANK(Values!E15),"",Values!$B$27),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T16" s="27" t="str">
        <f>IF(ISBLANK(Values!E15),"",Values!H15)</f>
        <v>Flemenkçe</v>
      </c>
      <c r="AV16" s="1" t="str">
        <f>IF(ISBLANK(Values!E15),"",IF(Values!J15,"Backlit", "Non-Backlit"))</f>
        <v>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6" s="1" t="str">
        <f>IF(ISBLANK(Values!E15),"","No")</f>
        <v>No</v>
      </c>
      <c r="DA16" s="1" t="str">
        <f>IF(ISBLANK(Values!E15),"","No")</f>
        <v>No</v>
      </c>
      <c r="DO16" s="1" t="str">
        <f>IF(ISBLANK(Values!E15),"","Parts")</f>
        <v>Parts</v>
      </c>
      <c r="DP16" s="1" t="str">
        <f>IF(ISBLANK(Values!E15),"",Values!$B$31)</f>
        <v>Teslimat tarihinden sonra 6 ay garanti. Klavyenin herhangi bir arızası durumunda, ürünün klavyesi için yeni bir birim veya yedek parça gönderilecektir. Stok sıkıntısı olması durumunda tam bir geri ödeme yapılır.</v>
      </c>
      <c r="DY16" t="str">
        <f>IF(ISBLANK(Values!$E15), "", "not_applicable")</f>
        <v>not_applicable</v>
      </c>
      <c r="EI16" s="1" t="str">
        <f>IF(ISBLANK(Values!E15),"",Values!$B$31)</f>
        <v>Teslimat tarihinden sonra 6 ay garanti. Klavyenin herhangi bir arızası durumunda, ürünün klavyesi için yeni bir birim veya yedek parça gönderilecektir. Stok sıkıntısı olması durumunda tam bir geri ödeme yapılır.</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f>IF(IF(ISBLANK(Values!E15),"",IF(Values!J15, Values!$B$4, Values!$B$5))=0,"",IF(ISBLANK(Values!E15),"",IF(Values!J15, Values!$B$4, Values!$B$5)))</f>
        <v>58.99</v>
      </c>
      <c r="FP16" s="1" t="str">
        <f>IF(IF(ISBLANK(Values!E15),"",IF(Values!J15, Values!$B$4, Values!$B$5))=0,"",IF(ISBLANK(Values!E15),"","Percent"))</f>
        <v>Percent</v>
      </c>
      <c r="FQ16" s="1" t="str">
        <f>IF(IF(ISBLANK(Values!E15),"",IF(Values!J15, Values!$B$4, Values!$B$5))=0,"",IF(ISBLANK(Values!E15),"","2"))</f>
        <v>2</v>
      </c>
      <c r="FR16" s="1" t="str">
        <f>IF(IF(ISBLANK(Values!E15),"",IF(Values!J15, Values!$B$4, Values!$B$5))=0,"",IF(ISBLANK(Values!E15),"","3"))</f>
        <v>3</v>
      </c>
      <c r="FS16" s="1" t="str">
        <f>IF(IF(ISBLANK(Values!E15),"",IF(Values!J15, Values!$B$4, Values!$B$5))=0,"",IF(ISBLANK(Values!E15),"","5"))</f>
        <v>5</v>
      </c>
      <c r="FT16" s="1" t="str">
        <f>IF(IF(ISBLANK(Values!E15),"",IF(Values!J15, Values!$B$4, Values!$B$5))=0,"",IF(ISBLANK(Values!E15),"","6"))</f>
        <v>6</v>
      </c>
      <c r="FU16" s="1" t="str">
        <f>IF(IF(ISBLANK(Values!E15),"",IF(Values!J15, Values!$B$4, Values!$B$5))=0,"",IF(ISBLANK(Values!E15),"","10"))</f>
        <v>10</v>
      </c>
      <c r="FV16" s="1" t="str">
        <f>IF(IF(ISBLANK(Values!E15),"",IF(Values!J15, Values!$B$4, Values!$B$5))=0,"",IF(ISBLANK(Values!E15),"","10"))</f>
        <v>10</v>
      </c>
    </row>
    <row r="17" spans="1:192" ht="48" x14ac:dyDescent="0.2">
      <c r="A17" s="1" t="str">
        <f>IF(ISBLANK(Values!E16),"",IF(Values!$B$37="EU","computercomponent","computer"))</f>
        <v>computercomponent</v>
      </c>
      <c r="B17" s="33" t="str">
        <f>IF(ISBLANK(Values!E16),"",Values!F16)</f>
        <v>Lenovo X240 BL - NO</v>
      </c>
      <c r="C17" s="29" t="str">
        <f>IF(ISBLANK(Values!E16),"","TellusRem")</f>
        <v>TellusRem</v>
      </c>
      <c r="D17" s="28">
        <f>IF(ISBLANK(Values!E16),"",Values!E16)</f>
        <v>5714401240136</v>
      </c>
      <c r="E17" s="1" t="str">
        <f>IF(ISBLANK(Values!E16),"","EAN")</f>
        <v>EAN</v>
      </c>
      <c r="F17" s="27" t="str">
        <f>IF(ISBLANK(Values!E16),"",IF(Values!J16, SUBSTITUTE(Values!$B$1, "{language}", Values!H16) &amp; " " &amp;Values!$B$3, SUBSTITUTE(Values!$B$2, "{language}", Values!$H16) &amp; " " &amp;Values!$B$3))</f>
        <v>Lenovo Thinkpad için yedek Norveççe arkadan aydınlatmalı klavye X230s X240 X240S X240I X250 X260 X270</v>
      </c>
      <c r="G17" s="29" t="str">
        <f>IF(ISBLANK(Values!E16),"",IF(Values!$B$20="PartialUpdate","","TellusRem"))</f>
        <v/>
      </c>
      <c r="H17" s="1" t="str">
        <f>IF(ISBLANK(Values!E16),"",Values!$B$16)</f>
        <v>computer-keyboards</v>
      </c>
      <c r="I17" s="1" t="str">
        <f>IF(ISBLANK(Values!E16),"","4730574031")</f>
        <v>4730574031</v>
      </c>
      <c r="J17" s="31" t="str">
        <f>IF(ISBLANK(Values!E16),"",Values!F16 )</f>
        <v>Lenovo X240 BL - NO</v>
      </c>
      <c r="K17" s="27">
        <f>IF(IF(ISBLANK(Values!E16),"",IF(Values!J16, Values!$B$4, Values!$B$5))=0,"",IF(ISBLANK(Values!E16),"",IF(Values!J16, Values!$B$4, Values!$B$5)))</f>
        <v>58.99</v>
      </c>
      <c r="L17" s="27">
        <f>IF(ISBLANK(Values!E16),"",IF($CO17="DEFAULT", Values!$B$18, ""))</f>
        <v>5</v>
      </c>
      <c r="M17" s="27" t="str">
        <f>IF(ISBLANK(Values!E16),"",Values!$M16)</f>
        <v>https://download.lenovo.com/Images/Parts/04Y0920/04Y0920_A.jpg</v>
      </c>
      <c r="N17" s="27" t="str">
        <f>IF(ISBLANK(Values!$F16),"",Values!N16)</f>
        <v>https://download.lenovo.com/Images/Parts/04Y0920/04Y0920_B.jpg</v>
      </c>
      <c r="O17" s="27" t="str">
        <f>IF(ISBLANK(Values!$F16),"",Values!O16)</f>
        <v>https://download.lenovo.com/Images/Parts/04Y0920/04Y0920_details.jpg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X240 parent</v>
      </c>
      <c r="Y17" s="31" t="str">
        <f>IF(ISBLANK(Values!E16),"","Size-Color")</f>
        <v>Size-Color</v>
      </c>
      <c r="Z17" s="29" t="str">
        <f>IF(ISBLANK(Values!E16),"","variation")</f>
        <v>variation</v>
      </c>
      <c r="AA17" s="1" t="str">
        <f>IF(ISBLANK(Values!E16),"",Values!$B$20)</f>
        <v>PartialUpdate</v>
      </c>
      <c r="AB17" s="1" t="str">
        <f>IF(ISBLANK(Values!E16),"",Values!$B$29)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7" s="34" t="str">
        <f>IF(ISBLANK(Values!E16),"",IF(Values!I16,Values!$B$23,Values!$B$33))</f>
        <v>👉 YENİLENDİ: PARA TASARRUFU - Yedek Lenovo dizüstü bilgisayar klavyesi, OEM klavyeleriyle aynı kalitede. TellusRem, 2011'den beri dünyanın Lider klavye distribütörüdür. Mükemmel yedek klavye, değiştirilmesi ve takılması kolaydır.</v>
      </c>
      <c r="AJ17" s="32" t="str">
        <f>IF(ISBLANK(Values!E16),"",Values!$B$24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17" s="1" t="str">
        <f>IF(ISBLANK(Values!E16),"",Values!$B$25)</f>
        <v>♻️ ÇEVRE DOSTU ÜRÜN - Yenilenmiş satın alın, YEŞİL SATIN AL! Yeni bir klavye almaya kıyasla, yenilenmiş klavyelerimizi satın alarak karbondioksiti %80'den fazla azaltın! Klavyeniz için mükemmel OEM yedek parçası.</v>
      </c>
      <c r="AL17" s="1" t="str">
        <f>IF(ISBLANK(Values!E16),"",SUBSTITUTE(SUBSTITUTE(IF(Values!$J16, Values!$B$26, Values!$B$33), "{language}", Values!$H16), "{flag}", INDEX(options!$E$1:$E$20, Values!$V16)))</f>
        <v>👉 LAYOUT – 🇳🇴 Norveççe arkadan aydınlatmalı.</v>
      </c>
      <c r="AM17" s="1" t="str">
        <f>SUBSTITUTE(IF(ISBLANK(Values!E16),"",Values!$B$27),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T17" s="27" t="str">
        <f>IF(ISBLANK(Values!E16),"",Values!H16)</f>
        <v>Norveççe</v>
      </c>
      <c r="AV17" s="1" t="str">
        <f>IF(ISBLANK(Values!E16),"",IF(Values!J16,"Backlit", "Non-Backlit"))</f>
        <v>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7" s="1" t="str">
        <f>IF(ISBLANK(Values!E16),"","No")</f>
        <v>No</v>
      </c>
      <c r="DA17" s="1" t="str">
        <f>IF(ISBLANK(Values!E16),"","No")</f>
        <v>No</v>
      </c>
      <c r="DO17" s="1" t="str">
        <f>IF(ISBLANK(Values!E16),"","Parts")</f>
        <v>Parts</v>
      </c>
      <c r="DP17" s="1" t="str">
        <f>IF(ISBLANK(Values!E16),"",Values!$B$31)</f>
        <v>Teslimat tarihinden sonra 6 ay garanti. Klavyenin herhangi bir arızası durumunda, ürünün klavyesi için yeni bir birim veya yedek parça gönderilecektir. Stok sıkıntısı olması durumunda tam bir geri ödeme yapılır.</v>
      </c>
      <c r="DY17" t="str">
        <f>IF(ISBLANK(Values!$E16), "", "not_applicable")</f>
        <v>not_applicable</v>
      </c>
      <c r="EI17" s="1" t="str">
        <f>IF(ISBLANK(Values!E16),"",Values!$B$31)</f>
        <v>Teslimat tarihinden sonra 6 ay garanti. Klavyenin herhangi bir arızası durumunda, ürünün klavyesi için yeni bir birim veya yedek parça gönderilecektir. Stok sıkıntısı olması durumunda tam bir geri ödeme yapılır.</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f>IF(IF(ISBLANK(Values!E16),"",IF(Values!J16, Values!$B$4, Values!$B$5))=0,"",IF(ISBLANK(Values!E16),"",IF(Values!J16, Values!$B$4, Values!$B$5)))</f>
        <v>58.99</v>
      </c>
      <c r="FP17" s="1" t="str">
        <f>IF(IF(ISBLANK(Values!E16),"",IF(Values!J16, Values!$B$4, Values!$B$5))=0,"",IF(ISBLANK(Values!E16),"","Percent"))</f>
        <v>Percent</v>
      </c>
      <c r="FQ17" s="1" t="str">
        <f>IF(IF(ISBLANK(Values!E16),"",IF(Values!J16, Values!$B$4, Values!$B$5))=0,"",IF(ISBLANK(Values!E16),"","2"))</f>
        <v>2</v>
      </c>
      <c r="FR17" s="1" t="str">
        <f>IF(IF(ISBLANK(Values!E16),"",IF(Values!J16, Values!$B$4, Values!$B$5))=0,"",IF(ISBLANK(Values!E16),"","3"))</f>
        <v>3</v>
      </c>
      <c r="FS17" s="1" t="str">
        <f>IF(IF(ISBLANK(Values!E16),"",IF(Values!J16, Values!$B$4, Values!$B$5))=0,"",IF(ISBLANK(Values!E16),"","5"))</f>
        <v>5</v>
      </c>
      <c r="FT17" s="1" t="str">
        <f>IF(IF(ISBLANK(Values!E16),"",IF(Values!J16, Values!$B$4, Values!$B$5))=0,"",IF(ISBLANK(Values!E16),"","6"))</f>
        <v>6</v>
      </c>
      <c r="FU17" s="1" t="str">
        <f>IF(IF(ISBLANK(Values!E16),"",IF(Values!J16, Values!$B$4, Values!$B$5))=0,"",IF(ISBLANK(Values!E16),"","10"))</f>
        <v>10</v>
      </c>
      <c r="FV17" s="1" t="str">
        <f>IF(IF(ISBLANK(Values!E16),"",IF(Values!J16, Values!$B$4, Values!$B$5))=0,"",IF(ISBLANK(Values!E16),"","10"))</f>
        <v>10</v>
      </c>
    </row>
    <row r="18" spans="1:192" ht="48" x14ac:dyDescent="0.2">
      <c r="A18" s="1" t="str">
        <f>IF(ISBLANK(Values!E17),"",IF(Values!$B$37="EU","computercomponent","computer"))</f>
        <v>computercomponent</v>
      </c>
      <c r="B18" s="33" t="str">
        <f>IF(ISBLANK(Values!E17),"",Values!F17)</f>
        <v>Lenovo X240 BL - PL</v>
      </c>
      <c r="C18" s="29" t="str">
        <f>IF(ISBLANK(Values!E17),"","TellusRem")</f>
        <v>TellusRem</v>
      </c>
      <c r="D18" s="28">
        <f>IF(ISBLANK(Values!E17),"",Values!E17)</f>
        <v>5714401240143</v>
      </c>
      <c r="E18" s="1" t="str">
        <f>IF(ISBLANK(Values!E17),"","EAN")</f>
        <v>EAN</v>
      </c>
      <c r="F18" s="27" t="str">
        <f>IF(ISBLANK(Values!E17),"",IF(Values!J17, SUBSTITUTE(Values!$B$1, "{language}", Values!H17) &amp; " " &amp;Values!$B$3, SUBSTITUTE(Values!$B$2, "{language}", Values!$H17) &amp; " " &amp;Values!$B$3))</f>
        <v>Lenovo Thinkpad için yedek Lehçe arkadan aydınlatmalı klavye X230s X240 X240S X240I X250 X260 X270</v>
      </c>
      <c r="G18" s="29" t="str">
        <f>IF(ISBLANK(Values!E17),"",IF(Values!$B$20="PartialUpdate","","TellusRem"))</f>
        <v/>
      </c>
      <c r="H18" s="1" t="str">
        <f>IF(ISBLANK(Values!E17),"",Values!$B$16)</f>
        <v>computer-keyboards</v>
      </c>
      <c r="I18" s="1" t="str">
        <f>IF(ISBLANK(Values!E17),"","4730574031")</f>
        <v>4730574031</v>
      </c>
      <c r="J18" s="31" t="str">
        <f>IF(ISBLANK(Values!E17),"",Values!F17 )</f>
        <v>Lenovo X240 BL - PL</v>
      </c>
      <c r="K18" s="27">
        <f>IF(IF(ISBLANK(Values!E17),"",IF(Values!J17, Values!$B$4, Values!$B$5))=0,"",IF(ISBLANK(Values!E17),"",IF(Values!J17, Values!$B$4, Values!$B$5)))</f>
        <v>58.99</v>
      </c>
      <c r="L18" s="27">
        <f>IF(ISBLANK(Values!E17),"",IF($CO18="DEFAULT", Values!$B$18, ""))</f>
        <v>5</v>
      </c>
      <c r="M18" s="27" t="str">
        <f>IF(ISBLANK(Values!E17),"",Values!$M17)</f>
        <v>https://download.lenovo.com/Images/Parts/04X0236/04X0236_A.jpg</v>
      </c>
      <c r="N18" s="27" t="str">
        <f>IF(ISBLANK(Values!$F17),"",Values!N17)</f>
        <v>https://download.lenovo.com/Images/Parts/04X0236/04X0236_B.jpg</v>
      </c>
      <c r="O18" s="27" t="str">
        <f>IF(ISBLANK(Values!$F17),"",Values!O17)</f>
        <v>https://download.lenovo.com/Images/Parts/04X0236/04X0236_details.jpg</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X240 parent</v>
      </c>
      <c r="Y18" s="31" t="str">
        <f>IF(ISBLANK(Values!E17),"","Size-Color")</f>
        <v>Size-Color</v>
      </c>
      <c r="Z18" s="29" t="str">
        <f>IF(ISBLANK(Values!E17),"","variation")</f>
        <v>variation</v>
      </c>
      <c r="AA18" s="1" t="str">
        <f>IF(ISBLANK(Values!E17),"",Values!$B$20)</f>
        <v>PartialUpdate</v>
      </c>
      <c r="AB18" s="1" t="str">
        <f>IF(ISBLANK(Values!E17),"",Values!$B$29)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8" s="34" t="str">
        <f>IF(ISBLANK(Values!E17),"",IF(Values!I17,Values!$B$23,Values!$B$33))</f>
        <v>👉 YENİLENDİ: PARA TASARRUFU - Yedek Lenovo dizüstü bilgisayar klavyesi, OEM klavyeleriyle aynı kalitede. TellusRem, 2011'den beri dünyanın Lider klavye distribütörüdür. Mükemmel yedek klavye, değiştirilmesi ve takılması kolaydır.</v>
      </c>
      <c r="AJ18" s="32" t="str">
        <f>IF(ISBLANK(Values!E17),"",Values!$B$24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18" s="1" t="str">
        <f>IF(ISBLANK(Values!E17),"",Values!$B$25)</f>
        <v>♻️ ÇEVRE DOSTU ÜRÜN - Yenilenmiş satın alın, YEŞİL SATIN AL! Yeni bir klavye almaya kıyasla, yenilenmiş klavyelerimizi satın alarak karbondioksiti %80'den fazla azaltın! Klavyeniz için mükemmel OEM yedek parçası.</v>
      </c>
      <c r="AL18" s="1" t="str">
        <f>IF(ISBLANK(Values!E17),"",SUBSTITUTE(SUBSTITUTE(IF(Values!$J17, Values!$B$26, Values!$B$33), "{language}", Values!$H17), "{flag}", INDEX(options!$E$1:$E$20, Values!$V17)))</f>
        <v>👉 LAYOUT – 🇵🇱 Lehçe arkadan aydınlatmalı.</v>
      </c>
      <c r="AM18" s="1" t="str">
        <f>SUBSTITUTE(IF(ISBLANK(Values!E17),"",Values!$B$27),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T18" s="27" t="str">
        <f>IF(ISBLANK(Values!E17),"",Values!H17)</f>
        <v>Lehçe</v>
      </c>
      <c r="AV18" s="1" t="str">
        <f>IF(ISBLANK(Values!E17),"",IF(Values!J17,"Backlit", "Non-Backlit"))</f>
        <v>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8" s="1" t="str">
        <f>IF(ISBLANK(Values!E17),"","No")</f>
        <v>No</v>
      </c>
      <c r="DA18" s="1" t="str">
        <f>IF(ISBLANK(Values!E17),"","No")</f>
        <v>No</v>
      </c>
      <c r="DO18" s="1" t="str">
        <f>IF(ISBLANK(Values!E17),"","Parts")</f>
        <v>Parts</v>
      </c>
      <c r="DP18" s="1" t="str">
        <f>IF(ISBLANK(Values!E17),"",Values!$B$31)</f>
        <v>Teslimat tarihinden sonra 6 ay garanti. Klavyenin herhangi bir arızası durumunda, ürünün klavyesi için yeni bir birim veya yedek parça gönderilecektir. Stok sıkıntısı olması durumunda tam bir geri ödeme yapılır.</v>
      </c>
      <c r="DY18" t="str">
        <f>IF(ISBLANK(Values!$E17), "", "not_applicable")</f>
        <v>not_applicable</v>
      </c>
      <c r="EI18" s="1" t="str">
        <f>IF(ISBLANK(Values!E17),"",Values!$B$31)</f>
        <v>Teslimat tarihinden sonra 6 ay garanti. Klavyenin herhangi bir arızası durumunda, ürünün klavyesi için yeni bir birim veya yedek parça gönderilecektir. Stok sıkıntısı olması durumunda tam bir geri ödeme yapılır.</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f>IF(IF(ISBLANK(Values!E17),"",IF(Values!J17, Values!$B$4, Values!$B$5))=0,"",IF(ISBLANK(Values!E17),"",IF(Values!J17, Values!$B$4, Values!$B$5)))</f>
        <v>58.99</v>
      </c>
      <c r="FP18" s="1" t="str">
        <f>IF(IF(ISBLANK(Values!E17),"",IF(Values!J17, Values!$B$4, Values!$B$5))=0,"",IF(ISBLANK(Values!E17),"","Percent"))</f>
        <v>Percent</v>
      </c>
      <c r="FQ18" s="1" t="str">
        <f>IF(IF(ISBLANK(Values!E17),"",IF(Values!J17, Values!$B$4, Values!$B$5))=0,"",IF(ISBLANK(Values!E17),"","2"))</f>
        <v>2</v>
      </c>
      <c r="FR18" s="1" t="str">
        <f>IF(IF(ISBLANK(Values!E17),"",IF(Values!J17, Values!$B$4, Values!$B$5))=0,"",IF(ISBLANK(Values!E17),"","3"))</f>
        <v>3</v>
      </c>
      <c r="FS18" s="1" t="str">
        <f>IF(IF(ISBLANK(Values!E17),"",IF(Values!J17, Values!$B$4, Values!$B$5))=0,"",IF(ISBLANK(Values!E17),"","5"))</f>
        <v>5</v>
      </c>
      <c r="FT18" s="1" t="str">
        <f>IF(IF(ISBLANK(Values!E17),"",IF(Values!J17, Values!$B$4, Values!$B$5))=0,"",IF(ISBLANK(Values!E17),"","6"))</f>
        <v>6</v>
      </c>
      <c r="FU18" s="1" t="str">
        <f>IF(IF(ISBLANK(Values!E17),"",IF(Values!J17, Values!$B$4, Values!$B$5))=0,"",IF(ISBLANK(Values!E17),"","10"))</f>
        <v>10</v>
      </c>
      <c r="FV18" s="1" t="str">
        <f>IF(IF(ISBLANK(Values!E17),"",IF(Values!J17, Values!$B$4, Values!$B$5))=0,"",IF(ISBLANK(Values!E17),"","10"))</f>
        <v>10</v>
      </c>
    </row>
    <row r="19" spans="1:192" ht="48" x14ac:dyDescent="0.2">
      <c r="A19" s="1" t="str">
        <f>IF(ISBLANK(Values!E18),"",IF(Values!$B$37="EU","computercomponent","computer"))</f>
        <v>computercomponent</v>
      </c>
      <c r="B19" s="33" t="str">
        <f>IF(ISBLANK(Values!E18),"",Values!F18)</f>
        <v>Lenovo X240 BL - PT</v>
      </c>
      <c r="C19" s="29" t="str">
        <f>IF(ISBLANK(Values!E18),"","TellusRem")</f>
        <v>TellusRem</v>
      </c>
      <c r="D19" s="28">
        <f>IF(ISBLANK(Values!E18),"",Values!E18)</f>
        <v>5714401240150</v>
      </c>
      <c r="E19" s="1" t="str">
        <f>IF(ISBLANK(Values!E18),"","EAN")</f>
        <v>EAN</v>
      </c>
      <c r="F19" s="27" t="str">
        <f>IF(ISBLANK(Values!E18),"",IF(Values!J18, SUBSTITUTE(Values!$B$1, "{language}", Values!H18) &amp; " " &amp;Values!$B$3, SUBSTITUTE(Values!$B$2, "{language}", Values!$H18) &amp; " " &amp;Values!$B$3))</f>
        <v>Lenovo Thinkpad için yedek Portekizce arkadan aydınlatmalı klavye X230s X240 X240S X240I X250 X260 X270</v>
      </c>
      <c r="G19" s="29" t="str">
        <f>IF(ISBLANK(Values!E18),"",IF(Values!$B$20="PartialUpdate","","TellusRem"))</f>
        <v/>
      </c>
      <c r="H19" s="1" t="str">
        <f>IF(ISBLANK(Values!E18),"",Values!$B$16)</f>
        <v>computer-keyboards</v>
      </c>
      <c r="I19" s="1" t="str">
        <f>IF(ISBLANK(Values!E18),"","4730574031")</f>
        <v>4730574031</v>
      </c>
      <c r="J19" s="31" t="str">
        <f>IF(ISBLANK(Values!E18),"",Values!F18 )</f>
        <v>Lenovo X240 BL - PT</v>
      </c>
      <c r="K19" s="27">
        <f>IF(IF(ISBLANK(Values!E18),"",IF(Values!J18, Values!$B$4, Values!$B$5))=0,"",IF(ISBLANK(Values!E18),"",IF(Values!J18, Values!$B$4, Values!$B$5)))</f>
        <v>58.99</v>
      </c>
      <c r="L19" s="27">
        <f>IF(ISBLANK(Values!E18),"",IF($CO19="DEFAULT", Values!$B$18, ""))</f>
        <v>5</v>
      </c>
      <c r="M19" s="27" t="str">
        <f>IF(ISBLANK(Values!E18),"",Values!$M18)</f>
        <v>https://download.lenovo.com/Images/Parts/04X0237/04X0237_A.jpg</v>
      </c>
      <c r="N19" s="27" t="str">
        <f>IF(ISBLANK(Values!$F18),"",Values!N18)</f>
        <v>https://download.lenovo.com/Images/Parts/04X0237/04X0237_B.jpg</v>
      </c>
      <c r="O19" s="27" t="str">
        <f>IF(ISBLANK(Values!$F18),"",Values!O18)</f>
        <v>https://download.lenovo.com/Images/Parts/04X0237/04X0237_details.jpg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X240 parent</v>
      </c>
      <c r="Y19" s="31" t="str">
        <f>IF(ISBLANK(Values!E18),"","Size-Color")</f>
        <v>Size-Color</v>
      </c>
      <c r="Z19" s="29" t="str">
        <f>IF(ISBLANK(Values!E18),"","variation")</f>
        <v>variation</v>
      </c>
      <c r="AA19" s="1" t="str">
        <f>IF(ISBLANK(Values!E18),"",Values!$B$20)</f>
        <v>PartialUpdate</v>
      </c>
      <c r="AB19" s="1" t="str">
        <f>IF(ISBLANK(Values!E18),"",Values!$B$29)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9" s="34" t="str">
        <f>IF(ISBLANK(Values!E18),"",IF(Values!I18,Values!$B$23,Values!$B$33))</f>
        <v>👉 YENİLENDİ: PARA TASARRUFU - Yedek Lenovo dizüstü bilgisayar klavyesi, OEM klavyeleriyle aynı kalitede. TellusRem, 2011'den beri dünyanın Lider klavye distribütörüdür. Mükemmel yedek klavye, değiştirilmesi ve takılması kolaydır.</v>
      </c>
      <c r="AJ19" s="32" t="str">
        <f>IF(ISBLANK(Values!E18),"",Values!$B$24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19" s="1" t="str">
        <f>IF(ISBLANK(Values!E18),"",Values!$B$25)</f>
        <v>♻️ ÇEVRE DOSTU ÜRÜN - Yenilenmiş satın alın, YEŞİL SATIN AL! Yeni bir klavye almaya kıyasla, yenilenmiş klavyelerimizi satın alarak karbondioksiti %80'den fazla azaltın! Klavyeniz için mükemmel OEM yedek parçası.</v>
      </c>
      <c r="AL19" s="1" t="str">
        <f>IF(ISBLANK(Values!E18),"",SUBSTITUTE(SUBSTITUTE(IF(Values!$J18, Values!$B$26, Values!$B$33), "{language}", Values!$H18), "{flag}", INDEX(options!$E$1:$E$20, Values!$V18)))</f>
        <v>👉 LAYOUT – 🇵🇹 Portekizce arkadan aydınlatmalı.</v>
      </c>
      <c r="AM19" s="1" t="str">
        <f>SUBSTITUTE(IF(ISBLANK(Values!E18),"",Values!$B$27),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T19" s="27" t="str">
        <f>IF(ISBLANK(Values!E18),"",Values!H18)</f>
        <v>Portekizce</v>
      </c>
      <c r="AV19" s="1" t="str">
        <f>IF(ISBLANK(Values!E18),"",IF(Values!J18,"Backlit", "Non-Backlit"))</f>
        <v>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9" s="1" t="str">
        <f>IF(ISBLANK(Values!E18),"","No")</f>
        <v>No</v>
      </c>
      <c r="DA19" s="1" t="str">
        <f>IF(ISBLANK(Values!E18),"","No")</f>
        <v>No</v>
      </c>
      <c r="DO19" s="1" t="str">
        <f>IF(ISBLANK(Values!E18),"","Parts")</f>
        <v>Parts</v>
      </c>
      <c r="DP19" s="1" t="str">
        <f>IF(ISBLANK(Values!E18),"",Values!$B$31)</f>
        <v>Teslimat tarihinden sonra 6 ay garanti. Klavyenin herhangi bir arızası durumunda, ürünün klavyesi için yeni bir birim veya yedek parça gönderilecektir. Stok sıkıntısı olması durumunda tam bir geri ödeme yapılır.</v>
      </c>
      <c r="DY19" t="str">
        <f>IF(ISBLANK(Values!$E18), "", "not_applicable")</f>
        <v>not_applicable</v>
      </c>
      <c r="EI19" s="1" t="str">
        <f>IF(ISBLANK(Values!E18),"",Values!$B$31)</f>
        <v>Teslimat tarihinden sonra 6 ay garanti. Klavyenin herhangi bir arızası durumunda, ürünün klavyesi için yeni bir birim veya yedek parça gönderilecektir. Stok sıkıntısı olması durumunda tam bir geri ödeme yapılır.</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f>IF(IF(ISBLANK(Values!E18),"",IF(Values!J18, Values!$B$4, Values!$B$5))=0,"",IF(ISBLANK(Values!E18),"",IF(Values!J18, Values!$B$4, Values!$B$5)))</f>
        <v>58.99</v>
      </c>
      <c r="FP19" s="1" t="str">
        <f>IF(IF(ISBLANK(Values!E18),"",IF(Values!J18, Values!$B$4, Values!$B$5))=0,"",IF(ISBLANK(Values!E18),"","Percent"))</f>
        <v>Percent</v>
      </c>
      <c r="FQ19" s="1" t="str">
        <f>IF(IF(ISBLANK(Values!E18),"",IF(Values!J18, Values!$B$4, Values!$B$5))=0,"",IF(ISBLANK(Values!E18),"","2"))</f>
        <v>2</v>
      </c>
      <c r="FR19" s="1" t="str">
        <f>IF(IF(ISBLANK(Values!E18),"",IF(Values!J18, Values!$B$4, Values!$B$5))=0,"",IF(ISBLANK(Values!E18),"","3"))</f>
        <v>3</v>
      </c>
      <c r="FS19" s="1" t="str">
        <f>IF(IF(ISBLANK(Values!E18),"",IF(Values!J18, Values!$B$4, Values!$B$5))=0,"",IF(ISBLANK(Values!E18),"","5"))</f>
        <v>5</v>
      </c>
      <c r="FT19" s="1" t="str">
        <f>IF(IF(ISBLANK(Values!E18),"",IF(Values!J18, Values!$B$4, Values!$B$5))=0,"",IF(ISBLANK(Values!E18),"","6"))</f>
        <v>6</v>
      </c>
      <c r="FU19" s="1" t="str">
        <f>IF(IF(ISBLANK(Values!E18),"",IF(Values!J18, Values!$B$4, Values!$B$5))=0,"",IF(ISBLANK(Values!E18),"","10"))</f>
        <v>10</v>
      </c>
      <c r="FV19" s="1" t="str">
        <f>IF(IF(ISBLANK(Values!E18),"",IF(Values!J18, Values!$B$4, Values!$B$5))=0,"",IF(ISBLANK(Values!E18),"","10"))</f>
        <v>10</v>
      </c>
    </row>
    <row r="20" spans="1:192" ht="48" x14ac:dyDescent="0.2">
      <c r="A20" s="1" t="str">
        <f>IF(ISBLANK(Values!E19),"",IF(Values!$B$37="EU","computercomponent","computer"))</f>
        <v>computercomponent</v>
      </c>
      <c r="B20" s="33" t="str">
        <f>IF(ISBLANK(Values!E19),"",Values!F19)</f>
        <v>Lenovo X240 BL - SE/FI</v>
      </c>
      <c r="C20" s="29" t="str">
        <f>IF(ISBLANK(Values!E19),"","TellusRem")</f>
        <v>TellusRem</v>
      </c>
      <c r="D20" s="28">
        <f>IF(ISBLANK(Values!E19),"",Values!E19)</f>
        <v>5714401240167</v>
      </c>
      <c r="E20" s="1" t="str">
        <f>IF(ISBLANK(Values!E19),"","EAN")</f>
        <v>EAN</v>
      </c>
      <c r="F20" s="27" t="str">
        <f>IF(ISBLANK(Values!E19),"",IF(Values!J19, SUBSTITUTE(Values!$B$1, "{language}", Values!H19) &amp; " " &amp;Values!$B$3, SUBSTITUTE(Values!$B$2, "{language}", Values!$H19) &amp; " " &amp;Values!$B$3))</f>
        <v>Lenovo Thinkpad için yedek İsveççe – Fince arkadan aydınlatmalı klavye X230s X240 X240S X240I X250 X260 X270</v>
      </c>
      <c r="G20" s="29" t="str">
        <f>IF(ISBLANK(Values!E19),"",IF(Values!$B$20="PartialUpdate","","TellusRem"))</f>
        <v/>
      </c>
      <c r="H20" s="1" t="str">
        <f>IF(ISBLANK(Values!E19),"",Values!$B$16)</f>
        <v>computer-keyboards</v>
      </c>
      <c r="I20" s="1" t="str">
        <f>IF(ISBLANK(Values!E19),"","4730574031")</f>
        <v>4730574031</v>
      </c>
      <c r="J20" s="31" t="str">
        <f>IF(ISBLANK(Values!E19),"",Values!F19 )</f>
        <v>Lenovo X240 BL - SE/FI</v>
      </c>
      <c r="K20" s="27">
        <f>IF(IF(ISBLANK(Values!E19),"",IF(Values!J19, Values!$B$4, Values!$B$5))=0,"",IF(ISBLANK(Values!E19),"",IF(Values!J19, Values!$B$4, Values!$B$5)))</f>
        <v>58.99</v>
      </c>
      <c r="L20" s="27">
        <f>IF(ISBLANK(Values!E19),"",IF($CO20="DEFAULT", Values!$B$18, ""))</f>
        <v>5</v>
      </c>
      <c r="M20" s="27" t="str">
        <f>IF(ISBLANK(Values!E19),"",Values!$M19)</f>
        <v>https://download.lenovo.com/Images/Parts/04Y0964/04Y0964_A.jpg</v>
      </c>
      <c r="N20" s="27" t="str">
        <f>IF(ISBLANK(Values!$F19),"",Values!N19)</f>
        <v>https://download.lenovo.com/Images/Parts/04Y0964/04Y0964_B.jpg</v>
      </c>
      <c r="O20" s="27" t="str">
        <f>IF(ISBLANK(Values!$F19),"",Values!O19)</f>
        <v>https://download.lenovo.com/Images/Parts/04Y0964/04Y0964_details.jpg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X240 parent</v>
      </c>
      <c r="Y20" s="31" t="str">
        <f>IF(ISBLANK(Values!E19),"","Size-Color")</f>
        <v>Size-Color</v>
      </c>
      <c r="Z20" s="29" t="str">
        <f>IF(ISBLANK(Values!E19),"","variation")</f>
        <v>variation</v>
      </c>
      <c r="AA20" s="1" t="str">
        <f>IF(ISBLANK(Values!E19),"",Values!$B$20)</f>
        <v>PartialUpdate</v>
      </c>
      <c r="AB20" s="1" t="str">
        <f>IF(ISBLANK(Values!E19),"",Values!$B$29)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20" s="34" t="str">
        <f>IF(ISBLANK(Values!E19),"",IF(Values!I19,Values!$B$23,Values!$B$33))</f>
        <v>👉 YENİLENDİ: PARA TASARRUFU - Yedek Lenovo dizüstü bilgisayar klavyesi, OEM klavyeleriyle aynı kalitede. TellusRem, 2011'den beri dünyanın Lider klavye distribütörüdür. Mükemmel yedek klavye, değiştirilmesi ve takılması kolaydır.</v>
      </c>
      <c r="AJ20" s="32" t="str">
        <f>IF(ISBLANK(Values!E19),"",Values!$B$24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20" s="1" t="str">
        <f>IF(ISBLANK(Values!E19),"",Values!$B$25)</f>
        <v>♻️ ÇEVRE DOSTU ÜRÜN - Yenilenmiş satın alın, YEŞİL SATIN AL! Yeni bir klavye almaya kıyasla, yenilenmiş klavyelerimizi satın alarak karbondioksiti %80'den fazla azaltın! Klavyeniz için mükemmel OEM yedek parçası.</v>
      </c>
      <c r="AL20" s="1" t="str">
        <f>IF(ISBLANK(Values!E19),"",SUBSTITUTE(SUBSTITUTE(IF(Values!$J19, Values!$B$26, Values!$B$33), "{language}", Values!$H19), "{flag}", INDEX(options!$E$1:$E$20, Values!$V19)))</f>
        <v>👉 LAYOUT – 🇸🇪 🇫🇮 İsveççe – Fince arkadan aydınlatmalı.</v>
      </c>
      <c r="AM20" s="1" t="str">
        <f>SUBSTITUTE(IF(ISBLANK(Values!E19),"",Values!$B$27),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T20" s="27" t="str">
        <f>IF(ISBLANK(Values!E19),"",Values!H19)</f>
        <v>İsveççe – Fince</v>
      </c>
      <c r="AV20" s="1" t="str">
        <f>IF(ISBLANK(Values!E19),"",IF(Values!J19,"Backlit", "Non-Backlit"))</f>
        <v>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20" s="1" t="str">
        <f>IF(ISBLANK(Values!E19),"","No")</f>
        <v>No</v>
      </c>
      <c r="DA20" s="1" t="str">
        <f>IF(ISBLANK(Values!E19),"","No")</f>
        <v>No</v>
      </c>
      <c r="DO20" s="1" t="str">
        <f>IF(ISBLANK(Values!E19),"","Parts")</f>
        <v>Parts</v>
      </c>
      <c r="DP20" s="1" t="str">
        <f>IF(ISBLANK(Values!E19),"",Values!$B$31)</f>
        <v>Teslimat tarihinden sonra 6 ay garanti. Klavyenin herhangi bir arızası durumunda, ürünün klavyesi için yeni bir birim veya yedek parça gönderilecektir. Stok sıkıntısı olması durumunda tam bir geri ödeme yapılır.</v>
      </c>
      <c r="DY20" t="str">
        <f>IF(ISBLANK(Values!$E19), "", "not_applicable")</f>
        <v>not_applicable</v>
      </c>
      <c r="EI20" s="1" t="str">
        <f>IF(ISBLANK(Values!E19),"",Values!$B$31)</f>
        <v>Teslimat tarihinden sonra 6 ay garanti. Klavyenin herhangi bir arızası durumunda, ürünün klavyesi için yeni bir birim veya yedek parça gönderilecektir. Stok sıkıntısı olması durumunda tam bir geri ödeme yapılır.</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f>IF(IF(ISBLANK(Values!E19),"",IF(Values!J19, Values!$B$4, Values!$B$5))=0,"",IF(ISBLANK(Values!E19),"",IF(Values!J19, Values!$B$4, Values!$B$5)))</f>
        <v>58.99</v>
      </c>
      <c r="FP20" s="1" t="str">
        <f>IF(IF(ISBLANK(Values!E19),"",IF(Values!J19, Values!$B$4, Values!$B$5))=0,"",IF(ISBLANK(Values!E19),"","Percent"))</f>
        <v>Percent</v>
      </c>
      <c r="FQ20" s="1" t="str">
        <f>IF(IF(ISBLANK(Values!E19),"",IF(Values!J19, Values!$B$4, Values!$B$5))=0,"",IF(ISBLANK(Values!E19),"","2"))</f>
        <v>2</v>
      </c>
      <c r="FR20" s="1" t="str">
        <f>IF(IF(ISBLANK(Values!E19),"",IF(Values!J19, Values!$B$4, Values!$B$5))=0,"",IF(ISBLANK(Values!E19),"","3"))</f>
        <v>3</v>
      </c>
      <c r="FS20" s="1" t="str">
        <f>IF(IF(ISBLANK(Values!E19),"",IF(Values!J19, Values!$B$4, Values!$B$5))=0,"",IF(ISBLANK(Values!E19),"","5"))</f>
        <v>5</v>
      </c>
      <c r="FT20" s="1" t="str">
        <f>IF(IF(ISBLANK(Values!E19),"",IF(Values!J19, Values!$B$4, Values!$B$5))=0,"",IF(ISBLANK(Values!E19),"","6"))</f>
        <v>6</v>
      </c>
      <c r="FU20" s="1" t="str">
        <f>IF(IF(ISBLANK(Values!E19),"",IF(Values!J19, Values!$B$4, Values!$B$5))=0,"",IF(ISBLANK(Values!E19),"","10"))</f>
        <v>10</v>
      </c>
      <c r="FV20" s="1" t="str">
        <f>IF(IF(ISBLANK(Values!E19),"",IF(Values!J19, Values!$B$4, Values!$B$5))=0,"",IF(ISBLANK(Values!E19),"","10"))</f>
        <v>10</v>
      </c>
    </row>
    <row r="21" spans="1:192" ht="48" x14ac:dyDescent="0.2">
      <c r="A21" s="1" t="str">
        <f>IF(ISBLANK(Values!E20),"",IF(Values!$B$37="EU","computercomponent","computer"))</f>
        <v>computercomponent</v>
      </c>
      <c r="B21" s="33" t="str">
        <f>IF(ISBLANK(Values!E20),"",Values!F20)</f>
        <v>Lenovo X240 - CH</v>
      </c>
      <c r="C21" s="29" t="str">
        <f>IF(ISBLANK(Values!E20),"","TellusRem")</f>
        <v>TellusRem</v>
      </c>
      <c r="D21" s="28">
        <f>IF(ISBLANK(Values!E20),"",Values!E20)</f>
        <v>5714401240174</v>
      </c>
      <c r="E21" s="1" t="str">
        <f>IF(ISBLANK(Values!E20),"","EAN")</f>
        <v>EAN</v>
      </c>
      <c r="F21" s="27" t="str">
        <f>IF(ISBLANK(Values!E20),"",IF(Values!J20, SUBSTITUTE(Values!$B$1, "{language}", Values!H20) &amp; " " &amp;Values!$B$3, SUBSTITUTE(Values!$B$2, "{language}", Values!$H20) &amp; " " &amp;Values!$B$3))</f>
        <v>Lenovo Thinkpad için yedek İsviçre arkadan aydınlatmalı klavye X230s X240 X240S X240I X250 X260 X270</v>
      </c>
      <c r="G21" s="29" t="str">
        <f>IF(ISBLANK(Values!E20),"",IF(Values!$B$20="PartialUpdate","","TellusRem"))</f>
        <v/>
      </c>
      <c r="H21" s="1" t="str">
        <f>IF(ISBLANK(Values!E20),"",Values!$B$16)</f>
        <v>computer-keyboards</v>
      </c>
      <c r="I21" s="1" t="str">
        <f>IF(ISBLANK(Values!E20),"","4730574031")</f>
        <v>4730574031</v>
      </c>
      <c r="J21" s="31" t="str">
        <f>IF(ISBLANK(Values!E20),"",Values!F20 )</f>
        <v>Lenovo X240 - CH</v>
      </c>
      <c r="K21" s="27">
        <f>IF(IF(ISBLANK(Values!E20),"",IF(Values!J20, Values!$B$4, Values!$B$5))=0,"",IF(ISBLANK(Values!E20),"",IF(Values!J20, Values!$B$4, Values!$B$5)))</f>
        <v>58.99</v>
      </c>
      <c r="L21" s="27">
        <f>IF(ISBLANK(Values!E20),"",IF($CO21="DEFAULT", Values!$B$18, ""))</f>
        <v>5</v>
      </c>
      <c r="M21" s="27" t="str">
        <f>IF(ISBLANK(Values!E20),"",Values!$M20)</f>
        <v>https://download.lenovo.com/Images/Parts/04X0242/04X0242_A.jpg</v>
      </c>
      <c r="N21" s="27" t="str">
        <f>IF(ISBLANK(Values!$F20),"",Values!N20)</f>
        <v>https://download.lenovo.com/Images/Parts/04X0242/04X0242_B.jpg</v>
      </c>
      <c r="O21" s="27" t="str">
        <f>IF(ISBLANK(Values!$F20),"",Values!O20)</f>
        <v>https://download.lenovo.com/Images/Parts/04X0242/04X0242_details.jpg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X240 parent</v>
      </c>
      <c r="Y21" s="31" t="str">
        <f>IF(ISBLANK(Values!E20),"","Size-Color")</f>
        <v>Size-Color</v>
      </c>
      <c r="Z21" s="29" t="str">
        <f>IF(ISBLANK(Values!E20),"","variation")</f>
        <v>variation</v>
      </c>
      <c r="AA21" s="1" t="str">
        <f>IF(ISBLANK(Values!E20),"",Values!$B$20)</f>
        <v>PartialUpdate</v>
      </c>
      <c r="AB21" s="1" t="str">
        <f>IF(ISBLANK(Values!E20),"",Values!$B$29)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21" s="34" t="str">
        <f>IF(ISBLANK(Values!E20),"",IF(Values!I20,Values!$B$23,Values!$B$33))</f>
        <v>👉 YENİLENDİ: PARA TASARRUFU - Yedek Lenovo dizüstü bilgisayar klavyesi, OEM klavyeleriyle aynı kalitede. TellusRem, 2011'den beri dünyanın Lider klavye distribütörüdür. Mükemmel yedek klavye, değiştirilmesi ve takılması kolaydır.</v>
      </c>
      <c r="AJ21" s="32" t="str">
        <f>IF(ISBLANK(Values!E20),"",Values!$B$24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21" s="1" t="str">
        <f>IF(ISBLANK(Values!E20),"",Values!$B$25)</f>
        <v>♻️ ÇEVRE DOSTU ÜRÜN - Yenilenmiş satın alın, YEŞİL SATIN AL! Yeni bir klavye almaya kıyasla, yenilenmiş klavyelerimizi satın alarak karbondioksiti %80'den fazla azaltın! Klavyeniz için mükemmel OEM yedek parçası.</v>
      </c>
      <c r="AL21" s="1" t="str">
        <f>IF(ISBLANK(Values!E20),"",SUBSTITUTE(SUBSTITUTE(IF(Values!$J20, Values!$B$26, Values!$B$33), "{language}", Values!$H20), "{flag}", INDEX(options!$E$1:$E$20, Values!$V20)))</f>
        <v>👉 LAYOUT – 🇨🇭 İsviçre arkadan aydınlatmalı.</v>
      </c>
      <c r="AM21" s="1" t="str">
        <f>SUBSTITUTE(IF(ISBLANK(Values!E20),"",Values!$B$27),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T21" s="27" t="str">
        <f>IF(ISBLANK(Values!E20),"",Values!H20)</f>
        <v>İsviçre</v>
      </c>
      <c r="AV21" s="1" t="str">
        <f>IF(ISBLANK(Values!E20),"",IF(Values!J20,"Backlit", "Non-Backlit"))</f>
        <v>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21" s="1" t="str">
        <f>IF(ISBLANK(Values!E20),"","No")</f>
        <v>No</v>
      </c>
      <c r="DA21" s="1" t="str">
        <f>IF(ISBLANK(Values!E20),"","No")</f>
        <v>No</v>
      </c>
      <c r="DO21" s="1" t="str">
        <f>IF(ISBLANK(Values!E20),"","Parts")</f>
        <v>Parts</v>
      </c>
      <c r="DP21" s="1" t="str">
        <f>IF(ISBLANK(Values!E20),"",Values!$B$31)</f>
        <v>Teslimat tarihinden sonra 6 ay garanti. Klavyenin herhangi bir arızası durumunda, ürünün klavyesi için yeni bir birim veya yedek parça gönderilecektir. Stok sıkıntısı olması durumunda tam bir geri ödeme yapılır.</v>
      </c>
      <c r="DY21" t="str">
        <f>IF(ISBLANK(Values!$E20), "", "not_applicable")</f>
        <v>not_applicable</v>
      </c>
      <c r="EI21" s="1" t="str">
        <f>IF(ISBLANK(Values!E20),"",Values!$B$31)</f>
        <v>Teslimat tarihinden sonra 6 ay garanti. Klavyenin herhangi bir arızası durumunda, ürünün klavyesi için yeni bir birim veya yedek parça gönderilecektir. Stok sıkıntısı olması durumunda tam bir geri ödeme yapılır.</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f>IF(IF(ISBLANK(Values!E20),"",IF(Values!J20, Values!$B$4, Values!$B$5))=0,"",IF(ISBLANK(Values!E20),"",IF(Values!J20, Values!$B$4, Values!$B$5)))</f>
        <v>58.99</v>
      </c>
      <c r="FP21" s="1" t="str">
        <f>IF(IF(ISBLANK(Values!E20),"",IF(Values!J20, Values!$B$4, Values!$B$5))=0,"",IF(ISBLANK(Values!E20),"","Percent"))</f>
        <v>Percent</v>
      </c>
      <c r="FQ21" s="1" t="str">
        <f>IF(IF(ISBLANK(Values!E20),"",IF(Values!J20, Values!$B$4, Values!$B$5))=0,"",IF(ISBLANK(Values!E20),"","2"))</f>
        <v>2</v>
      </c>
      <c r="FR21" s="1" t="str">
        <f>IF(IF(ISBLANK(Values!E20),"",IF(Values!J20, Values!$B$4, Values!$B$5))=0,"",IF(ISBLANK(Values!E20),"","3"))</f>
        <v>3</v>
      </c>
      <c r="FS21" s="1" t="str">
        <f>IF(IF(ISBLANK(Values!E20),"",IF(Values!J20, Values!$B$4, Values!$B$5))=0,"",IF(ISBLANK(Values!E20),"","5"))</f>
        <v>5</v>
      </c>
      <c r="FT21" s="1" t="str">
        <f>IF(IF(ISBLANK(Values!E20),"",IF(Values!J20, Values!$B$4, Values!$B$5))=0,"",IF(ISBLANK(Values!E20),"","6"))</f>
        <v>6</v>
      </c>
      <c r="FU21" s="1" t="str">
        <f>IF(IF(ISBLANK(Values!E20),"",IF(Values!J20, Values!$B$4, Values!$B$5))=0,"",IF(ISBLANK(Values!E20),"","10"))</f>
        <v>10</v>
      </c>
      <c r="FV21" s="1" t="str">
        <f>IF(IF(ISBLANK(Values!E20),"",IF(Values!J20, Values!$B$4, Values!$B$5))=0,"",IF(ISBLANK(Values!E20),"","10"))</f>
        <v>10</v>
      </c>
    </row>
    <row r="22" spans="1:192" ht="48" x14ac:dyDescent="0.2">
      <c r="A22" s="1" t="str">
        <f>IF(ISBLANK(Values!E21),"",IF(Values!$B$37="EU","computercomponent","computer"))</f>
        <v>computercomponent</v>
      </c>
      <c r="B22" s="33" t="str">
        <f>IF(ISBLANK(Values!E21),"",Values!F21)</f>
        <v>Lenovo X240 BL - US INT</v>
      </c>
      <c r="C22" s="29" t="str">
        <f>IF(ISBLANK(Values!E21),"","TellusRem")</f>
        <v>TellusRem</v>
      </c>
      <c r="D22" s="28">
        <f>IF(ISBLANK(Values!E21),"",Values!E21)</f>
        <v>5714401240181</v>
      </c>
      <c r="E22" s="1" t="str">
        <f>IF(ISBLANK(Values!E21),"","EAN")</f>
        <v>EAN</v>
      </c>
      <c r="F22" s="27" t="str">
        <f>IF(ISBLANK(Values!E21),"",IF(Values!J21, SUBSTITUTE(Values!$B$1, "{language}", Values!H21) &amp; " " &amp;Values!$B$3, SUBSTITUTE(Values!$B$2, "{language}", Values!$H21) &amp; " " &amp;Values!$B$3))</f>
        <v>Lenovo Thinkpad için yedek US international arkadan aydınlatmalı klavye X230s X240 X240S X240I X250 X260 X270</v>
      </c>
      <c r="G22" s="29" t="str">
        <f>IF(ISBLANK(Values!E21),"",IF(Values!$B$20="PartialUpdate","","TellusRem"))</f>
        <v/>
      </c>
      <c r="H22" s="1" t="str">
        <f>IF(ISBLANK(Values!E21),"",Values!$B$16)</f>
        <v>computer-keyboards</v>
      </c>
      <c r="I22" s="1" t="str">
        <f>IF(ISBLANK(Values!E21),"","4730574031")</f>
        <v>4730574031</v>
      </c>
      <c r="J22" s="31" t="str">
        <f>IF(ISBLANK(Values!E21),"",Values!F21 )</f>
        <v>Lenovo X240 BL - US INT</v>
      </c>
      <c r="K22" s="27">
        <f>IF(IF(ISBLANK(Values!E21),"",IF(Values!J21, Values!$B$4, Values!$B$5))=0,"",IF(ISBLANK(Values!E21),"",IF(Values!J21, Values!$B$4, Values!$B$5)))</f>
        <v>58.99</v>
      </c>
      <c r="L22" s="27">
        <f>IF(ISBLANK(Values!E21),"",IF($CO22="DEFAULT", Values!$B$18, ""))</f>
        <v>5</v>
      </c>
      <c r="M22" s="27" t="str">
        <f>IF(ISBLANK(Values!E21),"",Values!$M21)</f>
        <v>https://raw.githubusercontent.com/PatrickVibild/TellusAmazonPictures/master/pictures/Lenovo/X240/BL/USI/1.jpg</v>
      </c>
      <c r="N22" s="27" t="str">
        <f>IF(ISBLANK(Values!$F21),"",Values!N21)</f>
        <v>https://raw.githubusercontent.com/PatrickVibild/TellusAmazonPictures/master/pictures/Lenovo/X240/BL/USI/2.jpg</v>
      </c>
      <c r="O22" s="27" t="str">
        <f>IF(ISBLANK(Values!$F21),"",Values!O21)</f>
        <v>https://raw.githubusercontent.com/PatrickVibild/TellusAmazonPictures/master/pictures/Lenovo/X240/BL/USI/3.jpg</v>
      </c>
      <c r="P22" s="27" t="str">
        <f>IF(ISBLANK(Values!$F21),"",Values!P21)</f>
        <v>https://raw.githubusercontent.com/PatrickVibild/TellusAmazonPictures/master/pictures/Lenovo/X240/BL/USI/4.jpg</v>
      </c>
      <c r="Q22" s="27" t="str">
        <f>IF(ISBLANK(Values!$F21),"",Values!Q21)</f>
        <v>https://raw.githubusercontent.com/PatrickVibild/TellusAmazonPictures/master/pictures/Lenovo/X240/BL/USI/5.jpg</v>
      </c>
      <c r="R22" s="27" t="str">
        <f>IF(ISBLANK(Values!$F21),"",Values!R21)</f>
        <v>https://raw.githubusercontent.com/PatrickVibild/TellusAmazonPictures/master/pictures/Lenovo/X240/BL/USI/6.jpg</v>
      </c>
      <c r="S22" s="27" t="str">
        <f>IF(ISBLANK(Values!$F21),"",Values!S21)</f>
        <v>https://raw.githubusercontent.com/PatrickVibild/TellusAmazonPictures/master/pictures/Lenovo/X240/BL/USI/7.jpg</v>
      </c>
      <c r="T22" s="27" t="str">
        <f>IF(ISBLANK(Values!$F21),"",Values!T21)</f>
        <v>https://raw.githubusercontent.com/PatrickVibild/TellusAmazonPictures/master/pictures/Lenovo/X240/BL/USI/8.jpg</v>
      </c>
      <c r="U22" s="27" t="str">
        <f>IF(ISBLANK(Values!$F21),"",Values!U21)</f>
        <v>https://raw.githubusercontent.com/PatrickVibild/TellusAmazonPictures/master/pictures/Lenovo/X240/BL/USI/9.jpg</v>
      </c>
      <c r="W22" s="29" t="str">
        <f>IF(ISBLANK(Values!E21),"","Child")</f>
        <v>Child</v>
      </c>
      <c r="X22" s="29" t="str">
        <f>IF(ISBLANK(Values!E21),"",Values!$B$13)</f>
        <v>Lenovo X240 parent</v>
      </c>
      <c r="Y22" s="31" t="str">
        <f>IF(ISBLANK(Values!E21),"","Size-Color")</f>
        <v>Size-Color</v>
      </c>
      <c r="Z22" s="29" t="str">
        <f>IF(ISBLANK(Values!E21),"","variation")</f>
        <v>variation</v>
      </c>
      <c r="AA22" s="1" t="str">
        <f>IF(ISBLANK(Values!E21),"",Values!$B$20)</f>
        <v>PartialUpdate</v>
      </c>
      <c r="AB22" s="1" t="str">
        <f>IF(ISBLANK(Values!E21),"",Values!$B$29)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22" s="34" t="str">
        <f>IF(ISBLANK(Values!E21),"",IF(Values!I21,Values!$B$23,Values!$B$33))</f>
        <v>👉 YENİLENDİ: PARA TASARRUFU - Yedek Lenovo dizüstü bilgisayar klavyesi, OEM klavyeleriyle aynı kalitede. TellusRem, 2011'den beri dünyanın Lider klavye distribütörüdür. Mükemmel yedek klavye, değiştirilmesi ve takılması kolaydır.</v>
      </c>
      <c r="AJ22" s="32" t="str">
        <f>IF(ISBLANK(Values!E21),"",Values!$B$24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22" s="1" t="str">
        <f>IF(ISBLANK(Values!E21),"",Values!$B$25)</f>
        <v>♻️ ÇEVRE DOSTU ÜRÜN - Yenilenmiş satın alın, YEŞİL SATIN AL! Yeni bir klavye almaya kıyasla, yenilenmiş klavyelerimizi satın alarak karbondioksiti %80'den fazla azaltın! Klavyeniz için mükemmel OEM yedek parçası.</v>
      </c>
      <c r="AL22" s="1" t="str">
        <f>IF(ISBLANK(Values!E21),"",SUBSTITUTE(SUBSTITUTE(IF(Values!$J21, Values!$B$26, Values!$B$33), "{language}", Values!$H21), "{flag}", INDEX(options!$E$1:$E$20, Values!$V21)))</f>
        <v>👉 LAYOUT – 🇺🇸 with € symbol US international arkadan aydınlatmalı.</v>
      </c>
      <c r="AM22" s="1" t="str">
        <f>SUBSTITUTE(IF(ISBLANK(Values!E21),"",Values!$B$27),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T22" s="27" t="str">
        <f>IF(ISBLANK(Values!E21),"",Values!H21)</f>
        <v>US international</v>
      </c>
      <c r="AV22" s="1" t="str">
        <f>IF(ISBLANK(Values!E21),"",IF(Values!J21,"Backlit", "Non-Backlit"))</f>
        <v>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22" s="1" t="str">
        <f>IF(ISBLANK(Values!E21),"","No")</f>
        <v>No</v>
      </c>
      <c r="DA22" s="1" t="str">
        <f>IF(ISBLANK(Values!E21),"","No")</f>
        <v>No</v>
      </c>
      <c r="DO22" s="1" t="str">
        <f>IF(ISBLANK(Values!E21),"","Parts")</f>
        <v>Parts</v>
      </c>
      <c r="DP22" s="1" t="str">
        <f>IF(ISBLANK(Values!E21),"",Values!$B$31)</f>
        <v>Teslimat tarihinden sonra 6 ay garanti. Klavyenin herhangi bir arızası durumunda, ürünün klavyesi için yeni bir birim veya yedek parça gönderilecektir. Stok sıkıntısı olması durumunda tam bir geri ödeme yapılır.</v>
      </c>
      <c r="DY22" t="str">
        <f>IF(ISBLANK(Values!$E21), "", "not_applicable")</f>
        <v>not_applicable</v>
      </c>
      <c r="EI22" s="1" t="str">
        <f>IF(ISBLANK(Values!E21),"",Values!$B$31)</f>
        <v>Teslimat tarihinden sonra 6 ay garanti. Klavyenin herhangi bir arızası durumunda, ürünün klavyesi için yeni bir birim veya yedek parça gönderilecektir. Stok sıkıntısı olması durumunda tam bir geri ödeme yapılır.</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f>IF(IF(ISBLANK(Values!E21),"",IF(Values!J21, Values!$B$4, Values!$B$5))=0,"",IF(ISBLANK(Values!E21),"",IF(Values!J21, Values!$B$4, Values!$B$5)))</f>
        <v>58.99</v>
      </c>
      <c r="FP22" s="1" t="str">
        <f>IF(IF(ISBLANK(Values!E21),"",IF(Values!J21, Values!$B$4, Values!$B$5))=0,"",IF(ISBLANK(Values!E21),"","Percent"))</f>
        <v>Percent</v>
      </c>
      <c r="FQ22" s="1" t="str">
        <f>IF(IF(ISBLANK(Values!E21),"",IF(Values!J21, Values!$B$4, Values!$B$5))=0,"",IF(ISBLANK(Values!E21),"","2"))</f>
        <v>2</v>
      </c>
      <c r="FR22" s="1" t="str">
        <f>IF(IF(ISBLANK(Values!E21),"",IF(Values!J21, Values!$B$4, Values!$B$5))=0,"",IF(ISBLANK(Values!E21),"","3"))</f>
        <v>3</v>
      </c>
      <c r="FS22" s="1" t="str">
        <f>IF(IF(ISBLANK(Values!E21),"",IF(Values!J21, Values!$B$4, Values!$B$5))=0,"",IF(ISBLANK(Values!E21),"","5"))</f>
        <v>5</v>
      </c>
      <c r="FT22" s="1" t="str">
        <f>IF(IF(ISBLANK(Values!E21),"",IF(Values!J21, Values!$B$4, Values!$B$5))=0,"",IF(ISBLANK(Values!E21),"","6"))</f>
        <v>6</v>
      </c>
      <c r="FU22" s="1" t="str">
        <f>IF(IF(ISBLANK(Values!E21),"",IF(Values!J21, Values!$B$4, Values!$B$5))=0,"",IF(ISBLANK(Values!E21),"","10"))</f>
        <v>10</v>
      </c>
      <c r="FV22" s="1" t="str">
        <f>IF(IF(ISBLANK(Values!E21),"",IF(Values!J21, Values!$B$4, Values!$B$5))=0,"",IF(ISBLANK(Values!E21),"","10"))</f>
        <v>10</v>
      </c>
    </row>
    <row r="23" spans="1:192" s="35" customFormat="1" ht="48" x14ac:dyDescent="0.2">
      <c r="A23" s="1" t="str">
        <f>IF(ISBLANK(Values!E22),"",IF(Values!$B$37="EU","computercomponent","computer"))</f>
        <v>computercomponent</v>
      </c>
      <c r="B23" s="33" t="str">
        <f>IF(ISBLANK(Values!E22),"",Values!F22)</f>
        <v>Lenovo X240 - US</v>
      </c>
      <c r="C23" s="29" t="str">
        <f>IF(ISBLANK(Values!E22),"","TellusRem")</f>
        <v>TellusRem</v>
      </c>
      <c r="D23" s="28">
        <f>IF(ISBLANK(Values!E22),"",Values!E22)</f>
        <v>5714401240198</v>
      </c>
      <c r="E23" s="1" t="str">
        <f>IF(ISBLANK(Values!E22),"","EAN")</f>
        <v>EAN</v>
      </c>
      <c r="F23" s="27" t="str">
        <f>IF(ISBLANK(Values!E22),"",IF(Values!J22, SUBSTITUTE(Values!$B$1, "{language}", Values!H22) &amp; " " &amp;Values!$B$3, SUBSTITUTE(Values!$B$2, "{language}", Values!$H22) &amp; " " &amp;Values!$B$3))</f>
        <v>Lenovo Thinkpad için yedek US arkadan aydınlatmalı klavye X230s X240 X240S X240I X250 X260 X270</v>
      </c>
      <c r="G23" s="29" t="str">
        <f>IF(ISBLANK(Values!E22),"",IF(Values!$B$20="PartialUpdate","","TellusRem"))</f>
        <v/>
      </c>
      <c r="H23" s="1" t="str">
        <f>IF(ISBLANK(Values!E22),"",Values!$B$16)</f>
        <v>computer-keyboards</v>
      </c>
      <c r="I23" s="1" t="str">
        <f>IF(ISBLANK(Values!E22),"","4730574031")</f>
        <v>4730574031</v>
      </c>
      <c r="J23" s="31" t="str">
        <f>IF(ISBLANK(Values!E22),"",Values!F22 )</f>
        <v>Lenovo X240 - US</v>
      </c>
      <c r="K23" s="27">
        <f>IF(IF(ISBLANK(Values!E22),"",IF(Values!J22, Values!$B$4, Values!$B$5))=0,"",IF(ISBLANK(Values!E22),"",IF(Values!J22, Values!$B$4, Values!$B$5)))</f>
        <v>58.99</v>
      </c>
      <c r="L23" s="27">
        <f>IF(ISBLANK(Values!E22),"",IF($CO23="DEFAULT", Values!$B$18, ""))</f>
        <v>5</v>
      </c>
      <c r="M23" s="27" t="str">
        <f>IF(ISBLANK(Values!E22),"",Values!$M22)</f>
        <v>https://raw.githubusercontent.com/PatrickVibild/TellusAmazonPictures/master/pictures/Lenovo/X240/BL/US/1.jpg</v>
      </c>
      <c r="N23" s="27" t="str">
        <f>IF(ISBLANK(Values!$F22),"",Values!N22)</f>
        <v>https://raw.githubusercontent.com/PatrickVibild/TellusAmazonPictures/master/pictures/Lenovo/X240/BL/US/2.jpg</v>
      </c>
      <c r="O23" s="27" t="str">
        <f>IF(ISBLANK(Values!$F22),"",Values!O22)</f>
        <v>https://raw.githubusercontent.com/PatrickVibild/TellusAmazonPictures/master/pictures/Lenovo/X240/BL/US/3.jpg</v>
      </c>
      <c r="P23" s="27" t="str">
        <f>IF(ISBLANK(Values!$F22),"",Values!P22)</f>
        <v>https://raw.githubusercontent.com/PatrickVibild/TellusAmazonPictures/master/pictures/Lenovo/X240/BL/US/4.jpg</v>
      </c>
      <c r="Q23" s="27" t="str">
        <f>IF(ISBLANK(Values!$F22),"",Values!Q22)</f>
        <v>https://raw.githubusercontent.com/PatrickVibild/TellusAmazonPictures/master/pictures/Lenovo/X240/BL/US/5.jpg</v>
      </c>
      <c r="R23" s="27" t="str">
        <f>IF(ISBLANK(Values!$F22),"",Values!R22)</f>
        <v>https://raw.githubusercontent.com/PatrickVibild/TellusAmazonPictures/master/pictures/Lenovo/X240/BL/US/6.jpg</v>
      </c>
      <c r="S23" s="27" t="str">
        <f>IF(ISBLANK(Values!$F22),"",Values!S22)</f>
        <v>https://raw.githubusercontent.com/PatrickVibild/TellusAmazonPictures/master/pictures/Lenovo/X240/BL/US/7.jpg</v>
      </c>
      <c r="T23" s="27" t="str">
        <f>IF(ISBLANK(Values!$F22),"",Values!T22)</f>
        <v>https://raw.githubusercontent.com/PatrickVibild/TellusAmazonPictures/master/pictures/Lenovo/X240/BL/US/8.jpg</v>
      </c>
      <c r="U23" s="27" t="str">
        <f>IF(ISBLANK(Values!$F22),"",Values!U22)</f>
        <v>https://raw.githubusercontent.com/PatrickVibild/TellusAmazonPictures/master/pictures/Lenovo/X240/BL/US/9.jpg</v>
      </c>
      <c r="V23" s="1"/>
      <c r="W23" s="29" t="str">
        <f>IF(ISBLANK(Values!E22),"","Child")</f>
        <v>Child</v>
      </c>
      <c r="X23" s="29" t="str">
        <f>IF(ISBLANK(Values!E22),"",Values!$B$13)</f>
        <v>Lenovo X240 parent</v>
      </c>
      <c r="Y23" s="31" t="str">
        <f>IF(ISBLANK(Values!E22),"","Size-Color")</f>
        <v>Size-Color</v>
      </c>
      <c r="Z23" s="29" t="str">
        <f>IF(ISBLANK(Values!E22),"","variation")</f>
        <v>variation</v>
      </c>
      <c r="AA23" s="1" t="str">
        <f>IF(ISBLANK(Values!E22),"",Values!$B$20)</f>
        <v>PartialUpdate</v>
      </c>
      <c r="AB23" s="1" t="str">
        <f>IF(ISBLANK(Values!E22),"",Values!$B$29)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3" s="1"/>
      <c r="AD23" s="1"/>
      <c r="AE23" s="1"/>
      <c r="AF23" s="1"/>
      <c r="AG23" s="1"/>
      <c r="AH23" s="1"/>
      <c r="AI23" s="34" t="str">
        <f>IF(ISBLANK(Values!E22),"",IF(Values!I22,Values!$B$23,Values!$B$33))</f>
        <v>👉 YENİLENDİ: PARA TASARRUFU - Yedek Lenovo dizüstü bilgisayar klavyesi, OEM klavyeleriyle aynı kalitede. TellusRem, 2011'den beri dünyanın Lider klavye distribütörüdür. Mükemmel yedek klavye, değiştirilmesi ve takılması kolaydır.</v>
      </c>
      <c r="AJ23" s="32" t="str">
        <f>IF(ISBLANK(Values!E22),"",Values!$B$24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23" s="1" t="str">
        <f>IF(ISBLANK(Values!E22),"",Values!$B$25)</f>
        <v>♻️ ÇEVRE DOSTU ÜRÜN - Yenilenmiş satın alın, YEŞİL SATIN AL! Yeni bir klavye almaya kıyasla, yenilenmiş klavyelerimizi satın alarak karbondioksiti %80'den fazla azaltın! Klavyeniz için mükemmel OEM yedek parçası.</v>
      </c>
      <c r="AL23" s="1" t="str">
        <f>IF(ISBLANK(Values!E22),"",SUBSTITUTE(SUBSTITUTE(IF(Values!$J22, Values!$B$26, Values!$B$33), "{language}", Values!$H22), "{flag}", INDEX(options!$E$1:$E$20, Values!$V22)))</f>
        <v>👉 LAYOUT – 🇺🇸 US arkadan aydınlatmalı.</v>
      </c>
      <c r="AM23" s="1" t="str">
        <f>SUBSTITUTE(IF(ISBLANK(Values!E22),"",Values!$B$27),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N23" s="1"/>
      <c r="AO23" s="1"/>
      <c r="AP23" s="1"/>
      <c r="AQ23" s="1"/>
      <c r="AR23" s="1"/>
      <c r="AS23" s="1"/>
      <c r="AT23" s="27" t="str">
        <f>IF(ISBLANK(Values!E22),"",Values!H22)</f>
        <v>US</v>
      </c>
      <c r="AU23" s="1"/>
      <c r="AV23" s="1" t="str">
        <f>IF(ISBLANK(Values!E22),"",IF(Values!J22,"Backlit", "Non-Backlit"))</f>
        <v>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Teslimat tarihinden sonra 6 ay garanti. Klavyenin herhangi bir arızası durumunda, ürünün klavyesi için yeni bir birim veya yedek parça gönderilecektir. Stok sıkıntısı olması durumunda tam bir geri ödeme yapılır.</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Teslimat tarihinden sonra 6 ay garanti. Klavyenin herhangi bir arızası durumunda, ürünün klavyesi için yeni bir birim veya yedek parça gönderilecektir. Stok sıkıntısı olması durumunda tam bir geri ödeme yapılır.</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f>IF(IF(ISBLANK(Values!E22),"",IF(Values!J22, Values!$B$4, Values!$B$5))=0,"",IF(ISBLANK(Values!E22),"",IF(Values!J22, Values!$B$4, Values!$B$5)))</f>
        <v>58.99</v>
      </c>
      <c r="FP23" s="1" t="str">
        <f>IF(IF(ISBLANK(Values!E22),"",IF(Values!J22, Values!$B$4, Values!$B$5))=0,"",IF(ISBLANK(Values!E22),"","Percent"))</f>
        <v>Percent</v>
      </c>
      <c r="FQ23" s="1" t="str">
        <f>IF(IF(ISBLANK(Values!E22),"",IF(Values!J22, Values!$B$4, Values!$B$5))=0,"",IF(ISBLANK(Values!E22),"","2"))</f>
        <v>2</v>
      </c>
      <c r="FR23" s="1" t="str">
        <f>IF(IF(ISBLANK(Values!E22),"",IF(Values!J22, Values!$B$4, Values!$B$5))=0,"",IF(ISBLANK(Values!E22),"","3"))</f>
        <v>3</v>
      </c>
      <c r="FS23" s="1" t="str">
        <f>IF(IF(ISBLANK(Values!E22),"",IF(Values!J22, Values!$B$4, Values!$B$5))=0,"",IF(ISBLANK(Values!E22),"","5"))</f>
        <v>5</v>
      </c>
      <c r="FT23" s="1" t="str">
        <f>IF(IF(ISBLANK(Values!E22),"",IF(Values!J22, Values!$B$4, Values!$B$5))=0,"",IF(ISBLANK(Values!E22),"","6"))</f>
        <v>6</v>
      </c>
      <c r="FU23" s="1" t="str">
        <f>IF(IF(ISBLANK(Values!E22),"",IF(Values!J22, Values!$B$4, Values!$B$5))=0,"",IF(ISBLANK(Values!E22),"","10"))</f>
        <v>10</v>
      </c>
      <c r="FV23" s="1" t="str">
        <f>IF(IF(ISBLANK(Values!E22),"",IF(Values!J22, Values!$B$4, Values!$B$5))=0,"",IF(ISBLANK(Values!E22),"","10"))</f>
        <v>10</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12">
      <formula>AND(IF(IFERROR(VLOOKUP($A$3,#NAME?,MATCH($A4,#NAME?,0)+1,0),0)&gt;0,0,1),IF(IFERROR(VLOOKUP($A$3,#NAME?,MATCH($A4,#NAME?,0)+1,0),0)&gt;0,0,1),IF(IFERROR(VLOOKUP($A$3,#NAME?,MATCH($A4,#NAME?,0)+1,0),0)&gt;0,0,1),IF(IFERROR(MATCH($A4,#NAME?,0),0)&gt;0,1,0))</formula>
    </cfRule>
    <cfRule type="expression" dxfId="533" priority="9">
      <formula>IF(VLOOKUP($A$3,#NAME?,MATCH($A4,#NAME?,0)+1,0)&gt;0,1,0)</formula>
    </cfRule>
  </conditionalFormatting>
  <conditionalFormatting sqref="B4">
    <cfRule type="expression" dxfId="532" priority="990">
      <formula>IF(LEN(B4)&gt;0,1,0)</formula>
    </cfRule>
    <cfRule type="expression" dxfId="531" priority="994">
      <formula>AND(IF(IFERROR(VLOOKUP($B$3,#NAME?,MATCH($A4,#NAME?,0)+1,0),0)&gt;0,0,1),IF(IFERROR(VLOOKUP($B$3,#NAME?,MATCH($A4,#NAME?,0)+1,0),0)&gt;0,0,1),IF(IFERROR(VLOOKUP($B$3,#NAME?,MATCH($A4,#NAME?,0)+1,0),0)&gt;0,0,1),IF(IFERROR(MATCH($A4,#NAME?,0),0)&gt;0,1,0))</formula>
    </cfRule>
    <cfRule type="expression" dxfId="530" priority="991">
      <formula>IF(VLOOKUP($B$3,#NAME?,MATCH($A4,#NAME?,0)+1,0)&gt;0,1,0)</formula>
    </cfRule>
  </conditionalFormatting>
  <conditionalFormatting sqref="B5:B1048576">
    <cfRule type="expression" dxfId="529" priority="13">
      <formula>IF(LEN(B4)&gt;0,1,0)</formula>
    </cfRule>
    <cfRule type="expression" dxfId="528" priority="17">
      <formula>AND(IF(IFERROR(VLOOKUP($B$3,#NAME?,MATCH($A4,#NAME?,0)+1,0),0)&gt;0,0,1),IF(IFERROR(VLOOKUP($B$3,#NAME?,MATCH($A4,#NAME?,0)+1,0),0)&gt;0,0,1),IF(IFERROR(VLOOKUP($B$3,#NAME?,MATCH($A4,#NAME?,0)+1,0),0)&gt;0,0,1),IF(IFERROR(MATCH($A4,#NAME?,0),0)&gt;0,1,0))</formula>
    </cfRule>
    <cfRule type="expression" dxfId="527" priority="14">
      <formula>IF(VLOOKUP($B$3,#NAME?,MATCH($A4,#NAME?,0)+1,0)&gt;0,1,0)</formula>
    </cfRule>
  </conditionalFormatting>
  <conditionalFormatting sqref="C4:C204">
    <cfRule type="expression" dxfId="526" priority="995">
      <formula>IF(LEN(C4)&gt;0,1,0)</formula>
    </cfRule>
    <cfRule type="expression" dxfId="525" priority="996">
      <formula>IF(VLOOKUP($C$3,#NAME?,MATCH($A4,#NAME?,0)+1,0)&gt;0,1,0)</formula>
    </cfRule>
    <cfRule type="expression" dxfId="524"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1">
      <formula>IF(VLOOKUP($F$3,#NAME?,MATCH($A4,#NAME?,0)+1,0)&gt;0,1,0)</formula>
    </cfRule>
    <cfRule type="expression" dxfId="514" priority="1010">
      <formula>IF(LEN(F4)&gt;0,1,0)</formula>
    </cfRule>
    <cfRule type="expression" dxfId="51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62">
      <formula>AND(IF(IFERROR(VLOOKUP($L$3,#NAME?,MATCH($A5,#NAME?,0)+1,0),0)&gt;0,0,1),IF(IFERROR(VLOOKUP($L$3,#NAME?,MATCH($A5,#NAME?,0)+1,0),0)&gt;0,0,1),IF(IFERROR(VLOOKUP($L$3,#NAME?,MATCH($A5,#NAME?,0)+1,0),0)&gt;0,0,1),IF(IFERROR(MATCH($A5,#NAME?,0),0)&gt;0,1,0))</formula>
    </cfRule>
    <cfRule type="expression" dxfId="493" priority="58">
      <formula>IF(LEN(L6)&gt;0,1,0)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3">
      <formula>IF(LEN(M5)&gt;0,1,0)</formula>
    </cfRule>
    <cfRule type="expression" dxfId="488" priority="64">
      <formula>IF(VLOOKUP($M$3,#NAME?,MATCH($A5,#NAME?,0)+1,0)&gt;0,1,0)</formula>
    </cfRule>
    <cfRule type="expression" dxfId="487"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3">
      <formula>IF(LEN(AA4)&gt;0,1,0)</formula>
    </cfRule>
    <cfRule type="expression" dxfId="442" priority="134">
      <formula>IF(VLOOKUP($AA$3,#NAME?,MATCH($A4,#NAME?,0)+1,0)&gt;0,1,0)</formula>
    </cfRule>
  </conditionalFormatting>
  <conditionalFormatting sqref="AB4 AB7:AB1048576">
    <cfRule type="expression" dxfId="441" priority="139">
      <formula>IF(VLOOKUP($AB$3,#NAME?,MATCH($A4,#NAME?,0)+1,0)&gt;0,1,0)</formula>
    </cfRule>
    <cfRule type="expression" dxfId="440" priority="142">
      <formula>AND(IF(IFERROR(VLOOKUP($AB$3,#NAME?,MATCH($A4,#NAME?,0)+1,0),0)&gt;0,0,1),IF(IFERROR(VLOOKUP($AB$3,#NAME?,MATCH($A4,#NAME?,0)+1,0),0)&gt;0,0,1),IF(IFERROR(VLOOKUP($AB$3,#NAME?,MATCH($A4,#NAME?,0)+1,0),0)&gt;0,0,1),IF(IFERROR(MATCH($A4,#NAME?,0),0)&gt;0,1,0))</formula>
    </cfRule>
    <cfRule type="expression" dxfId="439" priority="138">
      <formula>IF(LEN(AB4)&gt;0,1,0)</formula>
    </cfRule>
  </conditionalFormatting>
  <conditionalFormatting sqref="AB5:AB204 AC4 AC7:AC1048576">
    <cfRule type="expression" dxfId="438" priority="144">
      <formula>IF(VLOOKUP($AC$3,#NAME?,MATCH(#REF!,#NAME?,0)+1,0)&gt;0,1,0)</formula>
    </cfRule>
    <cfRule type="expression" dxfId="437" priority="146">
      <formula>IF(VLOOKUP($AC$3,#NAME?,MATCH(#REF!,#NAME?,0)+1,0)&gt;0,1,0)</formula>
    </cfRule>
    <cfRule type="expression" dxfId="436" priority="143">
      <formula>IF(LEN(#REF!)&gt;0,1,0)</formula>
    </cfRule>
    <cfRule type="expression" dxfId="435" priority="145">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7">
      <formula>AND(IF(IFERROR(VLOOKUP($BQ$3,#NAME?,MATCH($A4,#NAME?,0)+1,0),0)&gt;0,0,1),IF(IFERROR(VLOOKUP($BQ$3,#NAME?,MATCH($A4,#NAME?,0)+1,0),0)&gt;0,0,1),IF(IFERROR(VLOOKUP($BQ$3,#NAME?,MATCH($A4,#NAME?,0)+1,0),0)&gt;0,0,1),IF(IFERROR(MATCH($A4,#NAME?,0),0)&gt;0,1,0))</formula>
    </cfRule>
    <cfRule type="expression" dxfId="345" priority="344">
      <formula>IF(VLOOKUP($BQ$3,#NAME?,MATCH($A4,#NAME?,0)+1,0)&gt;0,1,0)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4">
      <formula>IF(VLOOKUP($CE$3,#NAME?,MATCH($A4,#NAME?,0)+1,0)&gt;0,1,0)</formula>
    </cfRule>
    <cfRule type="expression" dxfId="31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09">
      <formula>IF(LEN(CY4)&gt;0,1,0)</formula>
    </cfRule>
    <cfRule type="expression" dxfId="272" priority="508">
      <formula>AND(AND(OR(AND(AND(OR(NOT(CZ4="Yes"),CZ4="")))),A4&lt;&gt;""))</formula>
    </cfRule>
    <cfRule type="expression" dxfId="271" priority="510">
      <formula>IF(VLOOKUP($CY$3,#NAME?,MATCH($A4,#NAME?,0)+1,0)&gt;0,1,0)</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0">
      <formula>AND(AND(OR(AND(OR(OR(NOT(CO4&lt;&gt;"DEFAULT"),CO4="")))),A4&lt;&gt;""))</formula>
    </cfRule>
    <cfRule type="expression" dxfId="265" priority="525">
      <formula>AND(IF(IFERROR(VLOOKUP($DA$3,#NAME?,MATCH($A4,#NAME?,0)+1,0),0)&gt;0,0,1),IF(IFERROR(VLOOKUP($DA$3,#NAME?,MATCH($A4,#NAME?,0)+1,0),0)&gt;0,0,1),IF(IFERROR(VLOOKUP($DA$3,#NAME?,MATCH($A4,#NAME?,0)+1,0),0)&gt;0,0,1),IF(IFERROR(MATCH($A4,#NAME?,0),0)&gt;0,1,0))</formula>
    </cfRule>
    <cfRule type="expression" dxfId="264" priority="522">
      <formula>IF(VLOOKUP($DA$3,#NAME?,MATCH($A4,#NAME?,0)+1,0)&gt;0,1,0)</formula>
    </cfRule>
    <cfRule type="expression" dxfId="263" priority="521">
      <formula>IF(LEN(DA4)&gt;0,1,0)</formula>
    </cfRule>
  </conditionalFormatting>
  <conditionalFormatting sqref="DB4:DB1048576">
    <cfRule type="expression" dxfId="26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39">
      <formula>IF(LEN(DD4)&gt;0,1,0)</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2">
      <formula>IF(VLOOKUP($DF$3,#NAME?,MATCH($A4,#NAME?,0)+1,0)&gt;0,1,0)</formula>
    </cfRule>
    <cfRule type="expression" dxfId="245" priority="555">
      <formula>AND(IF(IFERROR(VLOOKUP($DF$3,#NAME?,MATCH($A4,#NAME?,0)+1,0),0)&gt;0,0,1),IF(IFERROR(VLOOKUP($DF$3,#NAME?,MATCH($A4,#NAME?,0)+1,0),0)&gt;0,0,1),IF(IFERROR(VLOOKUP($DF$3,#NAME?,MATCH($A4,#NAME?,0)+1,0),0)&gt;0,0,1),IF(IFERROR(MATCH($A4,#NAME?,0),0)&gt;0,1,0))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7">
      <formula>IF(LEN(DG4)&gt;0,1,0)</formula>
    </cfRule>
    <cfRule type="expression" dxfId="240"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9" priority="558">
      <formula>IF(VLOOKUP($DG$3,#NAME?,MATCH($A4,#NAME?,0)+1,0)&gt;0,1,0)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70">
      <formula>IF(VLOOKUP($DI$3,#NAME?,MATCH($A4,#NAME?,0)+1,0)&gt;0,1,0)</formula>
    </cfRule>
    <cfRule type="expression" dxfId="233"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69">
      <formula>IF(LEN(DI4)&gt;0,1,0)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9">
      <formula>AND(IF(IFERROR(VLOOKUP($DJ$3,#NAME?,MATCH($A4,#NAME?,0)+1,0),0)&gt;0,0,1),IF(IFERROR(VLOOKUP($DJ$3,#NAME?,MATCH($A4,#NAME?,0)+1,0),0)&gt;0,0,1),IF(IFERROR(VLOOKUP($DJ$3,#NAME?,MATCH($A4,#NAME?,0)+1,0),0)&gt;0,0,1),IF(IFERROR(MATCH($A4,#NAME?,0),0)&gt;0,1,0))</formula>
    </cfRule>
    <cfRule type="expression" dxfId="228" priority="576">
      <formula>IF(VLOOKUP($DJ$3,#NAME?,MATCH($A4,#NAME?,0)+1,0)&gt;0,1,0)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19">
      <formula>IF(LEN(DR4)&gt;0,1,0)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4">
      <formula>IF(LEN(DS5)&gt;0,1,0)</formula>
    </cfRule>
    <cfRule type="expression" dxfId="199" priority="625">
      <formula>IF(VLOOKUP($DS$3,#NAME?,MATCH($A5,#NAME?,0)+1,0)&gt;0,1,0)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5">
      <formula>AND(IF(IFERROR(VLOOKUP($DV$3,#NAME?,MATCH($A4,#NAME?,0)+1,0),0)&gt;0,0,1),IF(IFERROR(VLOOKUP($DV$3,#NAME?,MATCH($A4,#NAME?,0)+1,0),0)&gt;0,0,1),IF(IFERROR(VLOOKUP($DV$3,#NAME?,MATCH($A4,#NAME?,0)+1,0),0)&gt;0,0,1),IF(IFERROR(MATCH($A4,#NAME?,0),0)&gt;0,1,0))</formula>
    </cfRule>
    <cfRule type="expression" dxfId="189" priority="642">
      <formula>IF(VLOOKUP($DV$3,#NAME?,MATCH($A4,#NAME?,0)+1,0)&gt;0,1,0)</formula>
    </cfRule>
    <cfRule type="expression" dxfId="188" priority="641">
      <formula>IF(LEN(DV4)&gt;0,1,0)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9">
      <formula>AND(IF(IFERROR(VLOOKUP($DZ$3,#NAME?,MATCH($A4,#NAME?,0)+1,0),0)&gt;0,0,1),IF(IFERROR(VLOOKUP($DZ$3,#NAME?,MATCH($A4,#NAME?,0)+1,0),0)&gt;0,0,1),IF(IFERROR(VLOOKUP($DZ$3,#NAME?,MATCH($A4,#NAME?,0)+1,0),0)&gt;0,0,1),IF(IFERROR(MATCH($A4,#NAME?,0),0)&gt;0,1,0))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0">
      <formula>AND(AND(OR(AND(OR(OR(NOT(CO4&lt;&gt;"DEFAULT"),CO4="")))),A4&lt;&gt;""))</formula>
    </cfRule>
    <cfRule type="expression" dxfId="170" priority="675">
      <formula>AND(IF(IFERROR(VLOOKUP($EA$3,#NAME?,MATCH($A4,#NAME?,0)+1,0),0)&gt;0,0,1),IF(IFERROR(VLOOKUP($EA$3,#NAME?,MATCH($A4,#NAME?,0)+1,0),0)&gt;0,0,1),IF(IFERROR(VLOOKUP($EA$3,#NAME?,MATCH($A4,#NAME?,0)+1,0),0)&gt;0,0,1),IF(IFERROR(MATCH($A4,#NAME?,0),0)&gt;0,1,0))</formula>
    </cfRule>
    <cfRule type="expression" dxfId="169" priority="671">
      <formula>IF(LEN(EA4)&gt;0,1,0)</formula>
    </cfRule>
    <cfRule type="expression" dxfId="168" priority="672">
      <formula>IF(VLOOKUP($EA$3,#NAME?,MATCH($A4,#NAME?,0)+1,0)&gt;0,1,0)</formula>
    </cfRule>
  </conditionalFormatting>
  <conditionalFormatting sqref="EB5:EB1048576">
    <cfRule type="expression" dxfId="167" priority="677">
      <formula>IF(LEN(EB4)&gt;0,1,0)</formula>
    </cfRule>
    <cfRule type="expression" dxfId="166" priority="678">
      <formula>IF(VLOOKUP($EB$3,#NAME?,MATCH($A4,#NAME?,0)+1,0)&gt;0,1,0)</formula>
    </cfRule>
    <cfRule type="expression" dxfId="165" priority="681">
      <formula>AND(IF(IFERROR(VLOOKUP($EB$3,#NAME?,MATCH($A4,#NAME?,0)+1,0),0)&gt;0,0,1),IF(IFERROR(VLOOKUP($EB$3,#NAME?,MATCH($A4,#NAME?,0)+1,0),0)&gt;0,0,1),IF(IFERROR(VLOOKUP($EB$3,#NAME?,MATCH($A4,#NAME?,0)+1,0),0)&gt;0,0,1),IF(IFERROR(MATCH($A4,#NAME?,0),0)&gt;0,1,0))</formula>
    </cfRule>
    <cfRule type="expression" dxfId="164" priority="676">
      <formula>AND(AND(OR(AND(OR(OR(NOT(CO4&lt;&gt;"DEFAULT"),CO4="")))),A4&lt;&gt;""))</formula>
    </cfRule>
  </conditionalFormatting>
  <conditionalFormatting sqref="EC5:EC1048576">
    <cfRule type="expression" dxfId="163" priority="687">
      <formula>AND(IF(IFERROR(VLOOKUP($EC$3,#NAME?,MATCH($A4,#NAME?,0)+1,0),0)&gt;0,0,1),IF(IFERROR(VLOOKUP($EC$3,#NAME?,MATCH($A4,#NAME?,0)+1,0),0)&gt;0,0,1),IF(IFERROR(VLOOKUP($EC$3,#NAME?,MATCH($A4,#NAME?,0)+1,0),0)&gt;0,0,1),IF(IFERROR(MATCH($A4,#NAME?,0),0)&gt;0,1,0))</formula>
    </cfRule>
    <cfRule type="expression" dxfId="162" priority="684">
      <formula>IF(VLOOKUP($EC$3,#NAME?,MATCH($A4,#NAME?,0)+1,0)&gt;0,1,0)</formula>
    </cfRule>
    <cfRule type="expression" dxfId="161" priority="682">
      <formula>AND(AND(OR(AND(OR(OR(NOT(CO4&lt;&gt;"DEFAULT"),CO4="")))),A4&lt;&gt;""))</formula>
    </cfRule>
    <cfRule type="expression" dxfId="160" priority="683">
      <formula>IF(LEN(EC4)&gt;0,1,0)</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90">
      <formula>IF(VLOOKUP($ED$3,#NAME?,MATCH($A4,#NAME?,0)+1,0)&gt;0,1,0)</formula>
    </cfRule>
    <cfRule type="expression" dxfId="156" priority="689">
      <formula>IF(LEN(ED4)&gt;0,1,0)</formula>
    </cfRule>
  </conditionalFormatting>
  <conditionalFormatting sqref="EE4:EE1048576">
    <cfRule type="expression" dxfId="155" priority="695">
      <formula>IF(LEN(EE4)&gt;0,1,0)</formula>
    </cfRule>
    <cfRule type="expression" dxfId="154" priority="694">
      <formula>AND(AND(OR(AND(OR(OR(NOT(DY4&lt;&gt;"GHS"),DY4=""))),AND(OR(OR(NOT(DZ4&lt;&gt;"GHS"),DZ4=""))),AND(OR(OR(NOT(EA4&lt;&gt;"GHS"),EA4=""))),AND(OR(OR(NOT(EB4&lt;&gt;"GHS"),EB4=""))),AND(OR(OR(NOT(EC4&lt;&gt;"GHS"),EC4="")))),A4&lt;&gt;""))</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5">
      <formula>AND(IF(IFERROR(VLOOKUP($EF$3,#NAME?,MATCH($A4,#NAME?,0)+1,0),0)&gt;0,0,1),IF(IFERROR(VLOOKUP($EF$3,#NAME?,MATCH($A4,#NAME?,0)+1,0),0)&gt;0,0,1),IF(IFERROR(VLOOKUP($EF$3,#NAME?,MATCH($A4,#NAME?,0)+1,0),0)&gt;0,0,1),IF(IFERROR(MATCH($A4,#NAME?,0),0)&gt;0,1,0))</formula>
    </cfRule>
    <cfRule type="expression" dxfId="150" priority="702">
      <formula>IF(VLOOKUP($EF$3,#NAME?,MATCH($A4,#NAME?,0)+1,0)&gt;0,1,0)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6">
      <formula>AND(IF(IFERROR(VLOOKUP($EH$3,#NAME?,MATCH($A4,#NAME?,0)+1,0),0)&gt;0,0,1),IF(IFERROR(VLOOKUP($EH$3,#NAME?,MATCH($A4,#NAME?,0)+1,0),0)&gt;0,0,1),IF(IFERROR(VLOOKUP($EH$3,#NAME?,MATCH($A4,#NAME?,0)+1,0),0)&gt;0,0,1),IF(IFERROR(MATCH($A4,#NAME?,0),0)&gt;0,1,0))</formula>
    </cfRule>
    <cfRule type="expression" dxfId="142" priority="713">
      <formula>IF(VLOOKUP($EH$3,#NAME?,MATCH($A4,#NAME?,0)+1,0)&gt;0,1,0)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3">
      <formula>IF(LEN(EJ4)&gt;0,1,0)</formula>
    </cfRule>
    <cfRule type="expression" dxfId="138" priority="724">
      <formula>IF(VLOOKUP($EJ$3,#NAME?,MATCH($A4,#NAME?,0)+1,0)&gt;0,1,0)</formula>
    </cfRule>
    <cfRule type="expression" dxfId="137" priority="722">
      <formula>AND(AND(OR(AND(AND(OR(NOT(DY4="GHS"),DY4=""))),AND(AND(OR(NOT(DZ4="GHS"),DZ4=""))),AND(AND(OR(NOT(EA4="GHS"),EA4=""))),AND(AND(OR(NOT(EB4="GHS"),EB4=""))),AND(AND(OR(NOT(EC4="GHS"),EC4="")))),A4&lt;&gt;""))</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9">
      <formula>IF(LEN(EK4)&gt;0,1,0)</formula>
    </cfRule>
    <cfRule type="expression" dxfId="134" priority="730">
      <formula>IF(VLOOKUP($EK$3,#NAME?,MATCH($A4,#NAME?,0)+1,0)&gt;0,1,0)</formula>
    </cfRule>
    <cfRule type="expression" dxfId="133" priority="728">
      <formula>AND(AND(OR(AND(AND(OR(NOT(DY4="GHS"),DY4=""))),AND(AND(OR(NOT(DZ4="GHS"),DZ4=""))),AND(AND(OR(NOT(EA4="GHS"),EA4=""))),AND(AND(OR(NOT(EB4="GHS"),EB4=""))),AND(AND(OR(NOT(EC4="GHS"),EC4="")))),A4&lt;&gt;""))</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1">
      <formula>IF(VLOOKUP($FI$3,#NAME?,MATCH($A4,#NAME?,0)+1,0)&gt;0,1,0)</formula>
    </cfRule>
    <cfRule type="expression" dxfId="81" priority="850">
      <formula>IF(LEN(FI4)&gt;0,1,0)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9">
      <formula>AND(IF(IFERROR(VLOOKUP($FJ$3,#NAME?,MATCH($A8,#NAME?,0)+1,0),0)&gt;0,0,1),IF(IFERROR(VLOOKUP($FJ$3,#NAME?,MATCH($A8,#NAME?,0)+1,0),0)&gt;0,0,1),IF(IFERROR(VLOOKUP($FJ$3,#NAME?,MATCH($A8,#NAME?,0)+1,0),0)&gt;0,0,1),IF(IFERROR(MATCH($A8,#NAME?,0),0)&gt;0,1,0))</formula>
    </cfRule>
    <cfRule type="expression" dxfId="77" priority="855">
      <formula>IF(LEN(FJ8)&gt;0,1,0)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4">
      <formula>AND(IF(IFERROR(VLOOKUP($FY$3,#NAME?,MATCH($A4,#NAME?,0)+1,0),0)&gt;0,0,1),IF(IFERROR(VLOOKUP($FY$3,#NAME?,MATCH($A4,#NAME?,0)+1,0),0)&gt;0,0,1),IF(IFERROR(VLOOKUP($FY$3,#NAME?,MATCH($A4,#NAME?,0)+1,0),0)&gt;0,0,1),IF(IFERROR(MATCH($A4,#NAME?,0),0)&gt;0,1,0))</formula>
    </cfRule>
    <cfRule type="expression" dxfId="39" priority="931">
      <formula>IF(VLOOKUP($FY$3,#NAME?,MATCH($A4,#NAME?,0)+1,0)&gt;0,1,0)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2" zoomScaleNormal="100" workbookViewId="0">
      <selection activeCell="C23" sqref="C23:F41"/>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Lenovo Thinkpad için yedek {language} arkadan aydınlatmalı klavye</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Lenovo Thinkpad için yedek {language} arkadan aydınlatmasız klavye</v>
      </c>
    </row>
    <row r="3" spans="1:22" x14ac:dyDescent="0.15">
      <c r="A3" s="37" t="s">
        <v>354</v>
      </c>
      <c r="B3" s="40" t="s">
        <v>720</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v>58.99</v>
      </c>
      <c r="C4" s="41" t="b">
        <f>FALSE()</f>
        <v>0</v>
      </c>
      <c r="D4" t="b">
        <f>TRUE()</f>
        <v>1</v>
      </c>
      <c r="E4" s="59">
        <v>5714401240204</v>
      </c>
      <c r="F4" s="36" t="s">
        <v>676</v>
      </c>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Almanca</v>
      </c>
      <c r="I4" s="43" t="b">
        <f>TRUE()</f>
        <v>1</v>
      </c>
      <c r="J4" s="44" t="b">
        <f>TRUE()</f>
        <v>1</v>
      </c>
      <c r="K4" s="36" t="s">
        <v>695</v>
      </c>
      <c r="L4" s="45" t="b">
        <f>TRUE()</f>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https://raw.githubusercontent.com/PatrickVibild/TellusAmazonPictures/master/pictures/Lenovo/X240/BL/DE/1.jpg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https://raw.githubusercontent.com/PatrickVibild/TellusAmazonPictures/master/pictures/Lenovo/X240/BL/DE/2.jpg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https://raw.githubusercontent.com/PatrickVibild/TellusAmazonPictures/master/pictures/Lenovo/X240/BL/DE/3.jpg</v>
      </c>
      <c r="P4" t="str">
        <f t="shared" ref="P4:P35" si="3">IF(ISBLANK(K4),"",IF(L4, "https://raw.githubusercontent.com/PatrickVibild/TellusAmazonPictures/master/pictures/"&amp;K4&amp;"/4.jpg", ""))</f>
        <v>https://raw.githubusercontent.com/PatrickVibild/TellusAmazonPictures/master/pictures/Lenovo/X240/BL/DE/4.jpg</v>
      </c>
      <c r="Q4" t="str">
        <f t="shared" ref="Q4:Q35" si="4">IF(ISBLANK(K4),"",IF(L4, "https://raw.githubusercontent.com/PatrickVibild/TellusAmazonPictures/master/pictures/"&amp;K4&amp;"/5.jpg", ""))</f>
        <v>https://raw.githubusercontent.com/PatrickVibild/TellusAmazonPictures/master/pictures/Lenovo/X240/BL/DE/5.jpg</v>
      </c>
      <c r="R4" t="str">
        <f t="shared" ref="R4:R35" si="5">IF(ISBLANK(K4),"",IF(L4, "https://raw.githubusercontent.com/PatrickVibild/TellusAmazonPictures/master/pictures/"&amp;K4&amp;"/6.jpg", ""))</f>
        <v>https://raw.githubusercontent.com/PatrickVibild/TellusAmazonPictures/master/pictures/Lenovo/X240/BL/DE/6.jpg</v>
      </c>
      <c r="S4" t="str">
        <f t="shared" ref="S4:S35" si="6">IF(ISBLANK(K4),"",IF(L4, "https://raw.githubusercontent.com/PatrickVibild/TellusAmazonPictures/master/pictures/"&amp;K4&amp;"/7.jpg", ""))</f>
        <v>https://raw.githubusercontent.com/PatrickVibild/TellusAmazonPictures/master/pictures/Lenovo/X240/BL/DE/7.jpg</v>
      </c>
      <c r="T4" t="str">
        <f t="shared" ref="T4:T35" si="7">IF(ISBLANK(K4),"",IF(L4, "https://raw.githubusercontent.com/PatrickVibild/TellusAmazonPictures/master/pictures/"&amp;K4&amp;"/8.jpg",""))</f>
        <v>https://raw.githubusercontent.com/PatrickVibild/TellusAmazonPictures/master/pictures/Lenovo/X240/BL/DE/8.jpg</v>
      </c>
      <c r="U4" t="str">
        <f t="shared" ref="U4:U35" si="8">IF(ISBLANK(K4),"",IF(L4, "https://raw.githubusercontent.com/PatrickVibild/TellusAmazonPictures/master/pictures/"&amp;K4&amp;"/9.jpg", ""))</f>
        <v>https://raw.githubusercontent.com/PatrickVibild/TellusAmazonPictures/master/pictures/Lenovo/X240/BL/DE/9.jpg</v>
      </c>
      <c r="V4" s="42">
        <f>MATCH(G4,options!$D$1:$D$20,0)</f>
        <v>1</v>
      </c>
    </row>
    <row r="5" spans="1:22" ht="28" x14ac:dyDescent="0.15">
      <c r="A5" s="37" t="s">
        <v>371</v>
      </c>
      <c r="B5" s="51">
        <v>51.99</v>
      </c>
      <c r="C5" s="41" t="b">
        <f>FALSE()</f>
        <v>0</v>
      </c>
      <c r="D5" t="b">
        <f>TRUE()</f>
        <v>1</v>
      </c>
      <c r="E5" s="59">
        <v>5714401240020</v>
      </c>
      <c r="F5" s="36" t="s">
        <v>677</v>
      </c>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Fransızca</v>
      </c>
      <c r="I5" s="43" t="b">
        <f>TRUE()</f>
        <v>1</v>
      </c>
      <c r="J5" s="44" t="b">
        <f>TRUE()</f>
        <v>1</v>
      </c>
      <c r="K5" s="36" t="s">
        <v>696</v>
      </c>
      <c r="L5" s="45" t="b">
        <f>TRUE()</f>
        <v>1</v>
      </c>
      <c r="M5" s="46" t="str">
        <f t="shared" si="0"/>
        <v>https://raw.githubusercontent.com/PatrickVibild/TellusAmazonPictures/master/pictures/Lenovo/X240/BL/FR/1.jpg</v>
      </c>
      <c r="N5" s="46" t="str">
        <f t="shared" si="1"/>
        <v>https://raw.githubusercontent.com/PatrickVibild/TellusAmazonPictures/master/pictures/Lenovo/X240/BL/FR/2.jpg</v>
      </c>
      <c r="O5" s="47" t="str">
        <f t="shared" si="2"/>
        <v>https://raw.githubusercontent.com/PatrickVibild/TellusAmazonPictures/master/pictures/Lenovo/X240/BL/FR/3.jpg</v>
      </c>
      <c r="P5" t="str">
        <f t="shared" si="3"/>
        <v>https://raw.githubusercontent.com/PatrickVibild/TellusAmazonPictures/master/pictures/Lenovo/X240/BL/FR/4.jpg</v>
      </c>
      <c r="Q5" t="str">
        <f t="shared" si="4"/>
        <v>https://raw.githubusercontent.com/PatrickVibild/TellusAmazonPictures/master/pictures/Lenovo/X240/BL/FR/5.jpg</v>
      </c>
      <c r="R5" t="str">
        <f t="shared" si="5"/>
        <v>https://raw.githubusercontent.com/PatrickVibild/TellusAmazonPictures/master/pictures/Lenovo/X240/BL/FR/6.jpg</v>
      </c>
      <c r="S5" t="str">
        <f t="shared" si="6"/>
        <v>https://raw.githubusercontent.com/PatrickVibild/TellusAmazonPictures/master/pictures/Lenovo/X240/BL/FR/7.jpg</v>
      </c>
      <c r="T5" t="str">
        <f t="shared" si="7"/>
        <v>https://raw.githubusercontent.com/PatrickVibild/TellusAmazonPictures/master/pictures/Lenovo/X240/BL/FR/8.jpg</v>
      </c>
      <c r="U5" t="str">
        <f t="shared" si="8"/>
        <v>https://raw.githubusercontent.com/PatrickVibild/TellusAmazonPictures/master/pictures/Lenovo/X240/BL/FR/9.jpg</v>
      </c>
      <c r="V5" s="42">
        <f>MATCH(G5,options!$D$1:$D$20,0)</f>
        <v>2</v>
      </c>
    </row>
    <row r="6" spans="1:22" ht="28" x14ac:dyDescent="0.15">
      <c r="A6" s="37" t="s">
        <v>373</v>
      </c>
      <c r="B6" s="48" t="s">
        <v>414</v>
      </c>
      <c r="C6" s="41" t="b">
        <f>FALSE()</f>
        <v>0</v>
      </c>
      <c r="D6" t="b">
        <f>TRUE()</f>
        <v>1</v>
      </c>
      <c r="E6" s="59">
        <v>5714401240037</v>
      </c>
      <c r="F6" s="36" t="s">
        <v>678</v>
      </c>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İtalyan</v>
      </c>
      <c r="I6" s="43" t="b">
        <f>TRUE()</f>
        <v>1</v>
      </c>
      <c r="J6" s="44" t="b">
        <f>TRUE()</f>
        <v>1</v>
      </c>
      <c r="K6" s="36" t="s">
        <v>697</v>
      </c>
      <c r="L6" s="45" t="b">
        <f>TRUE()</f>
        <v>1</v>
      </c>
      <c r="M6" s="46" t="str">
        <f t="shared" si="0"/>
        <v>https://raw.githubusercontent.com/PatrickVibild/TellusAmazonPictures/master/pictures/Lenovo/X240/BL/IT/1.jpg</v>
      </c>
      <c r="N6" s="46" t="str">
        <f t="shared" si="1"/>
        <v>https://raw.githubusercontent.com/PatrickVibild/TellusAmazonPictures/master/pictures/Lenovo/X240/BL/IT/2.jpg</v>
      </c>
      <c r="O6" s="47" t="str">
        <f t="shared" si="2"/>
        <v>https://raw.githubusercontent.com/PatrickVibild/TellusAmazonPictures/master/pictures/Lenovo/X240/BL/IT/3.jpg</v>
      </c>
      <c r="P6" t="str">
        <f t="shared" si="3"/>
        <v>https://raw.githubusercontent.com/PatrickVibild/TellusAmazonPictures/master/pictures/Lenovo/X240/BL/IT/4.jpg</v>
      </c>
      <c r="Q6" t="str">
        <f t="shared" si="4"/>
        <v>https://raw.githubusercontent.com/PatrickVibild/TellusAmazonPictures/master/pictures/Lenovo/X240/BL/IT/5.jpg</v>
      </c>
      <c r="R6" t="str">
        <f t="shared" si="5"/>
        <v>https://raw.githubusercontent.com/PatrickVibild/TellusAmazonPictures/master/pictures/Lenovo/X240/BL/IT/6.jpg</v>
      </c>
      <c r="S6" t="str">
        <f t="shared" si="6"/>
        <v>https://raw.githubusercontent.com/PatrickVibild/TellusAmazonPictures/master/pictures/Lenovo/X240/BL/IT/7.jpg</v>
      </c>
      <c r="T6" t="str">
        <f t="shared" si="7"/>
        <v>https://raw.githubusercontent.com/PatrickVibild/TellusAmazonPictures/master/pictures/Lenovo/X240/BL/IT/8.jpg</v>
      </c>
      <c r="U6" t="str">
        <f t="shared" si="8"/>
        <v>https://raw.githubusercontent.com/PatrickVibild/TellusAmazonPictures/master/pictures/Lenovo/X240/BL/IT/9.jpg</v>
      </c>
      <c r="V6" s="42">
        <f>MATCH(G6,options!$D$1:$D$20,0)</f>
        <v>3</v>
      </c>
    </row>
    <row r="7" spans="1:22" ht="28" x14ac:dyDescent="0.15">
      <c r="A7" s="37" t="s">
        <v>376</v>
      </c>
      <c r="B7" s="49" t="str">
        <f>IF(B6=options!C1,"32","41")</f>
        <v>32</v>
      </c>
      <c r="C7" s="41" t="b">
        <f>FALSE()</f>
        <v>0</v>
      </c>
      <c r="D7" t="b">
        <f>TRUE()</f>
        <v>1</v>
      </c>
      <c r="E7" s="59">
        <v>5714401240044</v>
      </c>
      <c r="F7" s="36" t="s">
        <v>679</v>
      </c>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İspanyol</v>
      </c>
      <c r="I7" s="43" t="b">
        <f>TRUE()</f>
        <v>1</v>
      </c>
      <c r="J7" s="44" t="b">
        <f>TRUE()</f>
        <v>1</v>
      </c>
      <c r="K7" s="36" t="s">
        <v>698</v>
      </c>
      <c r="L7" s="45" t="b">
        <f>TRUE()</f>
        <v>1</v>
      </c>
      <c r="M7" s="46" t="str">
        <f t="shared" si="0"/>
        <v>https://raw.githubusercontent.com/PatrickVibild/TellusAmazonPictures/master/pictures/Lenovo/X240/BL/ES/1.jpg</v>
      </c>
      <c r="N7" s="46" t="str">
        <f t="shared" si="1"/>
        <v>https://raw.githubusercontent.com/PatrickVibild/TellusAmazonPictures/master/pictures/Lenovo/X240/BL/ES/2.jpg</v>
      </c>
      <c r="O7" s="47" t="str">
        <f t="shared" si="2"/>
        <v>https://raw.githubusercontent.com/PatrickVibild/TellusAmazonPictures/master/pictures/Lenovo/X240/BL/ES/3.jpg</v>
      </c>
      <c r="P7" t="str">
        <f t="shared" si="3"/>
        <v>https://raw.githubusercontent.com/PatrickVibild/TellusAmazonPictures/master/pictures/Lenovo/X240/BL/ES/4.jpg</v>
      </c>
      <c r="Q7" t="str">
        <f t="shared" si="4"/>
        <v>https://raw.githubusercontent.com/PatrickVibild/TellusAmazonPictures/master/pictures/Lenovo/X240/BL/ES/5.jpg</v>
      </c>
      <c r="R7" t="str">
        <f t="shared" si="5"/>
        <v>https://raw.githubusercontent.com/PatrickVibild/TellusAmazonPictures/master/pictures/Lenovo/X240/BL/ES/6.jpg</v>
      </c>
      <c r="S7" t="str">
        <f t="shared" si="6"/>
        <v>https://raw.githubusercontent.com/PatrickVibild/TellusAmazonPictures/master/pictures/Lenovo/X240/BL/ES/7.jpg</v>
      </c>
      <c r="T7" t="str">
        <f t="shared" si="7"/>
        <v>https://raw.githubusercontent.com/PatrickVibild/TellusAmazonPictures/master/pictures/Lenovo/X240/BL/ES/8.jpg</v>
      </c>
      <c r="U7" t="str">
        <f t="shared" si="8"/>
        <v>https://raw.githubusercontent.com/PatrickVibild/TellusAmazonPictures/master/pictures/Lenovo/X240/BL/ES/9.jpg</v>
      </c>
      <c r="V7" s="42">
        <f>MATCH(G7,options!$D$1:$D$20,0)</f>
        <v>4</v>
      </c>
    </row>
    <row r="8" spans="1:22" ht="28" x14ac:dyDescent="0.15">
      <c r="A8" s="37" t="s">
        <v>378</v>
      </c>
      <c r="B8" s="49" t="str">
        <f>IF(B6=options!C1,"18","17")</f>
        <v>18</v>
      </c>
      <c r="C8" s="41" t="b">
        <f>FALSE()</f>
        <v>0</v>
      </c>
      <c r="D8" t="b">
        <f>TRUE()</f>
        <v>1</v>
      </c>
      <c r="E8" s="59">
        <v>5714401240051</v>
      </c>
      <c r="F8" s="36" t="s">
        <v>680</v>
      </c>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Birleşik Krallık</v>
      </c>
      <c r="I8" s="43" t="b">
        <f>TRUE()</f>
        <v>1</v>
      </c>
      <c r="J8" s="44" t="b">
        <f>TRUE()</f>
        <v>1</v>
      </c>
      <c r="K8" s="36" t="s">
        <v>699</v>
      </c>
      <c r="L8" s="45" t="b">
        <f>TRUE()</f>
        <v>1</v>
      </c>
      <c r="M8" s="46" t="str">
        <f t="shared" si="0"/>
        <v>https://raw.githubusercontent.com/PatrickVibild/TellusAmazonPictures/master/pictures/Lenovo/X240/BL/UK/1.jpg</v>
      </c>
      <c r="N8" s="46" t="str">
        <f t="shared" si="1"/>
        <v>https://raw.githubusercontent.com/PatrickVibild/TellusAmazonPictures/master/pictures/Lenovo/X240/BL/UK/2.jpg</v>
      </c>
      <c r="O8" s="47" t="str">
        <f t="shared" si="2"/>
        <v>https://raw.githubusercontent.com/PatrickVibild/TellusAmazonPictures/master/pictures/Lenovo/X240/BL/UK/3.jpg</v>
      </c>
      <c r="P8" t="str">
        <f t="shared" si="3"/>
        <v>https://raw.githubusercontent.com/PatrickVibild/TellusAmazonPictures/master/pictures/Lenovo/X240/BL/UK/4.jpg</v>
      </c>
      <c r="Q8" t="str">
        <f t="shared" si="4"/>
        <v>https://raw.githubusercontent.com/PatrickVibild/TellusAmazonPictures/master/pictures/Lenovo/X240/BL/UK/5.jpg</v>
      </c>
      <c r="R8" t="str">
        <f t="shared" si="5"/>
        <v>https://raw.githubusercontent.com/PatrickVibild/TellusAmazonPictures/master/pictures/Lenovo/X240/BL/UK/6.jpg</v>
      </c>
      <c r="S8" t="str">
        <f t="shared" si="6"/>
        <v>https://raw.githubusercontent.com/PatrickVibild/TellusAmazonPictures/master/pictures/Lenovo/X240/BL/UK/7.jpg</v>
      </c>
      <c r="T8" t="str">
        <f t="shared" si="7"/>
        <v>https://raw.githubusercontent.com/PatrickVibild/TellusAmazonPictures/master/pictures/Lenovo/X240/BL/UK/8.jpg</v>
      </c>
      <c r="U8" t="str">
        <f t="shared" si="8"/>
        <v>https://raw.githubusercontent.com/PatrickVibild/TellusAmazonPictures/master/pictures/Lenovo/X240/BL/UK/9.jpg</v>
      </c>
      <c r="V8" s="42">
        <f>MATCH(G8,options!$D$1:$D$20,0)</f>
        <v>5</v>
      </c>
    </row>
    <row r="9" spans="1:22" ht="28" x14ac:dyDescent="0.15">
      <c r="A9" s="37" t="s">
        <v>380</v>
      </c>
      <c r="B9" s="49" t="str">
        <f>IF(B6=options!C1,"2","5")</f>
        <v>2</v>
      </c>
      <c r="C9" t="b">
        <f>FALSE()</f>
        <v>0</v>
      </c>
      <c r="D9" t="b">
        <v>1</v>
      </c>
      <c r="E9" s="59">
        <v>5714401240068</v>
      </c>
      <c r="F9" s="36" t="s">
        <v>681</v>
      </c>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İskandinav – İskandinav</v>
      </c>
      <c r="I9" s="43" t="b">
        <f>TRUE()</f>
        <v>1</v>
      </c>
      <c r="J9" s="44" t="b">
        <f>TRUE()</f>
        <v>1</v>
      </c>
      <c r="K9" s="36" t="s">
        <v>722</v>
      </c>
      <c r="L9" s="45" t="b">
        <v>1</v>
      </c>
      <c r="M9" s="46" t="str">
        <f t="shared" si="0"/>
        <v>https://raw.githubusercontent.com/PatrickVibild/TellusAmazonPictures/master/pictures/Lenovo/X240/BL/NOR/1.jpg</v>
      </c>
      <c r="N9" s="46" t="str">
        <f t="shared" si="1"/>
        <v>https://raw.githubusercontent.com/PatrickVibild/TellusAmazonPictures/master/pictures/Lenovo/X240/BL/NOR/2.jpg</v>
      </c>
      <c r="O9" s="47" t="str">
        <f t="shared" si="2"/>
        <v>https://raw.githubusercontent.com/PatrickVibild/TellusAmazonPictures/master/pictures/Lenovo/X240/BL/NOR/3.jpg</v>
      </c>
      <c r="P9" t="str">
        <f t="shared" si="3"/>
        <v>https://raw.githubusercontent.com/PatrickVibild/TellusAmazonPictures/master/pictures/Lenovo/X240/BL/NOR/4.jpg</v>
      </c>
      <c r="Q9" t="str">
        <f t="shared" si="4"/>
        <v>https://raw.githubusercontent.com/PatrickVibild/TellusAmazonPictures/master/pictures/Lenovo/X240/BL/NOR/5.jpg</v>
      </c>
      <c r="R9" t="str">
        <f t="shared" si="5"/>
        <v>https://raw.githubusercontent.com/PatrickVibild/TellusAmazonPictures/master/pictures/Lenovo/X240/BL/NOR/6.jpg</v>
      </c>
      <c r="S9" t="str">
        <f t="shared" si="6"/>
        <v>https://raw.githubusercontent.com/PatrickVibild/TellusAmazonPictures/master/pictures/Lenovo/X240/BL/NOR/7.jpg</v>
      </c>
      <c r="T9" t="str">
        <f t="shared" si="7"/>
        <v>https://raw.githubusercontent.com/PatrickVibild/TellusAmazonPictures/master/pictures/Lenovo/X240/BL/NOR/8.jpg</v>
      </c>
      <c r="U9" t="str">
        <f t="shared" si="8"/>
        <v>https://raw.githubusercontent.com/PatrickVibild/TellusAmazonPictures/master/pictures/Lenovo/X240/BL/NOR/9.jpg</v>
      </c>
      <c r="V9" s="42">
        <f>MATCH(G9,options!$D$1:$D$20,0)</f>
        <v>6</v>
      </c>
    </row>
    <row r="10" spans="1:22" ht="14" x14ac:dyDescent="0.15">
      <c r="A10" t="s">
        <v>382</v>
      </c>
      <c r="B10" s="50"/>
      <c r="C10" s="41" t="b">
        <f>FALSE()</f>
        <v>0</v>
      </c>
      <c r="D10" s="41" t="b">
        <v>0</v>
      </c>
      <c r="E10" s="59">
        <v>5714401240075</v>
      </c>
      <c r="F10" s="36" t="s">
        <v>682</v>
      </c>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Belçikalı</v>
      </c>
      <c r="I10" s="43" t="b">
        <f>TRUE()</f>
        <v>1</v>
      </c>
      <c r="J10" s="44" t="b">
        <f>TRUE()</f>
        <v>1</v>
      </c>
      <c r="K10" s="36" t="s">
        <v>700</v>
      </c>
      <c r="L10" s="45" t="b">
        <f>FALSE()</f>
        <v>0</v>
      </c>
      <c r="M10" s="46" t="str">
        <f t="shared" si="0"/>
        <v>https://download.lenovo.com/Images/Parts/04Y0906/04Y0906_A.jpg</v>
      </c>
      <c r="N10" s="46" t="str">
        <f t="shared" si="1"/>
        <v>https://download.lenovo.com/Images/Parts/04Y0906/04Y0906_B.jpg</v>
      </c>
      <c r="O10" s="47" t="str">
        <f t="shared" si="2"/>
        <v>https://download.lenovo.com/Images/Parts/04Y0906/04Y0906_details.jpg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t="b">
        <f>FALSE()</f>
        <v>0</v>
      </c>
      <c r="D11" s="41" t="b">
        <f>FALSE()</f>
        <v>0</v>
      </c>
      <c r="E11" s="59">
        <v>5714401240082</v>
      </c>
      <c r="F11" s="36" t="s">
        <v>683</v>
      </c>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Bulgarca</v>
      </c>
      <c r="I11" s="43" t="b">
        <f>TRUE()</f>
        <v>1</v>
      </c>
      <c r="J11" s="44" t="b">
        <f>TRUE()</f>
        <v>1</v>
      </c>
      <c r="K11" s="36" t="s">
        <v>701</v>
      </c>
      <c r="L11" s="45" t="b">
        <f>FALSE()</f>
        <v>0</v>
      </c>
      <c r="M11" s="46" t="str">
        <f t="shared" si="0"/>
        <v>https://download.lenovo.com/Images/Parts/04X0222/04X0222_A.jpg</v>
      </c>
      <c r="N11" s="46" t="str">
        <f t="shared" si="1"/>
        <v>https://download.lenovo.com/Images/Parts/04X0222/04X0222_B.jpg</v>
      </c>
      <c r="O11" s="47" t="str">
        <f t="shared" si="2"/>
        <v>https://download.lenovo.com/Images/Parts/04X0222/04X0222_details.jpg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t="b">
        <f>FALSE()</f>
        <v>0</v>
      </c>
      <c r="D12" s="41" t="b">
        <f>FALSE()</f>
        <v>0</v>
      </c>
      <c r="E12" s="59">
        <v>5714401240099</v>
      </c>
      <c r="F12" s="36" t="s">
        <v>684</v>
      </c>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Çek</v>
      </c>
      <c r="I12" s="43" t="b">
        <f>TRUE()</f>
        <v>1</v>
      </c>
      <c r="J12" s="44" t="b">
        <f>TRUE()</f>
        <v>1</v>
      </c>
      <c r="K12" s="36" t="s">
        <v>702</v>
      </c>
      <c r="L12" s="45" t="b">
        <f>FALSE()</f>
        <v>0</v>
      </c>
      <c r="M12" s="46" t="str">
        <f t="shared" si="0"/>
        <v>https://download.lenovo.com/Images/Parts/01AV508/01AV508_A.jpg</v>
      </c>
      <c r="N12" s="46" t="str">
        <f t="shared" si="1"/>
        <v>https://download.lenovo.com/Images/Parts/01AV508/01AV508_B.jpg</v>
      </c>
      <c r="O12" s="47" t="str">
        <f t="shared" si="2"/>
        <v>https://download.lenovo.com/Images/Parts/01AV508/01AV508_details.jpg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36" t="s">
        <v>721</v>
      </c>
      <c r="C13" s="41" t="b">
        <f>FALSE()</f>
        <v>0</v>
      </c>
      <c r="D13" s="41" t="b">
        <f>FALSE()</f>
        <v>0</v>
      </c>
      <c r="E13" s="59">
        <v>5714401240105</v>
      </c>
      <c r="F13" s="36" t="s">
        <v>685</v>
      </c>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Danimarkalı</v>
      </c>
      <c r="I13" s="43" t="b">
        <f>TRUE()</f>
        <v>1</v>
      </c>
      <c r="J13" s="44" t="b">
        <f>TRUE()</f>
        <v>1</v>
      </c>
      <c r="K13" s="36" t="s">
        <v>703</v>
      </c>
      <c r="L13" s="45" t="b">
        <f>FALSE()</f>
        <v>0</v>
      </c>
      <c r="M13" s="46" t="str">
        <f t="shared" si="0"/>
        <v>https://download.lenovo.com/Images/Parts/04X0224/04X0224_A.jpg</v>
      </c>
      <c r="N13" s="46" t="str">
        <f t="shared" si="1"/>
        <v>https://download.lenovo.com/Images/Parts/04X0224/04X0224_B.jpg</v>
      </c>
      <c r="O13" s="47" t="str">
        <f t="shared" si="2"/>
        <v>https://download.lenovo.com/Images/Parts/04X0224/04X0224_details.jpg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59">
        <v>5714401240990</v>
      </c>
      <c r="C14" s="41" t="b">
        <f>FALSE()</f>
        <v>0</v>
      </c>
      <c r="D14" s="41" t="b">
        <f>FALSE()</f>
        <v>0</v>
      </c>
      <c r="E14" s="59">
        <v>5714401240112</v>
      </c>
      <c r="F14" s="36" t="s">
        <v>686</v>
      </c>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Macarca</v>
      </c>
      <c r="I14" s="43" t="b">
        <f>TRUE()</f>
        <v>1</v>
      </c>
      <c r="J14" s="44" t="b">
        <f>TRUE()</f>
        <v>1</v>
      </c>
      <c r="K14" s="36" t="s">
        <v>704</v>
      </c>
      <c r="L14" s="45" t="b">
        <f>FALSE()</f>
        <v>0</v>
      </c>
      <c r="M14" s="46" t="str">
        <f t="shared" si="0"/>
        <v>https://download.lenovo.com/Images/Parts/04X0230/04X0230_A.jpg</v>
      </c>
      <c r="N14" s="46" t="str">
        <f t="shared" si="1"/>
        <v>https://download.lenovo.com/Images/Parts/04X0230/04X0230_B.jpg</v>
      </c>
      <c r="O14" s="47" t="str">
        <f t="shared" si="2"/>
        <v>https://download.lenovo.com/Images/Parts/04X0230/04X0230_details.jpg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t="b">
        <f>FALSE()</f>
        <v>0</v>
      </c>
      <c r="D15" s="41" t="b">
        <f>FALSE()</f>
        <v>0</v>
      </c>
      <c r="E15" s="59">
        <v>5714401240129</v>
      </c>
      <c r="F15" s="36" t="s">
        <v>687</v>
      </c>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Flemenkçe</v>
      </c>
      <c r="I15" s="43" t="b">
        <f>TRUE()</f>
        <v>1</v>
      </c>
      <c r="J15" s="44" t="b">
        <f>TRUE()</f>
        <v>1</v>
      </c>
      <c r="K15" s="36" t="s">
        <v>705</v>
      </c>
      <c r="L15" s="45" t="b">
        <f>FALSE()</f>
        <v>0</v>
      </c>
      <c r="M15" s="46" t="str">
        <f t="shared" si="0"/>
        <v>https://download.lenovo.com/Images/Parts/04X0196/04X0196_A.jpg</v>
      </c>
      <c r="N15" s="46" t="str">
        <f t="shared" si="1"/>
        <v>https://download.lenovo.com/Images/Parts/04X0196/04X0196_B.jpg</v>
      </c>
      <c r="O15" s="47" t="str">
        <f t="shared" si="2"/>
        <v>https://download.lenovo.com/Images/Parts/04X0196/04X0196_details.jpg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t="b">
        <f>FALSE()</f>
        <v>0</v>
      </c>
      <c r="D16" s="41" t="b">
        <f>FALSE()</f>
        <v>0</v>
      </c>
      <c r="E16" s="59">
        <v>5714401240136</v>
      </c>
      <c r="F16" s="36" t="s">
        <v>688</v>
      </c>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Norveççe</v>
      </c>
      <c r="I16" s="43" t="b">
        <f>TRUE()</f>
        <v>1</v>
      </c>
      <c r="J16" s="44" t="b">
        <f>TRUE()</f>
        <v>1</v>
      </c>
      <c r="K16" s="36" t="s">
        <v>706</v>
      </c>
      <c r="L16" s="45" t="b">
        <f>FALSE()</f>
        <v>0</v>
      </c>
      <c r="M16" s="46" t="str">
        <f t="shared" si="0"/>
        <v>https://download.lenovo.com/Images/Parts/04Y0920/04Y0920_A.jpg</v>
      </c>
      <c r="N16" s="46" t="str">
        <f t="shared" si="1"/>
        <v>https://download.lenovo.com/Images/Parts/04Y0920/04Y0920_B.jpg</v>
      </c>
      <c r="O16" s="47" t="str">
        <f t="shared" si="2"/>
        <v>https://download.lenovo.com/Images/Parts/04Y0920/04Y0920_details.jpg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t="b">
        <f>FALSE()</f>
        <v>0</v>
      </c>
      <c r="D17" s="41" t="b">
        <f>FALSE()</f>
        <v>0</v>
      </c>
      <c r="E17" s="59">
        <v>5714401240143</v>
      </c>
      <c r="F17" s="36" t="s">
        <v>689</v>
      </c>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Lehçe</v>
      </c>
      <c r="I17" s="43" t="b">
        <f>TRUE()</f>
        <v>1</v>
      </c>
      <c r="J17" s="44" t="b">
        <f>TRUE()</f>
        <v>1</v>
      </c>
      <c r="K17" s="36" t="s">
        <v>707</v>
      </c>
      <c r="L17" s="45" t="b">
        <f>FALSE()</f>
        <v>0</v>
      </c>
      <c r="M17" s="46" t="str">
        <f t="shared" si="0"/>
        <v>https://download.lenovo.com/Images/Parts/04X0236/04X0236_A.jpg</v>
      </c>
      <c r="N17" s="46" t="str">
        <f t="shared" si="1"/>
        <v>https://download.lenovo.com/Images/Parts/04X0236/04X0236_B.jpg</v>
      </c>
      <c r="O17" s="47" t="str">
        <f t="shared" si="2"/>
        <v>https://download.lenovo.com/Images/Parts/04X0236/04X0236_details.jpg</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t="b">
        <f>FALSE()</f>
        <v>0</v>
      </c>
      <c r="D18" s="41" t="b">
        <f>FALSE()</f>
        <v>0</v>
      </c>
      <c r="E18" s="59">
        <v>5714401240150</v>
      </c>
      <c r="F18" s="36" t="s">
        <v>690</v>
      </c>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Portekizce</v>
      </c>
      <c r="I18" s="43" t="b">
        <f>TRUE()</f>
        <v>1</v>
      </c>
      <c r="J18" s="44" t="b">
        <f>TRUE()</f>
        <v>1</v>
      </c>
      <c r="K18" s="36" t="s">
        <v>708</v>
      </c>
      <c r="L18" s="45" t="b">
        <f>FALSE()</f>
        <v>0</v>
      </c>
      <c r="M18" s="46" t="str">
        <f t="shared" si="0"/>
        <v>https://download.lenovo.com/Images/Parts/04X0237/04X0237_A.jpg</v>
      </c>
      <c r="N18" s="46" t="str">
        <f t="shared" si="1"/>
        <v>https://download.lenovo.com/Images/Parts/04X0237/04X0237_B.jpg</v>
      </c>
      <c r="O18" s="47" t="str">
        <f t="shared" si="2"/>
        <v>https://download.lenovo.com/Images/Parts/04X0237/04X0237_details.jpg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t="b">
        <f>FALSE()</f>
        <v>0</v>
      </c>
      <c r="D19" s="41" t="b">
        <f>FALSE()</f>
        <v>0</v>
      </c>
      <c r="E19" s="59">
        <v>5714401240167</v>
      </c>
      <c r="F19" s="36" t="s">
        <v>691</v>
      </c>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İsveççe – Fince</v>
      </c>
      <c r="I19" s="43" t="b">
        <f>TRUE()</f>
        <v>1</v>
      </c>
      <c r="J19" s="44" t="b">
        <f>TRUE()</f>
        <v>1</v>
      </c>
      <c r="K19" s="36" t="s">
        <v>709</v>
      </c>
      <c r="L19" s="45" t="b">
        <v>0</v>
      </c>
      <c r="M19" s="46" t="str">
        <f t="shared" si="0"/>
        <v>https://download.lenovo.com/Images/Parts/04Y0964/04Y0964_A.jpg</v>
      </c>
      <c r="N19" s="46" t="str">
        <f t="shared" si="1"/>
        <v>https://download.lenovo.com/Images/Parts/04Y0964/04Y0964_B.jpg</v>
      </c>
      <c r="O19" s="47" t="str">
        <f t="shared" si="2"/>
        <v>https://download.lenovo.com/Images/Parts/04Y0964/04Y0964_details.jpg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t="b">
        <f>FALSE()</f>
        <v>0</v>
      </c>
      <c r="D20" s="41" t="b">
        <v>0</v>
      </c>
      <c r="E20" s="59">
        <v>5714401240174</v>
      </c>
      <c r="F20" s="36" t="s">
        <v>692</v>
      </c>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İsviçre</v>
      </c>
      <c r="I20" s="43" t="b">
        <f>TRUE()</f>
        <v>1</v>
      </c>
      <c r="J20" s="44" t="b">
        <f>TRUE()</f>
        <v>1</v>
      </c>
      <c r="K20" s="36" t="s">
        <v>710</v>
      </c>
      <c r="L20" s="45" t="b">
        <f>FALSE()</f>
        <v>0</v>
      </c>
      <c r="M20" s="46" t="str">
        <f t="shared" si="0"/>
        <v>https://download.lenovo.com/Images/Parts/04X0242/04X0242_A.jpg</v>
      </c>
      <c r="N20" s="46" t="str">
        <f t="shared" si="1"/>
        <v>https://download.lenovo.com/Images/Parts/04X0242/04X0242_B.jpg</v>
      </c>
      <c r="O20" s="47" t="str">
        <f t="shared" si="2"/>
        <v>https://download.lenovo.com/Images/Parts/04X0242/04X0242_details.jpg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t="b">
        <f>FALSE()</f>
        <v>0</v>
      </c>
      <c r="D21" s="41" t="b">
        <f>FALSE()</f>
        <v>0</v>
      </c>
      <c r="E21" s="59">
        <v>5714401240181</v>
      </c>
      <c r="F21" s="36" t="s">
        <v>693</v>
      </c>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f>TRUE()</f>
        <v>1</v>
      </c>
      <c r="K21" s="36" t="s">
        <v>711</v>
      </c>
      <c r="L21" s="45" t="b">
        <f>TRUE()</f>
        <v>1</v>
      </c>
      <c r="M21" s="46" t="str">
        <f t="shared" si="0"/>
        <v>https://raw.githubusercontent.com/PatrickVibild/TellusAmazonPictures/master/pictures/Lenovo/X240/BL/USI/1.jpg</v>
      </c>
      <c r="N21" s="46" t="str">
        <f t="shared" si="1"/>
        <v>https://raw.githubusercontent.com/PatrickVibild/TellusAmazonPictures/master/pictures/Lenovo/X240/BL/USI/2.jpg</v>
      </c>
      <c r="O21" s="47" t="str">
        <f t="shared" si="2"/>
        <v>https://raw.githubusercontent.com/PatrickVibild/TellusAmazonPictures/master/pictures/Lenovo/X240/BL/USI/3.jpg</v>
      </c>
      <c r="P21" t="str">
        <f t="shared" si="3"/>
        <v>https://raw.githubusercontent.com/PatrickVibild/TellusAmazonPictures/master/pictures/Lenovo/X240/BL/USI/4.jpg</v>
      </c>
      <c r="Q21" t="str">
        <f t="shared" si="4"/>
        <v>https://raw.githubusercontent.com/PatrickVibild/TellusAmazonPictures/master/pictures/Lenovo/X240/BL/USI/5.jpg</v>
      </c>
      <c r="R21" t="str">
        <f t="shared" si="5"/>
        <v>https://raw.githubusercontent.com/PatrickVibild/TellusAmazonPictures/master/pictures/Lenovo/X240/BL/USI/6.jpg</v>
      </c>
      <c r="S21" t="str">
        <f t="shared" si="6"/>
        <v>https://raw.githubusercontent.com/PatrickVibild/TellusAmazonPictures/master/pictures/Lenovo/X240/BL/USI/7.jpg</v>
      </c>
      <c r="T21" t="str">
        <f t="shared" si="7"/>
        <v>https://raw.githubusercontent.com/PatrickVibild/TellusAmazonPictures/master/pictures/Lenovo/X240/BL/USI/8.jpg</v>
      </c>
      <c r="U21" t="str">
        <f t="shared" si="8"/>
        <v>https://raw.githubusercontent.com/PatrickVibild/TellusAmazonPictures/master/pictures/Lenovo/X240/BL/USI/9.jpg</v>
      </c>
      <c r="V21" s="42">
        <f>MATCH(G21,options!$D$1:$D$20,0)</f>
        <v>16</v>
      </c>
    </row>
    <row r="22" spans="1:22" ht="28" x14ac:dyDescent="0.15">
      <c r="B22" s="50"/>
      <c r="C22" t="b">
        <f>TRUE()</f>
        <v>1</v>
      </c>
      <c r="D22" s="41" t="b">
        <f>FALSE()</f>
        <v>0</v>
      </c>
      <c r="E22" s="59">
        <v>5714401240198</v>
      </c>
      <c r="F22" s="36" t="s">
        <v>694</v>
      </c>
      <c r="G22" s="42" t="s">
        <v>404</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US</v>
      </c>
      <c r="I22" s="43" t="b">
        <f>TRUE()</f>
        <v>1</v>
      </c>
      <c r="J22" s="44" t="b">
        <f>TRUE()</f>
        <v>1</v>
      </c>
      <c r="K22" s="36" t="s">
        <v>712</v>
      </c>
      <c r="L22" s="45" t="b">
        <v>1</v>
      </c>
      <c r="M22" s="46" t="str">
        <f t="shared" si="0"/>
        <v>https://raw.githubusercontent.com/PatrickVibild/TellusAmazonPictures/master/pictures/Lenovo/X240/BL/US/1.jpg</v>
      </c>
      <c r="N22" s="46" t="str">
        <f t="shared" si="1"/>
        <v>https://raw.githubusercontent.com/PatrickVibild/TellusAmazonPictures/master/pictures/Lenovo/X240/BL/US/2.jpg</v>
      </c>
      <c r="O22" s="47" t="str">
        <f t="shared" si="2"/>
        <v>https://raw.githubusercontent.com/PatrickVibild/TellusAmazonPictures/master/pictures/Lenovo/X240/BL/US/3.jpg</v>
      </c>
      <c r="P22" t="str">
        <f t="shared" si="3"/>
        <v>https://raw.githubusercontent.com/PatrickVibild/TellusAmazonPictures/master/pictures/Lenovo/X240/BL/US/4.jpg</v>
      </c>
      <c r="Q22" t="str">
        <f t="shared" si="4"/>
        <v>https://raw.githubusercontent.com/PatrickVibild/TellusAmazonPictures/master/pictures/Lenovo/X240/BL/US/5.jpg</v>
      </c>
      <c r="R22" t="str">
        <f t="shared" si="5"/>
        <v>https://raw.githubusercontent.com/PatrickVibild/TellusAmazonPictures/master/pictures/Lenovo/X240/BL/US/6.jpg</v>
      </c>
      <c r="S22" t="str">
        <f t="shared" si="6"/>
        <v>https://raw.githubusercontent.com/PatrickVibild/TellusAmazonPictures/master/pictures/Lenovo/X240/BL/US/7.jpg</v>
      </c>
      <c r="T22" t="str">
        <f t="shared" si="7"/>
        <v>https://raw.githubusercontent.com/PatrickVibild/TellusAmazonPictures/master/pictures/Lenovo/X240/BL/US/8.jpg</v>
      </c>
      <c r="U22" t="str">
        <f t="shared" si="8"/>
        <v>https://raw.githubusercontent.com/PatrickVibild/TellusAmazonPictures/master/pictures/Lenovo/X240/BL/US/9.jpg</v>
      </c>
      <c r="V22" s="42">
        <f>MATCH(G22,options!$D$1:$D$20,0)</f>
        <v>18</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YENİLENDİ: PARA TASARRUFU - Yedek Lenovo dizüstü bilgisayar klavyesi, OEM klavyeleriyle aynı kalitede. TellusRem, 2011'den beri dünyanın Lider klavye distribütörüdür. Mükemmel yedek klavye, değiştirilmesi ve takılması kolaydır.</v>
      </c>
      <c r="C23" s="41"/>
      <c r="D23" s="41"/>
      <c r="E23" s="59"/>
      <c r="F23" s="36"/>
      <c r="G23" s="42" t="s">
        <v>370</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Almanca</v>
      </c>
      <c r="I23" s="43" t="b">
        <f>TRUE()</f>
        <v>1</v>
      </c>
      <c r="J23" s="44" t="b">
        <v>0</v>
      </c>
      <c r="K23" s="36" t="s">
        <v>723</v>
      </c>
      <c r="L23" s="45" t="b">
        <v>1</v>
      </c>
      <c r="M23" s="46" t="str">
        <f t="shared" si="0"/>
        <v>https://raw.githubusercontent.com/PatrickVibild/TellusAmazonPictures/master/pictures/Lenovo/X240/RG/DE/1.jpg</v>
      </c>
      <c r="N23" s="46" t="str">
        <f t="shared" si="1"/>
        <v>https://raw.githubusercontent.com/PatrickVibild/TellusAmazonPictures/master/pictures/Lenovo/X240/RG/DE/2.jpg</v>
      </c>
      <c r="O23" s="47" t="str">
        <f t="shared" si="2"/>
        <v>https://raw.githubusercontent.com/PatrickVibild/TellusAmazonPictures/master/pictures/Lenovo/X240/RG/DE/3.jpg</v>
      </c>
      <c r="P23" t="str">
        <f t="shared" si="3"/>
        <v>https://raw.githubusercontent.com/PatrickVibild/TellusAmazonPictures/master/pictures/Lenovo/X240/RG/DE/4.jpg</v>
      </c>
      <c r="Q23" t="str">
        <f t="shared" si="4"/>
        <v>https://raw.githubusercontent.com/PatrickVibild/TellusAmazonPictures/master/pictures/Lenovo/X240/RG/DE/5.jpg</v>
      </c>
      <c r="R23" t="str">
        <f t="shared" si="5"/>
        <v>https://raw.githubusercontent.com/PatrickVibild/TellusAmazonPictures/master/pictures/Lenovo/X240/RG/DE/6.jpg</v>
      </c>
      <c r="S23" t="str">
        <f t="shared" si="6"/>
        <v>https://raw.githubusercontent.com/PatrickVibild/TellusAmazonPictures/master/pictures/Lenovo/X240/RG/DE/7.jpg</v>
      </c>
      <c r="T23" t="str">
        <f t="shared" si="7"/>
        <v>https://raw.githubusercontent.com/PatrickVibild/TellusAmazonPictures/master/pictures/Lenovo/X240/RG/DE/8.jpg</v>
      </c>
      <c r="U23" t="str">
        <f t="shared" si="8"/>
        <v>https://raw.githubusercontent.com/PatrickVibild/TellusAmazonPictures/master/pictures/Lenovo/X240/RG/DE/9.jpg</v>
      </c>
      <c r="V23" s="42">
        <f>MATCH(G23,options!$D$1:$D$20,0)</f>
        <v>1</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v>
      </c>
      <c r="C24" s="41"/>
      <c r="D24" s="41"/>
      <c r="E24" s="59"/>
      <c r="F24" s="36"/>
      <c r="G24" s="42" t="s">
        <v>372</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Fransızca</v>
      </c>
      <c r="I24" s="43"/>
      <c r="J24" s="44" t="b">
        <f>FALSE()</f>
        <v>0</v>
      </c>
      <c r="K24" s="36" t="s">
        <v>724</v>
      </c>
      <c r="L24" s="45" t="b">
        <v>1</v>
      </c>
      <c r="M24" s="46" t="str">
        <f t="shared" si="0"/>
        <v>https://raw.githubusercontent.com/PatrickVibild/TellusAmazonPictures/master/pictures/Lenovo/X240/RG/FR/1.jpg</v>
      </c>
      <c r="N24" s="46" t="str">
        <f t="shared" si="1"/>
        <v>https://raw.githubusercontent.com/PatrickVibild/TellusAmazonPictures/master/pictures/Lenovo/X240/RG/FR/2.jpg</v>
      </c>
      <c r="O24" s="47" t="str">
        <f t="shared" si="2"/>
        <v>https://raw.githubusercontent.com/PatrickVibild/TellusAmazonPictures/master/pictures/Lenovo/X240/RG/FR/3.jpg</v>
      </c>
      <c r="P24" t="str">
        <f t="shared" si="3"/>
        <v>https://raw.githubusercontent.com/PatrickVibild/TellusAmazonPictures/master/pictures/Lenovo/X240/RG/FR/4.jpg</v>
      </c>
      <c r="Q24" t="str">
        <f t="shared" si="4"/>
        <v>https://raw.githubusercontent.com/PatrickVibild/TellusAmazonPictures/master/pictures/Lenovo/X240/RG/FR/5.jpg</v>
      </c>
      <c r="R24" t="str">
        <f t="shared" si="5"/>
        <v>https://raw.githubusercontent.com/PatrickVibild/TellusAmazonPictures/master/pictures/Lenovo/X240/RG/FR/6.jpg</v>
      </c>
      <c r="S24" t="str">
        <f t="shared" si="6"/>
        <v>https://raw.githubusercontent.com/PatrickVibild/TellusAmazonPictures/master/pictures/Lenovo/X240/RG/FR/7.jpg</v>
      </c>
      <c r="T24" t="str">
        <f t="shared" si="7"/>
        <v>https://raw.githubusercontent.com/PatrickVibild/TellusAmazonPictures/master/pictures/Lenovo/X240/RG/FR/8.jpg</v>
      </c>
      <c r="U24" t="str">
        <f t="shared" si="8"/>
        <v>https://raw.githubusercontent.com/PatrickVibild/TellusAmazonPictures/master/pictures/Lenovo/X240/RG/FR/9.jpg</v>
      </c>
      <c r="V24" s="42">
        <f>MATCH(G24,options!$D$1:$D$20,0)</f>
        <v>2</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ÇEVRE DOSTU ÜRÜN - Yenilenmiş satın alın, YEŞİL SATIN AL! Yeni bir klavye almaya kıyasla, yenilenmiş klavyelerimizi satın alarak karbondioksiti %80'den fazla azaltın! Klavyeniz için mükemmel OEM yedek parçası.</v>
      </c>
      <c r="C25" s="41"/>
      <c r="D25" s="41"/>
      <c r="E25" s="59"/>
      <c r="F25" s="36"/>
      <c r="G25" s="42" t="s">
        <v>375</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İtalyan</v>
      </c>
      <c r="I25" s="43"/>
      <c r="J25" s="44" t="b">
        <f>FALSE()</f>
        <v>0</v>
      </c>
      <c r="K25" s="36" t="s">
        <v>725</v>
      </c>
      <c r="L25" s="45" t="b">
        <v>1</v>
      </c>
      <c r="M25" s="46" t="str">
        <f t="shared" si="0"/>
        <v>https://raw.githubusercontent.com/PatrickVibild/TellusAmazonPictures/master/pictures/Lenovo/X240/RG/IT/1.jpg</v>
      </c>
      <c r="N25" s="46" t="str">
        <f t="shared" si="1"/>
        <v>https://raw.githubusercontent.com/PatrickVibild/TellusAmazonPictures/master/pictures/Lenovo/X240/RG/IT/2.jpg</v>
      </c>
      <c r="O25" s="47" t="str">
        <f t="shared" si="2"/>
        <v>https://raw.githubusercontent.com/PatrickVibild/TellusAmazonPictures/master/pictures/Lenovo/X240/RG/IT/3.jpg</v>
      </c>
      <c r="P25" t="str">
        <f t="shared" si="3"/>
        <v>https://raw.githubusercontent.com/PatrickVibild/TellusAmazonPictures/master/pictures/Lenovo/X240/RG/IT/4.jpg</v>
      </c>
      <c r="Q25" t="str">
        <f t="shared" si="4"/>
        <v>https://raw.githubusercontent.com/PatrickVibild/TellusAmazonPictures/master/pictures/Lenovo/X240/RG/IT/5.jpg</v>
      </c>
      <c r="R25" t="str">
        <f t="shared" si="5"/>
        <v>https://raw.githubusercontent.com/PatrickVibild/TellusAmazonPictures/master/pictures/Lenovo/X240/RG/IT/6.jpg</v>
      </c>
      <c r="S25" t="str">
        <f t="shared" si="6"/>
        <v>https://raw.githubusercontent.com/PatrickVibild/TellusAmazonPictures/master/pictures/Lenovo/X240/RG/IT/7.jpg</v>
      </c>
      <c r="T25" t="str">
        <f t="shared" si="7"/>
        <v>https://raw.githubusercontent.com/PatrickVibild/TellusAmazonPictures/master/pictures/Lenovo/X240/RG/IT/8.jpg</v>
      </c>
      <c r="U25" t="str">
        <f t="shared" si="8"/>
        <v>https://raw.githubusercontent.com/PatrickVibild/TellusAmazonPictures/master/pictures/Lenovo/X240/RG/IT/9.jpg</v>
      </c>
      <c r="V25" s="42">
        <f>MATCH(G25,options!$D$1:$D$20,0)</f>
        <v>3</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arkadan aydınlatmalı.</v>
      </c>
      <c r="C26" s="41"/>
      <c r="D26" s="41"/>
      <c r="E26" s="59"/>
      <c r="F26" s="36"/>
      <c r="G26" s="42" t="s">
        <v>377</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İspanyol</v>
      </c>
      <c r="I26" s="43"/>
      <c r="J26" s="44" t="b">
        <f>FALSE()</f>
        <v>0</v>
      </c>
      <c r="K26" s="36" t="s">
        <v>726</v>
      </c>
      <c r="L26" s="45" t="b">
        <v>1</v>
      </c>
      <c r="M26" s="46" t="str">
        <f t="shared" si="0"/>
        <v>https://raw.githubusercontent.com/PatrickVibild/TellusAmazonPictures/master/pictures/Lenovo/X240/RG/ES/1.jpg</v>
      </c>
      <c r="N26" s="46" t="str">
        <f t="shared" si="1"/>
        <v>https://raw.githubusercontent.com/PatrickVibild/TellusAmazonPictures/master/pictures/Lenovo/X240/RG/ES/2.jpg</v>
      </c>
      <c r="O26" s="47" t="str">
        <f t="shared" si="2"/>
        <v>https://raw.githubusercontent.com/PatrickVibild/TellusAmazonPictures/master/pictures/Lenovo/X240/RG/ES/3.jpg</v>
      </c>
      <c r="P26" t="str">
        <f t="shared" si="3"/>
        <v>https://raw.githubusercontent.com/PatrickVibild/TellusAmazonPictures/master/pictures/Lenovo/X240/RG/ES/4.jpg</v>
      </c>
      <c r="Q26" t="str">
        <f t="shared" si="4"/>
        <v>https://raw.githubusercontent.com/PatrickVibild/TellusAmazonPictures/master/pictures/Lenovo/X240/RG/ES/5.jpg</v>
      </c>
      <c r="R26" t="str">
        <f t="shared" si="5"/>
        <v>https://raw.githubusercontent.com/PatrickVibild/TellusAmazonPictures/master/pictures/Lenovo/X240/RG/ES/6.jpg</v>
      </c>
      <c r="S26" t="str">
        <f t="shared" si="6"/>
        <v>https://raw.githubusercontent.com/PatrickVibild/TellusAmazonPictures/master/pictures/Lenovo/X240/RG/ES/7.jpg</v>
      </c>
      <c r="T26" t="str">
        <f t="shared" si="7"/>
        <v>https://raw.githubusercontent.com/PatrickVibild/TellusAmazonPictures/master/pictures/Lenovo/X240/RG/ES/8.jpg</v>
      </c>
      <c r="U26" t="str">
        <f t="shared" si="8"/>
        <v>https://raw.githubusercontent.com/PatrickVibild/TellusAmazonPictures/master/pictures/Lenovo/X240/RG/ES/9.jpg</v>
      </c>
      <c r="V26" s="42">
        <f>MATCH(G26,options!$D$1:$D$20,0)</f>
        <v>4</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İLE UYUMLU - Lenovo {model}. Herhangi bir klavye satın almadan önce lütfen resmi ve açıklamayı dikkatlice kontrol edin. Bu, bilgisayarınız için doğru dizüstü bilgisayar klavyesini almanızı sağlar. Süper kolay kurulum.</v>
      </c>
      <c r="C27" s="41"/>
      <c r="D27" s="41"/>
      <c r="E27" s="59"/>
      <c r="F27" s="36"/>
      <c r="G27" s="42" t="s">
        <v>379</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Birleşik Krallık</v>
      </c>
      <c r="I27" s="43"/>
      <c r="J27" s="44" t="b">
        <f>FALSE()</f>
        <v>0</v>
      </c>
      <c r="K27" s="36" t="s">
        <v>727</v>
      </c>
      <c r="L27" s="45" t="b">
        <v>1</v>
      </c>
      <c r="M27" s="46" t="str">
        <f t="shared" si="0"/>
        <v>https://raw.githubusercontent.com/PatrickVibild/TellusAmazonPictures/master/pictures/Lenovo/X240/RG/UK/1.jpg</v>
      </c>
      <c r="N27" s="46" t="str">
        <f t="shared" si="1"/>
        <v>https://raw.githubusercontent.com/PatrickVibild/TellusAmazonPictures/master/pictures/Lenovo/X240/RG/UK/2.jpg</v>
      </c>
      <c r="O27" s="47" t="str">
        <f t="shared" si="2"/>
        <v>https://raw.githubusercontent.com/PatrickVibild/TellusAmazonPictures/master/pictures/Lenovo/X240/RG/UK/3.jpg</v>
      </c>
      <c r="P27" t="str">
        <f t="shared" si="3"/>
        <v>https://raw.githubusercontent.com/PatrickVibild/TellusAmazonPictures/master/pictures/Lenovo/X240/RG/UK/4.jpg</v>
      </c>
      <c r="Q27" t="str">
        <f t="shared" si="4"/>
        <v>https://raw.githubusercontent.com/PatrickVibild/TellusAmazonPictures/master/pictures/Lenovo/X240/RG/UK/5.jpg</v>
      </c>
      <c r="R27" t="str">
        <f t="shared" si="5"/>
        <v>https://raw.githubusercontent.com/PatrickVibild/TellusAmazonPictures/master/pictures/Lenovo/X240/RG/UK/6.jpg</v>
      </c>
      <c r="S27" t="str">
        <f t="shared" si="6"/>
        <v>https://raw.githubusercontent.com/PatrickVibild/TellusAmazonPictures/master/pictures/Lenovo/X240/RG/UK/7.jpg</v>
      </c>
      <c r="T27" t="str">
        <f t="shared" si="7"/>
        <v>https://raw.githubusercontent.com/PatrickVibild/TellusAmazonPictures/master/pictures/Lenovo/X240/RG/UK/8.jpg</v>
      </c>
      <c r="U27" t="str">
        <f t="shared" si="8"/>
        <v>https://raw.githubusercontent.com/PatrickVibild/TellusAmazonPictures/master/pictures/Lenovo/X240/RG/UK/9.jpg</v>
      </c>
      <c r="V27" s="42">
        <f>MATCH(G27,options!$D$1:$D$20,0)</f>
        <v>5</v>
      </c>
    </row>
    <row r="28" spans="1:22" ht="28" x14ac:dyDescent="0.15">
      <c r="B28" s="53"/>
      <c r="C28" s="41"/>
      <c r="D28" s="41"/>
      <c r="E28" s="59"/>
      <c r="F28" s="36"/>
      <c r="G28" s="42" t="s">
        <v>381</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İskandinav – İskandinav</v>
      </c>
      <c r="I28" s="43"/>
      <c r="J28" s="44" t="b">
        <f>FALSE()</f>
        <v>0</v>
      </c>
      <c r="K28" s="36" t="s">
        <v>728</v>
      </c>
      <c r="L28" s="45" t="b">
        <v>1</v>
      </c>
      <c r="M28" s="46" t="str">
        <f t="shared" si="0"/>
        <v>https://raw.githubusercontent.com/PatrickVibild/TellusAmazonPictures/master/pictures/Lenovo/X240/RG/NOR/1.jpg</v>
      </c>
      <c r="N28" s="46" t="str">
        <f t="shared" si="1"/>
        <v>https://raw.githubusercontent.com/PatrickVibild/TellusAmazonPictures/master/pictures/Lenovo/X240/RG/NOR/2.jpg</v>
      </c>
      <c r="O28" s="47" t="str">
        <f t="shared" si="2"/>
        <v>https://raw.githubusercontent.com/PatrickVibild/TellusAmazonPictures/master/pictures/Lenovo/X240/RG/NOR/3.jpg</v>
      </c>
      <c r="P28" t="str">
        <f t="shared" si="3"/>
        <v>https://raw.githubusercontent.com/PatrickVibild/TellusAmazonPictures/master/pictures/Lenovo/X240/RG/NOR/4.jpg</v>
      </c>
      <c r="Q28" t="str">
        <f t="shared" si="4"/>
        <v>https://raw.githubusercontent.com/PatrickVibild/TellusAmazonPictures/master/pictures/Lenovo/X240/RG/NOR/5.jpg</v>
      </c>
      <c r="R28" t="str">
        <f t="shared" si="5"/>
        <v>https://raw.githubusercontent.com/PatrickVibild/TellusAmazonPictures/master/pictures/Lenovo/X240/RG/NOR/6.jpg</v>
      </c>
      <c r="S28" t="str">
        <f t="shared" si="6"/>
        <v>https://raw.githubusercontent.com/PatrickVibild/TellusAmazonPictures/master/pictures/Lenovo/X240/RG/NOR/7.jpg</v>
      </c>
      <c r="T28" t="str">
        <f t="shared" si="7"/>
        <v>https://raw.githubusercontent.com/PatrickVibild/TellusAmazonPictures/master/pictures/Lenovo/X240/RG/NOR/8.jpg</v>
      </c>
      <c r="U28" t="str">
        <f t="shared" si="8"/>
        <v>https://raw.githubusercontent.com/PatrickVibild/TellusAmazonPictures/master/pictures/Lenovo/X240/RG/NOR/9.jpg</v>
      </c>
      <c r="V28" s="42">
        <f>MATCH(G28,options!$D$1:$D$20,0)</f>
        <v>6</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C29" s="41"/>
      <c r="D29" s="41"/>
      <c r="E29" s="59"/>
      <c r="F29" s="36"/>
      <c r="G29" s="42" t="s">
        <v>383</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Belçikalı</v>
      </c>
      <c r="I29" s="43"/>
      <c r="J29" s="44" t="b">
        <f>FALSE()</f>
        <v>0</v>
      </c>
      <c r="K29" s="36" t="s">
        <v>700</v>
      </c>
      <c r="L29" s="45" t="b">
        <f>FALSE()</f>
        <v>0</v>
      </c>
      <c r="M29" s="46" t="str">
        <f t="shared" si="0"/>
        <v>https://download.lenovo.com/Images/Parts/04Y0906/04Y0906_A.jpg</v>
      </c>
      <c r="N29" s="46" t="str">
        <f t="shared" si="1"/>
        <v>https://download.lenovo.com/Images/Parts/04Y0906/04Y0906_B.jpg</v>
      </c>
      <c r="O29" s="47" t="str">
        <f t="shared" si="2"/>
        <v>https://download.lenovo.com/Images/Parts/04Y0906/04Y0906_details.jpg</v>
      </c>
      <c r="P29" t="str">
        <f t="shared" si="3"/>
        <v/>
      </c>
      <c r="Q29" t="str">
        <f t="shared" si="4"/>
        <v/>
      </c>
      <c r="R29" t="str">
        <f t="shared" si="5"/>
        <v/>
      </c>
      <c r="S29" t="str">
        <f t="shared" si="6"/>
        <v/>
      </c>
      <c r="T29" t="str">
        <f t="shared" si="7"/>
        <v/>
      </c>
      <c r="U29" t="str">
        <f t="shared" si="8"/>
        <v/>
      </c>
      <c r="V29" s="42">
        <f>MATCH(G29,options!$D$1:$D$20,0)</f>
        <v>7</v>
      </c>
    </row>
    <row r="30" spans="1:22" ht="14" x14ac:dyDescent="0.15">
      <c r="B30" s="53"/>
      <c r="C30" s="41"/>
      <c r="D30" s="41"/>
      <c r="E30" s="59"/>
      <c r="F30" s="36"/>
      <c r="G30" s="42" t="s">
        <v>385</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Bulgarca</v>
      </c>
      <c r="I30" s="43"/>
      <c r="J30" s="44" t="b">
        <f>FALSE()</f>
        <v>0</v>
      </c>
      <c r="K30" s="36" t="s">
        <v>713</v>
      </c>
      <c r="L30" s="45" t="b">
        <f>FALSE()</f>
        <v>0</v>
      </c>
      <c r="M30" s="46" t="str">
        <f t="shared" si="0"/>
        <v>https://download.lenovo.com/Images/Parts/04Y0907/04Y0907_A.jpg</v>
      </c>
      <c r="N30" s="46" t="str">
        <f t="shared" si="1"/>
        <v>https://download.lenovo.com/Images/Parts/04Y0907/04Y0907_B.jpg</v>
      </c>
      <c r="O30" s="47" t="str">
        <f t="shared" si="2"/>
        <v>https://download.lenovo.com/Images/Parts/04Y0907/04Y0907_details.jpg</v>
      </c>
      <c r="P30" t="str">
        <f t="shared" si="3"/>
        <v/>
      </c>
      <c r="Q30" t="str">
        <f t="shared" si="4"/>
        <v/>
      </c>
      <c r="R30" t="str">
        <f t="shared" si="5"/>
        <v/>
      </c>
      <c r="S30" t="str">
        <f t="shared" si="6"/>
        <v/>
      </c>
      <c r="T30" t="str">
        <f t="shared" si="7"/>
        <v/>
      </c>
      <c r="U30" t="str">
        <f t="shared" si="8"/>
        <v/>
      </c>
      <c r="V30" s="42">
        <f>MATCH(G30,options!$D$1:$D$20,0)</f>
        <v>8</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Teslimat tarihinden sonra 6 ay garanti. Klavyenin herhangi bir arızası durumunda, ürünün klavyesi için yeni bir birim veya yedek parça gönderilecektir. Stok sıkıntısı olması durumunda tam bir geri ödeme yapılır.</v>
      </c>
      <c r="C31" s="41"/>
      <c r="D31" s="41"/>
      <c r="E31" s="59"/>
      <c r="F31" s="36"/>
      <c r="G31" s="42" t="s">
        <v>386</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Çek</v>
      </c>
      <c r="I31" s="43"/>
      <c r="J31" s="44" t="b">
        <f>FALSE()</f>
        <v>0</v>
      </c>
      <c r="K31" s="36" t="s">
        <v>714</v>
      </c>
      <c r="L31" s="45" t="b">
        <f>FALSE()</f>
        <v>0</v>
      </c>
      <c r="M31" s="46" t="str">
        <f t="shared" si="0"/>
        <v>https://download.lenovo.com/Images/Parts/04Y0908/04Y0908_A.jpg</v>
      </c>
      <c r="N31" s="46" t="str">
        <f t="shared" si="1"/>
        <v>https://download.lenovo.com/Images/Parts/04Y0908/04Y0908_B.jpg</v>
      </c>
      <c r="O31" s="47" t="str">
        <f t="shared" si="2"/>
        <v>https://download.lenovo.com/Images/Parts/04Y0908/04Y0908_details.jpg</v>
      </c>
      <c r="P31" t="str">
        <f t="shared" si="3"/>
        <v/>
      </c>
      <c r="Q31" t="str">
        <f t="shared" si="4"/>
        <v/>
      </c>
      <c r="R31" t="str">
        <f t="shared" si="5"/>
        <v/>
      </c>
      <c r="S31" t="str">
        <f t="shared" si="6"/>
        <v/>
      </c>
      <c r="T31" t="str">
        <f t="shared" si="7"/>
        <v/>
      </c>
      <c r="U31" t="str">
        <f t="shared" si="8"/>
        <v/>
      </c>
      <c r="V31" s="42">
        <f>MATCH(G31,options!$D$1:$D$20,0)</f>
        <v>20</v>
      </c>
    </row>
    <row r="32" spans="1:22" ht="14" x14ac:dyDescent="0.15">
      <c r="C32" s="41"/>
      <c r="D32" s="41"/>
      <c r="E32" s="59"/>
      <c r="F32" s="36"/>
      <c r="G32" s="42" t="s">
        <v>388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Danimarkalı</v>
      </c>
      <c r="I32" s="43"/>
      <c r="J32" s="44" t="b">
        <f>FALSE()</f>
        <v>0</v>
      </c>
      <c r="K32" s="36" t="s">
        <v>715</v>
      </c>
      <c r="L32" s="45" t="b">
        <f>FALSE()</f>
        <v>0</v>
      </c>
      <c r="M32" s="46" t="str">
        <f t="shared" si="0"/>
        <v>https://download.lenovo.com/Images/Parts/04Y0947/04Y0947_A.jpg</v>
      </c>
      <c r="N32" s="46" t="str">
        <f t="shared" si="1"/>
        <v>https://download.lenovo.com/Images/Parts/04Y0947/04Y0947_B.jpg</v>
      </c>
      <c r="O32" s="47" t="str">
        <f t="shared" si="2"/>
        <v>https://download.lenovo.com/Images/Parts/04Y0947/04Y0947_details.jpg</v>
      </c>
      <c r="P32" t="str">
        <f t="shared" si="3"/>
        <v/>
      </c>
      <c r="Q32" t="str">
        <f t="shared" si="4"/>
        <v/>
      </c>
      <c r="R32" t="str">
        <f t="shared" si="5"/>
        <v/>
      </c>
      <c r="S32" t="str">
        <f t="shared" si="6"/>
        <v/>
      </c>
      <c r="T32" t="str">
        <f t="shared" si="7"/>
        <v/>
      </c>
      <c r="U32" t="str">
        <f t="shared" si="8"/>
        <v/>
      </c>
      <c r="V32" s="42">
        <f>MATCH(G32,options!$D$1:$D$20,0)</f>
        <v>9</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DÜZEN - {flag} {language} Arkadan aydınlatma YOK.</v>
      </c>
      <c r="C33" s="41"/>
      <c r="D33" s="41"/>
      <c r="E33" s="59"/>
      <c r="F33" s="36"/>
      <c r="G33" s="42" t="s">
        <v>390</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Macarca</v>
      </c>
      <c r="I33" s="43"/>
      <c r="J33" s="44" t="b">
        <f>FALSE()</f>
        <v>0</v>
      </c>
      <c r="K33" s="36" t="s">
        <v>716</v>
      </c>
      <c r="L33" s="45" t="b">
        <f>FALSE()</f>
        <v>0</v>
      </c>
      <c r="M33" s="46" t="str">
        <f t="shared" si="0"/>
        <v>https://download.lenovo.com/Images/Parts/04Y0915/04Y0915_A.jpg</v>
      </c>
      <c r="N33" s="46" t="str">
        <f t="shared" si="1"/>
        <v>https://download.lenovo.com/Images/Parts/04Y0915/04Y0915_B.jpg</v>
      </c>
      <c r="O33" s="47" t="str">
        <f t="shared" si="2"/>
        <v>https://download.lenovo.com/Images/Parts/04Y0915/04Y0915_details.jpg</v>
      </c>
      <c r="P33" t="str">
        <f t="shared" si="3"/>
        <v/>
      </c>
      <c r="Q33" t="str">
        <f t="shared" si="4"/>
        <v/>
      </c>
      <c r="R33" t="str">
        <f t="shared" si="5"/>
        <v/>
      </c>
      <c r="S33" t="str">
        <f t="shared" si="6"/>
        <v/>
      </c>
      <c r="T33" t="str">
        <f t="shared" si="7"/>
        <v/>
      </c>
      <c r="U33" t="str">
        <f t="shared" si="8"/>
        <v/>
      </c>
      <c r="V33" s="42">
        <f>MATCH(G33,options!$D$1:$D$20,0)</f>
        <v>19</v>
      </c>
    </row>
    <row r="34" spans="1:22" ht="14" x14ac:dyDescent="0.15">
      <c r="C34" s="41"/>
      <c r="D34" s="41"/>
      <c r="E34" s="59"/>
      <c r="F34" s="36"/>
      <c r="G34" s="42" t="s">
        <v>391</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Flemenkçe</v>
      </c>
      <c r="I34" s="43"/>
      <c r="J34" s="44" t="b">
        <f>FALSE()</f>
        <v>0</v>
      </c>
      <c r="K34" s="36" t="s">
        <v>717</v>
      </c>
      <c r="L34" s="45" t="b">
        <f>FALSE()</f>
        <v>0</v>
      </c>
      <c r="M34" s="46" t="str">
        <f t="shared" si="0"/>
        <v>https://download.lenovo.com/Images/Parts/04Y0919/04Y0919_A.jpg</v>
      </c>
      <c r="N34" s="46" t="str">
        <f t="shared" si="1"/>
        <v>https://download.lenovo.com/Images/Parts/04Y0919/04Y0919_B.jpg</v>
      </c>
      <c r="O34" s="47" t="str">
        <f t="shared" si="2"/>
        <v>https://download.lenovo.com/Images/Parts/04Y0919/04Y0919_details.jpg</v>
      </c>
      <c r="P34" t="str">
        <f t="shared" si="3"/>
        <v/>
      </c>
      <c r="Q34" t="str">
        <f t="shared" si="4"/>
        <v/>
      </c>
      <c r="R34" t="str">
        <f t="shared" si="5"/>
        <v/>
      </c>
      <c r="S34" t="str">
        <f t="shared" si="6"/>
        <v/>
      </c>
      <c r="T34" t="str">
        <f t="shared" si="7"/>
        <v/>
      </c>
      <c r="U34" t="str">
        <f t="shared" si="8"/>
        <v/>
      </c>
      <c r="V34" s="42">
        <f>MATCH(G34,options!$D$1:$D$20,0)</f>
        <v>10</v>
      </c>
    </row>
    <row r="35" spans="1:22" ht="14" x14ac:dyDescent="0.15">
      <c r="C35" s="41"/>
      <c r="D35" s="41"/>
      <c r="E35" s="59"/>
      <c r="F35" s="36"/>
      <c r="G35" s="42" t="s">
        <v>393</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Norveççe</v>
      </c>
      <c r="I35" s="43"/>
      <c r="J35" s="44" t="b">
        <f>FALSE()</f>
        <v>0</v>
      </c>
      <c r="K35" s="36" t="s">
        <v>706</v>
      </c>
      <c r="L35" s="45" t="b">
        <f>FALSE()</f>
        <v>0</v>
      </c>
      <c r="M35" s="46" t="str">
        <f t="shared" si="0"/>
        <v>https://download.lenovo.com/Images/Parts/04Y0920/04Y0920_A.jpg</v>
      </c>
      <c r="N35" s="46" t="str">
        <f t="shared" si="1"/>
        <v>https://download.lenovo.com/Images/Parts/04Y0920/04Y0920_B.jpg</v>
      </c>
      <c r="O35" s="47" t="str">
        <f t="shared" si="2"/>
        <v>https://download.lenovo.com/Images/Parts/04Y0920/04Y0920_details.jpg</v>
      </c>
      <c r="P35" t="str">
        <f t="shared" si="3"/>
        <v/>
      </c>
      <c r="Q35" t="str">
        <f t="shared" si="4"/>
        <v/>
      </c>
      <c r="R35" t="str">
        <f t="shared" si="5"/>
        <v/>
      </c>
      <c r="S35" t="str">
        <f t="shared" si="6"/>
        <v/>
      </c>
      <c r="T35" t="str">
        <f t="shared" si="7"/>
        <v/>
      </c>
      <c r="U35" t="str">
        <f t="shared" si="8"/>
        <v/>
      </c>
      <c r="V35" s="42">
        <f>MATCH(G35,options!$D$1:$D$20,0)</f>
        <v>11</v>
      </c>
    </row>
    <row r="36" spans="1:22" ht="14" x14ac:dyDescent="0.15">
      <c r="A36" s="37" t="s">
        <v>411</v>
      </c>
      <c r="B36" s="52" t="s">
        <v>591</v>
      </c>
      <c r="C36" s="41"/>
      <c r="D36" s="41"/>
      <c r="E36" s="59"/>
      <c r="F36" s="36"/>
      <c r="G36" s="42" t="s">
        <v>394</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Lehçe</v>
      </c>
      <c r="I36" s="43"/>
      <c r="J36" s="44" t="b">
        <f>FALSE()</f>
        <v>0</v>
      </c>
      <c r="K36" s="36" t="s">
        <v>707</v>
      </c>
      <c r="L36" s="45" t="b">
        <f>FALSE()</f>
        <v>0</v>
      </c>
      <c r="M36" s="46" t="str">
        <f t="shared" ref="M36:M67" si="9">IF(ISBLANK(K36),"",IF(L36, "https://raw.githubusercontent.com/PatrickVibild/TellusAmazonPictures/master/pictures/"&amp;K36&amp;"/1.jpg","https://download.lenovo.com/Images/Parts/"&amp;K36&amp;"/"&amp;K36&amp;"_A.jpg"))</f>
        <v>https://download.lenovo.com/Images/Parts/04X0236/04X0236_A.jpg</v>
      </c>
      <c r="N36" s="46" t="str">
        <f t="shared" ref="N36:N67" si="10">IF(ISBLANK(K36),"",IF(L36, "https://raw.githubusercontent.com/PatrickVibild/TellusAmazonPictures/master/pictures/"&amp;K36&amp;"/2.jpg","https://download.lenovo.com/Images/Parts/"&amp;K36&amp;"/"&amp;K36&amp;"_B.jpg"))</f>
        <v>https://download.lenovo.com/Images/Parts/04X0236/04X0236_B.jpg</v>
      </c>
      <c r="O36" s="47" t="str">
        <f t="shared" ref="O36:O67" si="11">IF(ISBLANK(K36),"",IF(L36, "https://raw.githubusercontent.com/PatrickVibild/TellusAmazonPictures/master/pictures/"&amp;K36&amp;"/3.jpg","https://download.lenovo.com/Images/Parts/"&amp;K36&amp;"/"&amp;K36&amp;"_details.jpg"))</f>
        <v>https://download.lenovo.com/Images/Parts/04X0236/04X0236_details.jpg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12</v>
      </c>
    </row>
    <row r="37" spans="1:22" ht="14" x14ac:dyDescent="0.15">
      <c r="A37" t="s">
        <v>413</v>
      </c>
      <c r="B37" s="52" t="s">
        <v>416</v>
      </c>
      <c r="C37" s="41"/>
      <c r="D37" s="41"/>
      <c r="E37" s="59"/>
      <c r="F37" s="36"/>
      <c r="G37" s="42" t="s">
        <v>396</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Portekizce</v>
      </c>
      <c r="I37" s="43"/>
      <c r="J37" s="44" t="b">
        <f>FALSE()</f>
        <v>0</v>
      </c>
      <c r="K37" s="36" t="s">
        <v>718</v>
      </c>
      <c r="L37" s="45" t="b">
        <f>FALSE()</f>
        <v>0</v>
      </c>
      <c r="M37" s="46" t="str">
        <f t="shared" si="9"/>
        <v>https://download.lenovo.com/Images/Parts/04Y0960/04Y0960_A.jpg</v>
      </c>
      <c r="N37" s="46" t="str">
        <f t="shared" si="10"/>
        <v>https://download.lenovo.com/Images/Parts/04Y0960/04Y0960_B.jpg</v>
      </c>
      <c r="O37" s="47" t="str">
        <f t="shared" si="11"/>
        <v>https://download.lenovo.com/Images/Parts/04Y0960/04Y0960_details.jpg</v>
      </c>
      <c r="P37" t="str">
        <f t="shared" si="12"/>
        <v/>
      </c>
      <c r="Q37" t="str">
        <f t="shared" si="13"/>
        <v/>
      </c>
      <c r="R37" t="str">
        <f t="shared" si="14"/>
        <v/>
      </c>
      <c r="S37" t="str">
        <f t="shared" si="15"/>
        <v/>
      </c>
      <c r="T37" t="str">
        <f t="shared" si="16"/>
        <v/>
      </c>
      <c r="U37" t="str">
        <f t="shared" si="17"/>
        <v/>
      </c>
      <c r="V37" s="42">
        <f>MATCH(G37,options!$D$1:$D$20,0)</f>
        <v>13</v>
      </c>
    </row>
    <row r="38" spans="1:22" ht="14" x14ac:dyDescent="0.15">
      <c r="C38" s="41"/>
      <c r="D38" s="41"/>
      <c r="E38" s="59"/>
      <c r="F38" s="36"/>
      <c r="G38" s="42" t="s">
        <v>397</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İsveççe – Fince</v>
      </c>
      <c r="I38" s="43"/>
      <c r="J38" s="44" t="b">
        <f>FALSE()</f>
        <v>0</v>
      </c>
      <c r="K38" s="36" t="s">
        <v>709</v>
      </c>
      <c r="L38" s="45" t="b">
        <f>FALSE()</f>
        <v>0</v>
      </c>
      <c r="M38" s="46" t="str">
        <f t="shared" si="9"/>
        <v>https://download.lenovo.com/Images/Parts/04Y0964/04Y0964_A.jpg</v>
      </c>
      <c r="N38" s="46" t="str">
        <f t="shared" si="10"/>
        <v>https://download.lenovo.com/Images/Parts/04Y0964/04Y0964_B.jpg</v>
      </c>
      <c r="O38" s="47" t="str">
        <f t="shared" si="11"/>
        <v>https://download.lenovo.com/Images/Parts/04Y0964/04Y0964_details.jpg</v>
      </c>
      <c r="P38" t="str">
        <f t="shared" si="12"/>
        <v/>
      </c>
      <c r="Q38" t="str">
        <f t="shared" si="13"/>
        <v/>
      </c>
      <c r="R38" t="str">
        <f t="shared" si="14"/>
        <v/>
      </c>
      <c r="S38" t="str">
        <f t="shared" si="15"/>
        <v/>
      </c>
      <c r="T38" t="str">
        <f t="shared" si="16"/>
        <v/>
      </c>
      <c r="U38" t="str">
        <f t="shared" si="17"/>
        <v/>
      </c>
      <c r="V38" s="42">
        <f>MATCH(G38,options!$D$1:$D$20,0)</f>
        <v>14</v>
      </c>
    </row>
    <row r="39" spans="1:22" ht="14" x14ac:dyDescent="0.15">
      <c r="C39" s="41"/>
      <c r="D39" s="41"/>
      <c r="E39" s="59"/>
      <c r="F39" s="36"/>
      <c r="G39" s="42" t="s">
        <v>400</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İsviçre</v>
      </c>
      <c r="I39" s="43"/>
      <c r="J39" s="44" t="b">
        <f>FALSE()</f>
        <v>0</v>
      </c>
      <c r="K39" s="36" t="s">
        <v>719</v>
      </c>
      <c r="L39" s="45" t="b">
        <f>FALSE()</f>
        <v>0</v>
      </c>
      <c r="M39" s="46" t="str">
        <f t="shared" si="9"/>
        <v>https://download.lenovo.com/Images/Parts/04Y0927/04Y0927_A.jpg</v>
      </c>
      <c r="N39" s="46" t="str">
        <f t="shared" si="10"/>
        <v>https://download.lenovo.com/Images/Parts/04Y0927/04Y0927_B.jpg</v>
      </c>
      <c r="O39" s="47" t="str">
        <f t="shared" si="11"/>
        <v>https://download.lenovo.com/Images/Parts/04Y0927/04Y0927_details.jpg</v>
      </c>
      <c r="P39" t="str">
        <f t="shared" si="12"/>
        <v/>
      </c>
      <c r="Q39" t="str">
        <f t="shared" si="13"/>
        <v/>
      </c>
      <c r="R39" t="str">
        <f t="shared" si="14"/>
        <v/>
      </c>
      <c r="S39" t="str">
        <f t="shared" si="15"/>
        <v/>
      </c>
      <c r="T39" t="str">
        <f t="shared" si="16"/>
        <v/>
      </c>
      <c r="U39" t="str">
        <f t="shared" si="17"/>
        <v/>
      </c>
      <c r="V39" s="42">
        <f>MATCH(G39,options!$D$1:$D$20,0)</f>
        <v>15</v>
      </c>
    </row>
    <row r="40" spans="1:22" ht="28" x14ac:dyDescent="0.15">
      <c r="C40" s="41"/>
      <c r="D40" s="41"/>
      <c r="E40" s="59"/>
      <c r="F40" s="36"/>
      <c r="G40" s="42" t="s">
        <v>401</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US international</v>
      </c>
      <c r="I40" s="43"/>
      <c r="J40" s="44" t="b">
        <f>FALSE()</f>
        <v>0</v>
      </c>
      <c r="K40" s="36" t="s">
        <v>729</v>
      </c>
      <c r="L40" s="45" t="b">
        <v>1</v>
      </c>
      <c r="M40" s="46" t="str">
        <f t="shared" si="9"/>
        <v>https://raw.githubusercontent.com/PatrickVibild/TellusAmazonPictures/master/pictures/Lenovo/X240/RG/USI/1.jpg</v>
      </c>
      <c r="N40" s="46" t="str">
        <f t="shared" si="10"/>
        <v>https://raw.githubusercontent.com/PatrickVibild/TellusAmazonPictures/master/pictures/Lenovo/X240/RG/USI/2.jpg</v>
      </c>
      <c r="O40" s="47" t="str">
        <f t="shared" si="11"/>
        <v>https://raw.githubusercontent.com/PatrickVibild/TellusAmazonPictures/master/pictures/Lenovo/X240/RG/USI/3.jpg</v>
      </c>
      <c r="P40" t="str">
        <f t="shared" si="12"/>
        <v>https://raw.githubusercontent.com/PatrickVibild/TellusAmazonPictures/master/pictures/Lenovo/X240/RG/USI/4.jpg</v>
      </c>
      <c r="Q40" t="str">
        <f t="shared" si="13"/>
        <v>https://raw.githubusercontent.com/PatrickVibild/TellusAmazonPictures/master/pictures/Lenovo/X240/RG/USI/5.jpg</v>
      </c>
      <c r="R40" t="str">
        <f t="shared" si="14"/>
        <v>https://raw.githubusercontent.com/PatrickVibild/TellusAmazonPictures/master/pictures/Lenovo/X240/RG/USI/6.jpg</v>
      </c>
      <c r="S40" t="str">
        <f t="shared" si="15"/>
        <v>https://raw.githubusercontent.com/PatrickVibild/TellusAmazonPictures/master/pictures/Lenovo/X240/RG/USI/7.jpg</v>
      </c>
      <c r="T40" t="str">
        <f t="shared" si="16"/>
        <v>https://raw.githubusercontent.com/PatrickVibild/TellusAmazonPictures/master/pictures/Lenovo/X240/RG/USI/8.jpg</v>
      </c>
      <c r="U40" t="str">
        <f t="shared" si="17"/>
        <v>https://raw.githubusercontent.com/PatrickVibild/TellusAmazonPictures/master/pictures/Lenovo/X240/RG/USI/9.jpg</v>
      </c>
      <c r="V40" s="42">
        <f>MATCH(G40,options!$D$1:$D$20,0)</f>
        <v>16</v>
      </c>
    </row>
    <row r="41" spans="1:22" ht="28" x14ac:dyDescent="0.15">
      <c r="D41" s="41"/>
      <c r="E41" s="59"/>
      <c r="F41" s="36"/>
      <c r="G41" s="42" t="s">
        <v>404</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v>
      </c>
      <c r="I41" s="43"/>
      <c r="J41" s="44" t="b">
        <f>FALSE()</f>
        <v>0</v>
      </c>
      <c r="K41" s="36" t="s">
        <v>730</v>
      </c>
      <c r="L41" s="45" t="b">
        <v>1</v>
      </c>
      <c r="M41" s="46" t="str">
        <f t="shared" si="9"/>
        <v>https://raw.githubusercontent.com/PatrickVibild/TellusAmazonPictures/master/pictures/Lenovo/X240/RG/US/1.jpg</v>
      </c>
      <c r="N41" s="46" t="str">
        <f t="shared" si="10"/>
        <v>https://raw.githubusercontent.com/PatrickVibild/TellusAmazonPictures/master/pictures/Lenovo/X240/RG/US/2.jpg</v>
      </c>
      <c r="O41" s="47" t="str">
        <f t="shared" si="11"/>
        <v>https://raw.githubusercontent.com/PatrickVibild/TellusAmazonPictures/master/pictures/Lenovo/X240/RG/US/3.jpg</v>
      </c>
      <c r="P41" t="str">
        <f t="shared" si="12"/>
        <v>https://raw.githubusercontent.com/PatrickVibild/TellusAmazonPictures/master/pictures/Lenovo/X240/RG/US/4.jpg</v>
      </c>
      <c r="Q41" t="str">
        <f t="shared" si="13"/>
        <v>https://raw.githubusercontent.com/PatrickVibild/TellusAmazonPictures/master/pictures/Lenovo/X240/RG/US/5.jpg</v>
      </c>
      <c r="R41" t="str">
        <f t="shared" si="14"/>
        <v>https://raw.githubusercontent.com/PatrickVibild/TellusAmazonPictures/master/pictures/Lenovo/X240/RG/US/6.jpg</v>
      </c>
      <c r="S41" t="str">
        <f t="shared" si="15"/>
        <v>https://raw.githubusercontent.com/PatrickVibild/TellusAmazonPictures/master/pictures/Lenovo/X240/RG/US/7.jpg</v>
      </c>
      <c r="T41" t="str">
        <f t="shared" si="16"/>
        <v>https://raw.githubusercontent.com/PatrickVibild/TellusAmazonPictures/master/pictures/Lenovo/X240/RG/US/8.jpg</v>
      </c>
      <c r="U41" t="str">
        <f t="shared" si="17"/>
        <v>https://raw.githubusercontent.com/PatrickVibild/TellusAmazonPictures/master/pictures/Lenovo/X240/RG/US/9.jpg</v>
      </c>
      <c r="V41" s="42">
        <f>MATCH(G41,options!$D$1:$D$20,0)</f>
        <v>18</v>
      </c>
    </row>
    <row r="42" spans="1:22" x14ac:dyDescent="0.15">
      <c r="C42" s="41"/>
      <c r="D42" s="41"/>
      <c r="E42" s="36"/>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Rusça</v>
      </c>
      <c r="I42" s="43"/>
      <c r="J42" s="44" t="b">
        <f>TRUE()</f>
        <v>1</v>
      </c>
      <c r="K42" s="36"/>
      <c r="L42" s="45"/>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x14ac:dyDescent="0.15">
      <c r="C43" s="41"/>
      <c r="D43" s="41"/>
      <c r="E43" s="36"/>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c r="J43" s="44" t="b">
        <f>TRUE()</f>
        <v>1</v>
      </c>
      <c r="K43" s="36"/>
      <c r="L43" s="45"/>
      <c r="M43" s="46" t="str">
        <f t="shared" si="9"/>
        <v/>
      </c>
      <c r="N43" s="46" t="str">
        <f t="shared" si="10"/>
        <v/>
      </c>
      <c r="O43" s="47" t="str">
        <f t="shared" si="11"/>
        <v/>
      </c>
      <c r="P43" t="str">
        <f t="shared" si="12"/>
        <v/>
      </c>
      <c r="Q43" t="str">
        <f t="shared" si="13"/>
        <v/>
      </c>
      <c r="R43" t="str">
        <f t="shared" si="14"/>
        <v/>
      </c>
      <c r="S43" t="str">
        <f t="shared" si="15"/>
        <v/>
      </c>
      <c r="T43" t="str">
        <f t="shared" si="16"/>
        <v/>
      </c>
      <c r="U43" t="str">
        <f t="shared" si="17"/>
        <v/>
      </c>
      <c r="V43" s="42">
        <f>MATCH(G43,options!$D$1:$D$20,0)</f>
        <v>18</v>
      </c>
    </row>
    <row r="44" spans="1:22" x14ac:dyDescent="0.15">
      <c r="E44" s="54"/>
      <c r="F44" s="55"/>
      <c r="G44" s="55"/>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2024-01-29T05:23:58Z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