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Regular/"/>
    </mc:Choice>
  </mc:AlternateContent>
  <xr:revisionPtr revIDLastSave="0" documentId="8_{47FB69D3-B26B-8548-9E16-6FD5C3DDC845}"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5" i="1" l="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L43" i="2"/>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J23" i="2"/>
  <c r="I23" i="2"/>
  <c r="L22" i="2"/>
  <c r="J22" i="2"/>
  <c r="I22" i="2"/>
  <c r="J21" i="2"/>
  <c r="I21" i="2"/>
  <c r="L20" i="2"/>
  <c r="J20" i="2"/>
  <c r="I20" i="2"/>
  <c r="L19" i="2"/>
  <c r="J19" i="2"/>
  <c r="I19" i="2"/>
  <c r="L18" i="2"/>
  <c r="J18" i="2"/>
  <c r="I18" i="2"/>
  <c r="L17" i="2"/>
  <c r="J17" i="2"/>
  <c r="I17" i="2"/>
  <c r="L16" i="2"/>
  <c r="J16" i="2"/>
  <c r="I16" i="2"/>
  <c r="L15" i="2"/>
  <c r="J15" i="2"/>
  <c r="I15" i="2"/>
  <c r="L14" i="2"/>
  <c r="J14" i="2"/>
  <c r="I14" i="2"/>
  <c r="L13" i="2"/>
  <c r="J13" i="2"/>
  <c r="I13" i="2"/>
  <c r="L12" i="2"/>
  <c r="J12" i="2"/>
  <c r="I12" i="2"/>
  <c r="L11" i="2"/>
  <c r="J11" i="2"/>
  <c r="I11" i="2"/>
  <c r="L10" i="2"/>
  <c r="J10" i="2"/>
  <c r="I10" i="2"/>
  <c r="J9" i="2"/>
  <c r="I9" i="2"/>
  <c r="J8" i="2"/>
  <c r="I8" i="2"/>
  <c r="J7" i="2"/>
  <c r="I7" i="2"/>
  <c r="J6" i="2"/>
  <c r="I6" i="2"/>
  <c r="J5" i="2"/>
  <c r="I5" i="2"/>
  <c r="J4" i="2"/>
  <c r="I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B39" i="1"/>
  <c r="AA39" i="1"/>
  <c r="Z39" i="1"/>
  <c r="Y39" i="1"/>
  <c r="X39" i="1"/>
  <c r="W39" i="1"/>
  <c r="U39" i="1"/>
  <c r="T39" i="1"/>
  <c r="S39" i="1"/>
  <c r="R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B36" i="1"/>
  <c r="AA36" i="1"/>
  <c r="Z36" i="1"/>
  <c r="Y36" i="1"/>
  <c r="X36" i="1"/>
  <c r="W36" i="1"/>
  <c r="U36" i="1"/>
  <c r="T36" i="1"/>
  <c r="S36" i="1"/>
  <c r="R36" i="1"/>
  <c r="P36" i="1"/>
  <c r="O36" i="1"/>
  <c r="N36" i="1"/>
  <c r="M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P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36" i="1" l="1"/>
  <c r="AM32"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<sst xmlns="http://schemas.openxmlformats.org/spreadsheetml/2006/main" count="905" uniqueCount="736">
  <si>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</si>
  <si>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</si>
  <si>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</si>
  <si>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</si>
  <si>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</si>
  <si>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</si>
  <si>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</si>
  <si>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</si>
  <si>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</si>
  <si>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</si>
  <si>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</si>
  <si>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</si>
  <si>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</si>
  <si>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</si>
  <si>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</si>
  <si>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</si>
  <si>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</si>
  <si>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</si>
  <si>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</si>
  <si>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</si>
  <si>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</si>
  <si>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</si>
  <si>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</si>
  <si>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</si>
  <si>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</si>
  <si>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</si>
  <si>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</si>
  <si>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</si>
  <si>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</si>
  <si>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</si>
  <si>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</si>
  <si>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</si>
  <si>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</si>
  <si>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</si>
  <si>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</si>
  <si>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</si>
  <si>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</si>
  <si>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</si>
  <si>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</si>
  <si>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</si>
  <si>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</si>
  <si>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</si>
  <si>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</si>
  <si>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</si>
  <si>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</si>
  <si>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</si>
  <si>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</si>
  <si>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</si>
  <si>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</si>
  <si>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</si>
  <si>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</si>
  <si>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</si>
  <si>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</si>
  <si>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</si>
  <si>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</si>
  <si>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</si>
  <si>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</si>
  <si>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</si>
  <si>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</si>
  <si>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</si>
  <si>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</si>
  <si>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</si>
  <si>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</si>
  <si>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</si>
  <si>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</si>
  <si>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</si>
  <si>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</si>
  <si>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</si>
  <si>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</si>
  <si>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</si>
  <si>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</si>
  <si>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</si>
  <si>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</si>
  <si>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</si>
  <si>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</si>
  <si>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</si>
  <si>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</si>
  <si>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</si>
  <si>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</si>
  <si>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</si>
  <si>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</si>
  <si>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</si>
  <si>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</si>
  <si>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</si>
  <si>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</si>
  <si>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</si>
  <si>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</si>
  <si>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</si>
  <si>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</si>
  <si>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</si>
  <si>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</si>
  <si>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</si>
  <si>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</si>
  <si>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</si>
  <si>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</si>
  <si>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</si>
  <si>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</si>
  <si>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</si>
  <si>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</si>
  <si>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</si>
  <si>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</si>
  <si>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</si>
  <si>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</si>
  <si>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</si>
  <si>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</si>
  <si>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</si>
  <si>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</si>
  <si>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</si>
  <si>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</si>
  <si>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</si>
  <si>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</si>
  <si>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</si>
  <si>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</si>
  <si>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</si>
  <si>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</si>
  <si>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</si>
  <si>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</si>
  <si>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</si>
  <si>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</si>
  <si>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</si>
  <si>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</si>
  <si>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</si>
  <si>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</si>
  <si>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</si>
  <si>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</si>
  <si>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</si>
  <si>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</si>
  <si>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</si>
  <si>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</si>
  <si>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</si>
  <si>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</si>
  <si>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</si>
  <si>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</si>
  <si>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</si>
  <si>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</si>
  <si>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</si>
  <si>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</si>
  <si>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</si>
  <si>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</si>
  <si>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</si>
  <si>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</si>
  <si>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</si>
  <si>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</si>
  <si>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</si>
  <si>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</si>
  <si>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</si>
  <si>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</si>
  <si>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</si>
  <si>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</si>
  <si>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</si>
  <si>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</si>
  <si>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</si>
  <si>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</si>
  <si>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</si>
  <si>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</si>
  <si>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</si>
  <si>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</si>
  <si>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</si>
  <si>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</si>
  <si>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</si>
  <si>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</si>
  <si>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</si>
  <si>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</si>
  <si>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</si>
  <si>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</si>
  <si>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</si>
  <si>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</si>
  <si>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</si>
  <si>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</si>
  <si>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</si>
  <si>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</si>
  <si>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</si>
  <si>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</si>
  <si>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</si>
  <si>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</si>
  <si>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</si>
  <si>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</si>
  <si>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</si>
  <si>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</si>
  <si>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</si>
  <si>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</si>
  <si>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</si>
  <si>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</si>
  <si>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</si>
  <si>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</si>
  <si>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</si>
  <si>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</si>
  <si>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</si>
  <si>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</si>
  <si>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</si>
  <si>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</si>
  <si>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</si>
  <si>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</si>
  <si>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</si>
  <si>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</si>
  <si>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</si>
  <si>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</si>
  <si>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</si>
  <si>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</si>
  <si>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</si>
  <si>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</si>
  <si>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</si>
  <si>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</si>
  <si>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</si>
  <si>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</si>
  <si>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</si>
  <si>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</si>
  <si>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</si>
  <si>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</si>
  <si>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</si>
  <si>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</si>
  <si>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</si>
  <si>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</si>
  <si>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</si>
  <si>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</si>
  <si>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</si>
  <si>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</si>
  <si>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</si>
  <si>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</si>
  <si>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</si>
  <si>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</si>
  <si>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</si>
  <si>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</si>
  <si>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</si>
  <si>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</si>
  <si>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</si>
  <si>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</si>
  <si>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</si>
  <si>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</si>
  <si>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</si>
  <si>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</si>
  <si>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</si>
  <si>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</si>
  <si>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</si>
  <si>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</si>
  <si>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</si>
  <si>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</si>
  <si>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</si>
  <si>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</si>
  <si>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</si>
  <si>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</si>
  <si>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</si>
  <si>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</si>
  <si>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</si>
  <si>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</si>
  <si>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</si>
  <si>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</si>
  <si>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</si>
  <si>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</si>
  <si>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</si>
  <si>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</si>
  <si>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</si>
  <si>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</si>
  <si>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</si>
  <si>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</si>
  <si>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</si>
  <si>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</si>
  <si>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</si>
  <si>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</si>
  <si>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</si>
  <si>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</si>
  <si>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</si>
  <si>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</si>
  <si>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</si>
  <si>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</si>
  <si>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</si>
  <si>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</si>
  <si>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</si>
  <si>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</si>
  <si>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</si>
  <si>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</si>
  <si>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</si>
  <si>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</si>
  <si>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</si>
  <si>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</si>
  <si>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</si>
  <si>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</si>
  <si>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</si>
  <si>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</si>
  <si>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</si>
  <si>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</si>
  <si>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</si>
  <si>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</si>
  <si>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</si>
  <si>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</si>
  <si>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</si>
  <si>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</si>
  <si>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</si>
  <si>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</si>
  <si>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</si>
  <si>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</si>
  <si>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</si>
  <si>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</si>
  <si>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</si>
  <si>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</si>
  <si>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</si>
  <si>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</si>
  <si>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</si>
  <si>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</si>
  <si>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</si>
  <si>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</si>
  <si>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</si>
  <si>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</si>
  <si>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</si>
  <si>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</si>
  <si>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</si>
  <si>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</si>
  <si>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</si>
  <si>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</si>
  <si>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</si>
  <si>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</si>
  <si>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</si>
  <si>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</si>
  <si>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</si>
  <si>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</si>
  <si>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</si>
  <si>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</si>
  <si>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</si>
  <si>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</si>
  <si>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</si>
  <si>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</si>
  <si>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</si>
  <si>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</si>
  <si>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</si>
  <si>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</si>
  <si>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</si>
  <si>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</si>
  <si>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</si>
  <si>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</si>
  <si>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</si>
  <si>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</si>
  <si>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</si>
  <si>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</si>
  <si>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</si>
  <si>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</si>
  <si>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</si>
  <si>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</si>
  <si>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</si>
  <si>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</si>
  <si>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</si>
  <si>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</si>
  <si>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</si>
  <si>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</si>
  <si>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</si>
  <si>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</si>
  <si>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</si>
  <si>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</si>
  <si>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</si>
  <si>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</si>
  <si>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</si>
  <si>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</si>
  <si>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</si>
  <si>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</si>
  <si>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</si>
  <si>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</si>
  <si>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</si>
  <si>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</si>
  <si>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</si>
  <si>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</si>
  <si>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</si>
  <si>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</si>
  <si>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</si>
  <si>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</si>
  <si>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</si>
  <si>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</si>
  <si>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</si>
  <si>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</si>
  <si>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</si>
  <si>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</si>
  <si>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</si>
  <si>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</si>
  <si>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</si>
  <si>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</si>
  <si>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</si>
  <si>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</si>
  <si>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</si>
  <si>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</si>
  <si>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</si>
  <si>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</si>
  <si>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</si>
  <si>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</si>
  <si>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</si>
  <si>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</si>
  <si>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</si>
  <si>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</si>
  <si>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</si>
  <si>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</si>
  <si>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</si>
  <si>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</si>
  <si>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</si>
  <si>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</si>
  <si>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</si>
  <si>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</si>
  <si>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</si>
  <si>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</si>
  <si>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</si>
  <si>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</si>
  <si>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</si>
  <si>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</si>
  <si>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</si>
  <si>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</si>
  <si>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</si>
  <si>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</si>
  <si>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</si>
  <si>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</si>
  <si>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</si>
  <si>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</si>
  <si>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</si>
  <si>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</si>
  <si>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</si>
  <si>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</si>
  <si>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</si>
  <si>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</si>
  <si>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</si>
  <si>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</si>
  <si>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</si>
  <si>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</si>
  <si>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</si>
  <si>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</si>
  <si>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</si>
  <si>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</si>
  <si>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</si>
  <si>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</si>
  <si>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</si>
  <si>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</si>
  <si>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</si>
  <si>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</si>
  <si>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</si>
  <si>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</si>
  <si>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</si>
  <si>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</si>
  <si>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</si>
  <si>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</si>
  <si>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</si>
  <si>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</si>
  <si>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</si>
  <si>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</si>
  <si>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</si>
  <si>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</si>
  <si>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</si>
  <si>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</si>
  <si>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</si>
  <si>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</si>
  <si>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</si>
  <si>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</si>
  <si>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</si>
  <si>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</si>
  <si>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</si>
  <si>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</si>
  <si>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</si>
  <si>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</si>
  <si>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</si>
  <si>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</si>
  <si>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</si>
  <si>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</si>
  <si>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</si>
  <si>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</si>
  <si>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</si>
  <si>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</si>
  <si>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</si>
  <si>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</si>
  <si>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</si>
  <si>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</si>
  <si>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</si>
  <si>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</si>
  <si>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</si>
  <si>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</si>
  <si>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</si>
  <si>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</si>
  <si>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</si>
  <si>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</si>
  <si>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</si>
  <si>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</si>
  <si>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</si>
  <si>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</si>
  <si>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</si>
  <si>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</si>
  <si>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</si>
  <si>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</si>
  <si>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</si>
  <si>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</si>
  <si>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</si>
  <si>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</si>
  <si>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</si>
  <si>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</si>
  <si>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</si>
  <si>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</si>
  <si>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</si>
  <si>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</si>
  <si>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</si>
  <si>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</si>
  <si>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</si>
  <si>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</si>
  <si>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</si>
  <si>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</si>
  <si>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</si>
  <si>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</si>
  <si>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</si>
  <si>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</si>
  <si>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</si>
  <si>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</si>
  <si>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</si>
  <si>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</si>
  <si>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</si>
  <si>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</si>
  <si>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</si>
  <si>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</si>
  <si>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</si>
  <si>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</si>
  <si>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</si>
  <si>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</si>
  <si>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</si>
  <si>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</si>
  <si>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</si>
  <si>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</si>
  <si>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</si>
  <si>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</si>
  <si>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</si>
  <si>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</si>
  <si>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</si>
  <si>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</si>
  <si>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</si>
  <si>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</si>
  <si>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</si>
  <si>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</si>
  <si>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</si>
  <si>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</si>
  <si>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</si>
  <si>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</si>
  <si>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</si>
  <si>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</si>
  <si>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</si>
  <si>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</si>
  <si>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</si>
  <si>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</si>
  <si>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</si>
  <si>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</si>
  <si>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</si>
  <si>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</si>
  <si>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</si>
  <si>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</si>
  <si>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</si>
  <si>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</si>
  <si>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</si>
  <si>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</si>
  <si>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</si>
  <si>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</si>
  <si>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</si>
  <si>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</si>
  <si>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</si>
  <si>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</si>
  <si>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</si>
  <si>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</si>
  <si>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</si>
  <si>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</si>
  <si>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</si>
  <si>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</si>
  <si>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</si>
  <si>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</si>
  <si>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</si>
  <si>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</si>
  <si>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</si>
  <si>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</si>
  <si>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</si>
  <si>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</si>
  <si>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</si>
  <si>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</si>
  <si>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</si>
  <si>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</si>
  <si>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</si>
  <si>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</si>
  <si>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</si>
  <si>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</si>
  <si>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</si>
  <si>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</si>
  <si>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</si>
  <si>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</si>
  <si>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</si>
  <si>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</si>
  <si>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</si>
  <si>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</si>
  <si>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</si>
  <si>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</si>
  <si>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</si>
  <si>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</si>
  <si>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</si>
  <si>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</si>
  <si>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</si>
  <si>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</si>
  <si>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</si>
  <si>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</si>
  <si>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</si>
  <si>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</si>
  <si>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</si>
  <si>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</si>
  <si>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</si>
  <si>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</si>
  <si>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</si>
  <si>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</si>
  <si>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</si>
  <si>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</si>
  <si>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</si>
  <si>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</si>
  <si>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</si>
  <si>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</si>
  <si>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</si>
  <si>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</si>
  <si>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</si>
  <si>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</si>
  <si>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</si>
  <si>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</si>
  <si>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</si>
  <si>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</si>
  <si>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</si>
  <si>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</si>
  <si>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</si>
  <si>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</si>
  <si>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</si>
  <si>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</si>
  <si>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</si>
  <si>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</si>
  <si>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</si>
  <si>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</si>
  <si>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</si>
  <si>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</si>
  <si>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</si>
  <si>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</si>
  <si>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</si>
  <si>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</si>
  <si>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</si>
  <si>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</si>
  <si>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</si>
  <si>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</si>
  <si>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</si>
  <si>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</si>
  <si>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</si>
  <si>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</si>
  <si>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</si>
  <si>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</si>
  <si>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</si>
  <si>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</si>
  <si>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</si>
  <si>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</si>
  <si>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</si>
  <si>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</si>
  <si>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</si>
  <si>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</si>
  <si>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</si>
  <si>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</si>
  <si>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</si>
  <si>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</si>
  <si>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</si>
  <si>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</si>
  <si>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</si>
  <si>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</si>
  <si>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</si>
  <si>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</si>
  <si>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</si>
  <si>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</si>
  <si>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</si>
  <si>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</si>
  <si>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</si>
  <si>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</si>
  <si>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</si>
  <si>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</si>
  <si>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</si>
  <si>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</si>
  <si>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</si>
  <si>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</si>
  <si>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</si>
  <si>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</si>
  <si>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</si>
  <si>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</si>
  <si>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</si>
  <si>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</si>
  <si>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</si>
  <si>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</si>
  <si>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01YP206</t>
  </si>
  <si>
    <t>01YP047</t>
  </si>
  <si>
    <t>01HX582</t>
  </si>
  <si>
    <t>01YP209</t>
  </si>
  <si>
    <t>01YP135</t>
  </si>
  <si>
    <t>01YP140</t>
  </si>
  <si>
    <t>01YP141</t>
  </si>
  <si>
    <t>01YP225</t>
  </si>
  <si>
    <t>01YP146</t>
  </si>
  <si>
    <t>01YP222</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</si>
  <si>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</si>
  <si>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</si>
  <si>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</si>
  <si>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</si>
  <si>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</si>
  <si>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</si>
  <si>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</si>
  <si>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</si>
  <si>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</si>
  <si>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</si>
  <si>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</si>
  <si>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</si>
  <si>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</si>
  <si>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</si>
  <si>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</si>
  <si>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</si>
  <si>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</si>
  <si>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</si>
  <si>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</si>
  <si>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</si>
  <si>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</si>
  <si>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</si>
  <si>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</si>
  <si>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</si>
  <si>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</si>
  <si>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</si>
  <si>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</si>
  <si>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</si>
  <si>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</si>
  <si>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</si>
  <si>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</si>
  <si>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</si>
  <si>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</si>
  <si>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</si>
  <si>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</si>
  <si>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</si>
  <si>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</si>
  <si>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</si>
  <si>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</si>
  <si>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</si>
  <si>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</si>
  <si>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</si>
  <si>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</si>
  <si>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</si>
  <si>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</si>
  <si>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</si>
  <si>
    <t>41.95</t>
  </si>
  <si>
    <t>38.95</t>
  </si>
  <si>
    <t>Lenovo X280 Regular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</si>
</sst>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12"/>
      <color rgb="FF1F1F1F"/>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64"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Normal="10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X280 Regular Parent</v>
      </c>
      <c r="C4" s="27" t="s">
        <v>345</v>
      </c>
      <c r="D4" s="28">
        <f>Values!B14</f>
        <v>5714401281993</v>
      </c>
      <c r="E4" s="1" t="s">
        <v>346</v>
      </c>
      <c r="F4" s="27" t="str">
        <f>SUBSTITUTE(Values!B1, "{language}", "") &amp; " " &amp; Values!B3</f>
        <v>clavier de remplacement  rétroéclairé pour Lenovo Thinkpad X280 X390 X395</v>
      </c>
      <c r="G4" s="27" t="s">
        <v>345</v>
      </c>
      <c r="H4" s="1" t="str">
        <f>Values!B16</f>
        <v>computer-keyboards</v>
      </c>
      <c r="I4" s="1" t="str">
        <f>IF(ISBLANK(Values!E3),"","4730574031")</f>
        <v>4730574031</v>
      </c>
      <c r="J4" s="29" t="str">
        <f>Values!B13</f>
        <v>Lenovo X280 Regular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IF(ISBLANK(Values!E4),"",IF(Values!J4, Values!$B$4, Values!$B$5))</f>
        <v/>
      </c>
      <c r="FP5" s="1" t="str">
        <f>IF(ISBLANK(Values!E4),"","Percent")</f>
        <v/>
      </c>
      <c r="FQ5" s="1" t="str">
        <f>IF(ISBLANK(Values!E4),"","2")</f>
        <v/>
      </c>
      <c r="FR5" s="1" t="str">
        <f>IF(ISBLANK(Values!E4),"","3")</f>
        <v/>
      </c>
      <c r="FS5" s="1" t="str">
        <f>IF(ISBLANK(Values!E4),"","5")</f>
        <v/>
      </c>
      <c r="FT5" s="1" t="str">
        <f>IF(ISBLANK(Values!E4),"","6")</f>
        <v/>
      </c>
      <c r="FU5" s="1" t="str">
        <f>IF(ISBLANK(Values!E4),"","10")</f>
        <v/>
      </c>
      <c r="FV5" s="1" t="str">
        <f>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IF(ISBLANK(Values!E5),"",IF(Values!J5, Values!$B$4, Values!$B$5))</f>
        <v/>
      </c>
      <c r="FP6" s="1" t="str">
        <f>IF(ISBLANK(Values!E5),"","Percent")</f>
        <v/>
      </c>
      <c r="FQ6" s="1" t="str">
        <f>IF(ISBLANK(Values!E5),"","2")</f>
        <v/>
      </c>
      <c r="FR6" s="1" t="str">
        <f>IF(ISBLANK(Values!E5),"","3")</f>
        <v/>
      </c>
      <c r="FS6" s="1" t="str">
        <f>IF(ISBLANK(Values!E5),"","5")</f>
        <v/>
      </c>
      <c r="FT6" s="1" t="str">
        <f>IF(ISBLANK(Values!E5),"","6")</f>
        <v/>
      </c>
      <c r="FU6" s="1" t="str">
        <f>IF(ISBLANK(Values!E5),"","10")</f>
        <v/>
      </c>
      <c r="FV6" s="1" t="str">
        <f>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IF(ISBLANK(Values!E6),"",IF(Values!J6, Values!$B$4, Values!$B$5))</f>
        <v/>
      </c>
      <c r="FP7" s="1" t="str">
        <f>IF(ISBLANK(Values!E6),"","Percent")</f>
        <v/>
      </c>
      <c r="FQ7" s="1" t="str">
        <f>IF(ISBLANK(Values!E6),"","2")</f>
        <v/>
      </c>
      <c r="FR7" s="1" t="str">
        <f>IF(ISBLANK(Values!E6),"","3")</f>
        <v/>
      </c>
      <c r="FS7" s="1" t="str">
        <f>IF(ISBLANK(Values!E6),"","5")</f>
        <v/>
      </c>
      <c r="FT7" s="1" t="str">
        <f>IF(ISBLANK(Values!E6),"","6")</f>
        <v/>
      </c>
      <c r="FU7" s="1" t="str">
        <f>IF(ISBLANK(Values!E6),"","10")</f>
        <v/>
      </c>
      <c r="FV7" s="1" t="str">
        <f>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IF(ISBLANK(Values!E7),"",IF(Values!J7, Values!$B$4, Values!$B$5))</f>
        <v/>
      </c>
      <c r="FP8" s="1" t="str">
        <f>IF(ISBLANK(Values!E7),"","Percent")</f>
        <v/>
      </c>
      <c r="FQ8" s="1" t="str">
        <f>IF(ISBLANK(Values!E7),"","2")</f>
        <v/>
      </c>
      <c r="FR8" s="1" t="str">
        <f>IF(ISBLANK(Values!E7),"","3")</f>
        <v/>
      </c>
      <c r="FS8" s="1" t="str">
        <f>IF(ISBLANK(Values!E7),"","5")</f>
        <v/>
      </c>
      <c r="FT8" s="1" t="str">
        <f>IF(ISBLANK(Values!E7),"","6")</f>
        <v/>
      </c>
      <c r="FU8" s="1" t="str">
        <f>IF(ISBLANK(Values!E7),"","10")</f>
        <v/>
      </c>
      <c r="FV8" s="1" t="str">
        <f>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IF(ISBLANK(Values!E8),"",IF(Values!J8, Values!$B$4, Values!$B$5))</f>
        <v/>
      </c>
      <c r="FP9" s="1" t="str">
        <f>IF(ISBLANK(Values!E8),"","Percent")</f>
        <v/>
      </c>
      <c r="FQ9" s="1" t="str">
        <f>IF(ISBLANK(Values!E8),"","2")</f>
        <v/>
      </c>
      <c r="FR9" s="1" t="str">
        <f>IF(ISBLANK(Values!E8),"","3")</f>
        <v/>
      </c>
      <c r="FS9" s="1" t="str">
        <f>IF(ISBLANK(Values!E8),"","5")</f>
        <v/>
      </c>
      <c r="FT9" s="1" t="str">
        <f>IF(ISBLANK(Values!E8),"","6")</f>
        <v/>
      </c>
      <c r="FU9" s="1" t="str">
        <f>IF(ISBLANK(Values!E8),"","10")</f>
        <v/>
      </c>
      <c r="FV9" s="1" t="str">
        <f>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X280 Regular - DE</v>
      </c>
      <c r="C25" s="29" t="str">
        <f>IF(ISBLANK(Values!E24),"","TellusRem")</f>
        <v>TellusRem</v>
      </c>
      <c r="D25" s="28">
        <f>IF(ISBLANK(Values!E24),"",Values!E24)</f>
        <v>5714401281016</v>
      </c>
      <c r="E25" s="1" t="str">
        <f>IF(ISBLANK(Values!E24),"","EAN")</f>
        <v>EAN</v>
      </c>
      <c r="F25" s="27" t="str">
        <f>IF(ISBLANK(Values!E24),"",IF(Values!J24, SUBSTITUTE(Values!$B$1, "{language}", Values!H24) &amp; " " &amp;Values!$B$3, SUBSTITUTE(Values!$B$2, "{language}", Values!$H24) &amp; " " &amp;Values!$B$3))</f>
        <v>clavier de remplacement Allemand non rétroéclairé pour Lenovo Thinkpad X280 X390 X395</v>
      </c>
      <c r="G25" s="29" t="str">
        <f>IF(ISBLANK(Values!E24),"","TellusRem")</f>
        <v>TellusRem</v>
      </c>
      <c r="H25" s="1" t="str">
        <f>IF(ISBLANK(Values!E24),"",Values!$B$16)</f>
        <v>computer-keyboards</v>
      </c>
      <c r="I25" s="1" t="str">
        <f>IF(ISBLANK(Values!E24),"","4730574031")</f>
        <v>4730574031</v>
      </c>
      <c r="J25" s="31" t="str">
        <f>IF(ISBLANK(Values!E24),"",Values!F24 )</f>
        <v>Lenovo X280 Regular - DE</v>
      </c>
      <c r="K25" s="27" t="str">
        <f>IF(ISBLANK(Values!E24),"",IF(Values!J24, Values!$B$4, Values!$B$5))</f>
        <v>38.95</v>
      </c>
      <c r="L25" s="27" t="str">
        <f>IF(ISBLANK(Values!E24),"",IF($CO25="DEFAULT", Values!$B$18, ""))</f>
        <v/>
      </c>
      <c r="M25" s="27" t="str">
        <f>IF(ISBLANK(Values!E24),"",Values!$M24)</f>
        <v>https://raw.githubusercontent.com/PatrickVibild/TellusAmazonPictures/master/pictures/Lenovo/X280/RG/DE/1.jpg</v>
      </c>
      <c r="N25" s="27" t="str">
        <f>IF(ISBLANK(Values!$F24),"",Values!N24)</f>
        <v>https://raw.githubusercontent.com/PatrickVibild/TellusAmazonPictures/master/pictures/Lenovo/X280/RG/DE/2.jpg</v>
      </c>
      <c r="O25" s="27" t="str">
        <f>IF(ISBLANK(Values!$F24),"",Values!O24)</f>
        <v>https://raw.githubusercontent.com/PatrickVibild/TellusAmazonPictures/master/pictures/Lenovo/X280/RG/DE/3.jpg</v>
      </c>
      <c r="P25" s="27" t="str">
        <f>IF(ISBLANK(Values!$F24),"",Values!P24)</f>
        <v>https://raw.githubusercontent.com/PatrickVibild/TellusAmazonPictures/master/pictures/Lenovo/X280/RG/DE/4.jpg</v>
      </c>
      <c r="Q25" s="27" t="str">
        <f>IF(ISBLANK(Values!$F24),"",Values!Q24)</f>
        <v>https://raw.githubusercontent.com/PatrickVibild/TellusAmazonPictures/master/pictures/Lenovo/X280/RG/DE/5.jpg</v>
      </c>
      <c r="R25" s="27" t="str">
        <f>IF(ISBLANK(Values!$F24),"",Values!R24)</f>
        <v>https://raw.githubusercontent.com/PatrickVibild/TellusAmazonPictures/master/pictures/Lenovo/X280/RG/DE/6.jpg</v>
      </c>
      <c r="S25" s="27" t="str">
        <f>IF(ISBLANK(Values!$F24),"",Values!S24)</f>
        <v>https://raw.githubusercontent.com/PatrickVibild/TellusAmazonPictures/master/pictures/Lenovo/X280/RG/DE/7.jpg</v>
      </c>
      <c r="T25" s="27" t="str">
        <f>IF(ISBLANK(Values!$F24),"",Values!T24)</f>
        <v>https://raw.githubusercontent.com/PatrickVibild/TellusAmazonPictures/master/pictures/Lenovo/X280/RG/DE/8.jpg</v>
      </c>
      <c r="U25" s="27" t="str">
        <f>IF(ISBLANK(Values!$F24),"",Values!U24)</f>
        <v>https://raw.githubusercontent.com/PatrickVibild/TellusAmazonPictures/master/pictures/Lenovo/X280/RG/DE/9.jpg</v>
      </c>
      <c r="V25" s="1"/>
      <c r="W25" s="29" t="str">
        <f>IF(ISBLANK(Values!E24),"","Child")</f>
        <v>Child</v>
      </c>
      <c r="X25" s="29" t="str">
        <f>IF(ISBLANK(Values!E24),"",Values!$B$13)</f>
        <v>Lenovo X280 Regular Parent</v>
      </c>
      <c r="Y25" s="31" t="str">
        <f>IF(ISBLANK(Values!E24),"","Size-Color")</f>
        <v>Size-Color</v>
      </c>
      <c r="Z25" s="29" t="str">
        <f>IF(ISBLANK(Values!E24),"","variation")</f>
        <v>variation</v>
      </c>
      <c r="AA25" s="1"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34" t="str">
        <f>IF(ISBLANK(Values!E24),"",IF(Values!I24,Values!$B$23,Values!$B$33))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3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Allemand non rétroéclairé.</v>
      </c>
      <c r="AM25" s="1" t="str">
        <f>SUBSTITUTE(IF(ISBLANK(Values!E24),"",Values!$B$27),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7" t="str">
        <f>IF(ISBLANK(Values!E24),"",Values!H24)</f>
        <v>Allemand</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IF(ISBLANK(Values!E24),"",IF(Values!J24, Values!$B$4, Values!$B$5))</f>
        <v>38.95</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X280 Regular - FR</v>
      </c>
      <c r="C26" s="29" t="str">
        <f>IF(ISBLANK(Values!E25),"","TellusRem")</f>
        <v>TellusRem</v>
      </c>
      <c r="D26" s="28">
        <f>IF(ISBLANK(Values!E25),"",Values!E25)</f>
        <v>5714401281023</v>
      </c>
      <c r="E26" s="1" t="str">
        <f>IF(ISBLANK(Values!E25),"","EAN")</f>
        <v>EAN</v>
      </c>
      <c r="F26" s="27" t="str">
        <f>IF(ISBLANK(Values!E25),"",IF(Values!J25, SUBSTITUTE(Values!$B$1, "{language}", Values!H25) &amp; " " &amp;Values!$B$3, SUBSTITUTE(Values!$B$2, "{language}", Values!$H25) &amp; " " &amp;Values!$B$3))</f>
        <v>clavier de remplacement Français non rétroéclairé pour Lenovo Thinkpad X280 X390 X395</v>
      </c>
      <c r="G26" s="29" t="str">
        <f>IF(ISBLANK(Values!E25),"","TellusRem")</f>
        <v>TellusRem</v>
      </c>
      <c r="H26" s="1" t="str">
        <f>IF(ISBLANK(Values!E25),"",Values!$B$16)</f>
        <v>computer-keyboards</v>
      </c>
      <c r="I26" s="1" t="str">
        <f>IF(ISBLANK(Values!E25),"","4730574031")</f>
        <v>4730574031</v>
      </c>
      <c r="J26" s="31" t="str">
        <f>IF(ISBLANK(Values!E25),"",Values!F25 )</f>
        <v>Lenovo X280 Regular - FR</v>
      </c>
      <c r="K26" s="27" t="str">
        <f>IF(ISBLANK(Values!E25),"",IF(Values!J25, Values!$B$4, Values!$B$5))</f>
        <v>38.95</v>
      </c>
      <c r="L26" s="27" t="str">
        <f>IF(ISBLANK(Values!E25),"",IF($CO26="DEFAULT", Values!$B$18, ""))</f>
        <v/>
      </c>
      <c r="M26" s="27" t="str">
        <f>IF(ISBLANK(Values!E25),"",Values!$M25)</f>
        <v>https://raw.githubusercontent.com/PatrickVibild/TellusAmazonPictures/master/pictures/Lenovo/X280/RG/FR/1.jpg</v>
      </c>
      <c r="N26" s="27" t="str">
        <f>IF(ISBLANK(Values!$F25),"",Values!N25)</f>
        <v>https://raw.githubusercontent.com/PatrickVibild/TellusAmazonPictures/master/pictures/Lenovo/X280/RG/FR/2.jpg</v>
      </c>
      <c r="O26" s="27" t="str">
        <f>IF(ISBLANK(Values!$F25),"",Values!O25)</f>
        <v>https://raw.githubusercontent.com/PatrickVibild/TellusAmazonPictures/master/pictures/Lenovo/X280/RG/FR/3.jpg</v>
      </c>
      <c r="P26" s="27" t="str">
        <f>IF(ISBLANK(Values!$F25),"",Values!P25)</f>
        <v>https://raw.githubusercontent.com/PatrickVibild/TellusAmazonPictures/master/pictures/Lenovo/X280/RG/FR/4.jpg</v>
      </c>
      <c r="Q26" s="27" t="str">
        <f>IF(ISBLANK(Values!$F25),"",Values!Q25)</f>
        <v>https://raw.githubusercontent.com/PatrickVibild/TellusAmazonPictures/master/pictures/Lenovo/X280/RG/FR/5.jpg</v>
      </c>
      <c r="R26" s="27" t="str">
        <f>IF(ISBLANK(Values!$F25),"",Values!R25)</f>
        <v>https://raw.githubusercontent.com/PatrickVibild/TellusAmazonPictures/master/pictures/Lenovo/X280/RG/FR/6.jpg</v>
      </c>
      <c r="S26" s="27" t="str">
        <f>IF(ISBLANK(Values!$F25),"",Values!S25)</f>
        <v>https://raw.githubusercontent.com/PatrickVibild/TellusAmazonPictures/master/pictures/Lenovo/X280/RG/FR/7.jpg</v>
      </c>
      <c r="T26" s="27" t="str">
        <f>IF(ISBLANK(Values!$F25),"",Values!T25)</f>
        <v>https://raw.githubusercontent.com/PatrickVibild/TellusAmazonPictures/master/pictures/Lenovo/X280/RG/FR/8.jpg</v>
      </c>
      <c r="U26" s="27" t="str">
        <f>IF(ISBLANK(Values!$F25),"",Values!U25)</f>
        <v>https://raw.githubusercontent.com/PatrickVibild/TellusAmazonPictures/master/pictures/Lenovo/X280/RG/FR/9.jpg</v>
      </c>
      <c r="V26" s="1"/>
      <c r="W26" s="29" t="str">
        <f>IF(ISBLANK(Values!E25),"","Child")</f>
        <v>Child</v>
      </c>
      <c r="X26" s="29" t="str">
        <f>IF(ISBLANK(Values!E25),"",Values!$B$13)</f>
        <v>Lenovo X280 Regular Parent</v>
      </c>
      <c r="Y26" s="31" t="str">
        <f>IF(ISBLANK(Values!E25),"","Size-Color")</f>
        <v>Size-Color</v>
      </c>
      <c r="Z26" s="29" t="str">
        <f>IF(ISBLANK(Values!E25),"","variation")</f>
        <v>variation</v>
      </c>
      <c r="AA26" s="1"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34" t="str">
        <f>IF(ISBLANK(Values!E25),"",IF(Values!I25,Values!$B$23,Values!$B$33))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3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Français non rétroéclairé.</v>
      </c>
      <c r="AM26" s="1" t="str">
        <f>SUBSTITUTE(IF(ISBLANK(Values!E25),"",Values!$B$27),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7" t="str">
        <f>IF(ISBLANK(Values!E25),"",Values!H25)</f>
        <v>Français</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IF(ISBLANK(Values!E25),"",IF(Values!J25, Values!$B$4, Values!$B$5))</f>
        <v>38.95</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X280 Regular - IT</v>
      </c>
      <c r="C27" s="29" t="str">
        <f>IF(ISBLANK(Values!E26),"","TellusRem")</f>
        <v>TellusRem</v>
      </c>
      <c r="D27" s="28">
        <f>IF(ISBLANK(Values!E26),"",Values!E26)</f>
        <v>5714401281030</v>
      </c>
      <c r="E27" s="1" t="str">
        <f>IF(ISBLANK(Values!E26),"","EAN")</f>
        <v>EAN</v>
      </c>
      <c r="F27" s="27" t="str">
        <f>IF(ISBLANK(Values!E26),"",IF(Values!J26, SUBSTITUTE(Values!$B$1, "{language}", Values!H26) &amp; " " &amp;Values!$B$3, SUBSTITUTE(Values!$B$2, "{language}", Values!$H26) &amp; " " &amp;Values!$B$3))</f>
        <v>clavier de remplacement Italien non rétroéclairé pour Lenovo Thinkpad X280 X390 X395</v>
      </c>
      <c r="G27" s="29" t="str">
        <f>IF(ISBLANK(Values!E26),"","TellusRem")</f>
        <v>TellusRem</v>
      </c>
      <c r="H27" s="1" t="str">
        <f>IF(ISBLANK(Values!E26),"",Values!$B$16)</f>
        <v>computer-keyboards</v>
      </c>
      <c r="I27" s="1" t="str">
        <f>IF(ISBLANK(Values!E26),"","4730574031")</f>
        <v>4730574031</v>
      </c>
      <c r="J27" s="31" t="str">
        <f>IF(ISBLANK(Values!E26),"",Values!F26 )</f>
        <v>Lenovo X280 Regular - IT</v>
      </c>
      <c r="K27" s="27" t="str">
        <f>IF(ISBLANK(Values!E26),"",IF(Values!J26, Values!$B$4, Values!$B$5))</f>
        <v>38.95</v>
      </c>
      <c r="L27" s="27" t="str">
        <f>IF(ISBLANK(Values!E26),"",IF($CO27="DEFAULT", Values!$B$18, ""))</f>
        <v/>
      </c>
      <c r="M27" s="27" t="str">
        <f>IF(ISBLANK(Values!E26),"",Values!$M26)</f>
        <v>https://raw.githubusercontent.com/PatrickVibild/TellusAmazonPictures/master/pictures/Lenovo/X280/RG/IT/1.jpg</v>
      </c>
      <c r="N27" s="27" t="str">
        <f>IF(ISBLANK(Values!$F26),"",Values!N26)</f>
        <v>https://raw.githubusercontent.com/PatrickVibild/TellusAmazonPictures/master/pictures/Lenovo/X280/RG/IT/2.jpg</v>
      </c>
      <c r="O27" s="27" t="str">
        <f>IF(ISBLANK(Values!$F26),"",Values!O26)</f>
        <v>https://raw.githubusercontent.com/PatrickVibild/TellusAmazonPictures/master/pictures/Lenovo/X280/RG/IT/3.jpg</v>
      </c>
      <c r="P27" s="27" t="str">
        <f>IF(ISBLANK(Values!$F26),"",Values!P26)</f>
        <v>https://raw.githubusercontent.com/PatrickVibild/TellusAmazonPictures/master/pictures/Lenovo/X280/RG/IT/4.jpg</v>
      </c>
      <c r="Q27" s="27" t="str">
        <f>IF(ISBLANK(Values!$F26),"",Values!Q26)</f>
        <v>https://raw.githubusercontent.com/PatrickVibild/TellusAmazonPictures/master/pictures/Lenovo/X280/RG/IT/5.jpg</v>
      </c>
      <c r="R27" s="27" t="str">
        <f>IF(ISBLANK(Values!$F26),"",Values!R26)</f>
        <v>https://raw.githubusercontent.com/PatrickVibild/TellusAmazonPictures/master/pictures/Lenovo/X280/RG/IT/6.jpg</v>
      </c>
      <c r="S27" s="27" t="str">
        <f>IF(ISBLANK(Values!$F26),"",Values!S26)</f>
        <v>https://raw.githubusercontent.com/PatrickVibild/TellusAmazonPictures/master/pictures/Lenovo/X280/RG/IT/7.jpg</v>
      </c>
      <c r="T27" s="27" t="str">
        <f>IF(ISBLANK(Values!$F26),"",Values!T26)</f>
        <v>https://raw.githubusercontent.com/PatrickVibild/TellusAmazonPictures/master/pictures/Lenovo/X280/RG/IT/8.jpg</v>
      </c>
      <c r="U27" s="27" t="str">
        <f>IF(ISBLANK(Values!$F26),"",Values!U26)</f>
        <v>https://raw.githubusercontent.com/PatrickVibild/TellusAmazonPictures/master/pictures/Lenovo/X280/RG/IT/9.jpg</v>
      </c>
      <c r="V27" s="1"/>
      <c r="W27" s="29" t="str">
        <f>IF(ISBLANK(Values!E26),"","Child")</f>
        <v>Child</v>
      </c>
      <c r="X27" s="29" t="str">
        <f>IF(ISBLANK(Values!E26),"",Values!$B$13)</f>
        <v>Lenovo X280 Regular Parent</v>
      </c>
      <c r="Y27" s="31" t="str">
        <f>IF(ISBLANK(Values!E26),"","Size-Color")</f>
        <v>Size-Color</v>
      </c>
      <c r="Z27" s="29" t="str">
        <f>IF(ISBLANK(Values!E26),"","variation")</f>
        <v>variation</v>
      </c>
      <c r="AA27" s="1"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34" t="str">
        <f>IF(ISBLANK(Values!E26),"",IF(Values!I26,Values!$B$23,Values!$B$33))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3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Italien non rétroéclairé.</v>
      </c>
      <c r="AM27" s="1" t="str">
        <f>SUBSTITUTE(IF(ISBLANK(Values!E26),"",Values!$B$27),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7" t="str">
        <f>IF(ISBLANK(Values!E26),"",Values!H26)</f>
        <v>Italien</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IF(ISBLANK(Values!E26),"",IF(Values!J26, Values!$B$4, Values!$B$5))</f>
        <v>38.95</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X280 Regular - ES</v>
      </c>
      <c r="C28" s="29" t="str">
        <f>IF(ISBLANK(Values!E27),"","TellusRem")</f>
        <v>TellusRem</v>
      </c>
      <c r="D28" s="28">
        <f>IF(ISBLANK(Values!E27),"",Values!E27)</f>
        <v>5714401281047</v>
      </c>
      <c r="E28" s="1" t="str">
        <f>IF(ISBLANK(Values!E27),"","EAN")</f>
        <v>EAN</v>
      </c>
      <c r="F28" s="27" t="str">
        <f>IF(ISBLANK(Values!E27),"",IF(Values!J27, SUBSTITUTE(Values!$B$1, "{language}", Values!H27) &amp; " " &amp;Values!$B$3, SUBSTITUTE(Values!$B$2, "{language}", Values!$H27) &amp; " " &amp;Values!$B$3))</f>
        <v>clavier de remplacement Espagnol non rétroéclairé pour Lenovo Thinkpad X280 X390 X395</v>
      </c>
      <c r="G28" s="29" t="str">
        <f>IF(ISBLANK(Values!E27),"","TellusRem")</f>
        <v>TellusRem</v>
      </c>
      <c r="H28" s="1" t="str">
        <f>IF(ISBLANK(Values!E27),"",Values!$B$16)</f>
        <v>computer-keyboards</v>
      </c>
      <c r="I28" s="1" t="str">
        <f>IF(ISBLANK(Values!E27),"","4730574031")</f>
        <v>4730574031</v>
      </c>
      <c r="J28" s="31" t="str">
        <f>IF(ISBLANK(Values!E27),"",Values!F27 )</f>
        <v>Lenovo X280 Regular - ES</v>
      </c>
      <c r="K28" s="27" t="str">
        <f>IF(ISBLANK(Values!E27),"",IF(Values!J27, Values!$B$4, Values!$B$5))</f>
        <v>38.95</v>
      </c>
      <c r="L28" s="27" t="str">
        <f>IF(ISBLANK(Values!E27),"",IF($CO28="DEFAULT", Values!$B$18, ""))</f>
        <v/>
      </c>
      <c r="M28" s="27" t="str">
        <f>IF(ISBLANK(Values!E27),"",Values!$M27)</f>
        <v>https://raw.githubusercontent.com/PatrickVibild/TellusAmazonPictures/master/pictures/Lenovo/X280/RG/ES/1.jpg</v>
      </c>
      <c r="N28" s="27" t="str">
        <f>IF(ISBLANK(Values!$F27),"",Values!N27)</f>
        <v>https://raw.githubusercontent.com/PatrickVibild/TellusAmazonPictures/master/pictures/Lenovo/X280/RG/ES/2.jpg</v>
      </c>
      <c r="O28" s="27" t="str">
        <f>IF(ISBLANK(Values!$F27),"",Values!O27)</f>
        <v>https://raw.githubusercontent.com/PatrickVibild/TellusAmazonPictures/master/pictures/Lenovo/X280/RG/ES/3.jpg</v>
      </c>
      <c r="P28" s="27" t="str">
        <f>IF(ISBLANK(Values!$F27),"",Values!P27)</f>
        <v>https://raw.githubusercontent.com/PatrickVibild/TellusAmazonPictures/master/pictures/Lenovo/X280/RG/ES/4.jpg</v>
      </c>
      <c r="Q28" s="27" t="str">
        <f>IF(ISBLANK(Values!$F27),"",Values!Q27)</f>
        <v>https://raw.githubusercontent.com/PatrickVibild/TellusAmazonPictures/master/pictures/Lenovo/X280/RG/ES/5.jpg</v>
      </c>
      <c r="R28" s="27" t="str">
        <f>IF(ISBLANK(Values!$F27),"",Values!R27)</f>
        <v>https://raw.githubusercontent.com/PatrickVibild/TellusAmazonPictures/master/pictures/Lenovo/X280/RG/ES/6.jpg</v>
      </c>
      <c r="S28" s="27" t="str">
        <f>IF(ISBLANK(Values!$F27),"",Values!S27)</f>
        <v>https://raw.githubusercontent.com/PatrickVibild/TellusAmazonPictures/master/pictures/Lenovo/X280/RG/ES/7.jpg</v>
      </c>
      <c r="T28" s="27" t="str">
        <f>IF(ISBLANK(Values!$F27),"",Values!T27)</f>
        <v>https://raw.githubusercontent.com/PatrickVibild/TellusAmazonPictures/master/pictures/Lenovo/X280/RG/ES/8.jpg</v>
      </c>
      <c r="U28" s="27" t="str">
        <f>IF(ISBLANK(Values!$F27),"",Values!U27)</f>
        <v>https://raw.githubusercontent.com/PatrickVibild/TellusAmazonPictures/master/pictures/Lenovo/X280/RG/ES/9.jpg</v>
      </c>
      <c r="V28" s="1"/>
      <c r="W28" s="29" t="str">
        <f>IF(ISBLANK(Values!E27),"","Child")</f>
        <v>Child</v>
      </c>
      <c r="X28" s="29" t="str">
        <f>IF(ISBLANK(Values!E27),"",Values!$B$13)</f>
        <v>Lenovo X280 Regular Parent</v>
      </c>
      <c r="Y28" s="31" t="str">
        <f>IF(ISBLANK(Values!E27),"","Size-Color")</f>
        <v>Size-Color</v>
      </c>
      <c r="Z28" s="29" t="str">
        <f>IF(ISBLANK(Values!E27),"","variation")</f>
        <v>variation</v>
      </c>
      <c r="AA28" s="1"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34" t="str">
        <f>IF(ISBLANK(Values!E27),"",IF(Values!I27,Values!$B$23,Values!$B$33))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3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Espagnol non rétroéclairé.</v>
      </c>
      <c r="AM28" s="1" t="str">
        <f>SUBSTITUTE(IF(ISBLANK(Values!E27),"",Values!$B$27),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7" t="str">
        <f>IF(ISBLANK(Values!E27),"",Values!H27)</f>
        <v>Espagnol</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IF(ISBLANK(Values!E27),"",IF(Values!J27, Values!$B$4, Values!$B$5))</f>
        <v>38.95</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X280 Regular - UK</v>
      </c>
      <c r="C29" s="29" t="str">
        <f>IF(ISBLANK(Values!E28),"","TellusRem")</f>
        <v>TellusRem</v>
      </c>
      <c r="D29" s="28">
        <f>IF(ISBLANK(Values!E28),"",Values!E28)</f>
        <v>5714401281054</v>
      </c>
      <c r="E29" s="1" t="str">
        <f>IF(ISBLANK(Values!E28),"","EAN")</f>
        <v>EAN</v>
      </c>
      <c r="F29" s="27" t="str">
        <f>IF(ISBLANK(Values!E28),"",IF(Values!J28, SUBSTITUTE(Values!$B$1, "{language}", Values!H28) &amp; " " &amp;Values!$B$3, SUBSTITUTE(Values!$B$2, "{language}", Values!$H28) &amp; " " &amp;Values!$B$3))</f>
        <v>clavier de remplacement UK non rétroéclairé pour Lenovo Thinkpad X280 X390 X395</v>
      </c>
      <c r="G29" s="29" t="str">
        <f>IF(ISBLANK(Values!E28),"","TellusRem")</f>
        <v>TellusRem</v>
      </c>
      <c r="H29" s="1" t="str">
        <f>IF(ISBLANK(Values!E28),"",Values!$B$16)</f>
        <v>computer-keyboards</v>
      </c>
      <c r="I29" s="1" t="str">
        <f>IF(ISBLANK(Values!E28),"","4730574031")</f>
        <v>4730574031</v>
      </c>
      <c r="J29" s="31" t="str">
        <f>IF(ISBLANK(Values!E28),"",Values!F28 )</f>
        <v>Lenovo X280 Regular - UK</v>
      </c>
      <c r="K29" s="27" t="str">
        <f>IF(ISBLANK(Values!E28),"",IF(Values!J28, Values!$B$4, Values!$B$5))</f>
        <v>38.95</v>
      </c>
      <c r="L29" s="27" t="str">
        <f>IF(ISBLANK(Values!E28),"",IF($CO29="DEFAULT", Values!$B$18, ""))</f>
        <v/>
      </c>
      <c r="M29" s="27" t="str">
        <f>IF(ISBLANK(Values!E28),"",Values!$M28)</f>
        <v>https://raw.githubusercontent.com/PatrickVibild/TellusAmazonPictures/master/pictures/Lenovo/X280/RG/UK/1.jpg</v>
      </c>
      <c r="N29" s="27" t="str">
        <f>IF(ISBLANK(Values!$F28),"",Values!N28)</f>
        <v>https://raw.githubusercontent.com/PatrickVibild/TellusAmazonPictures/master/pictures/Lenovo/X280/RG/UK/2.jpg</v>
      </c>
      <c r="O29" s="27" t="str">
        <f>IF(ISBLANK(Values!$F28),"",Values!O28)</f>
        <v>https://raw.githubusercontent.com/PatrickVibild/TellusAmazonPictures/master/pictures/Lenovo/X280/RG/UK/3.jpg</v>
      </c>
      <c r="P29" s="27" t="str">
        <f>IF(ISBLANK(Values!$F28),"",Values!P28)</f>
        <v>https://raw.githubusercontent.com/PatrickVibild/TellusAmazonPictures/master/pictures/Lenovo/X280/RG/UK/4.jpg</v>
      </c>
      <c r="Q29" s="27" t="str">
        <f>IF(ISBLANK(Values!$F28),"",Values!Q28)</f>
        <v>https://raw.githubusercontent.com/PatrickVibild/TellusAmazonPictures/master/pictures/Lenovo/X280/RG/UK/5.jpg</v>
      </c>
      <c r="R29" s="27" t="str">
        <f>IF(ISBLANK(Values!$F28),"",Values!R28)</f>
        <v>https://raw.githubusercontent.com/PatrickVibild/TellusAmazonPictures/master/pictures/Lenovo/X280/RG/UK/6.jpg</v>
      </c>
      <c r="S29" s="27" t="str">
        <f>IF(ISBLANK(Values!$F28),"",Values!S28)</f>
        <v>https://raw.githubusercontent.com/PatrickVibild/TellusAmazonPictures/master/pictures/Lenovo/X280/RG/UK/7.jpg</v>
      </c>
      <c r="T29" s="27" t="str">
        <f>IF(ISBLANK(Values!$F28),"",Values!T28)</f>
        <v>https://raw.githubusercontent.com/PatrickVibild/TellusAmazonPictures/master/pictures/Lenovo/X280/RG/UK/8.jpg</v>
      </c>
      <c r="U29" s="27" t="str">
        <f>IF(ISBLANK(Values!$F28),"",Values!U28)</f>
        <v>https://raw.githubusercontent.com/PatrickVibild/TellusAmazonPictures/master/pictures/Lenovo/X280/RG/UK/9.jpg</v>
      </c>
      <c r="V29" s="1"/>
      <c r="W29" s="29" t="str">
        <f>IF(ISBLANK(Values!E28),"","Child")</f>
        <v>Child</v>
      </c>
      <c r="X29" s="29" t="str">
        <f>IF(ISBLANK(Values!E28),"",Values!$B$13)</f>
        <v>Lenovo X280 Regular Parent</v>
      </c>
      <c r="Y29" s="31" t="str">
        <f>IF(ISBLANK(Values!E28),"","Size-Color")</f>
        <v>Size-Color</v>
      </c>
      <c r="Z29" s="29" t="str">
        <f>IF(ISBLANK(Values!E28),"","variation")</f>
        <v>variation</v>
      </c>
      <c r="AA29" s="1"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34" t="str">
        <f>IF(ISBLANK(Values!E28),"",IF(Values!I28,Values!$B$23,Values!$B$33))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3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UK non rétroéclairé.</v>
      </c>
      <c r="AM29" s="1" t="str">
        <f>SUBSTITUTE(IF(ISBLANK(Values!E28),"",Values!$B$27),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IF(ISBLANK(Values!E28),"",IF(Values!J28, Values!$B$4, Values!$B$5))</f>
        <v>38.95</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X280 Regular - NOR</v>
      </c>
      <c r="C30" s="29" t="str">
        <f>IF(ISBLANK(Values!E29),"","TellusRem")</f>
        <v>TellusRem</v>
      </c>
      <c r="D30" s="28">
        <f>IF(ISBLANK(Values!E29),"",Values!E29)</f>
        <v>5714401281061</v>
      </c>
      <c r="E30" s="1" t="str">
        <f>IF(ISBLANK(Values!E29),"","EAN")</f>
        <v>EAN</v>
      </c>
      <c r="F30" s="27" t="str">
        <f>IF(ISBLANK(Values!E29),"",IF(Values!J29, SUBSTITUTE(Values!$B$1, "{language}", Values!H29) &amp; " " &amp;Values!$B$3, SUBSTITUTE(Values!$B$2, "{language}", Values!$H29) &amp; " " &amp;Values!$B$3))</f>
        <v>clavier de remplacement Scandinave - nordique non rétroéclairé pour Lenovo Thinkpad X280 X390 X395</v>
      </c>
      <c r="G30" s="29" t="str">
        <f>IF(ISBLANK(Values!E29),"","TellusRem")</f>
        <v>TellusRem</v>
      </c>
      <c r="H30" s="1" t="str">
        <f>IF(ISBLANK(Values!E29),"",Values!$B$16)</f>
        <v>computer-keyboards</v>
      </c>
      <c r="I30" s="1" t="str">
        <f>IF(ISBLANK(Values!E29),"","4730574031")</f>
        <v>4730574031</v>
      </c>
      <c r="J30" s="31" t="str">
        <f>IF(ISBLANK(Values!E29),"",Values!F29 )</f>
        <v>Lenovo X280 Regular - NOR</v>
      </c>
      <c r="K30" s="27" t="str">
        <f>IF(ISBLANK(Values!E29),"",IF(Values!J29, Values!$B$4, Values!$B$5))</f>
        <v>38.95</v>
      </c>
      <c r="L30" s="27">
        <f>IF(ISBLANK(Values!E29),"",IF($CO30="DEFAULT", Values!$B$18, ""))</f>
        <v>5</v>
      </c>
      <c r="M30" s="27" t="str">
        <f>IF(ISBLANK(Values!E29),"",Values!$M29)</f>
        <v>https://raw.githubusercontent.com/PatrickVibild/TellusAmazonPictures/master/pictures/Lenovo/X280/RG/NOR/1.jpg</v>
      </c>
      <c r="N30" s="27" t="str">
        <f>IF(ISBLANK(Values!$F29),"",Values!N29)</f>
        <v>https://raw.githubusercontent.com/PatrickVibild/TellusAmazonPictures/master/pictures/Lenovo/X280/RG/NOR/2.jpg</v>
      </c>
      <c r="O30" s="27" t="str">
        <f>IF(ISBLANK(Values!$F29),"",Values!O29)</f>
        <v>https://raw.githubusercontent.com/PatrickVibild/TellusAmazonPictures/master/pictures/Lenovo/X280/RG/NOR/3.jpg</v>
      </c>
      <c r="P30" s="27" t="str">
        <f>IF(ISBLANK(Values!$F29),"",Values!P29)</f>
        <v>https://raw.githubusercontent.com/PatrickVibild/TellusAmazonPictures/master/pictures/Lenovo/X280/RG/NOR/4.jpg</v>
      </c>
      <c r="Q30" s="27" t="str">
        <f>IF(ISBLANK(Values!$F29),"",Values!Q29)</f>
        <v>https://raw.githubusercontent.com/PatrickVibild/TellusAmazonPictures/master/pictures/Lenovo/X280/RG/NOR/5.jpg</v>
      </c>
      <c r="R30" s="27" t="str">
        <f>IF(ISBLANK(Values!$F29),"",Values!R29)</f>
        <v>https://raw.githubusercontent.com/PatrickVibild/TellusAmazonPictures/master/pictures/Lenovo/X280/RG/NOR/6.jpg</v>
      </c>
      <c r="S30" s="27" t="str">
        <f>IF(ISBLANK(Values!$F29),"",Values!S29)</f>
        <v>https://raw.githubusercontent.com/PatrickVibild/TellusAmazonPictures/master/pictures/Lenovo/X280/RG/NOR/7.jpg</v>
      </c>
      <c r="T30" s="27" t="str">
        <f>IF(ISBLANK(Values!$F29),"",Values!T29)</f>
        <v>https://raw.githubusercontent.com/PatrickVibild/TellusAmazonPictures/master/pictures/Lenovo/X280/RG/NOR/8.jpg</v>
      </c>
      <c r="U30" s="27" t="str">
        <f>IF(ISBLANK(Values!$F29),"",Values!U29)</f>
        <v>https://raw.githubusercontent.com/PatrickVibild/TellusAmazonPictures/master/pictures/Lenovo/X280/RG/NOR/9.jpg</v>
      </c>
      <c r="V30" s="1"/>
      <c r="W30" s="29" t="str">
        <f>IF(ISBLANK(Values!E29),"","Child")</f>
        <v>Child</v>
      </c>
      <c r="X30" s="29" t="str">
        <f>IF(ISBLANK(Values!E29),"",Values!$B$13)</f>
        <v>Lenovo X280 Regular Parent</v>
      </c>
      <c r="Y30" s="31" t="str">
        <f>IF(ISBLANK(Values!E29),"","Size-Color")</f>
        <v>Size-Color</v>
      </c>
      <c r="Z30" s="29" t="str">
        <f>IF(ISBLANK(Values!E29),"","variation")</f>
        <v>variation</v>
      </c>
      <c r="AA30" s="1"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34" t="str">
        <f>IF(ISBLANK(Values!E29),"",IF(Values!I29,Values!$B$23,Values!$B$33))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3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Scandinave - nordique non rétroéclairé.</v>
      </c>
      <c r="AM30" s="1" t="str">
        <f>SUBSTITUTE(IF(ISBLANK(Values!E29),"",Values!$B$27),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7" t="str">
        <f>IF(ISBLANK(Values!E29),"",Values!H29)</f>
        <v>Scandinave - nordique</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IF(ISBLANK(Values!E29),"",IF(Values!J29, Values!$B$4, Values!$B$5))</f>
        <v>38.95</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X280 Regular - BE</v>
      </c>
      <c r="C31" s="29" t="str">
        <f>IF(ISBLANK(Values!E30),"","TellusRem")</f>
        <v>TellusRem</v>
      </c>
      <c r="D31" s="28">
        <f>IF(ISBLANK(Values!E30),"",Values!E30)</f>
        <v>5714401281078</v>
      </c>
      <c r="E31" s="1" t="str">
        <f>IF(ISBLANK(Values!E30),"","EAN")</f>
        <v>EAN</v>
      </c>
      <c r="F31" s="27" t="str">
        <f>IF(ISBLANK(Values!E30),"",IF(Values!J30, SUBSTITUTE(Values!$B$1, "{language}", Values!H30) &amp; " " &amp;Values!$B$3, SUBSTITUTE(Values!$B$2, "{language}", Values!$H30) &amp; " " &amp;Values!$B$3))</f>
        <v>clavier de remplacement Belge non rétroéclairé pour Lenovo Thinkpad X280 X390 X395</v>
      </c>
      <c r="G31" s="29" t="str">
        <f>IF(ISBLANK(Values!E30),"","TellusRem")</f>
        <v>TellusRem</v>
      </c>
      <c r="H31" s="1" t="str">
        <f>IF(ISBLANK(Values!E30),"",Values!$B$16)</f>
        <v>computer-keyboards</v>
      </c>
      <c r="I31" s="1" t="str">
        <f>IF(ISBLANK(Values!E30),"","4730574031")</f>
        <v>4730574031</v>
      </c>
      <c r="J31" s="31" t="str">
        <f>IF(ISBLANK(Values!E30),"",Values!F30 )</f>
        <v>Lenovo X280 Regular - BE</v>
      </c>
      <c r="K31" s="27" t="str">
        <f>IF(ISBLANK(Values!E30),"",IF(Values!J30, Values!$B$4, Values!$B$5))</f>
        <v>38.95</v>
      </c>
      <c r="L31" s="27">
        <f>IF(ISBLANK(Values!E30),"",IF($CO31="DEFAULT", Values!$B$18, ""))</f>
        <v>5</v>
      </c>
      <c r="M31" s="27" t="str">
        <f>IF(ISBLANK(Values!E30),"",Values!$M30)</f>
        <v>https://download.lenovo.com/Images/Parts/01YP006/01YP006_A.jpg</v>
      </c>
      <c r="N31" s="27" t="str">
        <f>IF(ISBLANK(Values!$F30),"",Values!N30)</f>
        <v>https://download.lenovo.com/Images/Parts/01YP006/01YP006_B.jpg</v>
      </c>
      <c r="O31" s="27" t="str">
        <f>IF(ISBLANK(Values!$F30),"",Values!O30)</f>
        <v>https://download.lenovo.com/Images/Parts/01YP006/01YP006_details.jpg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X280 Regular Parent</v>
      </c>
      <c r="Y31" s="31" t="str">
        <f>IF(ISBLANK(Values!E30),"","Size-Color")</f>
        <v>Size-Color</v>
      </c>
      <c r="Z31" s="29" t="str">
        <f>IF(ISBLANK(Values!E30),"","variation")</f>
        <v>variation</v>
      </c>
      <c r="AA31" s="1"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34" t="str">
        <f>IF(ISBLANK(Values!E30),"",IF(Values!I30,Values!$B$23,Values!$B$33))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3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Belge non rétroéclairé.</v>
      </c>
      <c r="AM31" s="1" t="str">
        <f>SUBSTITUTE(IF(ISBLANK(Values!E30),"",Values!$B$27),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7" t="str">
        <f>IF(ISBLANK(Values!E30),"",Values!H30)</f>
        <v>Belge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IF(ISBLANK(Values!E30),"",IF(Values!J30, Values!$B$4, Values!$B$5))</f>
        <v>38.95</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X280 Regular - BG</v>
      </c>
      <c r="C32" s="29" t="str">
        <f>IF(ISBLANK(Values!E31),"","TellusRem")</f>
        <v>TellusRem</v>
      </c>
      <c r="D32" s="28">
        <f>IF(ISBLANK(Values!E31),"",Values!E31)</f>
        <v>5714401281085</v>
      </c>
      <c r="E32" s="1" t="str">
        <f>IF(ISBLANK(Values!E31),"","EAN")</f>
        <v>EAN</v>
      </c>
      <c r="F32" s="27" t="str">
        <f>IF(ISBLANK(Values!E31),"",IF(Values!J31, SUBSTITUTE(Values!$B$1, "{language}", Values!H31) &amp; " " &amp;Values!$B$3, SUBSTITUTE(Values!$B$2, "{language}", Values!$H31) &amp; " " &amp;Values!$B$3))</f>
        <v>clavier de remplacement Bulgare non rétroéclairé pour Lenovo Thinkpad X280 X390 X395</v>
      </c>
      <c r="G32" s="29" t="str">
        <f>IF(ISBLANK(Values!E31),"","TellusRem")</f>
        <v>TellusRem</v>
      </c>
      <c r="H32" s="1" t="str">
        <f>IF(ISBLANK(Values!E31),"",Values!$B$16)</f>
        <v>computer-keyboards</v>
      </c>
      <c r="I32" s="1" t="str">
        <f>IF(ISBLANK(Values!E31),"","4730574031")</f>
        <v>4730574031</v>
      </c>
      <c r="J32" s="31" t="str">
        <f>IF(ISBLANK(Values!E31),"",Values!F31 )</f>
        <v>Lenovo X280 Regular - BG</v>
      </c>
      <c r="K32" s="27" t="str">
        <f>IF(ISBLANK(Values!E31),"",IF(Values!J31, Values!$B$4, Values!$B$5))</f>
        <v>38.95</v>
      </c>
      <c r="L32" s="27">
        <f>IF(ISBLANK(Values!E31),"",IF($CO32="DEFAULT", Values!$B$18, ""))</f>
        <v>5</v>
      </c>
      <c r="M32" s="27" t="str">
        <f>IF(ISBLANK(Values!E31),"",Values!$M31)</f>
        <v>https://download.lenovo.com/Images/Parts/01YP087/01YP087_A.jpg</v>
      </c>
      <c r="N32" s="27" t="str">
        <f>IF(ISBLANK(Values!$F31),"",Values!N31)</f>
        <v>https://download.lenovo.com/Images/Parts/01YP087/01YP087_B.jpg</v>
      </c>
      <c r="O32" s="27" t="str">
        <f>IF(ISBLANK(Values!$F31),"",Values!O31)</f>
        <v>https://download.lenovo.com/Images/Parts/01YP087/01YP087_details.jpg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X280 Regular Parent</v>
      </c>
      <c r="Y32" s="31" t="str">
        <f>IF(ISBLANK(Values!E31),"","Size-Color")</f>
        <v>Size-Color</v>
      </c>
      <c r="Z32" s="29" t="str">
        <f>IF(ISBLANK(Values!E31),"","variation")</f>
        <v>variation</v>
      </c>
      <c r="AA32" s="1"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34" t="str">
        <f>IF(ISBLANK(Values!E31),"",IF(Values!I31,Values!$B$23,Values!$B$33))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3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Bulgare non rétroéclairé.</v>
      </c>
      <c r="AM32" s="1" t="str">
        <f>SUBSTITUTE(IF(ISBLANK(Values!E31),"",Values!$B$27),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7" t="str">
        <f>IF(ISBLANK(Values!E31),"",Values!H31)</f>
        <v>Bulgare</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IF(ISBLANK(Values!E31),"",IF(Values!J31, Values!$B$4, Values!$B$5))</f>
        <v>38.95</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X280 Regular - CZ</v>
      </c>
      <c r="C33" s="29" t="str">
        <f>IF(ISBLANK(Values!E32),"","TellusRem")</f>
        <v>TellusRem</v>
      </c>
      <c r="D33" s="28">
        <f>IF(ISBLANK(Values!E32),"",Values!E32)</f>
        <v>5714401281092</v>
      </c>
      <c r="E33" s="1" t="str">
        <f>IF(ISBLANK(Values!E32),"","EAN")</f>
        <v>EAN</v>
      </c>
      <c r="F33" s="27" t="str">
        <f>IF(ISBLANK(Values!E32),"",IF(Values!J32, SUBSTITUTE(Values!$B$1, "{language}", Values!H32) &amp; " " &amp;Values!$B$3, SUBSTITUTE(Values!$B$2, "{language}", Values!$H32) &amp; " " &amp;Values!$B$3))</f>
        <v>clavier de remplacement Tchèque non rétroéclairé pour Lenovo Thinkpad X280 X390 X395</v>
      </c>
      <c r="G33" s="29" t="str">
        <f>IF(ISBLANK(Values!E32),"","TellusRem")</f>
        <v>TellusRem</v>
      </c>
      <c r="H33" s="1" t="str">
        <f>IF(ISBLANK(Values!E32),"",Values!$B$16)</f>
        <v>computer-keyboards</v>
      </c>
      <c r="I33" s="1" t="str">
        <f>IF(ISBLANK(Values!E32),"","4730574031")</f>
        <v>4730574031</v>
      </c>
      <c r="J33" s="31" t="str">
        <f>IF(ISBLANK(Values!E32),"",Values!F32 )</f>
        <v>Lenovo X280 Regular - CZ</v>
      </c>
      <c r="K33" s="27" t="str">
        <f>IF(ISBLANK(Values!E32),"",IF(Values!J32, Values!$B$4, Values!$B$5))</f>
        <v>38.95</v>
      </c>
      <c r="L33" s="27">
        <f>IF(ISBLANK(Values!E32),"",IF($CO33="DEFAULT", Values!$B$18, ""))</f>
        <v>5</v>
      </c>
      <c r="M33" s="27" t="str">
        <f>IF(ISBLANK(Values!E32),"",Values!$M32)</f>
        <v>https://download.lenovo.com/Images/Parts/01HX583/01HX583_A.jpg</v>
      </c>
      <c r="N33" s="27" t="str">
        <f>IF(ISBLANK(Values!$F32),"",Values!N32)</f>
        <v>https://download.lenovo.com/Images/Parts/01HX583/01HX583_B.jpg</v>
      </c>
      <c r="O33" s="27" t="str">
        <f>IF(ISBLANK(Values!$F32),"",Values!O32)</f>
        <v>https://download.lenovo.com/Images/Parts/01HX583/01HX583_details.jpg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X280 Regular Parent</v>
      </c>
      <c r="Y33" s="31" t="str">
        <f>IF(ISBLANK(Values!E32),"","Size-Color")</f>
        <v>Size-Color</v>
      </c>
      <c r="Z33" s="29" t="str">
        <f>IF(ISBLANK(Values!E32),"","variation")</f>
        <v>variation</v>
      </c>
      <c r="AA33" s="1"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34" t="str">
        <f>IF(ISBLANK(Values!E32),"",IF(Values!I32,Values!$B$23,Values!$B$33))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3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Tchèque non rétroéclairé.</v>
      </c>
      <c r="AM33" s="1" t="str">
        <f>SUBSTITUTE(IF(ISBLANK(Values!E32),"",Values!$B$27),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7" t="str">
        <f>IF(ISBLANK(Values!E32),"",Values!H32)</f>
        <v>Tchèque</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IF(ISBLANK(Values!E32),"",IF(Values!J32, Values!$B$4, Values!$B$5))</f>
        <v>38.95</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X280 Regular - DK</v>
      </c>
      <c r="C34" s="29" t="str">
        <f>IF(ISBLANK(Values!E33),"","TellusRem")</f>
        <v>TellusRem</v>
      </c>
      <c r="D34" s="28">
        <f>IF(ISBLANK(Values!E33),"",Values!E33)</f>
        <v>5714401281108</v>
      </c>
      <c r="E34" s="1" t="str">
        <f>IF(ISBLANK(Values!E33),"","EAN")</f>
        <v>EAN</v>
      </c>
      <c r="F34" s="27" t="str">
        <f>IF(ISBLANK(Values!E33),"",IF(Values!J33, SUBSTITUTE(Values!$B$1, "{language}", Values!H33) &amp; " " &amp;Values!$B$3, SUBSTITUTE(Values!$B$2, "{language}", Values!$H33) &amp; " " &amp;Values!$B$3))</f>
        <v>clavier de remplacement Danois non rétroéclairé pour Lenovo Thinkpad X280 X390 X395</v>
      </c>
      <c r="G34" s="29" t="str">
        <f>IF(ISBLANK(Values!E33),"","TellusRem")</f>
        <v>TellusRem</v>
      </c>
      <c r="H34" s="1" t="str">
        <f>IF(ISBLANK(Values!E33),"",Values!$B$16)</f>
        <v>computer-keyboards</v>
      </c>
      <c r="I34" s="1" t="str">
        <f>IF(ISBLANK(Values!E33),"","4730574031")</f>
        <v>4730574031</v>
      </c>
      <c r="J34" s="31" t="str">
        <f>IF(ISBLANK(Values!E33),"",Values!F33 )</f>
        <v>Lenovo X280 Regular - DK</v>
      </c>
      <c r="K34" s="27" t="str">
        <f>IF(ISBLANK(Values!E33),"",IF(Values!J33, Values!$B$4, Values!$B$5))</f>
        <v>38.95</v>
      </c>
      <c r="L34" s="27">
        <f>IF(ISBLANK(Values!E33),"",IF($CO34="DEFAULT", Values!$B$18, ""))</f>
        <v>5</v>
      </c>
      <c r="M34" s="27" t="str">
        <f>IF(ISBLANK(Values!E33),"",Values!$M33)</f>
        <v>https://download.lenovo.com/Images/Parts/01YP169/01YP169_A.jpg</v>
      </c>
      <c r="N34" s="27" t="str">
        <f>IF(ISBLANK(Values!$F33),"",Values!N33)</f>
        <v>https://download.lenovo.com/Images/Parts/01YP169/01YP169_B.jpg</v>
      </c>
      <c r="O34" s="27" t="str">
        <f>IF(ISBLANK(Values!$F33),"",Values!O33)</f>
        <v>https://download.lenovo.com/Images/Parts/01YP169/01YP169_details.jpg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X280 Regular Parent</v>
      </c>
      <c r="Y34" s="31" t="str">
        <f>IF(ISBLANK(Values!E33),"","Size-Color")</f>
        <v>Size-Color</v>
      </c>
      <c r="Z34" s="29" t="str">
        <f>IF(ISBLANK(Values!E33),"","variation")</f>
        <v>variation</v>
      </c>
      <c r="AA34" s="1"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34" t="str">
        <f>IF(ISBLANK(Values!E33),"",IF(Values!I33,Values!$B$23,Values!$B$33))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3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Danois non rétroéclairé.</v>
      </c>
      <c r="AM34" s="1" t="str">
        <f>SUBSTITUTE(IF(ISBLANK(Values!E33),"",Values!$B$27),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7" t="str">
        <f>IF(ISBLANK(Values!E33),"",Values!H33)</f>
        <v>Danois</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IF(ISBLANK(Values!E33),"",IF(Values!J33, Values!$B$4, Values!$B$5))</f>
        <v>38.95</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X280 Regular - HU</v>
      </c>
      <c r="C35" s="29" t="str">
        <f>IF(ISBLANK(Values!E34),"","TellusRem")</f>
        <v>TellusRem</v>
      </c>
      <c r="D35" s="28">
        <f>IF(ISBLANK(Values!E34),"",Values!E34)</f>
        <v>5714401281115</v>
      </c>
      <c r="E35" s="1" t="str">
        <f>IF(ISBLANK(Values!E34),"","EAN")</f>
        <v>EAN</v>
      </c>
      <c r="F35" s="27" t="str">
        <f>IF(ISBLANK(Values!E34),"",IF(Values!J34, SUBSTITUTE(Values!$B$1, "{language}", Values!H34) &amp; " " &amp;Values!$B$3, SUBSTITUTE(Values!$B$2, "{language}", Values!$H34) &amp; " " &amp;Values!$B$3))</f>
        <v>clavier de remplacement Hongrois non rétroéclairé pour Lenovo Thinkpad X280 X390 X395</v>
      </c>
      <c r="G35" s="29" t="str">
        <f>IF(ISBLANK(Values!E34),"","TellusRem")</f>
        <v>TellusRem</v>
      </c>
      <c r="H35" s="1" t="str">
        <f>IF(ISBLANK(Values!E34),"",Values!$B$16)</f>
        <v>computer-keyboards</v>
      </c>
      <c r="I35" s="1" t="str">
        <f>IF(ISBLANK(Values!E34),"","4730574031")</f>
        <v>4730574031</v>
      </c>
      <c r="J35" s="31" t="str">
        <f>IF(ISBLANK(Values!E34),"",Values!F34 )</f>
        <v>Lenovo X280 Regular - HU</v>
      </c>
      <c r="K35" s="27" t="str">
        <f>IF(ISBLANK(Values!E34),"",IF(Values!J34, Values!$B$4, Values!$B$5))</f>
        <v>38.95</v>
      </c>
      <c r="L35" s="27">
        <f>IF(ISBLANK(Values!E34),"",IF($CO35="DEFAULT", Values!$B$18, ""))</f>
        <v>5</v>
      </c>
      <c r="M35" s="27" t="str">
        <f>IF(ISBLANK(Values!E34),"",Values!$M34)</f>
        <v>https://download.lenovo.com/Images/Parts/01YP095/01YP095_A.jpg</v>
      </c>
      <c r="N35" s="27" t="str">
        <f>IF(ISBLANK(Values!$F34),"",Values!N34)</f>
        <v>https://download.lenovo.com/Images/Parts/01YP095/01YP095_B.jpg</v>
      </c>
      <c r="O35" s="27" t="str">
        <f>IF(ISBLANK(Values!$F34),"",Values!O34)</f>
        <v>https://download.lenovo.com/Images/Parts/01YP095/01YP095_details.jpg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X280 Regular Parent</v>
      </c>
      <c r="Y35" s="31" t="str">
        <f>IF(ISBLANK(Values!E34),"","Size-Color")</f>
        <v>Size-Color</v>
      </c>
      <c r="Z35" s="29" t="str">
        <f>IF(ISBLANK(Values!E34),"","variation")</f>
        <v>variation</v>
      </c>
      <c r="AA35" s="1"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34" t="str">
        <f>IF(ISBLANK(Values!E34),"",IF(Values!I34,Values!$B$23,Values!$B$33))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3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Hongrois non rétroéclairé.</v>
      </c>
      <c r="AM35" s="1" t="str">
        <f>SUBSTITUTE(IF(ISBLANK(Values!E34),"",Values!$B$27),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7" t="str">
        <f>IF(ISBLANK(Values!E34),"",Values!H34)</f>
        <v>Hongrois</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IF(ISBLANK(Values!E34),"",IF(Values!J34, Values!$B$4, Values!$B$5))</f>
        <v>38.95</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X280 Regular - NL</v>
      </c>
      <c r="C36" s="29" t="str">
        <f>IF(ISBLANK(Values!E35),"","TellusRem")</f>
        <v>TellusRem</v>
      </c>
      <c r="D36" s="28">
        <f>IF(ISBLANK(Values!E35),"",Values!E35)</f>
        <v>5714401281122</v>
      </c>
      <c r="E36" s="1" t="str">
        <f>IF(ISBLANK(Values!E35),"","EAN")</f>
        <v>EAN</v>
      </c>
      <c r="F36" s="27" t="str">
        <f>IF(ISBLANK(Values!E35),"",IF(Values!J35, SUBSTITUTE(Values!$B$1, "{language}", Values!H35) &amp; " " &amp;Values!$B$3, SUBSTITUTE(Values!$B$2, "{language}", Values!$H35) &amp; " " &amp;Values!$B$3))</f>
        <v>clavier de remplacement Néerlandais non rétroéclairé pour Lenovo Thinkpad X280 X390 X395</v>
      </c>
      <c r="G36" s="29" t="str">
        <f>IF(ISBLANK(Values!E35),"","TellusRem")</f>
        <v>TellusRem</v>
      </c>
      <c r="H36" s="1" t="str">
        <f>IF(ISBLANK(Values!E35),"",Values!$B$16)</f>
        <v>computer-keyboards</v>
      </c>
      <c r="I36" s="1" t="str">
        <f>IF(ISBLANK(Values!E35),"","4730574031")</f>
        <v>4730574031</v>
      </c>
      <c r="J36" s="31" t="str">
        <f>IF(ISBLANK(Values!E35),"",Values!F35 )</f>
        <v>Lenovo X280 Regular - NL</v>
      </c>
      <c r="K36" s="27" t="str">
        <f>IF(ISBLANK(Values!E35),"",IF(Values!J35, Values!$B$4, Values!$B$5))</f>
        <v>38.95</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X280 Regular Parent</v>
      </c>
      <c r="Y36" s="31" t="str">
        <f>IF(ISBLANK(Values!E35),"","Size-Color")</f>
        <v>Size-Color</v>
      </c>
      <c r="Z36" s="29" t="str">
        <f>IF(ISBLANK(Values!E35),"","variation")</f>
        <v>variation</v>
      </c>
      <c r="AA36" s="1"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34" t="str">
        <f>IF(ISBLANK(Values!E35),"",IF(Values!I35,Values!$B$23,Values!$B$33))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3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Néerlandais non rétroéclairé.</v>
      </c>
      <c r="AM36" s="1" t="str">
        <f>SUBSTITUTE(IF(ISBLANK(Values!E35),"",Values!$B$27),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7" t="str">
        <f>IF(ISBLANK(Values!E35),"",Values!H35)</f>
        <v>Néerlandais</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IF(ISBLANK(Values!E35),"",IF(Values!J35, Values!$B$4, Values!$B$5))</f>
        <v>38.95</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X280 Regular - NO</v>
      </c>
      <c r="C37" s="29" t="str">
        <f>IF(ISBLANK(Values!E36),"","TellusRem")</f>
        <v>TellusRem</v>
      </c>
      <c r="D37" s="28">
        <f>IF(ISBLANK(Values!E36),"",Values!E36)</f>
        <v>5714401281139</v>
      </c>
      <c r="E37" s="1" t="str">
        <f>IF(ISBLANK(Values!E36),"","EAN")</f>
        <v>EAN</v>
      </c>
      <c r="F37" s="27" t="str">
        <f>IF(ISBLANK(Values!E36),"",IF(Values!J36, SUBSTITUTE(Values!$B$1, "{language}", Values!H36) &amp; " " &amp;Values!$B$3, SUBSTITUTE(Values!$B$2, "{language}", Values!$H36) &amp; " " &amp;Values!$B$3))</f>
        <v>clavier de remplacement Norvégienne non rétroéclairé pour Lenovo Thinkpad X280 X390 X395</v>
      </c>
      <c r="G37" s="29" t="str">
        <f>IF(ISBLANK(Values!E36),"","TellusRem")</f>
        <v>TellusRem</v>
      </c>
      <c r="H37" s="1" t="str">
        <f>IF(ISBLANK(Values!E36),"",Values!$B$16)</f>
        <v>computer-keyboards</v>
      </c>
      <c r="I37" s="1" t="str">
        <f>IF(ISBLANK(Values!E36),"","4730574031")</f>
        <v>4730574031</v>
      </c>
      <c r="J37" s="31" t="str">
        <f>IF(ISBLANK(Values!E36),"",Values!F36 )</f>
        <v>Lenovo X280 Regular - NO</v>
      </c>
      <c r="K37" s="27" t="str">
        <f>IF(ISBLANK(Values!E36),"",IF(Values!J36, Values!$B$4, Values!$B$5))</f>
        <v>38.95</v>
      </c>
      <c r="L37" s="27">
        <f>IF(ISBLANK(Values!E36),"",IF($CO37="DEFAULT", Values!$B$18, ""))</f>
        <v>5</v>
      </c>
      <c r="M37" s="27" t="str">
        <f>IF(ISBLANK(Values!E36),"",Values!$M36)</f>
        <v>https://download.lenovo.com/Images/Parts/01YP100/01YP100_A.jpg</v>
      </c>
      <c r="N37" s="27" t="str">
        <f>IF(ISBLANK(Values!$F36),"",Values!N36)</f>
        <v>https://download.lenovo.com/Images/Parts/01YP100/01YP100_B.jpg</v>
      </c>
      <c r="O37" s="27" t="str">
        <f>IF(ISBLANK(Values!$F36),"",Values!O36)</f>
        <v>https://download.lenovo.com/Images/Parts/01YP100/01YP100_details.jpg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X280 Regular Parent</v>
      </c>
      <c r="Y37" s="31" t="str">
        <f>IF(ISBLANK(Values!E36),"","Size-Color")</f>
        <v>Size-Color</v>
      </c>
      <c r="Z37" s="29" t="str">
        <f>IF(ISBLANK(Values!E36),"","variation")</f>
        <v>variation</v>
      </c>
      <c r="AA37" s="1"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34" t="str">
        <f>IF(ISBLANK(Values!E36),"",IF(Values!I36,Values!$B$23,Values!$B$33))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3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Norvégienne non rétroéclairé.</v>
      </c>
      <c r="AM37" s="1" t="str">
        <f>SUBSTITUTE(IF(ISBLANK(Values!E36),"",Values!$B$27),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7" t="str">
        <f>IF(ISBLANK(Values!E36),"",Values!H36)</f>
        <v>Norvégienne</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IF(ISBLANK(Values!E36),"",IF(Values!J36, Values!$B$4, Values!$B$5))</f>
        <v>38.95</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X280 Regular - PL</v>
      </c>
      <c r="C38" s="29" t="str">
        <f>IF(ISBLANK(Values!E37),"","TellusRem")</f>
        <v>TellusRem</v>
      </c>
      <c r="D38" s="28">
        <f>IF(ISBLANK(Values!E37),"",Values!E37)</f>
        <v>5714401281146</v>
      </c>
      <c r="E38" s="1" t="str">
        <f>IF(ISBLANK(Values!E37),"","EAN")</f>
        <v>EAN</v>
      </c>
      <c r="F38" s="27" t="str">
        <f>IF(ISBLANK(Values!E37),"",IF(Values!J37, SUBSTITUTE(Values!$B$1, "{language}", Values!H37) &amp; " " &amp;Values!$B$3, SUBSTITUTE(Values!$B$2, "{language}", Values!$H37) &amp; " " &amp;Values!$B$3))</f>
        <v>clavier de remplacement Polonais non rétroéclairé pour Lenovo Thinkpad X280 X390 X395</v>
      </c>
      <c r="G38" s="29" t="str">
        <f>IF(ISBLANK(Values!E37),"","TellusRem")</f>
        <v>TellusRem</v>
      </c>
      <c r="H38" s="1" t="str">
        <f>IF(ISBLANK(Values!E37),"",Values!$B$16)</f>
        <v>computer-keyboards</v>
      </c>
      <c r="I38" s="1" t="str">
        <f>IF(ISBLANK(Values!E37),"","4730574031")</f>
        <v>4730574031</v>
      </c>
      <c r="J38" s="31" t="str">
        <f>IF(ISBLANK(Values!E37),"",Values!F37 )</f>
        <v>Lenovo X280 Regular - PL</v>
      </c>
      <c r="K38" s="27" t="str">
        <f>IF(ISBLANK(Values!E37),"",IF(Values!J37, Values!$B$4, Values!$B$5))</f>
        <v>38.95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X280 Regular Parent</v>
      </c>
      <c r="Y38" s="31" t="str">
        <f>IF(ISBLANK(Values!E37),"","Size-Color")</f>
        <v>Size-Color</v>
      </c>
      <c r="Z38" s="29" t="str">
        <f>IF(ISBLANK(Values!E37),"","variation")</f>
        <v>variation</v>
      </c>
      <c r="AA38" s="1"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34" t="str">
        <f>IF(ISBLANK(Values!E37),"",IF(Values!I37,Values!$B$23,Values!$B$33))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3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Polonais non rétroéclairé.</v>
      </c>
      <c r="AM38" s="1" t="str">
        <f>SUBSTITUTE(IF(ISBLANK(Values!E37),"",Values!$B$27),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7" t="str">
        <f>IF(ISBLANK(Values!E37),"",Values!H37)</f>
        <v>Polonais</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IF(ISBLANK(Values!E37),"",IF(Values!J37, Values!$B$4, Values!$B$5))</f>
        <v>38.95</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X280 Regular - PT</v>
      </c>
      <c r="C39" s="29" t="str">
        <f>IF(ISBLANK(Values!E38),"","TellusRem")</f>
        <v>TellusRem</v>
      </c>
      <c r="D39" s="28">
        <f>IF(ISBLANK(Values!E38),"",Values!E38)</f>
        <v>5714401281153</v>
      </c>
      <c r="E39" s="1" t="str">
        <f>IF(ISBLANK(Values!E38),"","EAN")</f>
        <v>EAN</v>
      </c>
      <c r="F39" s="27" t="str">
        <f>IF(ISBLANK(Values!E38),"",IF(Values!J38, SUBSTITUTE(Values!$B$1, "{language}", Values!H38) &amp; " " &amp;Values!$B$3, SUBSTITUTE(Values!$B$2, "{language}", Values!$H38) &amp; " " &amp;Values!$B$3))</f>
        <v>clavier de remplacement Portugais non rétroéclairé pour Lenovo Thinkpad X280 X390 X395</v>
      </c>
      <c r="G39" s="29" t="str">
        <f>IF(ISBLANK(Values!E38),"","TellusRem")</f>
        <v>TellusRem</v>
      </c>
      <c r="H39" s="1" t="str">
        <f>IF(ISBLANK(Values!E38),"",Values!$B$16)</f>
        <v>computer-keyboards</v>
      </c>
      <c r="I39" s="1" t="str">
        <f>IF(ISBLANK(Values!E38),"","4730574031")</f>
        <v>4730574031</v>
      </c>
      <c r="J39" s="31" t="str">
        <f>IF(ISBLANK(Values!E38),"",Values!F38 )</f>
        <v>Lenovo X280 Regular - PT</v>
      </c>
      <c r="K39" s="27" t="str">
        <f>IF(ISBLANK(Values!E38),"",IF(Values!J38, Values!$B$4, Values!$B$5))</f>
        <v>38.95</v>
      </c>
      <c r="L39" s="27">
        <f>IF(ISBLANK(Values!E38),"",IF($CO39="DEFAULT", Values!$B$18, ""))</f>
        <v>5</v>
      </c>
      <c r="M39" s="27" t="str">
        <f>IF(ISBLANK(Values!E38),"",Values!$M38)</f>
        <v>https://download.lenovo.com/Images/Parts/01YP101/01YP101_A.jpg</v>
      </c>
      <c r="N39" s="27" t="str">
        <f>IF(ISBLANK(Values!$F38),"",Values!N38)</f>
        <v>https://download.lenovo.com/Images/Parts/01YP101/01YP101_B.jpg</v>
      </c>
      <c r="O39" s="27" t="str">
        <f>IF(ISBLANK(Values!$F38),"",Values!O38)</f>
        <v>https://download.lenovo.com/Images/Parts/01YP101/01YP101_details.jpg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X280 Regular Parent</v>
      </c>
      <c r="Y39" s="31" t="str">
        <f>IF(ISBLANK(Values!E38),"","Size-Color")</f>
        <v>Size-Color</v>
      </c>
      <c r="Z39" s="29" t="str">
        <f>IF(ISBLANK(Values!E38),"","variation")</f>
        <v>variation</v>
      </c>
      <c r="AA39" s="1"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34" t="str">
        <f>IF(ISBLANK(Values!E38),"",IF(Values!I38,Values!$B$23,Values!$B$33))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3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Portugais non rétroéclairé.</v>
      </c>
      <c r="AM39" s="1" t="str">
        <f>SUBSTITUTE(IF(ISBLANK(Values!E38),"",Values!$B$27),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7" t="str">
        <f>IF(ISBLANK(Values!E38),"",Values!H38)</f>
        <v>Portugais</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IF(ISBLANK(Values!E38),"",IF(Values!J38, Values!$B$4, Values!$B$5))</f>
        <v>38.95</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X280 Regular - SE/FI</v>
      </c>
      <c r="C40" s="29" t="str">
        <f>IF(ISBLANK(Values!E39),"","TellusRem")</f>
        <v>TellusRem</v>
      </c>
      <c r="D40" s="28">
        <f>IF(ISBLANK(Values!E39),"",Values!E39)</f>
        <v>5714401281160</v>
      </c>
      <c r="E40" s="1" t="str">
        <f>IF(ISBLANK(Values!E39),"","EAN")</f>
        <v>EAN</v>
      </c>
      <c r="F40" s="27" t="str">
        <f>IF(ISBLANK(Values!E39),"",IF(Values!J39, SUBSTITUTE(Values!$B$1, "{language}", Values!H39) &amp; " " &amp;Values!$B$3, SUBSTITUTE(Values!$B$2, "{language}", Values!$H39) &amp; " " &amp;Values!$B$3))</f>
        <v>clavier de remplacement Suédois – Finlandais non rétroéclairé pour Lenovo Thinkpad X280 X390 X395</v>
      </c>
      <c r="G40" s="29" t="str">
        <f>IF(ISBLANK(Values!E39),"","TellusRem")</f>
        <v>TellusRem</v>
      </c>
      <c r="H40" s="1" t="str">
        <f>IF(ISBLANK(Values!E39),"",Values!$B$16)</f>
        <v>computer-keyboards</v>
      </c>
      <c r="I40" s="1" t="str">
        <f>IF(ISBLANK(Values!E39),"","4730574031")</f>
        <v>4730574031</v>
      </c>
      <c r="J40" s="31" t="str">
        <f>IF(ISBLANK(Values!E39),"",Values!F39 )</f>
        <v>Lenovo X280 Regular - SE/FI</v>
      </c>
      <c r="K40" s="27" t="str">
        <f>IF(ISBLANK(Values!E39),"",IF(Values!J39, Values!$B$4, Values!$B$5))</f>
        <v>38.95</v>
      </c>
      <c r="L40" s="27">
        <f>IF(ISBLANK(Values!E39),"",IF($CO40="DEFAULT", Values!$B$18, ""))</f>
        <v>5</v>
      </c>
      <c r="M40" s="27" t="str">
        <f>IF(ISBLANK(Values!E39),"",Values!$M39)</f>
        <v>https://download.lenovo.com/Images/Parts/01YP025/01YP025_A.jpg</v>
      </c>
      <c r="N40" s="27" t="str">
        <f>IF(ISBLANK(Values!$F39),"",Values!N39)</f>
        <v>https://download.lenovo.com/Images/Parts/01YP025/01YP025_B.jpg</v>
      </c>
      <c r="O40" s="27" t="str">
        <f>IF(ISBLANK(Values!$F39),"",Values!O39)</f>
        <v>https://download.lenovo.com/Images/Parts/01YP025/01YP025_details.jpg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X280 Regular Parent</v>
      </c>
      <c r="Y40" s="31" t="str">
        <f>IF(ISBLANK(Values!E39),"","Size-Color")</f>
        <v>Size-Color</v>
      </c>
      <c r="Z40" s="29" t="str">
        <f>IF(ISBLANK(Values!E39),"","variation")</f>
        <v>variation</v>
      </c>
      <c r="AA40" s="1"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34" t="str">
        <f>IF(ISBLANK(Values!E39),"",IF(Values!I39,Values!$B$23,Values!$B$33))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3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Suédois – Finlandais non rétroéclairé.</v>
      </c>
      <c r="AM40" s="1" t="str">
        <f>SUBSTITUTE(IF(ISBLANK(Values!E39),"",Values!$B$27),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7" t="str">
        <f>IF(ISBLANK(Values!E39),"",Values!H39)</f>
        <v>Suédois – Finlandais</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IF(ISBLANK(Values!E39),"",IF(Values!J39, Values!$B$4, Values!$B$5))</f>
        <v>38.95</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X280 Regular - CH</v>
      </c>
      <c r="C41" s="29" t="str">
        <f>IF(ISBLANK(Values!E40),"","TellusRem")</f>
        <v>TellusRem</v>
      </c>
      <c r="D41" s="28">
        <f>IF(ISBLANK(Values!E40),"",Values!E40)</f>
        <v>5714401281177</v>
      </c>
      <c r="E41" s="1" t="str">
        <f>IF(ISBLANK(Values!E40),"","EAN")</f>
        <v>EAN</v>
      </c>
      <c r="F41" s="27" t="str">
        <f>IF(ISBLANK(Values!E40),"",IF(Values!J40, SUBSTITUTE(Values!$B$1, "{language}", Values!H40) &amp; " " &amp;Values!$B$3, SUBSTITUTE(Values!$B$2, "{language}", Values!$H40) &amp; " " &amp;Values!$B$3))</f>
        <v>clavier de remplacement Suisse non rétroéclairé pour Lenovo Thinkpad X280 X390 X395</v>
      </c>
      <c r="G41" s="29" t="str">
        <f>IF(ISBLANK(Values!E40),"","TellusRem")</f>
        <v>TellusRem</v>
      </c>
      <c r="H41" s="1" t="str">
        <f>IF(ISBLANK(Values!E40),"",Values!$B$16)</f>
        <v>computer-keyboards</v>
      </c>
      <c r="I41" s="1" t="str">
        <f>IF(ISBLANK(Values!E40),"","4730574031")</f>
        <v>4730574031</v>
      </c>
      <c r="J41" s="31" t="str">
        <f>IF(ISBLANK(Values!E40),"",Values!F40 )</f>
        <v>Lenovo X280 Regular - CH</v>
      </c>
      <c r="K41" s="27" t="str">
        <f>IF(ISBLANK(Values!E40),"",IF(Values!J40, Values!$B$4, Values!$B$5))</f>
        <v>38.95</v>
      </c>
      <c r="L41" s="27">
        <f>IF(ISBLANK(Values!E40),"",IF($CO41="DEFAULT", Values!$B$18, ""))</f>
        <v>5</v>
      </c>
      <c r="M41" s="27" t="str">
        <f>IF(ISBLANK(Values!E40),"",Values!$M40)</f>
        <v>https://download.lenovo.com/Images/Parts/01YP106/01YP106_A.jpg</v>
      </c>
      <c r="N41" s="27" t="str">
        <f>IF(ISBLANK(Values!$F40),"",Values!N40)</f>
        <v>https://download.lenovo.com/Images/Parts/01YP106/01YP106_B.jpg</v>
      </c>
      <c r="O41" s="27" t="str">
        <f>IF(ISBLANK(Values!$F40),"",Values!O40)</f>
        <v>https://download.lenovo.com/Images/Parts/01YP106/01YP106_details.jpg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X280 Regular Parent</v>
      </c>
      <c r="Y41" s="31" t="str">
        <f>IF(ISBLANK(Values!E40),"","Size-Color")</f>
        <v>Size-Color</v>
      </c>
      <c r="Z41" s="29" t="str">
        <f>IF(ISBLANK(Values!E40),"","variation")</f>
        <v>variation</v>
      </c>
      <c r="AA41" s="1"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34" t="str">
        <f>IF(ISBLANK(Values!E40),"",IF(Values!I40,Values!$B$23,Values!$B$33))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3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Suisse non rétroéclairé.</v>
      </c>
      <c r="AM41" s="1" t="str">
        <f>SUBSTITUTE(IF(ISBLANK(Values!E40),"",Values!$B$27),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7" t="str">
        <f>IF(ISBLANK(Values!E40),"",Values!H40)</f>
        <v>Suisse</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IF(ISBLANK(Values!E40),"",IF(Values!J40, Values!$B$4, Values!$B$5))</f>
        <v>38.95</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X280 Regular - US INT</v>
      </c>
      <c r="C42" s="29" t="str">
        <f>IF(ISBLANK(Values!E41),"","TellusRem")</f>
        <v>TellusRem</v>
      </c>
      <c r="D42" s="28">
        <f>IF(ISBLANK(Values!E41),"",Values!E41)</f>
        <v>5714401281184</v>
      </c>
      <c r="E42" s="1" t="str">
        <f>IF(ISBLANK(Values!E41),"","EAN")</f>
        <v>EAN</v>
      </c>
      <c r="F42" s="27" t="str">
        <f>IF(ISBLANK(Values!E41),"",IF(Values!J41, SUBSTITUTE(Values!$B$1, "{language}", Values!H41) &amp; " " &amp;Values!$B$3, SUBSTITUTE(Values!$B$2, "{language}", Values!$H41) &amp; " " &amp;Values!$B$3))</f>
        <v>clavier de remplacement US international non rétroéclairé pour Lenovo Thinkpad X280 X390 X395</v>
      </c>
      <c r="G42" s="29" t="str">
        <f>IF(ISBLANK(Values!E41),"","TellusRem")</f>
        <v>TellusRem</v>
      </c>
      <c r="H42" s="1" t="str">
        <f>IF(ISBLANK(Values!E41),"",Values!$B$16)</f>
        <v>computer-keyboards</v>
      </c>
      <c r="I42" s="1" t="str">
        <f>IF(ISBLANK(Values!E41),"","4730574031")</f>
        <v>4730574031</v>
      </c>
      <c r="J42" s="31" t="str">
        <f>IF(ISBLANK(Values!E41),"",Values!F41 )</f>
        <v>Lenovo X280 Regular - US INT</v>
      </c>
      <c r="K42" s="27" t="str">
        <f>IF(ISBLANK(Values!E41),"",IF(Values!J41, Values!$B$4, Values!$B$5))</f>
        <v>38.95</v>
      </c>
      <c r="L42" s="27">
        <f>IF(ISBLANK(Values!E41),"",IF($CO42="DEFAULT", Values!$B$18, ""))</f>
        <v>5</v>
      </c>
      <c r="M42" s="27" t="str">
        <f>IF(ISBLANK(Values!E41),"",Values!$M41)</f>
        <v>https://download.lenovo.com/Images/Parts/01YP029/01YP029_A.jpg</v>
      </c>
      <c r="N42" s="27" t="str">
        <f>IF(ISBLANK(Values!$F41),"",Values!N41)</f>
        <v>https://download.lenovo.com/Images/Parts/01YP029/01YP029_B.jpg</v>
      </c>
      <c r="O42" s="27" t="str">
        <f>IF(ISBLANK(Values!$F41),"",Values!O41)</f>
        <v>https://download.lenovo.com/Images/Parts/01YP029/01YP029_details.jpg</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Child</v>
      </c>
      <c r="X42" s="29" t="str">
        <f>IF(ISBLANK(Values!E41),"",Values!$B$13)</f>
        <v>Lenovo X280 Regular Parent</v>
      </c>
      <c r="Y42" s="31" t="str">
        <f>IF(ISBLANK(Values!E41),"","Size-Color")</f>
        <v>Size-Color</v>
      </c>
      <c r="Z42" s="29" t="str">
        <f>IF(ISBLANK(Values!E41),"","variation")</f>
        <v>variation</v>
      </c>
      <c r="AA42" s="1"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34" t="str">
        <f>IF(ISBLANK(Values!E41),"",IF(Values!I41,Values!$B$23,Values!$B$33))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3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US international non rétroéclairé.</v>
      </c>
      <c r="AM42" s="1" t="str">
        <f>SUBSTITUTE(IF(ISBLANK(Values!E41),"",Values!$B$27),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Danemark</v>
      </c>
      <c r="CZ42" s="1" t="str">
        <f>IF(ISBLANK(Values!E41),"","No")</f>
        <v>No</v>
      </c>
      <c r="DA42" s="1" t="str">
        <f>IF(ISBLANK(Values!E41),"","No")</f>
        <v>No</v>
      </c>
      <c r="DO42" s="1" t="str">
        <f>IF(ISBLANK(Values!E41),"","Parts")</f>
        <v>Parts</v>
      </c>
      <c r="DP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Y42" t="str">
        <f>IF(ISBLANK(Values!$E41), "", "not_applicable")</f>
        <v>not_applicable</v>
      </c>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IF(ISBLANK(Values!E41),"",IF(Values!J41, Values!$B$4, Values!$B$5))</f>
        <v>38.95</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48" x14ac:dyDescent="0.2">
      <c r="A43" s="1" t="str">
        <f>IF(ISBLANK(Values!E42),"",IF(Values!$B$37="EU","computercomponent","computer"))</f>
        <v>computercomponent</v>
      </c>
      <c r="B43" s="33" t="str">
        <f>IF(ISBLANK(Values!E42),"",Values!F42)</f>
        <v>Lenovo X280 Regular - RUS</v>
      </c>
      <c r="C43" s="29" t="str">
        <f>IF(ISBLANK(Values!E42),"","TellusRem")</f>
        <v>TellusRem</v>
      </c>
      <c r="D43" s="28">
        <f>IF(ISBLANK(Values!E42),"",Values!E42)</f>
        <v>5714401281191</v>
      </c>
      <c r="E43" s="1" t="str">
        <f>IF(ISBLANK(Values!E42),"","EAN")</f>
        <v>EAN</v>
      </c>
      <c r="F43" s="27" t="str">
        <f>IF(ISBLANK(Values!E42),"",IF(Values!J42, SUBSTITUTE(Values!$B$1, "{language}", Values!H42) &amp; " " &amp;Values!$B$3, SUBSTITUTE(Values!$B$2, "{language}", Values!$H42) &amp; " " &amp;Values!$B$3))</f>
        <v>clavier de remplacement Russe non rétroéclairé pour Lenovo Thinkpad X280 X390 X395</v>
      </c>
      <c r="G43" s="29" t="str">
        <f>IF(ISBLANK(Values!E42),"","TellusRem")</f>
        <v>TellusRem</v>
      </c>
      <c r="H43" s="1" t="str">
        <f>IF(ISBLANK(Values!E42),"",Values!$B$16)</f>
        <v>computer-keyboards</v>
      </c>
      <c r="I43" s="1" t="str">
        <f>IF(ISBLANK(Values!E42),"","4730574031")</f>
        <v>4730574031</v>
      </c>
      <c r="J43" s="31" t="str">
        <f>IF(ISBLANK(Values!E42),"",Values!F42 )</f>
        <v>Lenovo X280 Regular - RUS</v>
      </c>
      <c r="K43" s="27" t="str">
        <f>IF(ISBLANK(Values!E42),"",IF(Values!J42, Values!$B$4, Values!$B$5))</f>
        <v>38.95</v>
      </c>
      <c r="L43" s="27">
        <f>IF(ISBLANK(Values!E42),"",IF($CO43="DEFAULT", Values!$B$18, ""))</f>
        <v>5</v>
      </c>
      <c r="M43" s="27" t="str">
        <f>IF(ISBLANK(Values!E42),"",Values!$M42)</f>
        <v>https://download.lenovo.com/Images/Parts/01YP142/01YP142_A.jpg</v>
      </c>
      <c r="N43" s="27" t="str">
        <f>IF(ISBLANK(Values!$F42),"",Values!N42)</f>
        <v>https://download.lenovo.com/Images/Parts/01YP142/01YP142_B.jpg</v>
      </c>
      <c r="O43" s="27" t="str">
        <f>IF(ISBLANK(Values!$F42),"",Values!O42)</f>
        <v>https://download.lenovo.com/Images/Parts/01YP142/01YP142_details.jpg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X280 Regular Parent</v>
      </c>
      <c r="Y43" s="31" t="str">
        <f>IF(ISBLANK(Values!E42),"","Size-Color")</f>
        <v>Size-Color</v>
      </c>
      <c r="Z43" s="29" t="str">
        <f>IF(ISBLANK(Values!E42),"","variation")</f>
        <v>variation</v>
      </c>
      <c r="AA43" s="1" t="str">
        <f>IF(ISBLANK(Values!E42),"",Values!$B$20)</f>
        <v>PartialUpdate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34" t="str">
        <f>IF(ISBLANK(Values!E42),"",IF(Values!I42,Values!$B$23,Values!$B$33))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3" s="3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Russe non rétroéclairé.</v>
      </c>
      <c r="AM43" s="1" t="str">
        <f>SUBSTITUTE(IF(ISBLANK(Values!E42),"",Values!$B$27),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43" s="27" t="str">
        <f>IF(ISBLANK(Values!E42),"",Values!H42)</f>
        <v>Russe</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Danemark</v>
      </c>
      <c r="CZ43" s="1" t="str">
        <f>IF(ISBLANK(Values!E42),"","No")</f>
        <v>No</v>
      </c>
      <c r="DA43" s="1" t="str">
        <f>IF(ISBLANK(Values!E42),"","No")</f>
        <v>No</v>
      </c>
      <c r="DO43" s="1" t="str">
        <f>IF(ISBLANK(Values!E42),"","Parts")</f>
        <v>Parts</v>
      </c>
      <c r="DP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Y43" t="str">
        <f>IF(ISBLANK(Values!$E42), "", "not_applicable")</f>
        <v>not_applicable</v>
      </c>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IF(ISBLANK(Values!E42),"",IF(Values!J42, Values!$B$4, Values!$B$5))</f>
        <v>38.95</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48" x14ac:dyDescent="0.2">
      <c r="A44" s="1" t="str">
        <f>IF(ISBLANK(Values!E43),"",IF(Values!$B$37="EU","computercomponent","computer"))</f>
        <v>computercomponent</v>
      </c>
      <c r="B44" s="33" t="str">
        <f>IF(ISBLANK(Values!E43),"",Values!F43)</f>
        <v>Lenovo X280 Regular - US</v>
      </c>
      <c r="C44" s="29" t="str">
        <f>IF(ISBLANK(Values!E43),"","TellusRem")</f>
        <v>TellusRem</v>
      </c>
      <c r="D44" s="28">
        <f>IF(ISBLANK(Values!E43),"",Values!E43)</f>
        <v>5714401281207</v>
      </c>
      <c r="E44" s="1" t="str">
        <f>IF(ISBLANK(Values!E43),"","EAN")</f>
        <v>EAN</v>
      </c>
      <c r="F44" s="27" t="str">
        <f>IF(ISBLANK(Values!E43),"",IF(Values!J43, SUBSTITUTE(Values!$B$1, "{language}", Values!H43) &amp; " " &amp;Values!$B$3, SUBSTITUTE(Values!$B$2, "{language}", Values!$H43) &amp; " " &amp;Values!$B$3))</f>
        <v>clavier de remplacement US non rétroéclairé pour Lenovo Thinkpad X280 X390 X395</v>
      </c>
      <c r="G44" s="29" t="str">
        <f>IF(ISBLANK(Values!E43),"","TellusRem")</f>
        <v>TellusRem</v>
      </c>
      <c r="H44" s="1" t="str">
        <f>IF(ISBLANK(Values!E43),"",Values!$B$16)</f>
        <v>computer-keyboards</v>
      </c>
      <c r="I44" s="1" t="str">
        <f>IF(ISBLANK(Values!E43),"","4730574031")</f>
        <v>4730574031</v>
      </c>
      <c r="J44" s="31" t="str">
        <f>IF(ISBLANK(Values!E43),"",Values!F43 )</f>
        <v>Lenovo X280 Regular - US</v>
      </c>
      <c r="K44" s="27" t="str">
        <f>IF(ISBLANK(Values!E43),"",IF(Values!J43, Values!$B$4, Values!$B$5))</f>
        <v>38.95</v>
      </c>
      <c r="L44" s="27">
        <f>IF(ISBLANK(Values!E43),"",IF($CO44="DEFAULT", Values!$B$18, ""))</f>
        <v>5</v>
      </c>
      <c r="M44" s="27" t="str">
        <f>IF(ISBLANK(Values!E43),"",Values!$M43)</f>
        <v>https://download.lenovo.com/Images/Parts/01YP160/01YP160_A.jpg</v>
      </c>
      <c r="N44" s="27" t="str">
        <f>IF(ISBLANK(Values!$F43),"",Values!N43)</f>
        <v>https://download.lenovo.com/Images/Parts/01YP160/01YP160_B.jpg</v>
      </c>
      <c r="O44" s="27" t="str">
        <f>IF(ISBLANK(Values!$F43),"",Values!O43)</f>
        <v>https://download.lenovo.com/Images/Parts/01YP160/01YP160_details.jpg</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Child</v>
      </c>
      <c r="X44" s="29" t="str">
        <f>IF(ISBLANK(Values!E43),"",Values!$B$13)</f>
        <v>Lenovo X280 Regular Parent</v>
      </c>
      <c r="Y44" s="31" t="str">
        <f>IF(ISBLANK(Values!E43),"","Size-Color")</f>
        <v>Size-Color</v>
      </c>
      <c r="Z44" s="29" t="str">
        <f>IF(ISBLANK(Values!E43),"","variation")</f>
        <v>variation</v>
      </c>
      <c r="AA44" s="1" t="str">
        <f>IF(ISBLANK(Values!E43),"",Values!$B$20)</f>
        <v>PartialUpdate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34" t="str">
        <f>IF(ISBLANK(Values!E43),"",IF(Values!I43,Values!$B$23,Values!$B$33))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4" s="3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US non rétroéclairé.</v>
      </c>
      <c r="AM44" s="1" t="str">
        <f>SUBSTITUTE(IF(ISBLANK(Values!E43),"",Values!$B$27),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Danemark</v>
      </c>
      <c r="CZ44" s="1" t="str">
        <f>IF(ISBLANK(Values!E43),"","No")</f>
        <v>No</v>
      </c>
      <c r="DA44" s="1" t="str">
        <f>IF(ISBLANK(Values!E43),"","No")</f>
        <v>No</v>
      </c>
      <c r="DO44" s="1" t="str">
        <f>IF(ISBLANK(Values!E43),"","Parts")</f>
        <v>Parts</v>
      </c>
      <c r="DP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Y44" t="str">
        <f>IF(ISBLANK(Values!$E43), "", "not_applicable")</f>
        <v>not_applicable</v>
      </c>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IF(ISBLANK(Values!E43),"",IF(Values!J43, Values!$B$4, Values!$B$5))</f>
        <v>38.95</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0">
      <formula>IF(LEN(B4)&gt;0,1,0)</formula>
    </cfRule>
  </conditionalFormatting>
  <conditionalFormatting sqref="B5:B1048576">
    <cfRule type="expression" dxfId="528" priority="13">
      <formula>IF(LEN(B4)&gt;0,1,0)</formula>
    </cfRule>
    <cfRule type="expression" dxfId="527" priority="17">
      <formula>AND(IF(IFERROR(VLOOKUP($B$3,#NAME?,MATCH($A4,#NAME?,0)+1,0),0)&gt;0,0,1),IF(IFERROR(VLOOKUP($B$3,#NAME?,MATCH($A4,#NAME?,0)+1,0),0)&gt;0,0,1),IF(IFERROR(VLOOKUP($B$3,#NAME?,MATCH($A4,#NAME?,0)+1,0),0)&gt;0,0,1),IF(IFERROR(MATCH($A4,#NAME?,0),0)&gt;0,1,0))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9">
      <formula>AND(IF(IFERROR(VLOOKUP($C$3,#NAME?,MATCH($A4,#NAME?,0)+1,0),0)&gt;0,0,1),IF(IFERROR(VLOOKUP($C$3,#NAME?,MATCH($A4,#NAME?,0)+1,0),0)&gt;0,0,1),IF(IFERROR(VLOOKUP($C$3,#NAME?,MATCH($A4,#NAME?,0)+1,0),0)&gt;0,0,1),IF(IFERROR(MATCH($A4,#NAME?,0),0)&gt;0,1,0))</formula>
    </cfRule>
    <cfRule type="expression" dxfId="523" priority="996">
      <formula>IF(VLOOKUP($C$3,#NAME?,MATCH($A4,#NAME?,0)+1,0)&gt;0,1,0)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0">
      <formula>IF(LEN(F4)&gt;0,1,0)</formula>
    </cfRule>
    <cfRule type="expression" dxfId="512" priority="1011">
      <formula>IF(VLOOKUP($F$3,#NAME?,MATCH($A4,#NAME?,0)+1,0)&gt;0,1,0)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59">
      <formula>IF(VLOOKUP($L$3,#NAME?,MATCH($A5,#NAME?,0)+1,0)&gt;0,1,0)</formula>
    </cfRule>
    <cfRule type="expression" dxfId="492" priority="58">
      <formula>IF(LEN(L6)&gt;0,1,0)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4">
      <formula>AND(IF(IFERROR(VLOOKUP($N$3,#NAME?,MATCH($A4,#NAME?,0)+1,0),0)&gt;0,0,1),IF(IFERROR(VLOOKUP($N$3,#NAME?,MATCH($A4,#NAME?,0)+1,0),0)&gt;0,0,1),IF(IFERROR(VLOOKUP($N$3,#NAME?,MATCH($A4,#NAME?,0)+1,0),0)&gt;0,0,1),IF(IFERROR(MATCH($A4,#NAME?,0),0)&gt;0,1,0))</formula>
    </cfRule>
    <cfRule type="expression" dxfId="462" priority="1051">
      <formula>IF(VLOOKUP($N$3,#NAME?,MATCH($A4,#NAME?,0)+1,0)&gt;0,1,0)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1">
      <formula>IF(VLOOKUP($Q$3,#NAME?,MATCH($A4,#NAME?,0)+1,0)&gt;0,1,0)</formula>
    </cfRule>
    <cfRule type="expression" dxfId="448" priority="1060">
      <formula>IF(LEN(Z4)&gt;0,1,0)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5">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9">
      <formula>IF(VLOOKUP($AJ$3,#NAME?,MATCH($A4,#NAME?,0)+1,0)&gt;0,1,0)</formula>
    </cfRule>
    <cfRule type="expression" dxfId="419" priority="178">
      <formula>IF(LEN(AJ4)&gt;0,1,0)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19">
      <formula>IF(VLOOKUP($AR$3,#NAME?,MATCH($A4,#NAME?,0)+1,0)&gt;0,1,0)</formula>
    </cfRule>
    <cfRule type="expression" dxfId="401"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9">
      <formula>IF(VLOOKUP($AT$3,#NAME?,MATCH($A4,#NAME?,0)+1,0)&gt;0,1,0)</formula>
    </cfRule>
    <cfRule type="expression" dxfId="397" priority="232">
      <formula>AND(IF(IFERROR(VLOOKUP($AT$3,#NAME?,MATCH($A4,#NAME?,0)+1,0),0)&gt;0,0,1),IF(IFERROR(VLOOKUP($AT$3,#NAME?,MATCH($A4,#NAME?,0)+1,0),0)&gt;0,0,1),IF(IFERROR(VLOOKUP($AT$3,#NAME?,MATCH($A4,#NAME?,0)+1,0),0)&gt;0,0,1),IF(IFERROR(MATCH($A4,#NAME?,0),0)&gt;0,1,0))</formula>
    </cfRule>
    <cfRule type="expression" dxfId="396" priority="228">
      <formula>IF(LEN(AT4)&gt;0,1,0)</formula>
    </cfRule>
  </conditionalFormatting>
  <conditionalFormatting sqref="AU4:AU1048576">
    <cfRule type="expression" dxfId="395" priority="233">
      <formula>IF(LEN(AU4)&gt;0,1,0)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92">
      <formula>AND(IF(IFERROR(VLOOKUP($BF$3,#NAME?,MATCH($A5,#NAME?,0)+1,0),0)&gt;0,0,1),IF(IFERROR(VLOOKUP($BF$3,#NAME?,MATCH($A5,#NAME?,0)+1,0),0)&gt;0,0,1),IF(IFERROR(VLOOKUP($BF$3,#NAME?,MATCH($A5,#NAME?,0)+1,0),0)&gt;0,0,1),IF(IFERROR(MATCH($A5,#NAME?,0),0)&gt;0,1,0))</formula>
    </cfRule>
    <cfRule type="expression" dxfId="368" priority="289">
      <formula>IF(VLOOKUP($BF$3,#NAME?,MATCH($A5,#NAME?,0)+1,0)&gt;0,1,0)</formula>
    </cfRule>
  </conditionalFormatting>
  <conditionalFormatting sqref="BG5:BG1048576">
    <cfRule type="expression" dxfId="367" priority="297">
      <formula>AND(IF(IFERROR(VLOOKUP($BG$3,#NAME?,MATCH($A5,#NAME?,0)+1,0),0)&gt;0,0,1),IF(IFERROR(VLOOKUP($BG$3,#NAME?,MATCH($A5,#NAME?,0)+1,0),0)&gt;0,0,1),IF(IFERROR(VLOOKUP($BG$3,#NAME?,MATCH($A5,#NAME?,0)+1,0),0)&gt;0,0,1),IF(IFERROR(MATCH($A5,#NAME?,0),0)&gt;0,1,0))</formula>
    </cfRule>
    <cfRule type="expression" dxfId="366" priority="294">
      <formula>IF(VLOOKUP($BG$3,#NAME?,MATCH($A5,#NAME?,0)+1,0)&gt;0,1,0)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19">
      <formula>IF(VLOOKUP($BL$3,#NAME?,MATCH($A4,#NAME?,0)+1,0)&gt;0,1,0)</formula>
    </cfRule>
    <cfRule type="expression" dxfId="355"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7">
      <formula>AND(IF(IFERROR(VLOOKUP($BS$3,#NAME?,MATCH($A4,#NAME?,0)+1,0),0)&gt;0,0,1),IF(IFERROR(VLOOKUP($BS$3,#NAME?,MATCH($A4,#NAME?,0)+1,0),0)&gt;0,0,1),IF(IFERROR(VLOOKUP($BS$3,#NAME?,MATCH($A4,#NAME?,0)+1,0),0)&gt;0,0,1),IF(IFERROR(MATCH($A4,#NAME?,0),0)&gt;0,1,0))</formula>
    </cfRule>
    <cfRule type="expression" dxfId="341" priority="354">
      <formula>IF(VLOOKUP($BS$3,#NAME?,MATCH($A4,#NAME?,0)+1,0)&gt;0,1,0)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79">
      <formula>IF(VLOOKUP($CS$3,#NAME?,MATCH($A4,#NAME?,0)+1,0)&gt;0,1,0)</formula>
    </cfRule>
    <cfRule type="expression" dxfId="286"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08">
      <formula>AND(AND(OR(AND(AND(OR(NOT(CZ4="Yes"),CZ4="")))),A4&lt;&gt;""))</formula>
    </cfRule>
    <cfRule type="expression" dxfId="273" priority="513">
      <formula>AND(IF(IFERROR(VLOOKUP($CY$3,#NAME?,MATCH($A4,#NAME?,0)+1,0),0)&gt;0,0,1),IF(IFERROR(VLOOKUP($CY$3,#NAME?,MATCH($A4,#NAME?,0)+1,0),0)&gt;0,0,1),IF(IFERROR(VLOOKUP($CY$3,#NAME?,MATCH($A4,#NAME?,0)+1,0),0)&gt;0,0,1),IF(IFERROR(MATCH($A4,#NAME?,0),0)&gt;0,1,0))</formula>
    </cfRule>
    <cfRule type="expression" dxfId="272" priority="510">
      <formula>IF(VLOOKUP($CY$3,#NAME?,MATCH($A4,#NAME?,0)+1,0)&gt;0,1,0)</formula>
    </cfRule>
    <cfRule type="expression" dxfId="271" priority="509">
      <formula>IF(LEN(CY4)&gt;0,1,0)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5">
      <formula>IF(LEN(CZ4)&gt;0,1,0)</formula>
    </cfRule>
    <cfRule type="expression" dxfId="268" priority="514">
      <formula>AND(AND(OR(AND(AND(OR(NOT(DA4="Yes"),DA4="")))),A4&lt;&gt;""))</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1">
      <formula>IF(LEN(DA4)&gt;0,1,0)</formula>
    </cfRule>
    <cfRule type="expression" dxfId="264" priority="520">
      <formula>AND(AND(OR(AND(OR(OR(NOT(CO4&lt;&gt;"DEFAULT"),CO4="")))),A4&lt;&gt;""))</formula>
    </cfRule>
    <cfRule type="expression" dxfId="263" priority="522">
      <formula>IF(VLOOKUP($DA$3,#NAME?,MATCH($A4,#NAME?,0)+1,0)&gt;0,1,0)</formula>
    </cfRule>
  </conditionalFormatting>
  <conditionalFormatting sqref="DB4:DB1048576">
    <cfRule type="expression" dxfId="262" priority="528">
      <formula>IF(VLOOKUP($DB$3,#NAME?,MATCH($A4,#NAME?,0)+1,0)&gt;0,1,0)</formula>
    </cfRule>
    <cfRule type="expression" dxfId="261" priority="531">
      <formula>AND(IF(IFERROR(VLOOKUP($DB$3,#NAME?,MATCH($A4,#NAME?,0)+1,0),0)&gt;0,0,1),IF(IFERROR(VLOOKUP($DB$3,#NAME?,MATCH($A4,#NAME?,0)+1,0),0)&gt;0,0,1),IF(IFERROR(VLOOKUP($DB$3,#NAME?,MATCH($A4,#NAME?,0)+1,0),0)&gt;0,0,1),IF(IFERROR(MATCH($A4,#NAME?,0),0)&gt;0,1,0))</formula>
    </cfRule>
    <cfRule type="expression" dxfId="26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9" priority="527">
      <formula>IF(LEN(DB4)&gt;0,1,0)</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7">
      <formula>AND(IF(IFERROR(VLOOKUP($DC$3,#NAME?,MATCH($A4,#NAME?,0)+1,0),0)&gt;0,0,1),IF(IFERROR(VLOOKUP($DC$3,#NAME?,MATCH($A4,#NAME?,0)+1,0),0)&gt;0,0,1),IF(IFERROR(VLOOKUP($DC$3,#NAME?,MATCH($A4,#NAME?,0)+1,0),0)&gt;0,0,1),IF(IFERROR(MATCH($A4,#NAME?,0),0)&gt;0,1,0))</formula>
    </cfRule>
    <cfRule type="expression" dxfId="256" priority="534">
      <formula>IF(VLOOKUP($DC$3,#NAME?,MATCH($A4,#NAME?,0)+1,0)&gt;0,1,0)</formula>
    </cfRule>
    <cfRule type="expression" dxfId="255" priority="533">
      <formula>IF(LEN(DC4)&gt;0,1,0)</formula>
    </cfRule>
  </conditionalFormatting>
  <conditionalFormatting sqref="DD4:DD1048576">
    <cfRule type="expression" dxfId="25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3" priority="539">
      <formula>IF(LEN(DD4)&gt;0,1,0)</formula>
    </cfRule>
    <cfRule type="expression" dxfId="252" priority="540">
      <formula>IF(VLOOKUP($DD$3,#NAME?,MATCH($A4,#NAME?,0)+1,0)&gt;0,1,0)</formula>
    </cfRule>
    <cfRule type="expression" dxfId="25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2">
      <formula>IF(VLOOKUP($DF$3,#NAME?,MATCH($A4,#NAME?,0)+1,0)&gt;0,1,0)</formula>
    </cfRule>
    <cfRule type="expression" dxfId="244" priority="555">
      <formula>AND(IF(IFERROR(VLOOKUP($DF$3,#NAME?,MATCH($A4,#NAME?,0)+1,0),0)&gt;0,0,1),IF(IFERROR(VLOOKUP($DF$3,#NAME?,MATCH($A4,#NAME?,0)+1,0),0)&gt;0,0,1),IF(IFERROR(VLOOKUP($DF$3,#NAME?,MATCH($A4,#NAME?,0)+1,0),0)&gt;0,0,1),IF(IFERROR(MATCH($A4,#NAME?,0),0)&gt;0,1,0))</formula>
    </cfRule>
    <cfRule type="expression" dxfId="243" priority="551">
      <formula>IF(LEN(DF4)&gt;0,1,0)</formula>
    </cfRule>
  </conditionalFormatting>
  <conditionalFormatting sqref="DG4:DG1048576">
    <cfRule type="expression" dxfId="242" priority="558">
      <formula>IF(VLOOKUP($DG$3,#NAME?,MATCH($A4,#NAME?,0)+1,0)&gt;0,1,0)</formula>
    </cfRule>
    <cfRule type="expression" dxfId="241" priority="557">
      <formula>IF(LEN(DG4)&gt;0,1,0)</formula>
    </cfRule>
    <cfRule type="expression" dxfId="240" priority="561">
      <formula>AND(IF(IFERROR(VLOOKUP($DG$3,#NAME?,MATCH($A4,#NAME?,0)+1,0),0)&gt;0,0,1),IF(IFERROR(VLOOKUP($DG$3,#NAME?,MATCH($A4,#NAME?,0)+1,0),0)&gt;0,0,1),IF(IFERROR(VLOOKUP($DG$3,#NAME?,MATCH($A4,#NAME?,0)+1,0),0)&gt;0,0,1),IF(IFERROR(MATCH($A4,#NAME?,0),0)&gt;0,1,0))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9">
      <formula>IF(LEN(DI4)&gt;0,1,0)</formula>
    </cfRule>
    <cfRule type="expression" dxfId="232" priority="573">
      <formula>AND(IF(IFERROR(VLOOKUP($DI$3,#NAME?,MATCH($A4,#NAME?,0)+1,0),0)&gt;0,0,1),IF(IFERROR(VLOOKUP($DI$3,#NAME?,MATCH($A4,#NAME?,0)+1,0),0)&gt;0,0,1),IF(IFERROR(VLOOKUP($DI$3,#NAME?,MATCH($A4,#NAME?,0)+1,0),0)&gt;0,0,1),IF(IFERROR(MATCH($A4,#NAME?,0),0)&gt;0,1,0))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5">
      <formula>IF(LEN(DJ4)&gt;0,1,0)</formula>
    </cfRule>
    <cfRule type="expression" dxfId="228" priority="576">
      <formula>IF(VLOOKUP($DJ$3,#NAME?,MATCH($A4,#NAME?,0)+1,0)&gt;0,1,0)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5">
      <formula>AND(IF(IFERROR(VLOOKUP($DK$3,#NAME?,MATCH($A4,#NAME?,0)+1,0),0)&gt;0,0,1),IF(IFERROR(VLOOKUP($DK$3,#NAME?,MATCH($A4,#NAME?,0)+1,0),0)&gt;0,0,1),IF(IFERROR(VLOOKUP($DK$3,#NAME?,MATCH($A4,#NAME?,0)+1,0),0)&gt;0,0,1),IF(IFERROR(MATCH($A4,#NAME?,0),0)&gt;0,1,0))</formula>
    </cfRule>
    <cfRule type="expression" dxfId="225" priority="582">
      <formula>IF(VLOOKUP($DK$3,#NAME?,MATCH($A4,#NAME?,0)+1,0)&gt;0,1,0)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1">
      <formula>IF(LEN(DK4)&gt;0,1,0)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4">
      <formula>IF(VLOOKUP($DQ$3,#NAME?,MATCH($A4,#NAME?,0)+1,0)&gt;0,1,0)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19">
      <formula>IF(LEN(DR4)&gt;0,1,0)</formula>
    </cfRule>
    <cfRule type="expression" dxfId="202" priority="620">
      <formula>IF(VLOOKUP($DR$3,#NAME?,MATCH($A4,#NAME?,0)+1,0)&gt;0,1,0)</formula>
    </cfRule>
  </conditionalFormatting>
  <conditionalFormatting sqref="DS5:DS1048576">
    <cfRule type="expression" dxfId="201" priority="625">
      <formula>IF(VLOOKUP($DS$3,#NAME?,MATCH($A5,#NAME?,0)+1,0)&gt;0,1,0)</formula>
    </cfRule>
    <cfRule type="expression" dxfId="200" priority="628">
      <formula>AND(IF(IFERROR(VLOOKUP($DS$3,#NAME?,MATCH($A5,#NAME?,0)+1,0),0)&gt;0,0,1),IF(IFERROR(VLOOKUP($DS$3,#NAME?,MATCH($A5,#NAME?,0)+1,0),0)&gt;0,0,1),IF(IFERROR(VLOOKUP($DS$3,#NAME?,MATCH($A5,#NAME?,0)+1,0),0)&gt;0,0,1),IF(IFERROR(MATCH($A5,#NAME?,0),0)&gt;0,1,0))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5">
      <formula>IF(LEN(DU4)&gt;0,1,0)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8">
      <formula>IF(VLOOKUP($DW$3,#NAME?,MATCH($A4,#NAME?,0)+1,0)&gt;0,1,0)</formula>
    </cfRule>
  </conditionalFormatting>
  <conditionalFormatting sqref="DX4:DX1048576">
    <cfRule type="expression" dxfId="183" priority="653">
      <formula>IF(LEN(DX4)&gt;0,1,0)</formula>
    </cfRule>
    <cfRule type="expression" dxfId="18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9">
      <formula>IF(LEN(DY4)&gt;0,1,0)</formula>
    </cfRule>
    <cfRule type="expression" dxfId="178" priority="663">
      <formula>AND(IF(IFERROR(VLOOKUP($DY$3,#NAME?,MATCH($A4,#NAME?,0)+1,0),0)&gt;0,0,1),IF(IFERROR(VLOOKUP($DY$3,#NAME?,MATCH($A4,#NAME?,0)+1,0),0)&gt;0,0,1),IF(IFERROR(VLOOKUP($DY$3,#NAME?,MATCH($A4,#NAME?,0)+1,0),0)&gt;0,0,1),IF(IFERROR(MATCH($A4,#NAME?,0),0)&gt;0,1,0))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2">
      <formula>IF(VLOOKUP($EA$3,#NAME?,MATCH($A4,#NAME?,0)+1,0)&gt;0,1,0)</formula>
    </cfRule>
    <cfRule type="expression" dxfId="170" priority="671">
      <formula>IF(LEN(EA4)&gt;0,1,0)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0">
      <formula>AND(AND(OR(AND(OR(OR(NOT(CO4&lt;&gt;"DEFAULT"),CO4="")))),A4&lt;&gt;""))</formula>
    </cfRule>
  </conditionalFormatting>
  <conditionalFormatting sqref="EB5:EB1048576">
    <cfRule type="expression" dxfId="167" priority="678">
      <formula>IF(VLOOKUP($EB$3,#NAME?,MATCH($A4,#NAME?,0)+1,0)&gt;0,1,0)</formula>
    </cfRule>
    <cfRule type="expression" dxfId="166" priority="677">
      <formula>IF(LEN(EB4)&gt;0,1,0)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9">
      <formula>IF(LEN(ED4)&gt;0,1,0)</formula>
    </cfRule>
    <cfRule type="expression" dxfId="158" priority="693">
      <formula>AND(IF(IFERROR(VLOOKUP($ED$3,#NAME?,MATCH($A4,#NAME?,0)+1,0),0)&gt;0,0,1),IF(IFERROR(VLOOKUP($ED$3,#NAME?,MATCH($A4,#NAME?,0)+1,0),0)&gt;0,0,1),IF(IFERROR(VLOOKUP($ED$3,#NAME?,MATCH($A4,#NAME?,0)+1,0),0)&gt;0,0,1),IF(IFERROR(MATCH($A4,#NAME?,0),0)&gt;0,1,0))</formula>
    </cfRule>
    <cfRule type="expression" dxfId="157" priority="688">
      <formula>AND(AND(OR(AND(AND(OR(NOT(DY4="Transportation"),DY4=""))),AND(AND(OR(NOT(DZ4="Transportation"),DZ4=""))),AND(AND(OR(NOT(EA4="Transportation"),EA4=""))),AND(AND(OR(NOT(EB4="Transportation"),EB4=""))),AND(AND(OR(NOT(EC4="Transportation"),EC4="")))),A4&lt;&gt;""))</formula>
    </cfRule>
    <cfRule type="expression" dxfId="156" priority="690">
      <formula>IF(VLOOKUP($ED$3,#NAME?,MATCH($A4,#NAME?,0)+1,0)&gt;0,1,0)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5">
      <formula>AND(IF(IFERROR(VLOOKUP($EF$3,#NAME?,MATCH($A4,#NAME?,0)+1,0),0)&gt;0,0,1),IF(IFERROR(VLOOKUP($EF$3,#NAME?,MATCH($A4,#NAME?,0)+1,0),0)&gt;0,0,1),IF(IFERROR(VLOOKUP($EF$3,#NAME?,MATCH($A4,#NAME?,0)+1,0),0)&gt;0,0,1),IF(IFERROR(MATCH($A4,#NAME?,0),0)&gt;0,1,0))</formula>
    </cfRule>
    <cfRule type="expression" dxfId="148" priority="701">
      <formula>IF(LEN(EF4)&gt;0,1,0)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11">
      <formula>AND(IF(IFERROR(VLOOKUP($EG$3,#NAME?,MATCH($A4,#NAME?,0)+1,0),0)&gt;0,0,1),IF(IFERROR(VLOOKUP($EG$3,#NAME?,MATCH($A4,#NAME?,0)+1,0),0)&gt;0,0,1),IF(IFERROR(VLOOKUP($EG$3,#NAME?,MATCH($A4,#NAME?,0)+1,0),0)&gt;0,0,1),IF(IFERROR(MATCH($A4,#NAME?,0),0)&gt;0,1,0))</formula>
    </cfRule>
    <cfRule type="expression" dxfId="145" priority="708">
      <formula>IF(VLOOKUP($EG$3,#NAME?,MATCH($A4,#NAME?,0)+1,0)&gt;0,1,0)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0">
      <formula>IF(VLOOKUP($EK$3,#NAME?,MATCH($A4,#NAME?,0)+1,0)&gt;0,1,0)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9">
      <formula>IF(LEN(EK4)&gt;0,1,0)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0"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733</v>
      </c>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9" t="b">
        <f>TRUE()</f>
        <v>1</v>
      </c>
      <c r="J4" s="44" t="b">
        <f>TRUE()</f>
        <v>1</v>
      </c>
      <c r="K4" s="36" t="s">
        <v>725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43">
        <f>MATCH(G4,options!$D$1:$D$20,0)</f>
        <v>1</v>
      </c>
    </row>
    <row r="5" spans="1:22" ht="28" x14ac:dyDescent="0.15">
      <c r="A5" s="37" t="s">
        <v>371</v>
      </c>
      <c r="B5" s="41" t="s">
        <v>734</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9" t="b">
        <f>TRUE()</f>
        <v>1</v>
      </c>
      <c r="J5" s="44" t="b">
        <f>TRUE()</f>
        <v>1</v>
      </c>
      <c r="K5" s="36" t="s">
        <v>726</v>
      </c>
      <c r="L5" s="45" t="b">
        <v>1</v>
      </c>
      <c r="M5" s="46" t="str">
        <f t="shared" si="0"/>
        <v>https://raw.githubusercontent.com/PatrickVibild/TellusAmazonPictures/master/pictures/Lenovo/X280/BL/FR/1.jpg</v>
      </c>
      <c r="N5" s="46" t="str">
        <f t="shared" si="1"/>
        <v>https://raw.githubusercontent.com/PatrickVibild/TellusAmazonPictures/master/pictures/Lenovo/X280/BL/FR/2.jpg</v>
      </c>
      <c r="O5" s="47"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43">
        <f>MATCH(G5,options!$D$1:$D$20,0)</f>
        <v>2</v>
      </c>
    </row>
    <row r="6" spans="1:22" ht="28" x14ac:dyDescent="0.15">
      <c r="A6" s="37" t="s">
        <v>373</v>
      </c>
      <c r="B6" s="48"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9" t="b">
        <f>TRUE()</f>
        <v>1</v>
      </c>
      <c r="J6" s="44" t="b">
        <f>TRUE()</f>
        <v>1</v>
      </c>
      <c r="K6" s="36" t="s">
        <v>727</v>
      </c>
      <c r="L6" s="45" t="b">
        <v>1</v>
      </c>
      <c r="M6" s="46" t="str">
        <f t="shared" si="0"/>
        <v>https://raw.githubusercontent.com/PatrickVibild/TellusAmazonPictures/master/pictures/Lenovo/X280/BL/IT/1.jpg</v>
      </c>
      <c r="N6" s="46" t="str">
        <f t="shared" si="1"/>
        <v>https://raw.githubusercontent.com/PatrickVibild/TellusAmazonPictures/master/pictures/Lenovo/X280/BL/IT/2.jpg</v>
      </c>
      <c r="O6" s="47"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43">
        <f>MATCH(G6,options!$D$1:$D$20,0)</f>
        <v>3</v>
      </c>
    </row>
    <row r="7" spans="1:22" ht="28" x14ac:dyDescent="0.15">
      <c r="A7" s="37" t="s">
        <v>376</v>
      </c>
      <c r="B7" s="49"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9" t="b">
        <f>TRUE()</f>
        <v>1</v>
      </c>
      <c r="J7" s="44" t="b">
        <f>TRUE()</f>
        <v>1</v>
      </c>
      <c r="K7" s="36" t="s">
        <v>728</v>
      </c>
      <c r="L7" s="45" t="b">
        <v>1</v>
      </c>
      <c r="M7" s="46" t="str">
        <f t="shared" si="0"/>
        <v>https://raw.githubusercontent.com/PatrickVibild/TellusAmazonPictures/master/pictures/Lenovo/X280/BL/ES/1.jpg</v>
      </c>
      <c r="N7" s="46" t="str">
        <f t="shared" si="1"/>
        <v>https://raw.githubusercontent.com/PatrickVibild/TellusAmazonPictures/master/pictures/Lenovo/X280/BL/ES/2.jpg</v>
      </c>
      <c r="O7" s="47"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43">
        <f>MATCH(G7,options!$D$1:$D$20,0)</f>
        <v>4</v>
      </c>
    </row>
    <row r="8" spans="1:22" ht="28" x14ac:dyDescent="0.15">
      <c r="A8" s="37" t="s">
        <v>378</v>
      </c>
      <c r="B8" s="49"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9" t="b">
        <f>TRUE()</f>
        <v>1</v>
      </c>
      <c r="J8" s="44" t="b">
        <f>TRUE()</f>
        <v>1</v>
      </c>
      <c r="K8" s="36" t="s">
        <v>729</v>
      </c>
      <c r="L8" s="45" t="b">
        <v>1</v>
      </c>
      <c r="M8" s="46" t="str">
        <f t="shared" si="0"/>
        <v>https://raw.githubusercontent.com/PatrickVibild/TellusAmazonPictures/master/pictures/Lenovo/X280/BL/UK/1.jpg</v>
      </c>
      <c r="N8" s="46" t="str">
        <f t="shared" si="1"/>
        <v>https://raw.githubusercontent.com/PatrickVibild/TellusAmazonPictures/master/pictures/Lenovo/X280/BL/UK/2.jpg</v>
      </c>
      <c r="O8" s="47"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43">
        <f>MATCH(G8,options!$D$1:$D$20,0)</f>
        <v>5</v>
      </c>
    </row>
    <row r="9" spans="1:22" ht="28" x14ac:dyDescent="0.15">
      <c r="A9" s="37" t="s">
        <v>380</v>
      </c>
      <c r="B9" s="49"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9" t="b">
        <f>TRUE()</f>
        <v>1</v>
      </c>
      <c r="J9" s="44" t="b">
        <f>TRUE()</f>
        <v>1</v>
      </c>
      <c r="K9" s="36" t="s">
        <v>730</v>
      </c>
      <c r="L9" s="45" t="b">
        <v>1</v>
      </c>
      <c r="M9" s="46" t="str">
        <f t="shared" si="0"/>
        <v>https://raw.githubusercontent.com/PatrickVibild/TellusAmazonPictures/master/pictures/Lenovo/X280/BL/NOR/1.jpg</v>
      </c>
      <c r="N9" s="46" t="str">
        <f t="shared" si="1"/>
        <v>https://raw.githubusercontent.com/PatrickVibild/TellusAmazonPictures/master/pictures/Lenovo/X280/BL/NOR/2.jpg</v>
      </c>
      <c r="O9" s="47"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43">
        <f>MATCH(G9,options!$D$1:$D$20,0)</f>
        <v>6</v>
      </c>
    </row>
    <row r="10" spans="1:22" ht="14" x14ac:dyDescent="0.15">
      <c r="A10" t="s">
        <v>382</v>
      </c>
      <c r="B10" s="50"/>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9" t="b">
        <f>TRUE()</f>
        <v>1</v>
      </c>
      <c r="J10" s="44" t="b">
        <f>TRUE()</f>
        <v>1</v>
      </c>
      <c r="K10" s="36" t="s">
        <v>677</v>
      </c>
      <c r="L10" s="45" t="b">
        <f>FALSE()</f>
        <v>0</v>
      </c>
      <c r="M10" s="46" t="str">
        <f t="shared" si="0"/>
        <v>https://download.lenovo.com/Images/Parts/01YP206/01YP206_A.jpg</v>
      </c>
      <c r="N10" s="46" t="str">
        <f t="shared" si="1"/>
        <v>https://download.lenovo.com/Images/Parts/01YP206/01YP206_B.jpg</v>
      </c>
      <c r="O10" s="47" t="str">
        <f t="shared" si="2"/>
        <v>https://download.lenovo.com/Images/Parts/01YP206/01YP206_details.jpg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1">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9" t="b">
        <f>TRUE()</f>
        <v>1</v>
      </c>
      <c r="J11" s="44" t="b">
        <f>TRUE()</f>
        <v>1</v>
      </c>
      <c r="K11" s="36" t="s">
        <v>678</v>
      </c>
      <c r="L11" s="45" t="b">
        <f>FALSE()</f>
        <v>0</v>
      </c>
      <c r="M11" s="46" t="str">
        <f t="shared" si="0"/>
        <v>https://download.lenovo.com/Images/Parts/01YP047/01YP047_A.jpg</v>
      </c>
      <c r="N11" s="46" t="str">
        <f t="shared" si="1"/>
        <v>https://download.lenovo.com/Images/Parts/01YP047/01YP047_B.jpg</v>
      </c>
      <c r="O11" s="47" t="str">
        <f t="shared" si="2"/>
        <v>https://download.lenovo.com/Images/Parts/01YP047/01YP047_details.jpg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0"/>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59" t="b">
        <f>TRUE()</f>
        <v>1</v>
      </c>
      <c r="J12" s="44" t="b">
        <f>TRUE()</f>
        <v>1</v>
      </c>
      <c r="K12" s="36" t="s">
        <v>679</v>
      </c>
      <c r="L12" s="45" t="b">
        <f>FALSE()</f>
        <v>0</v>
      </c>
      <c r="M12" s="46" t="str">
        <f t="shared" si="0"/>
        <v>https://download.lenovo.com/Images/Parts/01HX582/01HX582_A.jpg</v>
      </c>
      <c r="N12" s="46" t="str">
        <f t="shared" si="1"/>
        <v>https://download.lenovo.com/Images/Parts/01HX582/01HX582_B.jpg</v>
      </c>
      <c r="O12" s="47" t="str">
        <f t="shared" si="2"/>
        <v>https://download.lenovo.com/Images/Parts/01HX582/01HX582_details.jpg</v>
      </c>
      <c r="P12" t="str">
        <f t="shared" si="3"/>
        <v/>
      </c>
      <c r="Q12" t="str">
        <f t="shared" si="4"/>
        <v/>
      </c>
      <c r="R12" t="str">
        <f t="shared" si="5"/>
        <v/>
      </c>
      <c r="S12" t="str">
        <f t="shared" si="6"/>
        <v/>
      </c>
      <c r="T12" t="str">
        <f t="shared" si="7"/>
        <v/>
      </c>
      <c r="U12" t="str">
        <f t="shared" si="8"/>
        <v/>
      </c>
      <c r="V12" s="43">
        <f>MATCH(G12,options!$D$1:$D$20,0)</f>
        <v>20</v>
      </c>
    </row>
    <row r="13" spans="1:22" ht="16" x14ac:dyDescent="0.2">
      <c r="A13" s="37" t="s">
        <v>387</v>
      </c>
      <c r="B13" s="61" t="s">
        <v>735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59" t="b">
        <f>TRUE()</f>
        <v>1</v>
      </c>
      <c r="J13" s="44" t="b">
        <f>TRUE()</f>
        <v>1</v>
      </c>
      <c r="K13" s="36" t="s">
        <v>680</v>
      </c>
      <c r="L13" s="45" t="b">
        <f>FALSE()</f>
        <v>0</v>
      </c>
      <c r="M13" s="46" t="str">
        <f t="shared" si="0"/>
        <v>https://download.lenovo.com/Images/Parts/01YP209/01YP209_A.jpg</v>
      </c>
      <c r="N13" s="46" t="str">
        <f t="shared" si="1"/>
        <v>https://download.lenovo.com/Images/Parts/01YP209/01YP209_B.jpg</v>
      </c>
      <c r="O13" s="47" t="str">
        <f t="shared" si="2"/>
        <v>https://download.lenovo.com/Images/Parts/01YP209/01YP209_details.jpg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5714401281993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9" t="b">
        <f>TRUE()</f>
        <v>1</v>
      </c>
      <c r="J14" s="44" t="b">
        <f>TRUE()</f>
        <v>1</v>
      </c>
      <c r="K14" s="36" t="s">
        <v>681</v>
      </c>
      <c r="L14" s="45" t="b">
        <f>FALSE()</f>
        <v>0</v>
      </c>
      <c r="M14" s="46" t="str">
        <f t="shared" si="0"/>
        <v>https://download.lenovo.com/Images/Parts/01YP135/01YP135_A.jpg</v>
      </c>
      <c r="N14" s="46" t="str">
        <f t="shared" si="1"/>
        <v>https://download.lenovo.com/Images/Parts/01YP135/01YP135_B.jpg</v>
      </c>
      <c r="O14" s="47" t="str">
        <f t="shared" si="2"/>
        <v>https://download.lenovo.com/Images/Parts/01YP135/01YP135_details.jpg</v>
      </c>
      <c r="P14" t="str">
        <f t="shared" si="3"/>
        <v/>
      </c>
      <c r="Q14" t="str">
        <f t="shared" si="4"/>
        <v/>
      </c>
      <c r="R14" t="str">
        <f t="shared" si="5"/>
        <v/>
      </c>
      <c r="S14" t="str">
        <f t="shared" si="6"/>
        <v/>
      </c>
      <c r="T14" t="str">
        <f t="shared" si="7"/>
        <v/>
      </c>
      <c r="U14" t="str">
        <f t="shared" si="8"/>
        <v/>
      </c>
      <c r="V14" s="43">
        <f>MATCH(G14,options!$D$1:$D$20,0)</f>
        <v>19</v>
      </c>
    </row>
    <row r="15" spans="1:22" x14ac:dyDescent="0.15">
      <c r="B15" s="50"/>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9" t="b">
        <f>TRUE()</f>
        <v>1</v>
      </c>
      <c r="J15" s="44" t="b">
        <f>TRUE()</f>
        <v>1</v>
      </c>
      <c r="L15" s="45" t="b">
        <f>FALSE()</f>
        <v>0</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9" t="b">
        <f>TRUE()</f>
        <v>1</v>
      </c>
      <c r="J16" s="44" t="b">
        <f>TRUE()</f>
        <v>1</v>
      </c>
      <c r="K16" s="36" t="s">
        <v>682</v>
      </c>
      <c r="L16" s="45" t="b">
        <f>FALSE()</f>
        <v>0</v>
      </c>
      <c r="M16" s="46" t="str">
        <f t="shared" si="0"/>
        <v>https://download.lenovo.com/Images/Parts/01YP140/01YP140_A.jpg</v>
      </c>
      <c r="N16" s="46" t="str">
        <f t="shared" si="1"/>
        <v>https://download.lenovo.com/Images/Parts/01YP140/01YP140_B.jpg</v>
      </c>
      <c r="O16" s="47" t="str">
        <f t="shared" si="2"/>
        <v>https://download.lenovo.com/Images/Parts/01YP140/01YP140_details.jpg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0"/>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9" t="b">
        <f>TRUE()</f>
        <v>1</v>
      </c>
      <c r="J17" s="44" t="b">
        <f>TRUE()</f>
        <v>1</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1">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9" t="b">
        <f>TRUE()</f>
        <v>1</v>
      </c>
      <c r="J18" s="44" t="b">
        <f>TRUE()</f>
        <v>1</v>
      </c>
      <c r="K18" s="36" t="s">
        <v>683</v>
      </c>
      <c r="L18" s="45" t="b">
        <f>FALSE()</f>
        <v>0</v>
      </c>
      <c r="M18" s="46" t="str">
        <f t="shared" si="0"/>
        <v>https://download.lenovo.com/Images/Parts/01YP141/01YP141_A.jpg</v>
      </c>
      <c r="N18" s="46" t="str">
        <f t="shared" si="1"/>
        <v>https://download.lenovo.com/Images/Parts/01YP141/01YP141_B.jpg</v>
      </c>
      <c r="O18" s="47" t="str">
        <f t="shared" si="2"/>
        <v>https://download.lenovo.com/Images/Parts/01YP141/01YP141_details.jpg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0"/>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9" t="b">
        <f>TRUE()</f>
        <v>1</v>
      </c>
      <c r="J19" s="44" t="b">
        <f>TRUE()</f>
        <v>1</v>
      </c>
      <c r="K19" s="36" t="s">
        <v>684</v>
      </c>
      <c r="L19" s="45" t="b">
        <f>FALSE()</f>
        <v>0</v>
      </c>
      <c r="M19" s="46" t="str">
        <f t="shared" si="0"/>
        <v>https://download.lenovo.com/Images/Parts/01YP225/01YP225_A.jpg</v>
      </c>
      <c r="N19" s="46" t="str">
        <f t="shared" si="1"/>
        <v>https://download.lenovo.com/Images/Parts/01YP225/01YP225_B.jpg</v>
      </c>
      <c r="O19" s="47" t="str">
        <f t="shared" si="2"/>
        <v>https://download.lenovo.com/Images/Parts/01YP225/01YP225_details.jpg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2"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9" t="b">
        <f>TRUE()</f>
        <v>1</v>
      </c>
      <c r="J20" s="44" t="b">
        <f>TRUE()</f>
        <v>1</v>
      </c>
      <c r="K20" s="36" t="s">
        <v>685</v>
      </c>
      <c r="L20" s="45" t="b">
        <f>FALSE()</f>
        <v>0</v>
      </c>
      <c r="M20" s="46" t="str">
        <f t="shared" si="0"/>
        <v>https://download.lenovo.com/Images/Parts/01YP146/01YP146_A.jpg</v>
      </c>
      <c r="N20" s="46" t="str">
        <f t="shared" si="1"/>
        <v>https://download.lenovo.com/Images/Parts/01YP146/01YP146_B.jpg</v>
      </c>
      <c r="O20" s="47" t="str">
        <f t="shared" si="2"/>
        <v>https://download.lenovo.com/Images/Parts/01YP146/01YP146_details.jpg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0"/>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9" t="b">
        <f>TRUE()</f>
        <v>1</v>
      </c>
      <c r="J21" s="44" t="b">
        <f>TRUE()</f>
        <v>1</v>
      </c>
      <c r="K21" s="36" t="s">
        <v>731</v>
      </c>
      <c r="L21" s="45" t="b">
        <v>1</v>
      </c>
      <c r="M21" s="46" t="str">
        <f t="shared" si="0"/>
        <v>https://raw.githubusercontent.com/PatrickVibild/TellusAmazonPictures/master/pictures/Lenovo/X280/BL/USI/1.jpg</v>
      </c>
      <c r="N21" s="46" t="str">
        <f t="shared" si="1"/>
        <v>https://raw.githubusercontent.com/PatrickVibild/TellusAmazonPictures/master/pictures/Lenovo/X280/BL/USI/2.jpg</v>
      </c>
      <c r="O21" s="47"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43">
        <f>MATCH(G21,options!$D$1:$D$20,0)</f>
        <v>16</v>
      </c>
    </row>
    <row r="22" spans="1:22" ht="14" x14ac:dyDescent="0.15">
      <c r="B22" s="50"/>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59" t="b">
        <f>TRUE()</f>
        <v>1</v>
      </c>
      <c r="J22" s="44" t="b">
        <f>TRUE()</f>
        <v>1</v>
      </c>
      <c r="K22" s="36" t="s">
        <v>686</v>
      </c>
      <c r="L22" s="45" t="b">
        <f>FALSE()</f>
        <v>0</v>
      </c>
      <c r="M22" s="46" t="str">
        <f t="shared" si="0"/>
        <v>https://download.lenovo.com/Images/Parts/01YP222/01YP222_A.jpg</v>
      </c>
      <c r="N22" s="46" t="str">
        <f t="shared" si="1"/>
        <v>https://download.lenovo.com/Images/Parts/01YP222/01YP222_B.jpg</v>
      </c>
      <c r="O22" s="47" t="str">
        <f t="shared" si="2"/>
        <v>https://download.lenovo.com/Images/Parts/01YP222/01YP222_details.jpg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9" t="b">
        <f>TRUE()</f>
        <v>1</v>
      </c>
      <c r="J23" s="44" t="b">
        <f>TRUE()</f>
        <v>1</v>
      </c>
      <c r="K23" s="36" t="s">
        <v>732</v>
      </c>
      <c r="L23" s="45" t="b">
        <v>1</v>
      </c>
      <c r="M23" s="46" t="str">
        <f t="shared" si="0"/>
        <v>https://raw.githubusercontent.com/PatrickVibild/TellusAmazonPictures/master/pictures/Lenovo/X280/BL/US/1.jpg</v>
      </c>
      <c r="N23" s="46" t="str">
        <f t="shared" si="1"/>
        <v>https://raw.githubusercontent.com/PatrickVibild/TellusAmazonPictures/master/pictures/Lenovo/X280/BL/US/2.jpg</v>
      </c>
      <c r="O23" s="47"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t="b">
        <f>FALSE()</f>
        <v>0</v>
      </c>
      <c r="D24" s="42" t="b">
        <f>TRUE()</f>
        <v>1</v>
      </c>
      <c r="E24" s="36">
        <v>5714401281016</v>
      </c>
      <c r="F24" s="36" t="s">
        <v>687</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59" t="b">
        <f>TRUE()</f>
        <v>1</v>
      </c>
      <c r="J24" s="44" t="b">
        <f>FALSE()</f>
        <v>0</v>
      </c>
      <c r="K24" s="36" t="s">
        <v>719</v>
      </c>
      <c r="L24" s="45" t="b">
        <v>1</v>
      </c>
      <c r="M24" s="46" t="str">
        <f t="shared" si="0"/>
        <v>https://raw.githubusercontent.com/PatrickVibild/TellusAmazonPictures/master/pictures/Lenovo/X280/RG/DE/1.jpg</v>
      </c>
      <c r="N24" s="46" t="str">
        <f t="shared" si="1"/>
        <v>https://raw.githubusercontent.com/PatrickVibild/TellusAmazonPictures/master/pictures/Lenovo/X280/RG/DE/2.jpg</v>
      </c>
      <c r="O24" s="47"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t="b">
        <f>FALSE()</f>
        <v>0</v>
      </c>
      <c r="D25" s="42" t="b">
        <f>TRUE()</f>
        <v>1</v>
      </c>
      <c r="E25" s="36">
        <v>5714401281023</v>
      </c>
      <c r="F25" s="36" t="s">
        <v>688</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59" t="b">
        <f>TRUE()</f>
        <v>1</v>
      </c>
      <c r="J25" s="44" t="b">
        <f>FALSE()</f>
        <v>0</v>
      </c>
      <c r="K25" s="36" t="s">
        <v>720</v>
      </c>
      <c r="L25" s="45" t="b">
        <v>1</v>
      </c>
      <c r="M25" s="46" t="str">
        <f t="shared" si="0"/>
        <v>https://raw.githubusercontent.com/PatrickVibild/TellusAmazonPictures/master/pictures/Lenovo/X280/RG/FR/1.jpg</v>
      </c>
      <c r="N25" s="46" t="str">
        <f t="shared" si="1"/>
        <v>https://raw.githubusercontent.com/PatrickVibild/TellusAmazonPictures/master/pictures/Lenovo/X280/RG/FR/2.jpg</v>
      </c>
      <c r="O25" s="47"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t="b">
        <f>FALSE()</f>
        <v>0</v>
      </c>
      <c r="D26" s="42" t="b">
        <f>TRUE()</f>
        <v>1</v>
      </c>
      <c r="E26" s="36">
        <v>5714401281030</v>
      </c>
      <c r="F26" s="36" t="s">
        <v>689</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59" t="b">
        <f>TRUE()</f>
        <v>1</v>
      </c>
      <c r="J26" s="44" t="b">
        <f>FALSE()</f>
        <v>0</v>
      </c>
      <c r="K26" s="36" t="s">
        <v>721</v>
      </c>
      <c r="L26" s="45" t="b">
        <v>1</v>
      </c>
      <c r="M26" s="46" t="str">
        <f t="shared" si="0"/>
        <v>https://raw.githubusercontent.com/PatrickVibild/TellusAmazonPictures/master/pictures/Lenovo/X280/RG/IT/1.jpg</v>
      </c>
      <c r="N26" s="46" t="str">
        <f t="shared" si="1"/>
        <v>https://raw.githubusercontent.com/PatrickVibild/TellusAmazonPictures/master/pictures/Lenovo/X280/RG/IT/2.jpg</v>
      </c>
      <c r="O26" s="47"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2" t="b">
        <f>FALSE()</f>
        <v>0</v>
      </c>
      <c r="D27" s="42" t="b">
        <f>TRUE()</f>
        <v>1</v>
      </c>
      <c r="E27" s="36">
        <v>5714401281047</v>
      </c>
      <c r="F27" s="36" t="s">
        <v>690</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59" t="b">
        <f>TRUE()</f>
        <v>1</v>
      </c>
      <c r="J27" s="44" t="b">
        <f>FALSE()</f>
        <v>0</v>
      </c>
      <c r="K27" s="36" t="s">
        <v>722</v>
      </c>
      <c r="L27" s="45" t="b">
        <v>1</v>
      </c>
      <c r="M27" s="46" t="str">
        <f t="shared" si="0"/>
        <v>https://raw.githubusercontent.com/PatrickVibild/TellusAmazonPictures/master/pictures/Lenovo/X280/RG/ES/1.jpg</v>
      </c>
      <c r="N27" s="46" t="str">
        <f t="shared" si="1"/>
        <v>https://raw.githubusercontent.com/PatrickVibild/TellusAmazonPictures/master/pictures/Lenovo/X280/RG/ES/2.jpg</v>
      </c>
      <c r="O27" s="47"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43">
        <f>MATCH(G27,options!$D$1:$D$20,0)</f>
        <v>4</v>
      </c>
    </row>
    <row r="28" spans="1:22" ht="28" x14ac:dyDescent="0.15">
      <c r="B28" s="53"/>
      <c r="C28" s="42" t="b">
        <f>FALSE()</f>
        <v>0</v>
      </c>
      <c r="D28" s="42" t="b">
        <f>TRUE()</f>
        <v>1</v>
      </c>
      <c r="E28" s="36">
        <v>5714401281054</v>
      </c>
      <c r="F28" s="36" t="s">
        <v>691</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9" t="b">
        <f>TRUE()</f>
        <v>1</v>
      </c>
      <c r="J28" s="44" t="b">
        <f>FALSE()</f>
        <v>0</v>
      </c>
      <c r="K28" s="36" t="s">
        <v>723</v>
      </c>
      <c r="L28" s="45" t="b">
        <v>1</v>
      </c>
      <c r="M28" s="46" t="str">
        <f t="shared" si="0"/>
        <v>https://raw.githubusercontent.com/PatrickVibild/TellusAmazonPictures/master/pictures/Lenovo/X280/RG/UK/1.jpg</v>
      </c>
      <c r="N28" s="46" t="str">
        <f t="shared" si="1"/>
        <v>https://raw.githubusercontent.com/PatrickVibild/TellusAmazonPictures/master/pictures/Lenovo/X280/RG/UK/2.jpg</v>
      </c>
      <c r="O28" s="47"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t="b">
        <f>FALSE()</f>
        <v>0</v>
      </c>
      <c r="D29" s="42" t="b">
        <f>FALSE()</f>
        <v>0</v>
      </c>
      <c r="E29" s="36">
        <v>5714401281061</v>
      </c>
      <c r="F29" s="36" t="s">
        <v>692</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59" t="b">
        <f>TRUE()</f>
        <v>1</v>
      </c>
      <c r="J29" s="44" t="b">
        <f>FALSE()</f>
        <v>0</v>
      </c>
      <c r="K29" s="36" t="s">
        <v>724</v>
      </c>
      <c r="L29" s="45" t="b">
        <v>1</v>
      </c>
      <c r="M29" s="46" t="str">
        <f t="shared" si="0"/>
        <v>https://raw.githubusercontent.com/PatrickVibild/TellusAmazonPictures/master/pictures/Lenovo/X280/RG/NOR/1.jpg</v>
      </c>
      <c r="N29" s="46" t="str">
        <f t="shared" si="1"/>
        <v>https://raw.githubusercontent.com/PatrickVibild/TellusAmazonPictures/master/pictures/Lenovo/X280/RG/NOR/2.jpg</v>
      </c>
      <c r="O29" s="47"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43">
        <f>MATCH(G29,options!$D$1:$D$20,0)</f>
        <v>6</v>
      </c>
    </row>
    <row r="30" spans="1:22" ht="14" x14ac:dyDescent="0.15">
      <c r="B30" s="53"/>
      <c r="C30" s="42" t="b">
        <f>FALSE()</f>
        <v>0</v>
      </c>
      <c r="D30" s="42" t="b">
        <f>FALSE()</f>
        <v>0</v>
      </c>
      <c r="E30" s="36">
        <v>5714401281078</v>
      </c>
      <c r="F30" s="36" t="s">
        <v>693</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59" t="b">
        <f>TRUE()</f>
        <v>1</v>
      </c>
      <c r="J30" s="44" t="b">
        <f>FALSE()</f>
        <v>0</v>
      </c>
      <c r="K30" s="36" t="s">
        <v>694</v>
      </c>
      <c r="L30" s="45" t="b">
        <f>FALSE()</f>
        <v>0</v>
      </c>
      <c r="M30" s="46" t="str">
        <f t="shared" si="0"/>
        <v>https://download.lenovo.com/Images/Parts/01YP006/01YP006_A.jpg</v>
      </c>
      <c r="N30" s="46" t="str">
        <f t="shared" si="1"/>
        <v>https://download.lenovo.com/Images/Parts/01YP006/01YP006_B.jpg</v>
      </c>
      <c r="O30" s="47" t="str">
        <f t="shared" si="2"/>
        <v>https://download.lenovo.com/Images/Parts/01YP006/01YP006_details.jpg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t="b">
        <f>FALSE()</f>
        <v>0</v>
      </c>
      <c r="D31" s="42" t="b">
        <f>FALSE()</f>
        <v>0</v>
      </c>
      <c r="E31" s="36">
        <v>5714401281085</v>
      </c>
      <c r="F31" s="36" t="s">
        <v>695</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59" t="b">
        <f>TRUE()</f>
        <v>1</v>
      </c>
      <c r="J31" s="44" t="b">
        <f>FALSE()</f>
        <v>0</v>
      </c>
      <c r="K31" s="36" t="s">
        <v>696</v>
      </c>
      <c r="L31" s="45" t="b">
        <f>FALSE()</f>
        <v>0</v>
      </c>
      <c r="M31" s="46" t="str">
        <f t="shared" si="0"/>
        <v>https://download.lenovo.com/Images/Parts/01YP087/01YP087_A.jpg</v>
      </c>
      <c r="N31" s="46" t="str">
        <f t="shared" si="1"/>
        <v>https://download.lenovo.com/Images/Parts/01YP087/01YP087_B.jpg</v>
      </c>
      <c r="O31" s="47" t="str">
        <f t="shared" si="2"/>
        <v>https://download.lenovo.com/Images/Parts/01YP087/01YP087_details.jpg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5714401281092</v>
      </c>
      <c r="F32" s="36" t="s">
        <v>697</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59" t="b">
        <f>TRUE()</f>
        <v>1</v>
      </c>
      <c r="J32" s="44" t="b">
        <f>FALSE()</f>
        <v>0</v>
      </c>
      <c r="K32" s="36" t="s">
        <v>698</v>
      </c>
      <c r="L32" s="45" t="b">
        <f>FALSE()</f>
        <v>0</v>
      </c>
      <c r="M32" s="46" t="str">
        <f t="shared" si="0"/>
        <v>https://download.lenovo.com/Images/Parts/01HX583/01HX583_A.jpg</v>
      </c>
      <c r="N32" s="46" t="str">
        <f t="shared" si="1"/>
        <v>https://download.lenovo.com/Images/Parts/01HX583/01HX583_B.jpg</v>
      </c>
      <c r="O32" s="47" t="str">
        <f t="shared" si="2"/>
        <v>https://download.lenovo.com/Images/Parts/01HX583/01HX583_details.jpg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t="b">
        <f>FALSE()</f>
        <v>0</v>
      </c>
      <c r="D33" s="42" t="b">
        <f>FALSE()</f>
        <v>0</v>
      </c>
      <c r="E33" s="36">
        <v>5714401281108</v>
      </c>
      <c r="F33" s="36" t="s">
        <v>699</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59" t="b">
        <f>TRUE()</f>
        <v>1</v>
      </c>
      <c r="J33" s="44" t="b">
        <f>FALSE()</f>
        <v>0</v>
      </c>
      <c r="K33" s="36" t="s">
        <v>700</v>
      </c>
      <c r="L33" s="45" t="b">
        <f>FALSE()</f>
        <v>0</v>
      </c>
      <c r="M33" s="46" t="str">
        <f t="shared" si="0"/>
        <v>https://download.lenovo.com/Images/Parts/01YP169/01YP169_A.jpg</v>
      </c>
      <c r="N33" s="46" t="str">
        <f t="shared" si="1"/>
        <v>https://download.lenovo.com/Images/Parts/01YP169/01YP169_B.jpg</v>
      </c>
      <c r="O33" s="47" t="str">
        <f t="shared" si="2"/>
        <v>https://download.lenovo.com/Images/Parts/01YP169/01YP169_details.jpg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5714401281115</v>
      </c>
      <c r="F34" s="36" t="s">
        <v>701</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59" t="b">
        <f>TRUE()</f>
        <v>1</v>
      </c>
      <c r="J34" s="44" t="b">
        <f>FALSE()</f>
        <v>0</v>
      </c>
      <c r="K34" s="36" t="s">
        <v>702</v>
      </c>
      <c r="L34" s="45" t="b">
        <f>FALSE()</f>
        <v>0</v>
      </c>
      <c r="M34" s="46" t="str">
        <f t="shared" si="0"/>
        <v>https://download.lenovo.com/Images/Parts/01YP095/01YP095_A.jpg</v>
      </c>
      <c r="N34" s="46" t="str">
        <f t="shared" si="1"/>
        <v>https://download.lenovo.com/Images/Parts/01YP095/01YP095_B.jpg</v>
      </c>
      <c r="O34" s="47" t="str">
        <f t="shared" si="2"/>
        <v>https://download.lenovo.com/Images/Parts/01YP095/01YP095_details.jpg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5714401281122</v>
      </c>
      <c r="F35" s="36" t="s">
        <v>703</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59" t="b">
        <f>TRUE()</f>
        <v>1</v>
      </c>
      <c r="J35" s="44" t="b">
        <f>FALSE()</f>
        <v>0</v>
      </c>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2" t="s">
        <v>372</v>
      </c>
      <c r="C36" s="42" t="b">
        <f>FALSE()</f>
        <v>0</v>
      </c>
      <c r="D36" s="42" t="b">
        <f>FALSE()</f>
        <v>0</v>
      </c>
      <c r="E36" s="36">
        <v>5714401281139</v>
      </c>
      <c r="F36" s="36" t="s">
        <v>704</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59" t="b">
        <f>TRUE()</f>
        <v>1</v>
      </c>
      <c r="J36" s="44" t="b">
        <f>FALSE()</f>
        <v>0</v>
      </c>
      <c r="K36" s="36" t="s">
        <v>705</v>
      </c>
      <c r="L36" s="45" t="b">
        <f>FALSE()</f>
        <v>0</v>
      </c>
      <c r="M36" s="46" t="str">
        <f t="shared" ref="M36:M67" si="9">IF(ISBLANK(K36),"",IF(L36, "https://raw.githubusercontent.com/PatrickVibild/TellusAmazonPictures/master/pictures/"&amp;K36&amp;"/1.jpg","https://download.lenovo.com/Images/Parts/"&amp;K36&amp;"/"&amp;K36&amp;"_A.jpg"))</f>
        <v>https://download.lenovo.com/Images/Parts/01YP100/01YP100_A.jpg</v>
      </c>
      <c r="N36" s="46" t="str">
        <f t="shared" ref="N36:N67" si="10">IF(ISBLANK(K36),"",IF(L36, "https://raw.githubusercontent.com/PatrickVibild/TellusAmazonPictures/master/pictures/"&amp;K36&amp;"/2.jpg","https://download.lenovo.com/Images/Parts/"&amp;K36&amp;"/"&amp;K36&amp;"_B.jpg"))</f>
        <v>https://download.lenovo.com/Images/Parts/01YP100/01YP100_B.jpg</v>
      </c>
      <c r="O36" s="47"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2" t="s">
        <v>416</v>
      </c>
      <c r="C37" s="42" t="b">
        <f>FALSE()</f>
        <v>0</v>
      </c>
      <c r="D37" s="42" t="b">
        <f>FALSE()</f>
        <v>0</v>
      </c>
      <c r="E37" s="36">
        <v>5714401281146</v>
      </c>
      <c r="F37" s="36" t="s">
        <v>706</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59" t="b">
        <f>TRUE()</f>
        <v>1</v>
      </c>
      <c r="J37" s="44" t="b">
        <f>FALSE()</f>
        <v>0</v>
      </c>
      <c r="K37" s="36"/>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5714401281153</v>
      </c>
      <c r="F38" s="36" t="s">
        <v>707</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59" t="b">
        <f>TRUE()</f>
        <v>1</v>
      </c>
      <c r="J38" s="44" t="b">
        <f>FALSE()</f>
        <v>0</v>
      </c>
      <c r="K38" s="36" t="s">
        <v>708</v>
      </c>
      <c r="L38" s="45" t="b">
        <f>FALSE()</f>
        <v>0</v>
      </c>
      <c r="M38" s="46" t="str">
        <f t="shared" si="9"/>
        <v>https://download.lenovo.com/Images/Parts/01YP101/01YP101_A.jpg</v>
      </c>
      <c r="N38" s="46" t="str">
        <f t="shared" si="10"/>
        <v>https://download.lenovo.com/Images/Parts/01YP101/01YP101_B.jpg</v>
      </c>
      <c r="O38" s="47" t="str">
        <f t="shared" si="11"/>
        <v>https://download.lenovo.com/Images/Parts/01YP101/01YP101_details.jpg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5714401281160</v>
      </c>
      <c r="F39" s="36" t="s">
        <v>709</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59" t="b">
        <f>TRUE()</f>
        <v>1</v>
      </c>
      <c r="J39" s="44" t="b">
        <f>FALSE()</f>
        <v>0</v>
      </c>
      <c r="K39" s="36" t="s">
        <v>710</v>
      </c>
      <c r="L39" s="45" t="b">
        <f>FALSE()</f>
        <v>0</v>
      </c>
      <c r="M39" s="46" t="str">
        <f t="shared" si="9"/>
        <v>https://download.lenovo.com/Images/Parts/01YP025/01YP025_A.jpg</v>
      </c>
      <c r="N39" s="46" t="str">
        <f t="shared" si="10"/>
        <v>https://download.lenovo.com/Images/Parts/01YP025/01YP025_B.jpg</v>
      </c>
      <c r="O39" s="47" t="str">
        <f t="shared" si="11"/>
        <v>https://download.lenovo.com/Images/Parts/01YP025/01YP025_details.jpg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5714401281177</v>
      </c>
      <c r="F40" s="36" t="s">
        <v>711</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59" t="b">
        <f>TRUE()</f>
        <v>1</v>
      </c>
      <c r="J40" s="44" t="b">
        <f>FALSE()</f>
        <v>0</v>
      </c>
      <c r="K40" s="36" t="s">
        <v>712</v>
      </c>
      <c r="L40" s="45" t="b">
        <f>FALSE()</f>
        <v>0</v>
      </c>
      <c r="M40" s="46" t="str">
        <f t="shared" si="9"/>
        <v>https://download.lenovo.com/Images/Parts/01YP106/01YP106_A.jpg</v>
      </c>
      <c r="N40" s="46" t="str">
        <f t="shared" si="10"/>
        <v>https://download.lenovo.com/Images/Parts/01YP106/01YP106_B.jpg</v>
      </c>
      <c r="O40" s="47" t="str">
        <f t="shared" si="11"/>
        <v>https://download.lenovo.com/Images/Parts/01YP106/01YP106_details.jpg</v>
      </c>
      <c r="P40" t="str">
        <f t="shared" si="12"/>
        <v/>
      </c>
      <c r="Q40" t="str">
        <f t="shared" si="13"/>
        <v/>
      </c>
      <c r="R40" t="str">
        <f t="shared" si="14"/>
        <v/>
      </c>
      <c r="S40" t="str">
        <f t="shared" si="15"/>
        <v/>
      </c>
      <c r="T40" t="str">
        <f t="shared" si="16"/>
        <v/>
      </c>
      <c r="U40" t="str">
        <f t="shared" si="17"/>
        <v/>
      </c>
      <c r="V40" s="43">
        <f>MATCH(G40,options!$D$1:$D$20,0)</f>
        <v>15</v>
      </c>
    </row>
    <row r="41" spans="1:22" ht="14" x14ac:dyDescent="0.15">
      <c r="C41" s="42" t="b">
        <f>FALSE()</f>
        <v>0</v>
      </c>
      <c r="D41" s="42" t="b">
        <f>FALSE()</f>
        <v>0</v>
      </c>
      <c r="E41" s="36">
        <v>5714401281184</v>
      </c>
      <c r="F41" s="36" t="s">
        <v>713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9" t="b">
        <f>TRUE()</f>
        <v>1</v>
      </c>
      <c r="J41" s="44" t="b">
        <f>FALSE()</f>
        <v>0</v>
      </c>
      <c r="K41" s="36" t="s">
        <v>714</v>
      </c>
      <c r="L41" s="45" t="b">
        <f>FALSE()</f>
        <v>0</v>
      </c>
      <c r="M41" s="46" t="str">
        <f t="shared" si="9"/>
        <v>https://download.lenovo.com/Images/Parts/01YP029/01YP029_A.jpg</v>
      </c>
      <c r="N41" s="46" t="str">
        <f t="shared" si="10"/>
        <v>https://download.lenovo.com/Images/Parts/01YP029/01YP029_B.jpg</v>
      </c>
      <c r="O41" s="47" t="str">
        <f t="shared" si="11"/>
        <v>https://download.lenovo.com/Images/Parts/01YP029/01YP029_details.jpg</v>
      </c>
      <c r="P41" t="str">
        <f t="shared" si="12"/>
        <v/>
      </c>
      <c r="Q41" t="str">
        <f t="shared" si="13"/>
        <v/>
      </c>
      <c r="R41" t="str">
        <f t="shared" si="14"/>
        <v/>
      </c>
      <c r="S41" t="str">
        <f t="shared" si="15"/>
        <v/>
      </c>
      <c r="T41" t="str">
        <f t="shared" si="16"/>
        <v/>
      </c>
      <c r="U41" t="str">
        <f t="shared" si="17"/>
        <v/>
      </c>
      <c r="V41" s="43">
        <f>MATCH(G41,options!$D$1:$D$20,0)</f>
        <v>16</v>
      </c>
    </row>
    <row r="42" spans="1:22" ht="14" x14ac:dyDescent="0.15">
      <c r="C42" s="42" t="b">
        <f>FALSE()</f>
        <v>0</v>
      </c>
      <c r="D42" s="42" t="b">
        <f>FALSE()</f>
        <v>0</v>
      </c>
      <c r="E42" s="36">
        <v>5714401281191</v>
      </c>
      <c r="F42" s="36" t="s">
        <v>715</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9" t="b">
        <f>TRUE()</f>
        <v>1</v>
      </c>
      <c r="J42" s="44" t="b">
        <f>FALSE()</f>
        <v>0</v>
      </c>
      <c r="K42" s="36" t="s">
        <v>716</v>
      </c>
      <c r="L42" s="45" t="b">
        <f>FALSE()</f>
        <v>0</v>
      </c>
      <c r="M42" s="46" t="str">
        <f t="shared" si="9"/>
        <v>https://download.lenovo.com/Images/Parts/01YP142/01YP142_A.jpg</v>
      </c>
      <c r="N42" s="46" t="str">
        <f t="shared" si="10"/>
        <v>https://download.lenovo.com/Images/Parts/01YP142/01YP142_B.jpg</v>
      </c>
      <c r="O42" s="47" t="str">
        <f t="shared" si="11"/>
        <v>https://download.lenovo.com/Images/Parts/01YP142/01YP142_details.jpg</v>
      </c>
      <c r="P42" t="str">
        <f t="shared" si="12"/>
        <v/>
      </c>
      <c r="Q42" t="str">
        <f t="shared" si="13"/>
        <v/>
      </c>
      <c r="R42" t="str">
        <f t="shared" si="14"/>
        <v/>
      </c>
      <c r="S42" t="str">
        <f t="shared" si="15"/>
        <v/>
      </c>
      <c r="T42" t="str">
        <f t="shared" si="16"/>
        <v/>
      </c>
      <c r="U42" t="str">
        <f t="shared" si="17"/>
        <v/>
      </c>
      <c r="V42" s="43">
        <f>MATCH(G42,options!$D$1:$D$20,0)</f>
        <v>17</v>
      </c>
    </row>
    <row r="43" spans="1:22" ht="14" x14ac:dyDescent="0.15">
      <c r="C43" s="42" t="b">
        <f>TRUE()</f>
        <v>1</v>
      </c>
      <c r="D43" s="42" t="b">
        <f>FALSE()</f>
        <v>0</v>
      </c>
      <c r="E43" s="36">
        <v>5714401281207</v>
      </c>
      <c r="F43" s="36" t="s">
        <v>717</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9" t="b">
        <f>TRUE()</f>
        <v>1</v>
      </c>
      <c r="J43" s="44" t="b">
        <f>FALSE()</f>
        <v>0</v>
      </c>
      <c r="K43" s="36" t="s">
        <v>718</v>
      </c>
      <c r="L43" s="45" t="b">
        <f>FALSE()</f>
        <v>0</v>
      </c>
      <c r="M43" s="46" t="str">
        <f t="shared" si="9"/>
        <v>https://download.lenovo.com/Images/Parts/01YP160/01YP160_A.jpg</v>
      </c>
      <c r="N43" s="46" t="str">
        <f t="shared" si="10"/>
        <v>https://download.lenovo.com/Images/Parts/01YP160/01YP160_B.jpg</v>
      </c>
      <c r="O43" s="47" t="str">
        <f t="shared" si="11"/>
        <v>https://download.lenovo.com/Images/Parts/01YP160/01YP160_details.jpg</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6"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2023-11-05T11:57:48Z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