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530/regular/"/>
    </mc:Choice>
  </mc:AlternateContent>
  <xr:revisionPtr revIDLastSave="0" documentId="8_{EE2902CF-0FA3-0C4F-BFFB-CF8D4DF6C394}" xr6:coauthVersionLast="47" xr6:coauthVersionMax="47" xr10:uidLastSave="{00000000-0000-0000-0000-000000000000}"/>
  <bookViews>
    <workbookView xWindow="0" yWindow="760" windowWidth="34560" windowHeight="20080" tabRatio="500"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L43" i="2" l="1"/>
  <c r="J43" i="2"/>
  <c r="L42" i="2"/>
  <c r="J42" i="2"/>
  <c r="L41" i="2"/>
  <c r="J41" i="2"/>
  <c r="L40" i="2"/>
  <c r="J40" i="2"/>
  <c r="FR41" i="1" s="1"/>
  <c r="L39" i="2"/>
  <c r="J39" i="2"/>
  <c r="L38" i="2"/>
  <c r="J38" i="2"/>
  <c r="L37" i="2"/>
  <c r="J37" i="2"/>
  <c r="L36" i="2"/>
  <c r="J36" i="2"/>
  <c r="L35" i="2"/>
  <c r="J35" i="2"/>
  <c r="FR36" i="1" s="1"/>
  <c r="L34" i="2"/>
  <c r="J34" i="2"/>
  <c r="L33" i="2"/>
  <c r="J33" i="2"/>
  <c r="L32" i="2"/>
  <c r="J32" i="2"/>
  <c r="L31" i="2"/>
  <c r="J31" i="2"/>
  <c r="L30" i="2"/>
  <c r="J30" i="2"/>
  <c r="FR31" i="1" s="1"/>
  <c r="L29" i="2"/>
  <c r="J29" i="2"/>
  <c r="L28" i="2"/>
  <c r="J28" i="2"/>
  <c r="L27" i="2"/>
  <c r="J27" i="2"/>
  <c r="L26" i="2"/>
  <c r="J26" i="2"/>
  <c r="L25" i="2"/>
  <c r="J25" i="2"/>
  <c r="FR26" i="1" s="1"/>
  <c r="L24" i="2"/>
  <c r="J24" i="2"/>
  <c r="L23" i="2"/>
  <c r="J23" i="2"/>
  <c r="L22" i="2"/>
  <c r="J22" i="2"/>
  <c r="L21" i="2"/>
  <c r="J21" i="2"/>
  <c r="L20" i="2"/>
  <c r="J20" i="2"/>
  <c r="L19" i="2"/>
  <c r="J19" i="2"/>
  <c r="L18" i="2"/>
  <c r="J18" i="2"/>
  <c r="L17" i="2"/>
  <c r="J17" i="2"/>
  <c r="L16" i="2"/>
  <c r="J16" i="2"/>
  <c r="L15" i="2"/>
  <c r="J15" i="2"/>
  <c r="L14" i="2"/>
  <c r="J14" i="2"/>
  <c r="L13" i="2"/>
  <c r="J13" i="2"/>
  <c r="L12" i="2"/>
  <c r="J12" i="2"/>
  <c r="L11" i="2"/>
  <c r="J11" i="2"/>
  <c r="L10" i="2"/>
  <c r="J10" i="2"/>
  <c r="L9" i="2"/>
  <c r="J9" i="2"/>
  <c r="L8" i="2"/>
  <c r="J8" i="2"/>
  <c r="L7" i="2"/>
  <c r="J7" i="2"/>
  <c r="L6" i="2"/>
  <c r="J6" i="2"/>
  <c r="L5" i="2"/>
  <c r="J5" i="2"/>
  <c r="L4" i="2"/>
  <c r="J4" i="2"/>
  <c r="D23" i="2"/>
  <c r="C23" i="2"/>
  <c r="D22" i="2"/>
  <c r="C22" i="2"/>
  <c r="C21" i="2"/>
  <c r="C20" i="2"/>
  <c r="D19" i="2"/>
  <c r="C19" i="2"/>
  <c r="D18" i="2"/>
  <c r="C18" i="2"/>
  <c r="D17" i="2"/>
  <c r="C17" i="2"/>
  <c r="D16" i="2"/>
  <c r="C16" i="2"/>
  <c r="D15" i="2"/>
  <c r="C15" i="2"/>
  <c r="D14" i="2"/>
  <c r="C14" i="2"/>
  <c r="D13" i="2"/>
  <c r="C13" i="2"/>
  <c r="D12" i="2"/>
  <c r="C12" i="2"/>
  <c r="D11" i="2"/>
  <c r="C11" i="2"/>
  <c r="C10" i="2"/>
  <c r="D9" i="2"/>
  <c r="C9" i="2"/>
  <c r="D8" i="2"/>
  <c r="C8" i="2"/>
  <c r="D7" i="2"/>
  <c r="C7" i="2"/>
  <c r="D6" i="2"/>
  <c r="C6" i="2"/>
  <c r="D5" i="2"/>
  <c r="C5" i="2"/>
  <c r="D4" i="2"/>
  <c r="C4" i="2"/>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FO24" i="1"/>
  <c r="FP24" i="1"/>
  <c r="FQ24" i="1"/>
  <c r="FR24" i="1"/>
  <c r="FS24" i="1"/>
  <c r="FT24" i="1"/>
  <c r="FU24" i="1"/>
  <c r="FV24" i="1"/>
  <c r="FO25" i="1"/>
  <c r="FP25" i="1"/>
  <c r="FQ25" i="1"/>
  <c r="FR25" i="1"/>
  <c r="FS25" i="1"/>
  <c r="FT25" i="1"/>
  <c r="FU25" i="1"/>
  <c r="FV25" i="1"/>
  <c r="FO26" i="1"/>
  <c r="FP26" i="1"/>
  <c r="FQ26" i="1"/>
  <c r="FS26" i="1"/>
  <c r="FT26" i="1"/>
  <c r="FU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S31" i="1"/>
  <c r="FT31" i="1"/>
  <c r="FU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S36" i="1"/>
  <c r="FT36" i="1"/>
  <c r="FU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S41" i="1"/>
  <c r="FT41" i="1"/>
  <c r="FU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H5" i="2"/>
  <c r="H6" i="2"/>
  <c r="H7" i="2"/>
  <c r="H8" i="2"/>
  <c r="H9" i="2"/>
  <c r="H10" i="2"/>
  <c r="H11" i="2"/>
  <c r="H12" i="2"/>
  <c r="H13" i="2"/>
  <c r="H14" i="2"/>
  <c r="H15" i="2"/>
  <c r="H16" i="2"/>
  <c r="H17" i="2"/>
  <c r="H18" i="2"/>
  <c r="H19" i="2"/>
  <c r="H20" i="2"/>
  <c r="H21" i="2"/>
  <c r="H22" i="2"/>
  <c r="H23" i="2"/>
  <c r="H24" i="2"/>
  <c r="AT25" i="1" s="1"/>
  <c r="H25" i="2"/>
  <c r="AL26" i="1" s="1"/>
  <c r="H26" i="2"/>
  <c r="AT27" i="1" s="1"/>
  <c r="H27" i="2"/>
  <c r="AT28" i="1" s="1"/>
  <c r="H28" i="2"/>
  <c r="H29" i="2"/>
  <c r="H30" i="2"/>
  <c r="H31" i="2"/>
  <c r="AT32" i="1" s="1"/>
  <c r="H32" i="2"/>
  <c r="H33" i="2"/>
  <c r="H34" i="2"/>
  <c r="AT35" i="1" s="1"/>
  <c r="H35" i="2"/>
  <c r="AL36" i="1" s="1"/>
  <c r="H36" i="2"/>
  <c r="F37" i="1" s="1"/>
  <c r="H37" i="2"/>
  <c r="H38" i="2"/>
  <c r="H39" i="2"/>
  <c r="H40" i="2"/>
  <c r="H41" i="2"/>
  <c r="AT42" i="1" s="1"/>
  <c r="H42" i="2"/>
  <c r="AT43" i="1" s="1"/>
  <c r="H43" i="2"/>
  <c r="AT44" i="1" s="1"/>
  <c r="H4" i="2"/>
  <c r="B33" i="2"/>
  <c r="AI40" i="1" s="1"/>
  <c r="B31" i="2"/>
  <c r="DP38" i="1" s="1"/>
  <c r="B29" i="2"/>
  <c r="AB32" i="1" s="1"/>
  <c r="B27" i="2"/>
  <c r="B26" i="2"/>
  <c r="B25" i="2"/>
  <c r="B24" i="2"/>
  <c r="B23" i="2"/>
  <c r="B2" i="2"/>
  <c r="B1"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P44" i="1" s="1"/>
  <c r="O43" i="2"/>
  <c r="O44" i="1" s="1"/>
  <c r="N43" i="2"/>
  <c r="N44" i="1" s="1"/>
  <c r="M43" i="2"/>
  <c r="M44" i="1" s="1"/>
  <c r="V42" i="2"/>
  <c r="U42" i="2"/>
  <c r="T42" i="2"/>
  <c r="S42" i="2"/>
  <c r="R42" i="2"/>
  <c r="Q42" i="2"/>
  <c r="P42" i="2"/>
  <c r="O42" i="2"/>
  <c r="N42" i="2"/>
  <c r="M42" i="2"/>
  <c r="V41" i="2"/>
  <c r="U41" i="2"/>
  <c r="U42" i="1" s="1"/>
  <c r="T41" i="2"/>
  <c r="T42" i="1" s="1"/>
  <c r="S41" i="2"/>
  <c r="S42" i="1" s="1"/>
  <c r="R41" i="2"/>
  <c r="Q41" i="2"/>
  <c r="P41" i="2"/>
  <c r="P42" i="1" s="1"/>
  <c r="O41" i="2"/>
  <c r="O42" i="1" s="1"/>
  <c r="N41" i="2"/>
  <c r="N42" i="1" s="1"/>
  <c r="M41" i="2"/>
  <c r="M42" i="1" s="1"/>
  <c r="V40" i="2"/>
  <c r="U40" i="2"/>
  <c r="T40" i="2"/>
  <c r="S40" i="2"/>
  <c r="R40" i="2"/>
  <c r="Q40" i="2"/>
  <c r="P40" i="2"/>
  <c r="P41" i="1" s="1"/>
  <c r="O40" i="2"/>
  <c r="O41" i="1" s="1"/>
  <c r="N40" i="2"/>
  <c r="M40" i="2"/>
  <c r="M41" i="1" s="1"/>
  <c r="V39" i="2"/>
  <c r="U39" i="2"/>
  <c r="T39" i="2"/>
  <c r="S39" i="2"/>
  <c r="R39" i="2"/>
  <c r="Q39" i="2"/>
  <c r="P39" i="2"/>
  <c r="P40" i="1" s="1"/>
  <c r="O39" i="2"/>
  <c r="N39" i="2"/>
  <c r="M39" i="2"/>
  <c r="M40" i="1" s="1"/>
  <c r="V38" i="2"/>
  <c r="U38" i="2"/>
  <c r="T38" i="2"/>
  <c r="S38" i="2"/>
  <c r="R38" i="2"/>
  <c r="Q38" i="2"/>
  <c r="P38" i="2"/>
  <c r="P39" i="1" s="1"/>
  <c r="O38" i="2"/>
  <c r="O39" i="1" s="1"/>
  <c r="N38" i="2"/>
  <c r="M38" i="2"/>
  <c r="V37" i="2"/>
  <c r="U37" i="2"/>
  <c r="T37" i="2"/>
  <c r="S37" i="2"/>
  <c r="R37" i="2"/>
  <c r="Q37" i="2"/>
  <c r="P37" i="2"/>
  <c r="P38" i="1" s="1"/>
  <c r="O37" i="2"/>
  <c r="O38" i="1" s="1"/>
  <c r="N37" i="2"/>
  <c r="M37" i="2"/>
  <c r="V36" i="2"/>
  <c r="U36" i="2"/>
  <c r="T36" i="2"/>
  <c r="S36" i="2"/>
  <c r="R36" i="2"/>
  <c r="Q36" i="2"/>
  <c r="P36" i="2"/>
  <c r="P37" i="1" s="1"/>
  <c r="O36" i="2"/>
  <c r="O37" i="1" s="1"/>
  <c r="N36" i="2"/>
  <c r="M36" i="2"/>
  <c r="M37" i="1" s="1"/>
  <c r="V35" i="2"/>
  <c r="U35" i="2"/>
  <c r="T35" i="2"/>
  <c r="S35" i="2"/>
  <c r="R35" i="2"/>
  <c r="Q35" i="2"/>
  <c r="P35" i="2"/>
  <c r="P36" i="1" s="1"/>
  <c r="O35" i="2"/>
  <c r="O36" i="1" s="1"/>
  <c r="N35" i="2"/>
  <c r="M35" i="2"/>
  <c r="M36" i="1" s="1"/>
  <c r="V34" i="2"/>
  <c r="U34" i="2"/>
  <c r="T34" i="2"/>
  <c r="S34" i="2"/>
  <c r="R34" i="2"/>
  <c r="Q34" i="2"/>
  <c r="P34" i="2"/>
  <c r="O34" i="2"/>
  <c r="N34" i="2"/>
  <c r="N35" i="1" s="1"/>
  <c r="M34" i="2"/>
  <c r="M35" i="1" s="1"/>
  <c r="V33" i="2"/>
  <c r="U33" i="2"/>
  <c r="T33" i="2"/>
  <c r="S33" i="2"/>
  <c r="R33" i="2"/>
  <c r="Q33" i="2"/>
  <c r="P33" i="2"/>
  <c r="O33" i="2"/>
  <c r="O34" i="1" s="1"/>
  <c r="N33" i="2"/>
  <c r="N34" i="1" s="1"/>
  <c r="M33" i="2"/>
  <c r="M34" i="1" s="1"/>
  <c r="V32" i="2"/>
  <c r="U32" i="2"/>
  <c r="T32" i="2"/>
  <c r="S32" i="2"/>
  <c r="R32" i="2"/>
  <c r="Q32" i="2"/>
  <c r="P32" i="2"/>
  <c r="P33" i="1" s="1"/>
  <c r="O32" i="2"/>
  <c r="O33" i="1" s="1"/>
  <c r="N32" i="2"/>
  <c r="N33" i="1" s="1"/>
  <c r="M32" i="2"/>
  <c r="M33" i="1" s="1"/>
  <c r="V31" i="2"/>
  <c r="U31" i="2"/>
  <c r="T31" i="2"/>
  <c r="S31" i="2"/>
  <c r="R31" i="2"/>
  <c r="Q31" i="2"/>
  <c r="P31" i="2"/>
  <c r="P32" i="1" s="1"/>
  <c r="O31" i="2"/>
  <c r="O32" i="1" s="1"/>
  <c r="N31" i="2"/>
  <c r="N32" i="1" s="1"/>
  <c r="M31" i="2"/>
  <c r="V30" i="2"/>
  <c r="U30" i="2"/>
  <c r="T30" i="2"/>
  <c r="S30" i="2"/>
  <c r="R30" i="2"/>
  <c r="Q30" i="2"/>
  <c r="P30" i="2"/>
  <c r="P31" i="1" s="1"/>
  <c r="O30" i="2"/>
  <c r="O31" i="1" s="1"/>
  <c r="N30" i="2"/>
  <c r="M30" i="2"/>
  <c r="V29" i="2"/>
  <c r="U29" i="2"/>
  <c r="U30" i="1" s="1"/>
  <c r="T29" i="2"/>
  <c r="T30" i="1" s="1"/>
  <c r="S29" i="2"/>
  <c r="S30" i="1" s="1"/>
  <c r="R29" i="2"/>
  <c r="Q29" i="2"/>
  <c r="P29" i="2"/>
  <c r="O29" i="2"/>
  <c r="O30" i="1" s="1"/>
  <c r="N29" i="2"/>
  <c r="N30" i="1" s="1"/>
  <c r="M29" i="2"/>
  <c r="M30" i="1" s="1"/>
  <c r="V28" i="2"/>
  <c r="U28" i="2"/>
  <c r="U29" i="1" s="1"/>
  <c r="T28" i="2"/>
  <c r="T29" i="1" s="1"/>
  <c r="S28" i="2"/>
  <c r="S29" i="1" s="1"/>
  <c r="R28" i="2"/>
  <c r="Q28" i="2"/>
  <c r="P28" i="2"/>
  <c r="P29" i="1" s="1"/>
  <c r="O28" i="2"/>
  <c r="N28" i="2"/>
  <c r="N29" i="1" s="1"/>
  <c r="M28" i="2"/>
  <c r="M29" i="1" s="1"/>
  <c r="V27" i="2"/>
  <c r="U27" i="2"/>
  <c r="U28" i="1" s="1"/>
  <c r="T27" i="2"/>
  <c r="T28" i="1" s="1"/>
  <c r="S27" i="2"/>
  <c r="S28" i="1" s="1"/>
  <c r="R27" i="2"/>
  <c r="Q27" i="2"/>
  <c r="P27" i="2"/>
  <c r="P28" i="1" s="1"/>
  <c r="O27" i="2"/>
  <c r="O28" i="1" s="1"/>
  <c r="N27" i="2"/>
  <c r="N28" i="1" s="1"/>
  <c r="M27" i="2"/>
  <c r="M28" i="1" s="1"/>
  <c r="V26" i="2"/>
  <c r="U26" i="2"/>
  <c r="T26" i="2"/>
  <c r="T27" i="1" s="1"/>
  <c r="S26" i="2"/>
  <c r="R26" i="2"/>
  <c r="Q26" i="2"/>
  <c r="P26" i="2"/>
  <c r="P27" i="1" s="1"/>
  <c r="O26" i="2"/>
  <c r="O27" i="1" s="1"/>
  <c r="N26" i="2"/>
  <c r="N27" i="1" s="1"/>
  <c r="M26" i="2"/>
  <c r="M27" i="1" s="1"/>
  <c r="V25" i="2"/>
  <c r="U25" i="2"/>
  <c r="U26" i="1" s="1"/>
  <c r="T25" i="2"/>
  <c r="T26" i="1" s="1"/>
  <c r="S25" i="2"/>
  <c r="S26" i="1" s="1"/>
  <c r="R25" i="2"/>
  <c r="Q25" i="2"/>
  <c r="P25" i="2"/>
  <c r="P26" i="1" s="1"/>
  <c r="O25" i="2"/>
  <c r="O26" i="1" s="1"/>
  <c r="N25" i="2"/>
  <c r="N26" i="1" s="1"/>
  <c r="M25" i="2"/>
  <c r="M26" i="1" s="1"/>
  <c r="V24" i="2"/>
  <c r="U24" i="2"/>
  <c r="T24" i="2"/>
  <c r="S24" i="2"/>
  <c r="R24" i="2"/>
  <c r="Q24" i="2"/>
  <c r="P24" i="2"/>
  <c r="P25" i="1" s="1"/>
  <c r="O24" i="2"/>
  <c r="O25" i="1" s="1"/>
  <c r="N24" i="2"/>
  <c r="N25" i="1" s="1"/>
  <c r="M24" i="2"/>
  <c r="M25" i="1" s="1"/>
  <c r="V23" i="2"/>
  <c r="R23" i="2"/>
  <c r="Q23" i="2"/>
  <c r="Q24" i="1" s="1"/>
  <c r="M23" i="2"/>
  <c r="M24" i="1" s="1"/>
  <c r="P23" i="2"/>
  <c r="P24" i="1" s="1"/>
  <c r="I23" i="2"/>
  <c r="V22" i="2"/>
  <c r="T22" i="2"/>
  <c r="S22" i="2"/>
  <c r="R22" i="2"/>
  <c r="Q22" i="2"/>
  <c r="O22" i="2"/>
  <c r="N22" i="2"/>
  <c r="M22" i="2"/>
  <c r="I22" i="2"/>
  <c r="V21" i="2"/>
  <c r="U21" i="2"/>
  <c r="T21" i="2"/>
  <c r="S21" i="2"/>
  <c r="R21" i="2"/>
  <c r="Q21" i="2"/>
  <c r="P21" i="2"/>
  <c r="O21" i="2"/>
  <c r="N21" i="2"/>
  <c r="M21" i="2"/>
  <c r="I21" i="2"/>
  <c r="V20" i="2"/>
  <c r="U20" i="2"/>
  <c r="T20" i="2"/>
  <c r="S20" i="2"/>
  <c r="R20" i="2"/>
  <c r="P20" i="2"/>
  <c r="O20" i="2"/>
  <c r="N20" i="2"/>
  <c r="I20" i="2"/>
  <c r="V19" i="2"/>
  <c r="U19" i="2"/>
  <c r="T19" i="2"/>
  <c r="I19" i="2"/>
  <c r="V18" i="2"/>
  <c r="R18" i="2"/>
  <c r="Q18" i="2"/>
  <c r="M18" i="2"/>
  <c r="P18" i="2"/>
  <c r="I18" i="2"/>
  <c r="V17" i="2"/>
  <c r="T17" i="2"/>
  <c r="S17" i="2"/>
  <c r="R17" i="2"/>
  <c r="Q17" i="2"/>
  <c r="P17" i="2"/>
  <c r="N17" i="2"/>
  <c r="M17" i="2"/>
  <c r="U17" i="2"/>
  <c r="I17" i="2"/>
  <c r="V16" i="2"/>
  <c r="U16" i="2"/>
  <c r="T16" i="2"/>
  <c r="S16" i="2"/>
  <c r="R16" i="2"/>
  <c r="Q16" i="2"/>
  <c r="P16" i="2"/>
  <c r="O16" i="2"/>
  <c r="N16" i="2"/>
  <c r="M16" i="2"/>
  <c r="I16" i="2"/>
  <c r="V15" i="2"/>
  <c r="U15" i="2"/>
  <c r="T15" i="2"/>
  <c r="S15" i="2"/>
  <c r="R15" i="2"/>
  <c r="Q15" i="2"/>
  <c r="P15" i="2"/>
  <c r="O15" i="2"/>
  <c r="N15" i="2"/>
  <c r="M15" i="2"/>
  <c r="I15" i="2"/>
  <c r="V14" i="2"/>
  <c r="U14" i="2"/>
  <c r="T14" i="2"/>
  <c r="P14" i="2"/>
  <c r="O14" i="2"/>
  <c r="N14" i="2"/>
  <c r="M14" i="2"/>
  <c r="S14" i="2"/>
  <c r="I14" i="2"/>
  <c r="V13" i="2"/>
  <c r="Q13" i="2"/>
  <c r="P13" i="2"/>
  <c r="O13" i="2"/>
  <c r="I13" i="2"/>
  <c r="V12" i="2"/>
  <c r="U12" i="2"/>
  <c r="I12" i="2"/>
  <c r="V11" i="2"/>
  <c r="U11" i="2"/>
  <c r="T11" i="2"/>
  <c r="S11" i="2"/>
  <c r="R11" i="2"/>
  <c r="Q11" i="2"/>
  <c r="P11" i="2"/>
  <c r="O11" i="2"/>
  <c r="N11" i="2"/>
  <c r="M11" i="2"/>
  <c r="I11" i="2"/>
  <c r="V10" i="2"/>
  <c r="T10" i="2"/>
  <c r="S10" i="2"/>
  <c r="R10" i="2"/>
  <c r="Q10" i="2"/>
  <c r="O10" i="2"/>
  <c r="N10" i="2"/>
  <c r="M10" i="2"/>
  <c r="I10" i="2"/>
  <c r="V9" i="2"/>
  <c r="U9" i="2"/>
  <c r="T9" i="2"/>
  <c r="S9" i="2"/>
  <c r="R9" i="2"/>
  <c r="Q9" i="2"/>
  <c r="P9" i="2"/>
  <c r="O9" i="2"/>
  <c r="N9" i="2"/>
  <c r="M9" i="2"/>
  <c r="I9" i="2"/>
  <c r="V8" i="2"/>
  <c r="Q8" i="2"/>
  <c r="P8" i="2"/>
  <c r="O8" i="2"/>
  <c r="I8" i="2"/>
  <c r="V7" i="2"/>
  <c r="T7" i="2"/>
  <c r="S7" i="2"/>
  <c r="R7" i="2"/>
  <c r="Q7" i="2"/>
  <c r="P7" i="2"/>
  <c r="N7" i="2"/>
  <c r="M7" i="2"/>
  <c r="U7" i="2"/>
  <c r="I7" i="2"/>
  <c r="V6" i="2"/>
  <c r="U6" i="2"/>
  <c r="T6" i="2"/>
  <c r="Q6" i="2"/>
  <c r="P6" i="2"/>
  <c r="O6" i="2"/>
  <c r="N6" i="2"/>
  <c r="M6" i="2"/>
  <c r="S6" i="2"/>
  <c r="I6" i="2"/>
  <c r="V5" i="2"/>
  <c r="Q5" i="2"/>
  <c r="P5" i="2"/>
  <c r="M5" i="2"/>
  <c r="O5" i="2"/>
  <c r="I5" i="2"/>
  <c r="V4" i="2"/>
  <c r="U4" i="2"/>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K44" i="1"/>
  <c r="AB44" i="1"/>
  <c r="AA44" i="1"/>
  <c r="Z44" i="1"/>
  <c r="Y44" i="1"/>
  <c r="X44" i="1"/>
  <c r="W44" i="1"/>
  <c r="R44" i="1"/>
  <c r="Q44" i="1"/>
  <c r="J44" i="1"/>
  <c r="I44" i="1"/>
  <c r="H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K43" i="1"/>
  <c r="AA43" i="1"/>
  <c r="Z43" i="1"/>
  <c r="Y43" i="1"/>
  <c r="X43" i="1"/>
  <c r="W43" i="1"/>
  <c r="U43" i="1"/>
  <c r="T43" i="1"/>
  <c r="S43" i="1"/>
  <c r="R43" i="1"/>
  <c r="Q43" i="1"/>
  <c r="P43" i="1"/>
  <c r="O43" i="1"/>
  <c r="N43" i="1"/>
  <c r="M43" i="1"/>
  <c r="L43" i="1"/>
  <c r="J43" i="1"/>
  <c r="I43" i="1"/>
  <c r="H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L42" i="1"/>
  <c r="AK42" i="1"/>
  <c r="AA42" i="1"/>
  <c r="Z42" i="1"/>
  <c r="Y42" i="1"/>
  <c r="X42" i="1"/>
  <c r="W42" i="1"/>
  <c r="R42" i="1"/>
  <c r="Q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T41" i="1"/>
  <c r="AL41" i="1"/>
  <c r="AK41" i="1"/>
  <c r="AA41" i="1"/>
  <c r="Z41" i="1"/>
  <c r="Y41" i="1"/>
  <c r="X41" i="1"/>
  <c r="W41" i="1"/>
  <c r="U41" i="1"/>
  <c r="T41" i="1"/>
  <c r="S41" i="1"/>
  <c r="R41" i="1"/>
  <c r="Q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J40" i="1"/>
  <c r="AA40" i="1"/>
  <c r="Z40" i="1"/>
  <c r="Y40" i="1"/>
  <c r="X40" i="1"/>
  <c r="W40" i="1"/>
  <c r="U40" i="1"/>
  <c r="T40" i="1"/>
  <c r="S40" i="1"/>
  <c r="R40" i="1"/>
  <c r="Q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I39" i="1"/>
  <c r="AB39" i="1"/>
  <c r="AA39" i="1"/>
  <c r="Z39" i="1"/>
  <c r="Y39" i="1"/>
  <c r="X39" i="1"/>
  <c r="W39" i="1"/>
  <c r="U39" i="1"/>
  <c r="T39" i="1"/>
  <c r="S39" i="1"/>
  <c r="R39" i="1"/>
  <c r="Q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I37" i="1"/>
  <c r="AA37" i="1"/>
  <c r="Z37" i="1"/>
  <c r="Y37" i="1"/>
  <c r="X37" i="1"/>
  <c r="W37" i="1"/>
  <c r="U37" i="1"/>
  <c r="T37" i="1"/>
  <c r="S37" i="1"/>
  <c r="R37" i="1"/>
  <c r="Q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A35" i="1"/>
  <c r="Z35" i="1"/>
  <c r="Y35" i="1"/>
  <c r="X35" i="1"/>
  <c r="W35" i="1"/>
  <c r="U35" i="1"/>
  <c r="T35" i="1"/>
  <c r="S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T34" i="1"/>
  <c r="AL34" i="1"/>
  <c r="AK34" i="1"/>
  <c r="AA34" i="1"/>
  <c r="Z34" i="1"/>
  <c r="Y34" i="1"/>
  <c r="X34" i="1"/>
  <c r="W34" i="1"/>
  <c r="U34" i="1"/>
  <c r="T34" i="1"/>
  <c r="S34" i="1"/>
  <c r="R34" i="1"/>
  <c r="Q34" i="1"/>
  <c r="P34" i="1"/>
  <c r="J34" i="1"/>
  <c r="I34" i="1"/>
  <c r="H34" i="1"/>
  <c r="E34" i="1"/>
  <c r="D34" i="1"/>
  <c r="C34" i="1"/>
  <c r="B34" i="1"/>
  <c r="A34" i="1"/>
  <c r="FM33" i="1"/>
  <c r="FJ33" i="1"/>
  <c r="FI33" i="1"/>
  <c r="FH33" i="1"/>
  <c r="FE33" i="1"/>
  <c r="EV33" i="1"/>
  <c r="ES33" i="1"/>
  <c r="DY33" i="1"/>
  <c r="DO33" i="1"/>
  <c r="DA33" i="1"/>
  <c r="CZ33" i="1"/>
  <c r="CU33" i="1"/>
  <c r="CT33" i="1"/>
  <c r="CS33" i="1"/>
  <c r="CR33" i="1"/>
  <c r="CQ33" i="1"/>
  <c r="CP33" i="1"/>
  <c r="CO33" i="1"/>
  <c r="CL33" i="1"/>
  <c r="CK33" i="1"/>
  <c r="CJ33" i="1"/>
  <c r="CI33" i="1"/>
  <c r="CH33" i="1"/>
  <c r="CG33" i="1"/>
  <c r="BH33" i="1"/>
  <c r="BG33" i="1"/>
  <c r="BF33" i="1"/>
  <c r="BE33" i="1"/>
  <c r="AV33" i="1"/>
  <c r="AK33" i="1"/>
  <c r="AA33" i="1"/>
  <c r="Z33" i="1"/>
  <c r="Y33" i="1"/>
  <c r="X33" i="1"/>
  <c r="W33" i="1"/>
  <c r="U33" i="1"/>
  <c r="T33" i="1"/>
  <c r="S33" i="1"/>
  <c r="R33" i="1"/>
  <c r="Q33" i="1"/>
  <c r="L33" i="1"/>
  <c r="J33" i="1"/>
  <c r="I33" i="1"/>
  <c r="H33" i="1"/>
  <c r="E33" i="1"/>
  <c r="D33" i="1"/>
  <c r="C33" i="1"/>
  <c r="B33" i="1"/>
  <c r="A33" i="1"/>
  <c r="FM32" i="1"/>
  <c r="FJ32" i="1"/>
  <c r="FI32" i="1"/>
  <c r="FH32" i="1"/>
  <c r="FE32" i="1"/>
  <c r="EV32" i="1"/>
  <c r="ES32" i="1"/>
  <c r="DY32" i="1"/>
  <c r="DO32" i="1"/>
  <c r="DA32" i="1"/>
  <c r="CZ32" i="1"/>
  <c r="CU32" i="1"/>
  <c r="CT32" i="1"/>
  <c r="CS32" i="1"/>
  <c r="CR32" i="1"/>
  <c r="CQ32" i="1"/>
  <c r="CP32" i="1"/>
  <c r="CO32" i="1"/>
  <c r="CL32" i="1"/>
  <c r="CK32" i="1"/>
  <c r="CJ32" i="1"/>
  <c r="CI32" i="1"/>
  <c r="CH32" i="1"/>
  <c r="CG32" i="1"/>
  <c r="BH32" i="1"/>
  <c r="BG32" i="1"/>
  <c r="BF32" i="1"/>
  <c r="BE32" i="1"/>
  <c r="AV32" i="1"/>
  <c r="AK32" i="1"/>
  <c r="AA32" i="1"/>
  <c r="Z32" i="1"/>
  <c r="Y32" i="1"/>
  <c r="X32" i="1"/>
  <c r="W32" i="1"/>
  <c r="U32" i="1"/>
  <c r="T32" i="1"/>
  <c r="S32" i="1"/>
  <c r="R32" i="1"/>
  <c r="Q32" i="1"/>
  <c r="M32" i="1"/>
  <c r="L32" i="1"/>
  <c r="J32" i="1"/>
  <c r="I32" i="1"/>
  <c r="H32" i="1"/>
  <c r="E32" i="1"/>
  <c r="D32" i="1"/>
  <c r="C32" i="1"/>
  <c r="B32" i="1"/>
  <c r="A32" i="1"/>
  <c r="FM31" i="1"/>
  <c r="FJ31" i="1"/>
  <c r="FI31" i="1"/>
  <c r="FH31" i="1"/>
  <c r="EV31" i="1"/>
  <c r="ES31" i="1"/>
  <c r="DY31" i="1"/>
  <c r="DO31" i="1"/>
  <c r="DA31" i="1"/>
  <c r="CZ31" i="1"/>
  <c r="CU31" i="1"/>
  <c r="CT31" i="1"/>
  <c r="CS31" i="1"/>
  <c r="CR31" i="1"/>
  <c r="CQ31" i="1"/>
  <c r="CP31" i="1"/>
  <c r="CO31" i="1"/>
  <c r="FE31" i="1" s="1"/>
  <c r="CL31" i="1"/>
  <c r="CK31" i="1"/>
  <c r="CJ31" i="1"/>
  <c r="CI31" i="1"/>
  <c r="CH31" i="1"/>
  <c r="CG31" i="1"/>
  <c r="BH31" i="1"/>
  <c r="BG31" i="1"/>
  <c r="BF31" i="1"/>
  <c r="BE31" i="1"/>
  <c r="AV31" i="1"/>
  <c r="AT31" i="1"/>
  <c r="AL31" i="1"/>
  <c r="AK31" i="1"/>
  <c r="AA31" i="1"/>
  <c r="Z31" i="1"/>
  <c r="Y31" i="1"/>
  <c r="X31" i="1"/>
  <c r="W31" i="1"/>
  <c r="U31" i="1"/>
  <c r="T31" i="1"/>
  <c r="S31" i="1"/>
  <c r="R31" i="1"/>
  <c r="Q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I30" i="1"/>
  <c r="AA30" i="1"/>
  <c r="Z30" i="1"/>
  <c r="Y30" i="1"/>
  <c r="X30" i="1"/>
  <c r="W30" i="1"/>
  <c r="R30" i="1"/>
  <c r="Q30" i="1"/>
  <c r="P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A27" i="1"/>
  <c r="Z27" i="1"/>
  <c r="Y27" i="1"/>
  <c r="X27" i="1"/>
  <c r="W27" i="1"/>
  <c r="U27" i="1"/>
  <c r="S27" i="1"/>
  <c r="R27" i="1"/>
  <c r="Q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B26" i="1"/>
  <c r="AA26" i="1"/>
  <c r="Z26" i="1"/>
  <c r="Y26" i="1"/>
  <c r="X26" i="1"/>
  <c r="W26" i="1"/>
  <c r="R26" i="1"/>
  <c r="Q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U25" i="1"/>
  <c r="T25" i="1"/>
  <c r="S25" i="1"/>
  <c r="R25" i="1"/>
  <c r="Q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AJ41" i="1" l="1"/>
  <c r="AJ44" i="1"/>
  <c r="AJ27" i="1"/>
  <c r="AJ30" i="1"/>
  <c r="AJ43" i="1"/>
  <c r="F43" i="1"/>
  <c r="AJ29" i="1"/>
  <c r="AL43" i="1"/>
  <c r="AJ26" i="1"/>
  <c r="AJ33" i="1"/>
  <c r="AJ35" i="1"/>
  <c r="AJ37" i="1"/>
  <c r="AJ42" i="1"/>
  <c r="L41" i="1"/>
  <c r="FE44" i="1"/>
  <c r="L31" i="1"/>
  <c r="FV41" i="1"/>
  <c r="FV36" i="1"/>
  <c r="FV31" i="1"/>
  <c r="FV26" i="1"/>
  <c r="FE42" i="1"/>
  <c r="L34" i="1"/>
  <c r="FE25" i="1"/>
  <c r="AL33" i="1"/>
  <c r="AL32" i="1"/>
  <c r="AI44" i="1"/>
  <c r="F33" i="1"/>
  <c r="EI37" i="1"/>
  <c r="AI32" i="1"/>
  <c r="AT33" i="1"/>
  <c r="AI38" i="1"/>
  <c r="AL44" i="1"/>
  <c r="EI28" i="1"/>
  <c r="F32" i="1"/>
  <c r="AJ32" i="1"/>
  <c r="AJ36" i="1"/>
  <c r="AJ38" i="1"/>
  <c r="F40" i="1"/>
  <c r="AI31" i="1"/>
  <c r="AJ34" i="1"/>
  <c r="AI26" i="1"/>
  <c r="AI28" i="1"/>
  <c r="AJ31" i="1"/>
  <c r="AT36" i="1"/>
  <c r="EI39" i="1"/>
  <c r="AL35" i="1"/>
  <c r="DP43" i="1"/>
  <c r="DP36" i="1"/>
  <c r="DP42" i="1"/>
  <c r="EI38" i="1"/>
  <c r="EI26" i="1"/>
  <c r="AL27" i="1"/>
  <c r="DP37" i="1"/>
  <c r="EI44" i="1"/>
  <c r="F39" i="1"/>
  <c r="AL29" i="1"/>
  <c r="F27" i="1"/>
  <c r="F38" i="1"/>
  <c r="AM25" i="1"/>
  <c r="DP29" i="1"/>
  <c r="DP35" i="1"/>
  <c r="DP25" i="1"/>
  <c r="AM30" i="1"/>
  <c r="AM31" i="1"/>
  <c r="AM32" i="1"/>
  <c r="EI36" i="1"/>
  <c r="AB43" i="1"/>
  <c r="AL28" i="1"/>
  <c r="EI29" i="1"/>
  <c r="DP34" i="1"/>
  <c r="AL38" i="1"/>
  <c r="F44" i="1"/>
  <c r="AB24" i="1"/>
  <c r="AB25" i="1"/>
  <c r="EI25" i="1"/>
  <c r="AM26" i="1"/>
  <c r="AM28" i="1"/>
  <c r="AI29" i="1"/>
  <c r="DP33" i="1"/>
  <c r="AI35" i="1"/>
  <c r="F36" i="1"/>
  <c r="AL37" i="1"/>
  <c r="AM38" i="1"/>
  <c r="AT39" i="1"/>
  <c r="DP40" i="1"/>
  <c r="AM34" i="1"/>
  <c r="AB37" i="1"/>
  <c r="AM40" i="1"/>
  <c r="AL39" i="1"/>
  <c r="AI42" i="1"/>
  <c r="AB29" i="1"/>
  <c r="AB35" i="1"/>
  <c r="AM39" i="1"/>
  <c r="AI43" i="1"/>
  <c r="DP24" i="1"/>
  <c r="AI25" i="1"/>
  <c r="F26" i="1"/>
  <c r="AT26" i="1"/>
  <c r="AB27" i="1"/>
  <c r="EI27" i="1"/>
  <c r="F28" i="1"/>
  <c r="DP30" i="1"/>
  <c r="DP31" i="1"/>
  <c r="DP32" i="1"/>
  <c r="AB34" i="1"/>
  <c r="EI34" i="1"/>
  <c r="AM37" i="1"/>
  <c r="AT38" i="1"/>
  <c r="AB41" i="1"/>
  <c r="EI41" i="1"/>
  <c r="AM41" i="1"/>
  <c r="EI42" i="1"/>
  <c r="F30" i="1"/>
  <c r="AM44" i="1"/>
  <c r="AI27" i="1"/>
  <c r="AB33" i="1"/>
  <c r="EI33" i="1"/>
  <c r="AI34" i="1"/>
  <c r="F35" i="1"/>
  <c r="AT37" i="1"/>
  <c r="DP39" i="1"/>
  <c r="AB40" i="1"/>
  <c r="EI40" i="1"/>
  <c r="F41" i="1"/>
  <c r="AI41" i="1"/>
  <c r="F42" i="1"/>
  <c r="AM42" i="1"/>
  <c r="DP44" i="1"/>
  <c r="F29" i="1"/>
  <c r="AT29" i="1"/>
  <c r="AM27" i="1"/>
  <c r="AM33" i="1"/>
  <c r="AB42" i="1"/>
  <c r="AB36" i="1"/>
  <c r="EI43" i="1"/>
  <c r="DP27" i="1"/>
  <c r="EI35" i="1"/>
  <c r="AI36" i="1"/>
  <c r="DP41" i="1"/>
  <c r="EI24" i="1"/>
  <c r="F25" i="1"/>
  <c r="DP26" i="1"/>
  <c r="DP28" i="1"/>
  <c r="AB30" i="1"/>
  <c r="EI30" i="1"/>
  <c r="F31" i="1"/>
  <c r="AB31" i="1"/>
  <c r="EI31" i="1"/>
  <c r="EI32" i="1"/>
  <c r="AI33" i="1"/>
  <c r="F34" i="1"/>
  <c r="AM36" i="1"/>
  <c r="AM43" i="1"/>
  <c r="L29" i="1"/>
  <c r="L39" i="1"/>
  <c r="L30" i="1"/>
  <c r="L40" i="1"/>
  <c r="FE26" i="1"/>
  <c r="FE36" i="1"/>
  <c r="FE27" i="1"/>
  <c r="FE37" i="1"/>
  <c r="FE28" i="1"/>
  <c r="FE38" i="1"/>
  <c r="AJ24" i="1"/>
  <c r="AI24" i="1"/>
  <c r="AK24" i="1"/>
  <c r="AM24" i="1"/>
  <c r="AT24" i="1"/>
  <c r="AL24" i="1"/>
  <c r="F24" i="1"/>
  <c r="M4" i="2"/>
  <c r="M12" i="2"/>
  <c r="CQ24" i="1"/>
  <c r="N4" i="2"/>
  <c r="R5" i="2"/>
  <c r="O7" i="2"/>
  <c r="R8" i="2"/>
  <c r="P10" i="2"/>
  <c r="N12" i="2"/>
  <c r="R13" i="2"/>
  <c r="O17" i="2"/>
  <c r="S18" i="2"/>
  <c r="M19" i="2"/>
  <c r="Q20" i="2"/>
  <c r="P22" i="2"/>
  <c r="S23" i="2"/>
  <c r="S24" i="1" s="1"/>
  <c r="O4" i="2"/>
  <c r="S5" i="2"/>
  <c r="S8" i="2"/>
  <c r="O12" i="2"/>
  <c r="S13" i="2"/>
  <c r="T18" i="2"/>
  <c r="N19" i="2"/>
  <c r="T23" i="2"/>
  <c r="T24" i="1" s="1"/>
  <c r="P4" i="2"/>
  <c r="T5" i="2"/>
  <c r="T8" i="2"/>
  <c r="P12" i="2"/>
  <c r="T13" i="2"/>
  <c r="U18" i="2"/>
  <c r="O19" i="2"/>
  <c r="U23" i="2"/>
  <c r="U24" i="1" s="1"/>
  <c r="Q4" i="2"/>
  <c r="U5" i="2"/>
  <c r="U8" i="2"/>
  <c r="Q12" i="2"/>
  <c r="U13" i="2"/>
  <c r="P19" i="2"/>
  <c r="FE24" i="1"/>
  <c r="R4" i="2"/>
  <c r="R12" i="2"/>
  <c r="Q19" i="2"/>
  <c r="M8" i="2"/>
  <c r="U10" i="2"/>
  <c r="S12" i="2"/>
  <c r="M13" i="2"/>
  <c r="Q14" i="2"/>
  <c r="N18" i="2"/>
  <c r="R19" i="2"/>
  <c r="U22" i="2"/>
  <c r="N23" i="2"/>
  <c r="N24" i="1" s="1"/>
  <c r="S4" i="2"/>
  <c r="T4" i="2"/>
  <c r="N5" i="2"/>
  <c r="R6" i="2"/>
  <c r="N8" i="2"/>
  <c r="T12" i="2"/>
  <c r="N13" i="2"/>
  <c r="R14" i="2"/>
  <c r="O18" i="2"/>
  <c r="S19" i="2"/>
  <c r="M20" i="2"/>
  <c r="O23" i="2"/>
  <c r="O24" i="1" s="1"/>
</calcChain>
</file>

<file path=xl/sharedStrings.xml><?xml version="1.0" encoding="utf-8"?>
<sst xmlns="http://schemas.openxmlformats.org/spreadsheetml/2006/main" count="885" uniqueCount="715">
  <si>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</si>
  <si>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</si>
  <si>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</si>
  <si>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</si>
  <si>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</si>
  <si>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</si>
  <si>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</si>
  <si>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</si>
  <si>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</si>
  <si>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</si>
  <si>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</si>
  <si>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</si>
  <si>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</si>
  <si>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</si>
  <si>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</si>
  <si>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</si>
  <si>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</si>
  <si>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</si>
  <si>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</si>
  <si>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</si>
  <si>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</si>
  <si>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</si>
  <si>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</si>
  <si>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</si>
  <si>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</si>
  <si>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</si>
  <si>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</si>
  <si>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</si>
  <si>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</si>
  <si>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</si>
  <si>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</si>
  <si>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</si>
  <si>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</si>
  <si>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</si>
  <si>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</si>
  <si>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</si>
  <si>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</si>
  <si>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</si>
  <si>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</si>
  <si>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</si>
  <si>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</si>
  <si>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</si>
  <si>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</si>
  <si>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</si>
  <si>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</si>
  <si>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</si>
  <si>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</si>
  <si>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</si>
  <si>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</si>
  <si>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</si>
  <si>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</si>
  <si>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</si>
  <si>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</si>
  <si>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</si>
  <si>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</si>
  <si>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</si>
  <si>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</si>
  <si>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</si>
  <si>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</si>
  <si>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</si>
  <si>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</si>
  <si>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</si>
  <si>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</si>
  <si>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</si>
  <si>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</si>
  <si>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</si>
  <si>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</si>
  <si>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</si>
  <si>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</si>
  <si>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</si>
  <si>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</si>
  <si>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</si>
  <si>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</si>
  <si>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</si>
  <si>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</si>
  <si>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</si>
  <si>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</si>
  <si>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</si>
  <si>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</si>
  <si>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</si>
  <si>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</si>
  <si>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</si>
  <si>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</si>
  <si>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</si>
  <si>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</si>
  <si>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</si>
  <si>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</si>
  <si>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</si>
  <si>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</si>
  <si>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</si>
  <si>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</si>
  <si>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</si>
  <si>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</si>
  <si>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</si>
  <si>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</si>
  <si>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</si>
  <si>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</si>
  <si>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</si>
  <si>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</si>
  <si>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</si>
  <si>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</si>
  <si>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</si>
  <si>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</si>
  <si>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</si>
  <si>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</si>
  <si>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</si>
  <si>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</si>
  <si>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</si>
  <si>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</si>
  <si>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</si>
  <si>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</si>
  <si>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</si>
  <si>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</si>
  <si>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</si>
  <si>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</si>
  <si>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</si>
  <si>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</si>
  <si>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</si>
  <si>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</si>
  <si>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</si>
  <si>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</si>
  <si>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</si>
  <si>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</si>
  <si>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</si>
  <si>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</si>
  <si>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</si>
  <si>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</si>
  <si>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</si>
  <si>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</si>
  <si>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</si>
  <si>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</si>
  <si>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</si>
  <si>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</si>
  <si>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</si>
  <si>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</si>
  <si>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</si>
  <si>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</si>
  <si>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</si>
  <si>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</si>
  <si>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</si>
  <si>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</si>
  <si>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</si>
  <si>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</si>
  <si>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</si>
  <si>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</si>
  <si>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</si>
  <si>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</si>
  <si>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</si>
  <si>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</si>
  <si>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</si>
  <si>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</si>
  <si>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</si>
  <si>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</si>
  <si>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</si>
  <si>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</si>
  <si>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</si>
  <si>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</si>
  <si>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</si>
  <si>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</si>
  <si>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</si>
  <si>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</si>
  <si>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</si>
  <si>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</si>
  <si>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</si>
  <si>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</si>
  <si>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</si>
  <si>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</si>
  <si>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</si>
  <si>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</si>
  <si>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</si>
  <si>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</si>
  <si>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</si>
  <si>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</si>
  <si>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</si>
  <si>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</si>
  <si>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</si>
  <si>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</si>
  <si>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</si>
  <si>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</si>
  <si>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</si>
  <si>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</si>
  <si>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</si>
  <si>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</si>
  <si>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</si>
  <si>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</si>
  <si>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</si>
  <si>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</si>
  <si>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</si>
  <si>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</si>
  <si>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</si>
  <si>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</si>
  <si>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</si>
  <si>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</si>
  <si>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</si>
  <si>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</si>
  <si>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</si>
  <si>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</si>
  <si>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</si>
  <si>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</si>
  <si>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</si>
  <si>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</si>
  <si>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</si>
  <si>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</si>
  <si>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</si>
  <si>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</si>
  <si>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</si>
  <si>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</si>
  <si>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</si>
  <si>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</si>
  <si>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</si>
  <si>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</si>
  <si>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</si>
  <si>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</si>
  <si>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</si>
  <si>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</si>
  <si>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</si>
  <si>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</si>
  <si>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</si>
  <si>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</si>
  <si>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</si>
  <si>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</si>
  <si>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</si>
  <si>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</si>
  <si>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</si>
  <si>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</si>
  <si>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</si>
  <si>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</si>
  <si>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</si>
  <si>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</si>
  <si>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</si>
  <si>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</si>
  <si>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</si>
  <si>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</si>
  <si>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</si>
  <si>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</si>
  <si>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</si>
  <si>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</si>
  <si>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</si>
  <si>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</si>
  <si>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</si>
  <si>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</si>
  <si>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</si>
  <si>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</si>
  <si>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</si>
  <si>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</si>
  <si>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</si>
  <si>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</si>
  <si>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</si>
  <si>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</si>
  <si>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</si>
  <si>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</si>
  <si>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</si>
  <si>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</si>
  <si>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</si>
  <si>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</si>
  <si>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</si>
  <si>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</si>
  <si>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</si>
  <si>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</si>
  <si>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</si>
  <si>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</si>
  <si>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</si>
  <si>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</si>
  <si>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</si>
  <si>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</si>
  <si>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</si>
  <si>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</si>
  <si>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</si>
  <si>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</si>
  <si>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</si>
  <si>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</si>
  <si>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</si>
  <si>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</si>
  <si>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</si>
  <si>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</si>
  <si>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</si>
  <si>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</si>
  <si>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</si>
  <si>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</si>
  <si>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</si>
  <si>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</si>
  <si>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</si>
  <si>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</si>
  <si>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</si>
  <si>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</si>
  <si>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</si>
  <si>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</si>
  <si>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</si>
  <si>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</si>
  <si>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</si>
  <si>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</si>
  <si>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</si>
  <si>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</si>
  <si>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</si>
  <si>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</si>
  <si>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</si>
  <si>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</si>
  <si>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</si>
  <si>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</si>
  <si>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</si>
  <si>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</si>
  <si>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</si>
  <si>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</si>
  <si>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</si>
  <si>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</si>
  <si>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</si>
  <si>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</si>
  <si>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</si>
  <si>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</si>
  <si>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</si>
  <si>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</si>
  <si>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</si>
  <si>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</si>
  <si>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</si>
  <si>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</si>
  <si>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</si>
  <si>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</si>
  <si>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</si>
  <si>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</si>
  <si>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</si>
  <si>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</si>
  <si>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</si>
  <si>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</si>
  <si>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</si>
  <si>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</si>
  <si>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</si>
  <si>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</si>
  <si>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</si>
  <si>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</si>
  <si>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</si>
  <si>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</si>
  <si>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</si>
  <si>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</si>
  <si>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</si>
  <si>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</si>
  <si>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</si>
  <si>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</si>
  <si>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</si>
  <si>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</si>
  <si>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</si>
  <si>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</si>
  <si>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</si>
  <si>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</si>
  <si>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</si>
  <si>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</si>
  <si>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</si>
  <si>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</si>
  <si>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</si>
  <si>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</si>
  <si>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</si>
  <si>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</si>
  <si>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</si>
  <si>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</si>
  <si>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</si>
  <si>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</si>
  <si>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</si>
  <si>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</si>
  <si>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</si>
  <si>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</si>
  <si>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</si>
  <si>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</si>
  <si>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</si>
  <si>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</si>
  <si>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</si>
  <si>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</si>
  <si>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</si>
  <si>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</si>
  <si>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</si>
  <si>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</si>
  <si>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</si>
  <si>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</si>
  <si>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</si>
  <si>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</si>
  <si>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</si>
  <si>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</si>
  <si>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</si>
  <si>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</si>
  <si>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</si>
  <si>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</si>
  <si>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</si>
  <si>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</si>
  <si>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</si>
  <si>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</si>
  <si>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</si>
  <si>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</si>
  <si>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</si>
  <si>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</si>
  <si>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</si>
  <si>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</si>
  <si>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</si>
  <si>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</si>
  <si>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</si>
  <si>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</si>
  <si>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</si>
  <si>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</si>
  <si>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</si>
  <si>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</si>
  <si>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</si>
  <si>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</si>
  <si>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</si>
  <si>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</si>
  <si>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</si>
  <si>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</si>
  <si>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</si>
  <si>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</si>
  <si>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</si>
  <si>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</si>
  <si>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</si>
  <si>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</si>
  <si>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</si>
  <si>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</si>
  <si>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</si>
  <si>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</si>
  <si>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</si>
  <si>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</si>
  <si>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</si>
  <si>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</si>
  <si>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</si>
  <si>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</si>
  <si>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</si>
  <si>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</si>
  <si>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</si>
  <si>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</si>
  <si>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</si>
  <si>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</si>
  <si>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</si>
  <si>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</si>
  <si>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</si>
  <si>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</si>
  <si>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</si>
  <si>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</si>
  <si>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</si>
  <si>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</si>
  <si>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</si>
  <si>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</si>
  <si>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</si>
  <si>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</si>
  <si>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</si>
  <si>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</si>
  <si>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</si>
  <si>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</si>
  <si>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</si>
  <si>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</si>
  <si>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</si>
  <si>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</si>
  <si>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</si>
  <si>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</si>
  <si>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</si>
  <si>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</si>
  <si>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</si>
  <si>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</si>
  <si>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</si>
  <si>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</si>
  <si>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</si>
  <si>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</si>
  <si>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</si>
  <si>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</si>
  <si>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</si>
  <si>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</si>
  <si>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</si>
  <si>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</si>
  <si>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</si>
  <si>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</si>
  <si>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</si>
  <si>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</si>
  <si>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</si>
  <si>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</si>
  <si>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</si>
  <si>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</si>
  <si>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</si>
  <si>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</si>
  <si>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</si>
  <si>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</si>
  <si>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</si>
  <si>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</si>
  <si>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</si>
  <si>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</si>
  <si>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</si>
  <si>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</si>
  <si>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</si>
  <si>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</si>
  <si>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</si>
  <si>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</si>
  <si>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</si>
  <si>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</si>
  <si>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</si>
  <si>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</si>
  <si>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</si>
  <si>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</si>
  <si>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</si>
  <si>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</si>
  <si>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</si>
  <si>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</si>
  <si>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</si>
  <si>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</si>
  <si>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</si>
  <si>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</si>
  <si>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</si>
  <si>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</si>
  <si>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</si>
  <si>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</si>
  <si>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</si>
  <si>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</si>
  <si>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</si>
  <si>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</si>
  <si>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</si>
  <si>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</si>
  <si>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</si>
  <si>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</si>
  <si>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</si>
  <si>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</si>
  <si>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</si>
  <si>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</si>
  <si>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</si>
  <si>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</si>
  <si>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</si>
  <si>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</si>
  <si>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</si>
  <si>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</si>
  <si>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</si>
  <si>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</si>
  <si>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</si>
  <si>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</si>
  <si>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</si>
  <si>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</si>
  <si>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</si>
  <si>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</si>
  <si>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</si>
  <si>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</si>
  <si>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</si>
  <si>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</si>
  <si>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</si>
  <si>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</si>
  <si>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</si>
  <si>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</si>
  <si>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</si>
  <si>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</si>
  <si>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</si>
  <si>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</si>
  <si>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</si>
  <si>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</si>
  <si>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</si>
  <si>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</si>
  <si>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</si>
  <si>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</si>
  <si>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</si>
  <si>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</si>
  <si>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</si>
  <si>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</si>
  <si>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</si>
  <si>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</si>
  <si>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</si>
  <si>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</si>
  <si>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</si>
  <si>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</si>
  <si>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</si>
  <si>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</si>
  <si>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</si>
  <si>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</si>
  <si>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</si>
  <si>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</si>
  <si>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</si>
  <si>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</si>
  <si>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</si>
  <si>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</si>
  <si>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</si>
  <si>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</si>
  <si>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</si>
  <si>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</si>
  <si>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</si>
  <si>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</si>
  <si>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</si>
  <si>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</si>
  <si>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</si>
  <si>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</si>
  <si>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</si>
  <si>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</si>
  <si>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</si>
  <si>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</si>
  <si>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</si>
  <si>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</si>
  <si>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</si>
  <si>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</si>
  <si>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</si>
  <si>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</si>
  <si>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</si>
  <si>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</si>
  <si>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</si>
  <si>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</si>
  <si>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</si>
  <si>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</si>
  <si>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</si>
  <si>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</si>
  <si>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</si>
  <si>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</si>
  <si>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</si>
  <si>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</si>
  <si>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</si>
  <si>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</si>
  <si>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</si>
  <si>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</si>
  <si>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</si>
  <si>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</si>
  <si>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</si>
  <si>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</si>
  <si>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</si>
  <si>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</si>
  <si>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</si>
  <si>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</si>
  <si>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</si>
  <si>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</si>
  <si>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</si>
  <si>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</si>
  <si>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</si>
  <si>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</si>
  <si>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</si>
  <si>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</si>
  <si>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</si>
  <si>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</si>
  <si>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</si>
  <si>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</si>
  <si>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</si>
  <si>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</si>
  <si>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</si>
  <si>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</si>
  <si>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</si>
  <si>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</si>
  <si>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</si>
  <si>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</si>
  <si>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</si>
  <si>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</si>
  <si>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</si>
  <si>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</si>
  <si>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</si>
  <si>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</si>
  <si>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</si>
  <si>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</si>
  <si>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</si>
  <si>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</si>
  <si>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</si>
  <si>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</si>
  <si>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</si>
  <si>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</si>
  <si>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</si>
  <si>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</si>
  <si>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</si>
  <si>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</si>
  <si>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</si>
  <si>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</si>
  <si>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</si>
  <si>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</si>
  <si>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</si>
  <si>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</si>
  <si>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</si>
  <si>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</si>
  <si>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</si>
  <si>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</si>
  <si>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</si>
  <si>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</si>
  <si>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</si>
  <si>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</si>
  <si>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</si>
  <si>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</si>
  <si>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</si>
  <si>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</si>
  <si>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</si>
  <si>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</si>
  <si>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</si>
  <si>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</si>
  <si>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</si>
  <si>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T530 Reg - DE</t>
  </si>
  <si>
    <t>Lenovo T530 Reg - FR</t>
  </si>
  <si>
    <t>Lenovo T530 Reg - IT</t>
  </si>
  <si>
    <t>Lenovo T530 Reg - ES</t>
  </si>
  <si>
    <t>Lenovo T530 Reg - UK</t>
  </si>
  <si>
    <t>Lenovo T530 Reg - NOR</t>
  </si>
  <si>
    <t>Lenovo T530 Reg - BE</t>
  </si>
  <si>
    <t>Lenovo T530 Reg - BG</t>
  </si>
  <si>
    <t>Lenovo T530 Reg - CZ</t>
  </si>
  <si>
    <t>Lenovo T530 Reg - DK</t>
  </si>
  <si>
    <t>Lenovo T530 Reg - HU</t>
  </si>
  <si>
    <t>Lenovo T530 Reg - NL</t>
  </si>
  <si>
    <t>Lenovo T530 Reg - NO</t>
  </si>
  <si>
    <t>Lenovo T530 Reg - PL</t>
  </si>
  <si>
    <t>Lenovo T530 Reg - PT</t>
  </si>
  <si>
    <t>Lenovo T530 Reg - SE/FI</t>
  </si>
  <si>
    <t>Lenovo T530 Reg - CH</t>
  </si>
  <si>
    <t>Lenovo T530 Reg - US INT</t>
  </si>
  <si>
    <t>Lenovo T530 Reg - RUS</t>
  </si>
  <si>
    <t>Lenovo T530 Reg - US</t>
  </si>
  <si>
    <t>Lenovo/T530/RG/DE</t>
  </si>
  <si>
    <t>Lenovo/T530/RG/FR</t>
  </si>
  <si>
    <t>Lenovo/T530/RG/IT</t>
  </si>
  <si>
    <t>Lenovo/T530/RG/ES</t>
  </si>
  <si>
    <t>Lenovo/T530/RG/UK</t>
  </si>
  <si>
    <t>Lenovo/T530/RG/NOR</t>
  </si>
  <si>
    <t>04X1359</t>
  </si>
  <si>
    <t>04X1360</t>
  </si>
  <si>
    <t>04X1361</t>
  </si>
  <si>
    <t>04X1249</t>
  </si>
  <si>
    <t>04X1259</t>
  </si>
  <si>
    <t>04X1380</t>
  </si>
  <si>
    <t>Lenovo/T530/RG/USI</t>
  </si>
  <si>
    <t>Lenovo/T530/RG/US</t>
  </si>
  <si>
    <t>Lenovo/T530/BL/DE</t>
  </si>
  <si>
    <t>Lenovo/T530/BL/FR</t>
  </si>
  <si>
    <t>Lenovo/T530/BL/IT</t>
  </si>
  <si>
    <t>Lenovo/T530/BL/ES</t>
  </si>
  <si>
    <t>Lenovo/T530/BL/UK</t>
  </si>
  <si>
    <t>Lenovo/T530/BL/NOR</t>
  </si>
  <si>
    <t>Lenovo/T530/BL/USI</t>
  </si>
  <si>
    <t>Lenovo/T530/BL/US</t>
  </si>
  <si>
    <t>T430 T430i T430s T430si T430U T530 T530i T530S W530 X13X X230 X230i X230it X230T</t>
  </si>
  <si>
    <t>Lenovo T530 Parent regular</t>
  </si>
  <si>
    <t>Tellus Remarketing ApS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</si>
</sst>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2"/>
      <color rgb="FF1F1F1F"/>
      <name val="Arial"/>
      <family val="2"/>
    </font>
    <font>
      <sz val="11"/>
      <name val="Verdana"/>
      <family val="2"/>
    </font>
    <font>
      <sz val="11"/>
      <color rgb="FF000000"/>
      <name val="Calibri"/>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xf numFmtId="0" fontId="9" fillId="0" borderId="0" xfId="0" applyFont="1"/>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abSelected="1" topLeftCell="G1" zoomScale="130" zoomScaleNormal="130" workbookViewId="0">
      <selection activeCell="G24" sqref="G24"/>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6" x14ac:dyDescent="0.2">
      <c r="B4" s="27"/>
      <c r="C4" s="27"/>
      <c r="D4" s="28"/>
      <c r="F4" s="27"/>
      <c r="G4" s="27"/>
      <c r="J4" s="29"/>
      <c r="K4" s="30"/>
      <c r="L4" s="27"/>
      <c r="M4" s="27"/>
      <c r="W4" s="27"/>
      <c r="X4" s="27"/>
      <c r="Y4" s="31"/>
      <c r="Z4" s="27"/>
      <c r="DY4" s="32"/>
      <c r="DZ4" s="32"/>
      <c r="EA4" s="32"/>
      <c r="EB4" s="32"/>
      <c r="EC4" s="32"/>
    </row>
    <row r="5" spans="1:192" ht="16" x14ac:dyDescent="0.2">
      <c r="B5" s="33"/>
      <c r="C5" s="29"/>
      <c r="D5" s="28"/>
      <c r="F5" s="27"/>
      <c r="G5" s="27"/>
      <c r="J5" s="31"/>
      <c r="K5" s="27"/>
      <c r="L5" s="27"/>
      <c r="M5" s="27"/>
      <c r="N5" s="27"/>
      <c r="O5" s="27"/>
      <c r="P5" s="27"/>
      <c r="Q5" s="27"/>
      <c r="R5" s="27"/>
      <c r="S5" s="27"/>
      <c r="T5" s="27"/>
      <c r="U5" s="27"/>
      <c r="W5" s="29"/>
      <c r="X5" s="29"/>
      <c r="Y5" s="31"/>
      <c r="Z5" s="29"/>
      <c r="AI5" s="34"/>
      <c r="AJ5" s="32"/>
      <c r="AT5" s="27"/>
      <c r="AW5"/>
      <c r="DY5"/>
      <c r="FO5" s="27"/>
    </row>
    <row r="6" spans="1:192" ht="16" x14ac:dyDescent="0.2">
      <c r="B6" s="33"/>
      <c r="C6" s="29"/>
      <c r="D6" s="28"/>
      <c r="F6" s="27"/>
      <c r="G6" s="27"/>
      <c r="J6" s="31"/>
      <c r="K6" s="27"/>
      <c r="L6" s="27"/>
      <c r="M6" s="27"/>
      <c r="N6" s="27"/>
      <c r="O6" s="27"/>
      <c r="P6" s="27"/>
      <c r="Q6" s="27"/>
      <c r="R6" s="27"/>
      <c r="S6" s="27"/>
      <c r="T6" s="27"/>
      <c r="U6" s="27"/>
      <c r="W6" s="29"/>
      <c r="X6" s="29"/>
      <c r="Y6" s="31"/>
      <c r="Z6" s="29"/>
      <c r="AI6" s="34"/>
      <c r="AJ6" s="32"/>
      <c r="AT6" s="27"/>
      <c r="AW6"/>
      <c r="DY6"/>
      <c r="FO6" s="27"/>
    </row>
    <row r="7" spans="1:192" ht="16" x14ac:dyDescent="0.2">
      <c r="B7" s="33"/>
      <c r="C7" s="29"/>
      <c r="D7" s="28"/>
      <c r="F7" s="27"/>
      <c r="G7" s="27"/>
      <c r="J7" s="31"/>
      <c r="K7" s="27"/>
      <c r="L7" s="27"/>
      <c r="M7" s="27"/>
      <c r="N7" s="27"/>
      <c r="O7" s="27"/>
      <c r="P7" s="27"/>
      <c r="Q7" s="27"/>
      <c r="R7" s="27"/>
      <c r="S7" s="27"/>
      <c r="T7" s="27"/>
      <c r="U7" s="27"/>
      <c r="W7" s="29"/>
      <c r="X7" s="29"/>
      <c r="Y7" s="31"/>
      <c r="Z7" s="29"/>
      <c r="AI7" s="34"/>
      <c r="AJ7" s="32"/>
      <c r="AT7" s="27"/>
      <c r="AW7"/>
      <c r="DY7"/>
      <c r="FO7" s="27"/>
    </row>
    <row r="8" spans="1:192" ht="16" x14ac:dyDescent="0.2">
      <c r="B8" s="33"/>
      <c r="C8" s="29"/>
      <c r="D8" s="28"/>
      <c r="F8" s="27"/>
      <c r="G8" s="27"/>
      <c r="J8" s="31"/>
      <c r="K8" s="27"/>
      <c r="L8" s="27"/>
      <c r="M8" s="27"/>
      <c r="N8" s="27"/>
      <c r="O8" s="27"/>
      <c r="P8" s="27"/>
      <c r="Q8" s="27"/>
      <c r="R8" s="27"/>
      <c r="S8" s="27"/>
      <c r="T8" s="27"/>
      <c r="U8" s="27"/>
      <c r="W8" s="29"/>
      <c r="X8" s="29"/>
      <c r="Y8" s="31"/>
      <c r="Z8" s="29"/>
      <c r="AI8" s="34"/>
      <c r="AJ8" s="32"/>
      <c r="AT8" s="27"/>
      <c r="AW8"/>
      <c r="DY8"/>
      <c r="FO8" s="27"/>
    </row>
    <row r="9" spans="1:192" ht="16" x14ac:dyDescent="0.2">
      <c r="B9" s="33"/>
      <c r="C9" s="29"/>
      <c r="D9" s="28"/>
      <c r="F9" s="27"/>
      <c r="G9" s="27"/>
      <c r="J9" s="31"/>
      <c r="K9" s="27"/>
      <c r="L9" s="27"/>
      <c r="M9" s="27"/>
      <c r="N9" s="27"/>
      <c r="O9" s="27"/>
      <c r="P9" s="27"/>
      <c r="Q9" s="27"/>
      <c r="R9" s="27"/>
      <c r="S9" s="27"/>
      <c r="T9" s="27"/>
      <c r="U9" s="27"/>
      <c r="W9" s="29"/>
      <c r="X9" s="29"/>
      <c r="Y9" s="31"/>
      <c r="Z9" s="29"/>
      <c r="AI9" s="34"/>
      <c r="AJ9" s="32"/>
      <c r="AT9" s="27"/>
      <c r="AW9"/>
      <c r="DY9"/>
      <c r="FO9" s="27"/>
    </row>
    <row r="10" spans="1:192" ht="16" x14ac:dyDescent="0.2">
      <c r="B10" s="33"/>
      <c r="C10" s="29"/>
      <c r="D10" s="28"/>
      <c r="F10" s="27"/>
      <c r="G10" s="27"/>
      <c r="J10" s="31"/>
      <c r="K10" s="27"/>
      <c r="L10" s="27"/>
      <c r="M10" s="27"/>
      <c r="N10" s="27"/>
      <c r="O10" s="27"/>
      <c r="P10" s="27"/>
      <c r="Q10" s="27"/>
      <c r="R10" s="27"/>
      <c r="S10" s="27"/>
      <c r="T10" s="27"/>
      <c r="U10" s="27"/>
      <c r="W10" s="29"/>
      <c r="X10" s="29"/>
      <c r="Y10" s="31"/>
      <c r="Z10" s="29"/>
      <c r="AI10" s="34"/>
      <c r="AJ10" s="32"/>
      <c r="AT10" s="27"/>
      <c r="AW10"/>
      <c r="DY10"/>
      <c r="FO10" s="27"/>
    </row>
    <row r="11" spans="1:192" ht="16" x14ac:dyDescent="0.2">
      <c r="B11" s="33"/>
      <c r="C11" s="29"/>
      <c r="D11" s="28"/>
      <c r="F11" s="27"/>
      <c r="G11" s="27"/>
      <c r="J11" s="31"/>
      <c r="K11" s="27"/>
      <c r="L11" s="27"/>
      <c r="M11" s="27"/>
      <c r="N11" s="27"/>
      <c r="O11" s="27"/>
      <c r="P11" s="27"/>
      <c r="Q11" s="27"/>
      <c r="R11" s="27"/>
      <c r="S11" s="27"/>
      <c r="T11" s="27"/>
      <c r="U11" s="27"/>
      <c r="W11" s="29"/>
      <c r="X11" s="29"/>
      <c r="Y11" s="31"/>
      <c r="Z11" s="29"/>
      <c r="AI11" s="34"/>
      <c r="AJ11" s="32"/>
      <c r="AT11" s="27"/>
      <c r="AW11"/>
      <c r="DY11"/>
      <c r="FO11" s="27"/>
    </row>
    <row r="12" spans="1:192" ht="16" x14ac:dyDescent="0.2">
      <c r="B12" s="33"/>
      <c r="C12" s="29"/>
      <c r="D12" s="28"/>
      <c r="F12" s="27"/>
      <c r="G12" s="27"/>
      <c r="J12" s="31"/>
      <c r="K12" s="27"/>
      <c r="L12" s="27"/>
      <c r="M12" s="27"/>
      <c r="N12" s="27"/>
      <c r="O12" s="27"/>
      <c r="P12" s="27"/>
      <c r="Q12" s="27"/>
      <c r="R12" s="27"/>
      <c r="S12" s="27"/>
      <c r="T12" s="27"/>
      <c r="U12" s="27"/>
      <c r="W12" s="29"/>
      <c r="X12" s="29"/>
      <c r="Y12" s="31"/>
      <c r="Z12" s="29"/>
      <c r="AI12" s="34"/>
      <c r="AJ12" s="32"/>
      <c r="AT12" s="27"/>
      <c r="AW12"/>
      <c r="DY12"/>
      <c r="FO12" s="27"/>
    </row>
    <row r="13" spans="1:192" ht="16" x14ac:dyDescent="0.2">
      <c r="B13" s="33"/>
      <c r="C13" s="29"/>
      <c r="D13" s="28"/>
      <c r="F13" s="27"/>
      <c r="G13" s="27"/>
      <c r="J13" s="31"/>
      <c r="K13" s="27"/>
      <c r="L13" s="27"/>
      <c r="M13" s="27"/>
      <c r="N13" s="27"/>
      <c r="O13" s="27"/>
      <c r="P13" s="27"/>
      <c r="Q13" s="27"/>
      <c r="R13" s="27"/>
      <c r="S13" s="27"/>
      <c r="T13" s="27"/>
      <c r="U13" s="27"/>
      <c r="W13" s="29"/>
      <c r="X13" s="29"/>
      <c r="Y13" s="31"/>
      <c r="Z13" s="29"/>
      <c r="AI13" s="34"/>
      <c r="AJ13" s="32"/>
      <c r="AT13" s="27"/>
      <c r="AW13"/>
      <c r="DY13"/>
      <c r="FO13" s="27"/>
    </row>
    <row r="14" spans="1:192" ht="16" x14ac:dyDescent="0.2">
      <c r="B14" s="33"/>
      <c r="C14" s="29"/>
      <c r="D14" s="28"/>
      <c r="F14" s="27"/>
      <c r="G14" s="27"/>
      <c r="J14" s="31"/>
      <c r="K14" s="27"/>
      <c r="L14" s="27"/>
      <c r="M14" s="27"/>
      <c r="N14" s="27"/>
      <c r="O14" s="27"/>
      <c r="P14" s="27"/>
      <c r="Q14" s="27"/>
      <c r="R14" s="27"/>
      <c r="S14" s="27"/>
      <c r="T14" s="27"/>
      <c r="U14" s="27"/>
      <c r="W14" s="29"/>
      <c r="X14" s="29"/>
      <c r="Y14" s="31"/>
      <c r="Z14" s="29"/>
      <c r="AI14" s="34"/>
      <c r="AJ14" s="32"/>
      <c r="AT14" s="27"/>
      <c r="AW14"/>
      <c r="DY14"/>
      <c r="FO14" s="27"/>
    </row>
    <row r="15" spans="1:192" ht="16" x14ac:dyDescent="0.2">
      <c r="B15" s="33"/>
      <c r="C15" s="29"/>
      <c r="D15" s="28"/>
      <c r="F15" s="27"/>
      <c r="G15" s="27"/>
      <c r="J15" s="31"/>
      <c r="K15" s="27"/>
      <c r="L15" s="27"/>
      <c r="M15" s="27"/>
      <c r="N15" s="27"/>
      <c r="O15" s="27"/>
      <c r="P15" s="27"/>
      <c r="Q15" s="27"/>
      <c r="R15" s="27"/>
      <c r="S15" s="27"/>
      <c r="T15" s="27"/>
      <c r="U15" s="27"/>
      <c r="W15" s="29"/>
      <c r="X15" s="29"/>
      <c r="Y15" s="31"/>
      <c r="Z15" s="29"/>
      <c r="AI15" s="34"/>
      <c r="AJ15" s="32"/>
      <c r="AT15" s="27"/>
      <c r="AW15"/>
      <c r="DY15"/>
      <c r="FO15" s="27"/>
    </row>
    <row r="16" spans="1:192" ht="16" x14ac:dyDescent="0.2">
      <c r="B16" s="33"/>
      <c r="C16" s="29"/>
      <c r="D16" s="28"/>
      <c r="F16" s="27"/>
      <c r="G16" s="27"/>
      <c r="J16" s="31"/>
      <c r="K16" s="27"/>
      <c r="L16" s="27"/>
      <c r="M16" s="27"/>
      <c r="N16" s="27"/>
      <c r="O16" s="27"/>
      <c r="P16" s="27"/>
      <c r="Q16" s="27"/>
      <c r="R16" s="27"/>
      <c r="S16" s="27"/>
      <c r="T16" s="27"/>
      <c r="U16" s="27"/>
      <c r="W16" s="29"/>
      <c r="X16" s="29"/>
      <c r="Y16" s="31"/>
      <c r="Z16" s="29"/>
      <c r="AI16" s="34"/>
      <c r="AJ16" s="32"/>
      <c r="AT16" s="27"/>
      <c r="AW16"/>
      <c r="DY16"/>
      <c r="FO16" s="27"/>
    </row>
    <row r="17" spans="1:192" ht="16" x14ac:dyDescent="0.2">
      <c r="B17" s="33"/>
      <c r="C17" s="29"/>
      <c r="D17" s="28"/>
      <c r="F17" s="27"/>
      <c r="G17" s="27"/>
      <c r="J17" s="31"/>
      <c r="K17" s="27"/>
      <c r="L17" s="27"/>
      <c r="M17" s="27"/>
      <c r="N17" s="27"/>
      <c r="O17" s="27"/>
      <c r="P17" s="27"/>
      <c r="Q17" s="27"/>
      <c r="R17" s="27"/>
      <c r="S17" s="27"/>
      <c r="T17" s="27"/>
      <c r="U17" s="27"/>
      <c r="W17" s="29"/>
      <c r="X17" s="29"/>
      <c r="Y17" s="31"/>
      <c r="Z17" s="29"/>
      <c r="AI17" s="34"/>
      <c r="AJ17" s="32"/>
      <c r="AT17" s="27"/>
      <c r="AW17"/>
      <c r="DY17"/>
      <c r="FO17" s="27"/>
    </row>
    <row r="18" spans="1:192" ht="16" x14ac:dyDescent="0.2">
      <c r="B18" s="33"/>
      <c r="C18" s="29"/>
      <c r="D18" s="28"/>
      <c r="F18" s="27"/>
      <c r="G18" s="27"/>
      <c r="J18" s="31"/>
      <c r="K18" s="27"/>
      <c r="L18" s="27"/>
      <c r="M18" s="27"/>
      <c r="N18" s="27"/>
      <c r="O18" s="27"/>
      <c r="P18" s="27"/>
      <c r="Q18" s="27"/>
      <c r="R18" s="27"/>
      <c r="S18" s="27"/>
      <c r="T18" s="27"/>
      <c r="U18" s="27"/>
      <c r="W18" s="29"/>
      <c r="X18" s="29"/>
      <c r="Y18" s="31"/>
      <c r="Z18" s="29"/>
      <c r="AI18" s="34"/>
      <c r="AJ18" s="32"/>
      <c r="AT18" s="27"/>
      <c r="AW18"/>
      <c r="DY18"/>
      <c r="FO18" s="27"/>
    </row>
    <row r="19" spans="1:192" ht="16" x14ac:dyDescent="0.2">
      <c r="B19" s="33"/>
      <c r="C19" s="29"/>
      <c r="D19" s="28"/>
      <c r="F19" s="27"/>
      <c r="G19" s="27"/>
      <c r="J19" s="31"/>
      <c r="K19" s="27"/>
      <c r="L19" s="27"/>
      <c r="M19" s="27"/>
      <c r="N19" s="27"/>
      <c r="O19" s="27"/>
      <c r="P19" s="27"/>
      <c r="Q19" s="27"/>
      <c r="R19" s="27"/>
      <c r="S19" s="27"/>
      <c r="T19" s="27"/>
      <c r="U19" s="27"/>
      <c r="W19" s="29"/>
      <c r="X19" s="29"/>
      <c r="Y19" s="31"/>
      <c r="Z19" s="29"/>
      <c r="AI19" s="34"/>
      <c r="AJ19" s="32"/>
      <c r="AT19" s="27"/>
      <c r="AW19"/>
      <c r="DY19"/>
      <c r="FO19" s="27"/>
    </row>
    <row r="20" spans="1:192" ht="16" x14ac:dyDescent="0.2">
      <c r="B20" s="33"/>
      <c r="C20" s="29"/>
      <c r="D20" s="28"/>
      <c r="F20" s="27"/>
      <c r="G20" s="27"/>
      <c r="J20" s="31"/>
      <c r="K20" s="27"/>
      <c r="L20" s="27"/>
      <c r="M20" s="27"/>
      <c r="N20" s="27"/>
      <c r="O20" s="27"/>
      <c r="P20" s="27"/>
      <c r="Q20" s="27"/>
      <c r="R20" s="27"/>
      <c r="S20" s="27"/>
      <c r="T20" s="27"/>
      <c r="U20" s="27"/>
      <c r="W20" s="29"/>
      <c r="X20" s="29"/>
      <c r="Y20" s="31"/>
      <c r="Z20" s="29"/>
      <c r="AI20" s="34"/>
      <c r="AJ20" s="32"/>
      <c r="AT20" s="27"/>
      <c r="AW20"/>
      <c r="DY20"/>
      <c r="FO20" s="27"/>
    </row>
    <row r="21" spans="1:192" ht="16" x14ac:dyDescent="0.2">
      <c r="B21" s="33"/>
      <c r="C21" s="29"/>
      <c r="D21" s="28"/>
      <c r="F21" s="27"/>
      <c r="G21" s="27"/>
      <c r="J21" s="31"/>
      <c r="K21" s="27"/>
      <c r="L21" s="27"/>
      <c r="M21" s="27"/>
      <c r="N21" s="27"/>
      <c r="O21" s="27"/>
      <c r="P21" s="27"/>
      <c r="Q21" s="27"/>
      <c r="R21" s="27"/>
      <c r="S21" s="27"/>
      <c r="T21" s="27"/>
      <c r="U21" s="27"/>
      <c r="W21" s="29"/>
      <c r="X21" s="29"/>
      <c r="Y21" s="31"/>
      <c r="Z21" s="29"/>
      <c r="AI21" s="34"/>
      <c r="AJ21" s="32"/>
      <c r="AT21" s="27"/>
      <c r="AW21"/>
      <c r="DY21"/>
      <c r="FO21" s="27"/>
    </row>
    <row r="22" spans="1:192" ht="16" x14ac:dyDescent="0.2">
      <c r="B22" s="33"/>
      <c r="C22" s="29"/>
      <c r="D22" s="28"/>
      <c r="F22" s="27"/>
      <c r="G22" s="27"/>
      <c r="J22" s="31"/>
      <c r="K22" s="27"/>
      <c r="L22" s="27"/>
      <c r="M22" s="27"/>
      <c r="N22" s="27"/>
      <c r="O22" s="27"/>
      <c r="P22" s="27"/>
      <c r="Q22" s="27"/>
      <c r="R22" s="27"/>
      <c r="S22" s="27"/>
      <c r="T22" s="27"/>
      <c r="U22" s="27"/>
      <c r="W22" s="29"/>
      <c r="X22" s="29"/>
      <c r="Y22" s="31"/>
      <c r="Z22" s="29"/>
      <c r="AI22" s="34"/>
      <c r="AJ22" s="32"/>
      <c r="AT22" s="27"/>
      <c r="AW22"/>
      <c r="DY22"/>
      <c r="FO22" s="27"/>
    </row>
    <row r="23" spans="1:192" s="35" customFormat="1" ht="16" x14ac:dyDescent="0.2">
      <c r="A23" s="1"/>
      <c r="B23" s="33"/>
      <c r="C23" s="29"/>
      <c r="D23" s="28"/>
      <c r="E23" s="1"/>
      <c r="F23" s="27"/>
      <c r="G23" s="27"/>
      <c r="H23" s="1"/>
      <c r="I23" s="1"/>
      <c r="J23" s="31"/>
      <c r="K23" s="27"/>
      <c r="L23" s="27"/>
      <c r="M23" s="27"/>
      <c r="N23" s="27"/>
      <c r="O23" s="27"/>
      <c r="P23" s="27"/>
      <c r="Q23" s="27"/>
      <c r="R23" s="27"/>
      <c r="S23" s="27"/>
      <c r="T23" s="27"/>
      <c r="U23" s="27"/>
      <c r="V23" s="1"/>
      <c r="W23" s="29"/>
      <c r="X23" s="29"/>
      <c r="Y23" s="31"/>
      <c r="Z23" s="29"/>
      <c r="AA23" s="1"/>
      <c r="AB23" s="1"/>
      <c r="AC23" s="1"/>
      <c r="AD23" s="1"/>
      <c r="AE23" s="1"/>
      <c r="AF23" s="1"/>
      <c r="AG23" s="1"/>
      <c r="AH23" s="1"/>
      <c r="AI23" s="34"/>
      <c r="AJ23" s="32"/>
      <c r="AK23" s="1"/>
      <c r="AL23" s="1"/>
      <c r="AM23" s="1"/>
      <c r="AN23" s="1"/>
      <c r="AO23" s="1"/>
      <c r="AP23" s="1"/>
      <c r="AQ23" s="1"/>
      <c r="AR23" s="1"/>
      <c r="AS23" s="1"/>
      <c r="AT23" s="27"/>
      <c r="AU23" s="1"/>
      <c r="AV23" s="1"/>
      <c r="AW23"/>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27"/>
      <c r="FP23" s="1"/>
      <c r="FQ23" s="1"/>
      <c r="FR23" s="1"/>
      <c r="FS23" s="1"/>
      <c r="FT23" s="1"/>
      <c r="FU23" s="1"/>
      <c r="FV23" s="1"/>
      <c r="FW23" s="1"/>
      <c r="FX23" s="1"/>
      <c r="FY23" s="1"/>
      <c r="FZ23" s="1"/>
      <c r="GA23" s="1"/>
      <c r="GB23" s="1"/>
      <c r="GC23" s="1"/>
      <c r="GD23" s="1"/>
      <c r="GE23" s="1"/>
      <c r="GF23" s="1"/>
      <c r="GG23" s="1"/>
      <c r="GH23" s="1"/>
      <c r="GI23" s="1"/>
      <c r="GJ23" s="1"/>
    </row>
    <row r="24" spans="1:192" s="35" customFormat="1" ht="48" x14ac:dyDescent="0.2">
      <c r="A24" s="1" t="str">
        <f>IF(ISBLANK(Values!E23),"",IF(Values!$B$37="EU","computercomponent","computer"))</f>
        <v>computer</v>
      </c>
      <c r="B24" s="33" t="str">
        <f>IF(ISBLANK(Values!E23),"",Values!F23)</f>
        <v>Lenovo T530 Reg - US</v>
      </c>
      <c r="C24" s="29" t="str">
        <f>IF(ISBLANK(Values!E23),"","TellusRem")</f>
        <v>TellusRem</v>
      </c>
      <c r="D24" s="28">
        <f>IF(ISBLANK(Values!E23),"",Values!E23)</f>
        <v>5714401431206</v>
      </c>
      <c r="E24" s="1" t="str">
        <f>IF(ISBLANK(Values!E23),"","EAN")</f>
        <v>EAN</v>
      </c>
      <c r="F24" s="27" t="str">
        <f>IF(ISBLANK(Values!E23),"",IF(Values!J23, SUBSTITUTE(Values!$B$1, "{language}", Values!H23) &amp; " " &amp;Values!$B$3, SUBSTITUTE(Values!$B$2, "{language}", Values!$H23) &amp; " " &amp;Values!$B$3))</f>
        <v>replacement US non-backlit keyboard for Lenovo Thinkpad  T430 T430i T430s T430si T430U T530 T530i T530S W530 X13X X230 X230i X230it X230T</v>
      </c>
      <c r="G24" s="62" t="s">
        <v>714</v>
      </c>
      <c r="H24" s="1" t="str">
        <f>IF(ISBLANK(Values!E23),"",Values!$B$16)</f>
        <v>computer-keyboards</v>
      </c>
      <c r="I24" s="1" t="str">
        <f>IF(ISBLANK(Values!E23),"","4730574031")</f>
        <v>4730574031</v>
      </c>
      <c r="J24" s="31" t="str">
        <f>IF(ISBLANK(Values!E23),"",Values!F23 )</f>
        <v>Lenovo T530 Reg - US</v>
      </c>
      <c r="K24" s="27">
        <f>IF(IF(ISBLANK(Values!E23),"",IF(Values!J23, Values!$B$4, Values!$B$5))=0,"",IF(ISBLANK(Values!E23),"",IF(Values!J23, Values!$B$4, Values!$B$5)))</f>
        <v>42.95</v>
      </c>
      <c r="L24" s="27" t="str">
        <f>IF(ISBLANK(Values!E23),"",IF($CO24="DEFAULT", Values!$B$18, ""))</f>
        <v/>
      </c>
      <c r="M24" s="27" t="str">
        <f>IF(ISBLANK(Values!E23),"",Values!$M23)</f>
        <v>https://raw.githubusercontent.com/PatrickVibild/TellusAmazonPictures/master/pictures/Lenovo/T530/RG/US/1.jpg</v>
      </c>
      <c r="N24" s="27" t="str">
        <f>IF(ISBLANK(Values!$F23),"",Values!N23)</f>
        <v>https://raw.githubusercontent.com/PatrickVibild/TellusAmazonPictures/master/pictures/Lenovo/T530/RG/US/2.jpg</v>
      </c>
      <c r="O24" s="27" t="str">
        <f>IF(ISBLANK(Values!$F23),"",Values!O23)</f>
        <v>https://raw.githubusercontent.com/PatrickVibild/TellusAmazonPictures/master/pictures/Lenovo/T530/RG/US/3.jpg</v>
      </c>
      <c r="P24" s="27" t="str">
        <f>IF(ISBLANK(Values!$F23),"",Values!P23)</f>
        <v>https://raw.githubusercontent.com/PatrickVibild/TellusAmazonPictures/master/pictures/Lenovo/T530/RG/US/4.jpg</v>
      </c>
      <c r="Q24" s="27" t="str">
        <f>IF(ISBLANK(Values!$F23),"",Values!Q23)</f>
        <v>https://raw.githubusercontent.com/PatrickVibild/TellusAmazonPictures/master/pictures/Lenovo/T530/RG/US/5.jpg</v>
      </c>
      <c r="R24" s="27" t="str">
        <f>IF(ISBLANK(Values!$F23),"",Values!R23)</f>
        <v>https://raw.githubusercontent.com/PatrickVibild/TellusAmazonPictures/master/pictures/Lenovo/T530/RG/US/6.jpg</v>
      </c>
      <c r="S24" s="27" t="str">
        <f>IF(ISBLANK(Values!$F23),"",Values!S23)</f>
        <v>https://raw.githubusercontent.com/PatrickVibild/TellusAmazonPictures/master/pictures/Lenovo/T530/RG/US/7.jpg</v>
      </c>
      <c r="T24" s="27" t="str">
        <f>IF(ISBLANK(Values!$F23),"",Values!T23)</f>
        <v>https://raw.githubusercontent.com/PatrickVibild/TellusAmazonPictures/master/pictures/Lenovo/T530/RG/US/8.jpg</v>
      </c>
      <c r="U24" s="27" t="str">
        <f>IF(ISBLANK(Values!$F23),"",Values!U23)</f>
        <v>https://raw.githubusercontent.com/PatrickVibild/TellusAmazonPictures/master/pictures/Lenovo/T530/RG/US/9.jpg</v>
      </c>
      <c r="V24" s="1"/>
      <c r="W24" s="29" t="str">
        <f>IF(ISBLANK(Values!E23),"","Child")</f>
        <v>Child</v>
      </c>
      <c r="X24" s="29" t="str">
        <f>IF(ISBLANK(Values!E23),"",Values!$B$13)</f>
        <v>Lenovo T530 Parent regular</v>
      </c>
      <c r="Y24" s="31" t="str">
        <f>IF(ISBLANK(Values!E23),"","Size-Color")</f>
        <v>Size-Color</v>
      </c>
      <c r="Z24" s="29" t="str">
        <f>IF(ISBLANK(Values!E23),"","variation")</f>
        <v>variation</v>
      </c>
      <c r="AA24" s="1" t="str">
        <f>IF(ISBLANK(Values!E23),"",Values!$B$20)</f>
        <v>PartialUpdate</v>
      </c>
      <c r="AB24" s="1"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34"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32"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US NO backlit.</v>
      </c>
      <c r="AM24" s="1" t="str">
        <f>SUBSTITUTE(IF(ISBLANK(Values!E23),"",Values!$B$27),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24" s="1"/>
      <c r="AO24" s="1"/>
      <c r="AP24" s="1"/>
      <c r="AQ24" s="1"/>
      <c r="AR24" s="1"/>
      <c r="AS24" s="1"/>
      <c r="AT24" s="27" t="str">
        <f>IF(ISBLANK(Values!E23),"",Values!H23)</f>
        <v>US</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AMAZON_NA</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t="str">
        <f>IF(ISBLANK(Values!E23),"",IF(CO24&lt;&gt;"DEFAULT", "", 3))</f>
        <v/>
      </c>
      <c r="FF24" s="1"/>
      <c r="FG24" s="1"/>
      <c r="FH24" s="1" t="str">
        <f>IF(ISBLANK(Values!E23),"","FALSE")</f>
        <v>FALSE</v>
      </c>
      <c r="FI24" s="1" t="str">
        <f>IF(ISBLANK(Values!E23),"","FALSE")</f>
        <v>FALSE</v>
      </c>
      <c r="FJ24" s="1" t="str">
        <f>IF(ISBLANK(Values!E23),"","FALSE")</f>
        <v>FALSE</v>
      </c>
      <c r="FK24" s="1"/>
      <c r="FL24" s="1"/>
      <c r="FM24" s="1" t="str">
        <f>IF(ISBLANK(Values!E23),"","1")</f>
        <v>1</v>
      </c>
      <c r="FN24" s="1"/>
      <c r="FO24" s="27">
        <f>IF(IF(ISBLANK(Values!E23),"",IF(Values!J23, Values!$B$4, Values!$B$5))=0,"",IF(ISBLANK(Values!E23),"",IF(Values!J23, Values!$B$4, Values!$B$5)))</f>
        <v>42.95</v>
      </c>
      <c r="FP24" s="1" t="str">
        <f>IF(IF(ISBLANK(Values!E23),"",IF(Values!J23, Values!$B$4, Values!$B$5))=0,"",IF(ISBLANK(Values!E23),"","Percent"))</f>
        <v>Percent</v>
      </c>
      <c r="FQ24" s="1" t="str">
        <f>IF(IF(ISBLANK(Values!E23),"",IF(Values!J23, Values!$B$4, Values!$B$5))=0,"",IF(ISBLANK(Values!E23),"","2"))</f>
        <v>2</v>
      </c>
      <c r="FR24" s="1" t="str">
        <f>IF(IF(ISBLANK(Values!E23),"",IF(Values!J23, Values!$B$4, Values!$B$5))=0,"",IF(ISBLANK(Values!E23),"","3"))</f>
        <v>3</v>
      </c>
      <c r="FS24" s="1" t="str">
        <f>IF(IF(ISBLANK(Values!E23),"",IF(Values!J23, Values!$B$4, Values!$B$5))=0,"",IF(ISBLANK(Values!E23),"","5"))</f>
        <v>5</v>
      </c>
      <c r="FT24" s="1" t="str">
        <f>IF(IF(ISBLANK(Values!E23),"",IF(Values!J23, Values!$B$4, Values!$B$5))=0,"",IF(ISBLANK(Values!E23),"","6"))</f>
        <v>6</v>
      </c>
      <c r="FU24" s="1" t="str">
        <f>IF(IF(ISBLANK(Values!E23),"",IF(Values!J23, Values!$B$4, Values!$B$5))=0,"",IF(ISBLANK(Values!E23),"","10"))</f>
        <v>10</v>
      </c>
      <c r="FV24" s="1" t="str">
        <f>IF(IF(ISBLANK(Values!E23),"",IF(Values!J23, Values!$B$4, Values!$B$5))=0,"",IF(ISBLANK(Values!E23),"","10"))</f>
        <v>10</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25:G1048576">
    <cfRule type="expression" dxfId="1066" priority="38">
      <formula>IF(LEN(G25)&gt;0,1,0)</formula>
    </cfRule>
    <cfRule type="expression" dxfId="1065" priority="39">
      <formula>IF(VLOOKUP($G$3,#NAME?,MATCH($A25,#NAME?,0)+1,0)&gt;0,1,0)</formula>
    </cfRule>
    <cfRule type="expression" dxfId="1064" priority="40">
      <formula>IF(VLOOKUP($G$3,#NAME?,MATCH($A25,#NAME?,0)+1,0)&gt;0,1,0)</formula>
    </cfRule>
    <cfRule type="expression" dxfId="1063" priority="41">
      <formula>IF(VLOOKUP($G$3,#NAME?,MATCH($A25,#NAME?,0)+1,0)&gt;0,1,0)</formula>
    </cfRule>
    <cfRule type="expression" dxfId="1062" priority="42">
      <formula>AND(IF(IFERROR(VLOOKUP($G$3,#NAME?,MATCH($A25,#NAME?,0)+1,0),0)&gt;0,0,1),IF(IFERROR(VLOOKUP($G$3,#NAME?,MATCH($A25,#NAME?,0)+1,0),0)&gt;0,0,1),IF(IFERROR(VLOOKUP($G$3,#NAME?,MATCH($A25,#NAME?,0)+1,0),0)&gt;0,0,1),IF(IFERROR(MATCH($A25,#NAME?,0),0)&gt;0,1,0))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G23">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25:G204">
    <cfRule type="expression" dxfId="84" priority="1020">
      <formula>IF(LEN(G25)&gt;0,1,0)</formula>
    </cfRule>
    <cfRule type="expression" dxfId="83" priority="1021">
      <formula>IF(VLOOKUP($G$3,#NAME?,MATCH($A25,#NAME?,0)+1,0)&gt;0,1,0)</formula>
    </cfRule>
    <cfRule type="expression" dxfId="82" priority="1022">
      <formula>IF(VLOOKUP($G$3,#NAME?,MATCH($A25,#NAME?,0)+1,0)&gt;0,1,0)</formula>
    </cfRule>
    <cfRule type="expression" dxfId="81" priority="1023">
      <formula>IF(VLOOKUP($G$3,#NAME?,MATCH($A25,#NAME?,0)+1,0)&gt;0,1,0)</formula>
    </cfRule>
    <cfRule type="expression" dxfId="80" priority="1024">
      <formula>AND(IF(IFERROR(VLOOKUP($G$3,#NAME?,MATCH($A25,#NAME?,0)+1,0),0)&gt;0,0,1),IF(IFERROR(VLOOKUP($G$3,#NAME?,MATCH($A25,#NAME?,0)+1,0),0)&gt;0,0,1),IF(IFERROR(VLOOKUP($G$3,#NAME?,MATCH($A25,#NAME?,0)+1,0),0)&gt;0,0,1),IF(IFERROR(MATCH($A25,#NAME?,0),0)&gt;0,1,0))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F1041 G4:G23 G25: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388</v>
      </c>
    </row>
    <row r="3" spans="1:2" x14ac:dyDescent="0.15">
      <c r="B3" s="40" t="s">
        <v>586</v>
      </c>
    </row>
    <row r="4" spans="1:2" x14ac:dyDescent="0.15">
      <c r="B4" s="40" t="s">
        <v>587</v>
      </c>
    </row>
    <row r="5" spans="1:2" x14ac:dyDescent="0.15">
      <c r="B5" s="40" t="s">
        <v>588</v>
      </c>
    </row>
    <row r="6" spans="1:2" x14ac:dyDescent="0.15">
      <c r="A6" t="s">
        <v>435</v>
      </c>
      <c r="B6" s="40" t="s">
        <v>589</v>
      </c>
    </row>
    <row r="7" spans="1:2" x14ac:dyDescent="0.15">
      <c r="B7" s="40" t="s">
        <v>590</v>
      </c>
    </row>
    <row r="8" spans="1:2" x14ac:dyDescent="0.15">
      <c r="A8" t="s">
        <v>40</v>
      </c>
      <c r="B8" s="40" t="s">
        <v>591</v>
      </c>
    </row>
    <row r="9" spans="1:2" x14ac:dyDescent="0.15">
      <c r="A9" t="s">
        <v>439</v>
      </c>
      <c r="B9" s="40" t="s">
        <v>592</v>
      </c>
    </row>
    <row r="10" spans="1:2" x14ac:dyDescent="0.15">
      <c r="B10" t="s">
        <v>593</v>
      </c>
    </row>
    <row r="11" spans="1:2" x14ac:dyDescent="0.15">
      <c r="B11" t="s">
        <v>594</v>
      </c>
    </row>
    <row r="14" spans="1:2" x14ac:dyDescent="0.15">
      <c r="B14" s="40" t="s">
        <v>595</v>
      </c>
    </row>
    <row r="20" spans="2:2" x14ac:dyDescent="0.15">
      <c r="B20" s="42" t="s">
        <v>596</v>
      </c>
    </row>
    <row r="21" spans="2:2" x14ac:dyDescent="0.15">
      <c r="B21" s="42" t="s">
        <v>597</v>
      </c>
    </row>
    <row r="22" spans="2:2" x14ac:dyDescent="0.15">
      <c r="B22" s="42" t="s">
        <v>598</v>
      </c>
    </row>
    <row r="23" spans="2:2" x14ac:dyDescent="0.15">
      <c r="B23" s="42" t="s">
        <v>603</v>
      </c>
    </row>
    <row r="24" spans="2:2" x14ac:dyDescent="0.15">
      <c r="B24" s="42" t="s">
        <v>599</v>
      </c>
    </row>
    <row r="25" spans="2:2" x14ac:dyDescent="0.15">
      <c r="B25" s="42" t="s">
        <v>604</v>
      </c>
    </row>
    <row r="26" spans="2:2" x14ac:dyDescent="0.15">
      <c r="B26" s="42" t="s">
        <v>605</v>
      </c>
    </row>
    <row r="27" spans="2:2" x14ac:dyDescent="0.15">
      <c r="B27" s="42" t="s">
        <v>606</v>
      </c>
    </row>
    <row r="28" spans="2:2" x14ac:dyDescent="0.15">
      <c r="B28" s="42" t="s">
        <v>607</v>
      </c>
    </row>
    <row r="29" spans="2:2" x14ac:dyDescent="0.15">
      <c r="B29" s="42" t="s">
        <v>600</v>
      </c>
    </row>
    <row r="30" spans="2:2" x14ac:dyDescent="0.15">
      <c r="B30" s="42" t="s">
        <v>608</v>
      </c>
    </row>
    <row r="31" spans="2:2" x14ac:dyDescent="0.15">
      <c r="B31" s="42" t="s">
        <v>601</v>
      </c>
    </row>
    <row r="32" spans="2:2" x14ac:dyDescent="0.15">
      <c r="B32" s="42" t="s">
        <v>609</v>
      </c>
    </row>
    <row r="33" spans="2:4" x14ac:dyDescent="0.15">
      <c r="B33" s="42" t="s">
        <v>610</v>
      </c>
    </row>
    <row r="34" spans="2:4" x14ac:dyDescent="0.15">
      <c r="B34" s="42" t="s">
        <v>611</v>
      </c>
      <c r="D34" s="40"/>
    </row>
    <row r="35" spans="2:4" x14ac:dyDescent="0.15">
      <c r="B35" s="42" t="s">
        <v>527</v>
      </c>
      <c r="D35" s="40"/>
    </row>
    <row r="36" spans="2:4" x14ac:dyDescent="0.15">
      <c r="B36" s="42" t="s">
        <v>602</v>
      </c>
      <c r="D36" s="40"/>
    </row>
    <row r="37" spans="2:4" x14ac:dyDescent="0.15">
      <c r="B37" s="42" t="s">
        <v>398</v>
      </c>
      <c r="D37" s="40"/>
    </row>
    <row r="38" spans="2:4" x14ac:dyDescent="0.15">
      <c r="B38" s="42" t="s">
        <v>612</v>
      </c>
      <c r="D38" s="40"/>
    </row>
    <row r="39" spans="2:4" x14ac:dyDescent="0.15">
      <c r="B39" s="42" t="s">
        <v>380</v>
      </c>
      <c r="D39" s="40"/>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584</v>
      </c>
    </row>
    <row r="3" spans="1:2" x14ac:dyDescent="0.15">
      <c r="B3" s="40" t="s">
        <v>632</v>
      </c>
    </row>
    <row r="4" spans="1:2" x14ac:dyDescent="0.15">
      <c r="B4" s="40" t="s">
        <v>633</v>
      </c>
    </row>
    <row r="5" spans="1:2" x14ac:dyDescent="0.15">
      <c r="B5" s="40" t="s">
        <v>634</v>
      </c>
    </row>
    <row r="6" spans="1:2" x14ac:dyDescent="0.15">
      <c r="A6" t="s">
        <v>435</v>
      </c>
      <c r="B6" s="40" t="s">
        <v>635</v>
      </c>
    </row>
    <row r="7" spans="1:2" x14ac:dyDescent="0.15">
      <c r="B7" s="40" t="s">
        <v>636</v>
      </c>
    </row>
    <row r="8" spans="1:2" x14ac:dyDescent="0.15">
      <c r="A8" t="s">
        <v>40</v>
      </c>
      <c r="B8" s="40" t="s">
        <v>637</v>
      </c>
    </row>
    <row r="9" spans="1:2" x14ac:dyDescent="0.15">
      <c r="A9" t="s">
        <v>439</v>
      </c>
      <c r="B9" s="40" t="s">
        <v>638</v>
      </c>
    </row>
    <row r="10" spans="1:2" x14ac:dyDescent="0.15">
      <c r="B10" t="s">
        <v>639</v>
      </c>
    </row>
    <row r="11" spans="1:2" x14ac:dyDescent="0.15">
      <c r="B11" t="s">
        <v>640</v>
      </c>
    </row>
    <row r="14" spans="1:2" x14ac:dyDescent="0.15">
      <c r="B14" s="40" t="s">
        <v>641</v>
      </c>
    </row>
    <row r="20" spans="2:2" x14ac:dyDescent="0.15">
      <c r="B20" s="58" t="s">
        <v>617</v>
      </c>
    </row>
    <row r="21" spans="2:2" x14ac:dyDescent="0.15">
      <c r="B21" s="58" t="s">
        <v>618</v>
      </c>
    </row>
    <row r="22" spans="2:2" x14ac:dyDescent="0.15">
      <c r="B22" s="58" t="s">
        <v>619</v>
      </c>
    </row>
    <row r="23" spans="2:2" x14ac:dyDescent="0.15">
      <c r="B23" s="58" t="s">
        <v>620</v>
      </c>
    </row>
    <row r="24" spans="2:2" x14ac:dyDescent="0.15">
      <c r="B24" s="58" t="s">
        <v>613</v>
      </c>
    </row>
    <row r="25" spans="2:2" x14ac:dyDescent="0.15">
      <c r="B25" s="58" t="s">
        <v>614</v>
      </c>
    </row>
    <row r="26" spans="2:2" x14ac:dyDescent="0.15">
      <c r="B26" s="58" t="s">
        <v>621</v>
      </c>
    </row>
    <row r="27" spans="2:2" x14ac:dyDescent="0.15">
      <c r="B27" s="58" t="s">
        <v>622</v>
      </c>
    </row>
    <row r="28" spans="2:2" x14ac:dyDescent="0.15">
      <c r="B28" s="58" t="s">
        <v>623</v>
      </c>
    </row>
    <row r="29" spans="2:2" x14ac:dyDescent="0.15">
      <c r="B29" s="58" t="s">
        <v>624</v>
      </c>
    </row>
    <row r="30" spans="2:2" x14ac:dyDescent="0.15">
      <c r="B30" s="58" t="s">
        <v>625</v>
      </c>
    </row>
    <row r="31" spans="2:2" x14ac:dyDescent="0.15">
      <c r="B31" s="58" t="s">
        <v>626</v>
      </c>
    </row>
    <row r="32" spans="2:2" x14ac:dyDescent="0.15">
      <c r="B32" s="58" t="s">
        <v>627</v>
      </c>
    </row>
    <row r="33" spans="2:4" x14ac:dyDescent="0.15">
      <c r="B33" s="58" t="s">
        <v>615</v>
      </c>
    </row>
    <row r="34" spans="2:4" x14ac:dyDescent="0.15">
      <c r="B34" s="58" t="s">
        <v>628</v>
      </c>
      <c r="D34" s="40"/>
    </row>
    <row r="35" spans="2:4" x14ac:dyDescent="0.15">
      <c r="B35" s="58" t="s">
        <v>395</v>
      </c>
      <c r="D35" s="40"/>
    </row>
    <row r="36" spans="2:4" x14ac:dyDescent="0.15">
      <c r="B36" s="58" t="s">
        <v>629</v>
      </c>
      <c r="D36" s="40"/>
    </row>
    <row r="37" spans="2:4" x14ac:dyDescent="0.15">
      <c r="B37" s="58" t="s">
        <v>616</v>
      </c>
      <c r="D37" s="40"/>
    </row>
    <row r="38" spans="2:4" x14ac:dyDescent="0.15">
      <c r="B38" s="58" t="s">
        <v>630</v>
      </c>
      <c r="D38" s="40"/>
    </row>
    <row r="39" spans="2:4" x14ac:dyDescent="0.15">
      <c r="B39" s="58" t="s">
        <v>631</v>
      </c>
      <c r="D39" s="40"/>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585</v>
      </c>
    </row>
    <row r="3" spans="1:2" x14ac:dyDescent="0.15">
      <c r="B3" s="40" t="s">
        <v>660</v>
      </c>
    </row>
    <row r="4" spans="1:2" x14ac:dyDescent="0.15">
      <c r="B4" s="40" t="s">
        <v>661</v>
      </c>
    </row>
    <row r="5" spans="1:2" x14ac:dyDescent="0.15">
      <c r="B5" s="40" t="s">
        <v>662</v>
      </c>
    </row>
    <row r="6" spans="1:2" x14ac:dyDescent="0.15">
      <c r="A6" t="s">
        <v>435</v>
      </c>
      <c r="B6" s="40" t="s">
        <v>663</v>
      </c>
    </row>
    <row r="7" spans="1:2" x14ac:dyDescent="0.15">
      <c r="B7" s="40" t="s">
        <v>664</v>
      </c>
    </row>
    <row r="8" spans="1:2" x14ac:dyDescent="0.15">
      <c r="A8" t="s">
        <v>40</v>
      </c>
      <c r="B8" s="40" t="s">
        <v>665</v>
      </c>
    </row>
    <row r="9" spans="1:2" x14ac:dyDescent="0.15">
      <c r="A9" t="s">
        <v>439</v>
      </c>
      <c r="B9" s="40" t="s">
        <v>666</v>
      </c>
    </row>
    <row r="10" spans="1:2" x14ac:dyDescent="0.15">
      <c r="B10" t="s">
        <v>667</v>
      </c>
    </row>
    <row r="11" spans="1:2" x14ac:dyDescent="0.15">
      <c r="B11" t="s">
        <v>668</v>
      </c>
    </row>
    <row r="14" spans="1:2" x14ac:dyDescent="0.15">
      <c r="B14" s="40" t="s">
        <v>669</v>
      </c>
    </row>
    <row r="20" spans="2:2" x14ac:dyDescent="0.15">
      <c r="B20" s="42" t="s">
        <v>642</v>
      </c>
    </row>
    <row r="21" spans="2:2" x14ac:dyDescent="0.15">
      <c r="B21" s="42" t="s">
        <v>643</v>
      </c>
    </row>
    <row r="22" spans="2:2" x14ac:dyDescent="0.15">
      <c r="B22" s="42" t="s">
        <v>644</v>
      </c>
    </row>
    <row r="23" spans="2:2" x14ac:dyDescent="0.15">
      <c r="B23" s="42" t="s">
        <v>645</v>
      </c>
    </row>
    <row r="24" spans="2:2" x14ac:dyDescent="0.15">
      <c r="B24" s="42" t="s">
        <v>646</v>
      </c>
    </row>
    <row r="25" spans="2:2" x14ac:dyDescent="0.15">
      <c r="B25" s="42" t="s">
        <v>647</v>
      </c>
    </row>
    <row r="26" spans="2:2" x14ac:dyDescent="0.15">
      <c r="B26" s="42" t="s">
        <v>648</v>
      </c>
    </row>
    <row r="27" spans="2:2" x14ac:dyDescent="0.15">
      <c r="B27" s="42" t="s">
        <v>649</v>
      </c>
    </row>
    <row r="28" spans="2:2" x14ac:dyDescent="0.15">
      <c r="B28" s="42" t="s">
        <v>650</v>
      </c>
    </row>
    <row r="29" spans="2:2" x14ac:dyDescent="0.15">
      <c r="B29" s="42" t="s">
        <v>651</v>
      </c>
    </row>
    <row r="30" spans="2:2" x14ac:dyDescent="0.15">
      <c r="B30" s="42" t="s">
        <v>652</v>
      </c>
    </row>
    <row r="31" spans="2:2" x14ac:dyDescent="0.15">
      <c r="B31" s="42" t="s">
        <v>653</v>
      </c>
    </row>
    <row r="32" spans="2:2" x14ac:dyDescent="0.15">
      <c r="B32" s="42" t="s">
        <v>654</v>
      </c>
    </row>
    <row r="33" spans="2:4" x14ac:dyDescent="0.15">
      <c r="B33" s="42" t="s">
        <v>655</v>
      </c>
    </row>
    <row r="34" spans="2:4" x14ac:dyDescent="0.15">
      <c r="B34" s="42" t="s">
        <v>656</v>
      </c>
      <c r="D34" s="40"/>
    </row>
    <row r="35" spans="2:4" x14ac:dyDescent="0.15">
      <c r="B35" s="42" t="s">
        <v>527</v>
      </c>
      <c r="D35" s="40"/>
    </row>
    <row r="36" spans="2:4" x14ac:dyDescent="0.15">
      <c r="B36" s="42" t="s">
        <v>657</v>
      </c>
      <c r="D36" s="40"/>
    </row>
    <row r="37" spans="2:4" x14ac:dyDescent="0.15">
      <c r="B37" s="42" t="s">
        <v>398</v>
      </c>
      <c r="D37" s="40"/>
    </row>
    <row r="38" spans="2:4" x14ac:dyDescent="0.15">
      <c r="B38" s="42" t="s">
        <v>658</v>
      </c>
      <c r="D38" s="40"/>
    </row>
    <row r="39" spans="2:4" x14ac:dyDescent="0.15">
      <c r="B39" s="42" t="s">
        <v>659</v>
      </c>
      <c r="D39" s="40"/>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zoomScaleNormal="100" workbookViewId="0">
      <selection activeCell="B20" sqref="B20"/>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345</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61" t="s">
        <v>346</v>
      </c>
      <c r="F1" s="61"/>
      <c r="G1" s="61"/>
      <c r="H1" s="39"/>
      <c r="I1" s="39"/>
    </row>
    <row r="2" spans="1:22" ht="14" x14ac:dyDescent="0.15">
      <c r="A2" s="37" t="s">
        <v>347</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37" t="s">
        <v>348</v>
      </c>
      <c r="B3" s="40" t="s">
        <v>712</v>
      </c>
      <c r="C3" s="37" t="s">
        <v>349</v>
      </c>
      <c r="D3" s="37" t="s">
        <v>350</v>
      </c>
      <c r="E3" s="37" t="s">
        <v>351</v>
      </c>
      <c r="F3" s="37" t="s">
        <v>352</v>
      </c>
      <c r="G3" s="37" t="s">
        <v>353</v>
      </c>
      <c r="H3" s="37" t="s">
        <v>354</v>
      </c>
      <c r="I3" s="37" t="s">
        <v>355</v>
      </c>
      <c r="J3" s="37" t="s">
        <v>356</v>
      </c>
      <c r="K3" s="37" t="s">
        <v>357</v>
      </c>
      <c r="L3" s="37" t="s">
        <v>358</v>
      </c>
      <c r="M3" s="37" t="s">
        <v>359</v>
      </c>
      <c r="N3" s="37" t="s">
        <v>360</v>
      </c>
      <c r="O3" s="37" t="s">
        <v>361</v>
      </c>
      <c r="V3" t="s">
        <v>362</v>
      </c>
    </row>
    <row r="4" spans="1:22" ht="28" x14ac:dyDescent="0.15">
      <c r="A4" s="37" t="s">
        <v>363</v>
      </c>
      <c r="B4" s="51">
        <v>52.95</v>
      </c>
      <c r="C4" s="41" t="b">
        <f>FALSE()</f>
        <v>0</v>
      </c>
      <c r="D4" s="41" t="b">
        <f>TRUE()</f>
        <v>1</v>
      </c>
      <c r="E4" s="36">
        <v>5714401431015</v>
      </c>
      <c r="F4" s="36" t="s">
        <v>670</v>
      </c>
      <c r="G4" s="42" t="s">
        <v>364</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3" t="b">
        <f>TRUE()</f>
        <v>1</v>
      </c>
      <c r="J4" s="44" t="b">
        <f>FALSE()</f>
        <v>0</v>
      </c>
      <c r="K4" s="36" t="s">
        <v>690</v>
      </c>
      <c r="L4" s="45" t="b">
        <f>TRUE()</f>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https://raw.githubusercontent.com/PatrickVibild/TellusAmazonPictures/master/pictures/Lenovo/T530/RG/DE/1.jpg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https://raw.githubusercontent.com/PatrickVibild/TellusAmazonPictures/master/pictures/Lenovo/T530/RG/DE/2.jpg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https://raw.githubusercontent.com/PatrickVibild/TellusAmazonPictures/master/pictures/Lenovo/T530/RG/DE/3.jpg</v>
      </c>
      <c r="P4" t="str">
        <f t="shared" ref="P4:P35" si="3">IF(ISBLANK(K4),"",IF(L4, "https://raw.githubusercontent.com/PatrickVibild/TellusAmazonPictures/master/pictures/"&amp;K4&amp;"/4.jpg", ""))</f>
        <v>https://raw.githubusercontent.com/PatrickVibild/TellusAmazonPictures/master/pictures/Lenovo/T530/RG/DE/4.jpg</v>
      </c>
      <c r="Q4" t="str">
        <f t="shared" ref="Q4:Q35" si="4">IF(ISBLANK(K4),"",IF(L4, "https://raw.githubusercontent.com/PatrickVibild/TellusAmazonPictures/master/pictures/"&amp;K4&amp;"/5.jpg", ""))</f>
        <v>https://raw.githubusercontent.com/PatrickVibild/TellusAmazonPictures/master/pictures/Lenovo/T530/RG/DE/5.jpg</v>
      </c>
      <c r="R4" t="str">
        <f t="shared" ref="R4:R35" si="5">IF(ISBLANK(K4),"",IF(L4, "https://raw.githubusercontent.com/PatrickVibild/TellusAmazonPictures/master/pictures/"&amp;K4&amp;"/6.jpg", ""))</f>
        <v>https://raw.githubusercontent.com/PatrickVibild/TellusAmazonPictures/master/pictures/Lenovo/T530/RG/DE/6.jpg</v>
      </c>
      <c r="S4" t="str">
        <f t="shared" ref="S4:S35" si="6">IF(ISBLANK(K4),"",IF(L4, "https://raw.githubusercontent.com/PatrickVibild/TellusAmazonPictures/master/pictures/"&amp;K4&amp;"/7.jpg", ""))</f>
        <v>https://raw.githubusercontent.com/PatrickVibild/TellusAmazonPictures/master/pictures/Lenovo/T530/RG/DE/7.jpg</v>
      </c>
      <c r="T4" t="str">
        <f t="shared" ref="T4:T35" si="7">IF(ISBLANK(K4),"",IF(L4, "https://raw.githubusercontent.com/PatrickVibild/TellusAmazonPictures/master/pictures/"&amp;K4&amp;"/8.jpg",""))</f>
        <v>https://raw.githubusercontent.com/PatrickVibild/TellusAmazonPictures/master/pictures/Lenovo/T530/RG/DE/8.jpg</v>
      </c>
      <c r="U4" t="str">
        <f t="shared" ref="U4:U35" si="8">IF(ISBLANK(K4),"",IF(L4, "https://raw.githubusercontent.com/PatrickVibild/TellusAmazonPictures/master/pictures/"&amp;K4&amp;"/9.jpg", ""))</f>
        <v>https://raw.githubusercontent.com/PatrickVibild/TellusAmazonPictures/master/pictures/Lenovo/T530/RG/DE/9.jpg</v>
      </c>
      <c r="V4" s="42">
        <f>MATCH(G4,options!$D$1:$D$20,0)</f>
        <v>1</v>
      </c>
    </row>
    <row r="5" spans="1:22" ht="28" x14ac:dyDescent="0.15">
      <c r="A5" s="37" t="s">
        <v>365</v>
      </c>
      <c r="B5" s="51">
        <v>42.95</v>
      </c>
      <c r="C5" s="41" t="b">
        <f>FALSE()</f>
        <v>0</v>
      </c>
      <c r="D5" s="41" t="b">
        <f>TRUE()</f>
        <v>1</v>
      </c>
      <c r="E5" s="36">
        <v>5714401431022</v>
      </c>
      <c r="F5" s="36" t="s">
        <v>671</v>
      </c>
      <c r="G5" s="42" t="s">
        <v>366</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3" t="b">
        <f>TRUE()</f>
        <v>1</v>
      </c>
      <c r="J5" s="44" t="b">
        <f>FALSE()</f>
        <v>0</v>
      </c>
      <c r="K5" s="36" t="s">
        <v>691</v>
      </c>
      <c r="L5" s="45" t="b">
        <f>TRUE()</f>
        <v>1</v>
      </c>
      <c r="M5" s="46" t="str">
        <f t="shared" si="0"/>
        <v>https://raw.githubusercontent.com/PatrickVibild/TellusAmazonPictures/master/pictures/Lenovo/T530/RG/FR/1.jpg</v>
      </c>
      <c r="N5" s="46" t="str">
        <f t="shared" si="1"/>
        <v>https://raw.githubusercontent.com/PatrickVibild/TellusAmazonPictures/master/pictures/Lenovo/T530/RG/FR/2.jpg</v>
      </c>
      <c r="O5" s="47" t="str">
        <f t="shared" si="2"/>
        <v>https://raw.githubusercontent.com/PatrickVibild/TellusAmazonPictures/master/pictures/Lenovo/T530/RG/FR/3.jpg</v>
      </c>
      <c r="P5" t="str">
        <f t="shared" si="3"/>
        <v>https://raw.githubusercontent.com/PatrickVibild/TellusAmazonPictures/master/pictures/Lenovo/T530/RG/FR/4.jpg</v>
      </c>
      <c r="Q5" t="str">
        <f t="shared" si="4"/>
        <v>https://raw.githubusercontent.com/PatrickVibild/TellusAmazonPictures/master/pictures/Lenovo/T530/RG/FR/5.jpg</v>
      </c>
      <c r="R5" t="str">
        <f t="shared" si="5"/>
        <v>https://raw.githubusercontent.com/PatrickVibild/TellusAmazonPictures/master/pictures/Lenovo/T530/RG/FR/6.jpg</v>
      </c>
      <c r="S5" t="str">
        <f t="shared" si="6"/>
        <v>https://raw.githubusercontent.com/PatrickVibild/TellusAmazonPictures/master/pictures/Lenovo/T530/RG/FR/7.jpg</v>
      </c>
      <c r="T5" t="str">
        <f t="shared" si="7"/>
        <v>https://raw.githubusercontent.com/PatrickVibild/TellusAmazonPictures/master/pictures/Lenovo/T530/RG/FR/8.jpg</v>
      </c>
      <c r="U5" t="str">
        <f t="shared" si="8"/>
        <v>https://raw.githubusercontent.com/PatrickVibild/TellusAmazonPictures/master/pictures/Lenovo/T530/RG/FR/9.jpg</v>
      </c>
      <c r="V5" s="42">
        <f>MATCH(G5,options!$D$1:$D$20,0)</f>
        <v>2</v>
      </c>
    </row>
    <row r="6" spans="1:22" ht="28" x14ac:dyDescent="0.15">
      <c r="A6" s="37" t="s">
        <v>367</v>
      </c>
      <c r="B6" s="48" t="s">
        <v>408</v>
      </c>
      <c r="C6" s="41" t="b">
        <f>FALSE()</f>
        <v>0</v>
      </c>
      <c r="D6" s="41" t="b">
        <f>TRUE()</f>
        <v>1</v>
      </c>
      <c r="E6" s="36">
        <v>5714401431039</v>
      </c>
      <c r="F6" s="36" t="s">
        <v>672</v>
      </c>
      <c r="G6" s="42" t="s">
        <v>369</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3" t="b">
        <f>TRUE()</f>
        <v>1</v>
      </c>
      <c r="J6" s="44" t="b">
        <f>FALSE()</f>
        <v>0</v>
      </c>
      <c r="K6" s="36" t="s">
        <v>692</v>
      </c>
      <c r="L6" s="45" t="b">
        <f>TRUE()</f>
        <v>1</v>
      </c>
      <c r="M6" s="46" t="str">
        <f t="shared" si="0"/>
        <v>https://raw.githubusercontent.com/PatrickVibild/TellusAmazonPictures/master/pictures/Lenovo/T530/RG/IT/1.jpg</v>
      </c>
      <c r="N6" s="46" t="str">
        <f t="shared" si="1"/>
        <v>https://raw.githubusercontent.com/PatrickVibild/TellusAmazonPictures/master/pictures/Lenovo/T530/RG/IT/2.jpg</v>
      </c>
      <c r="O6" s="47" t="str">
        <f t="shared" si="2"/>
        <v>https://raw.githubusercontent.com/PatrickVibild/TellusAmazonPictures/master/pictures/Lenovo/T530/RG/IT/3.jpg</v>
      </c>
      <c r="P6" t="str">
        <f t="shared" si="3"/>
        <v>https://raw.githubusercontent.com/PatrickVibild/TellusAmazonPictures/master/pictures/Lenovo/T530/RG/IT/4.jpg</v>
      </c>
      <c r="Q6" t="str">
        <f t="shared" si="4"/>
        <v>https://raw.githubusercontent.com/PatrickVibild/TellusAmazonPictures/master/pictures/Lenovo/T530/RG/IT/5.jpg</v>
      </c>
      <c r="R6" t="str">
        <f t="shared" si="5"/>
        <v>https://raw.githubusercontent.com/PatrickVibild/TellusAmazonPictures/master/pictures/Lenovo/T530/RG/IT/6.jpg</v>
      </c>
      <c r="S6" t="str">
        <f t="shared" si="6"/>
        <v>https://raw.githubusercontent.com/PatrickVibild/TellusAmazonPictures/master/pictures/Lenovo/T530/RG/IT/7.jpg</v>
      </c>
      <c r="T6" t="str">
        <f t="shared" si="7"/>
        <v>https://raw.githubusercontent.com/PatrickVibild/TellusAmazonPictures/master/pictures/Lenovo/T530/RG/IT/8.jpg</v>
      </c>
      <c r="U6" t="str">
        <f t="shared" si="8"/>
        <v>https://raw.githubusercontent.com/PatrickVibild/TellusAmazonPictures/master/pictures/Lenovo/T530/RG/IT/9.jpg</v>
      </c>
      <c r="V6" s="42">
        <f>MATCH(G6,options!$D$1:$D$20,0)</f>
        <v>3</v>
      </c>
    </row>
    <row r="7" spans="1:22" ht="28" x14ac:dyDescent="0.15">
      <c r="A7" s="37" t="s">
        <v>370</v>
      </c>
      <c r="B7" s="49" t="str">
        <f>IF(B6=options!C1,"32","41")</f>
        <v>32</v>
      </c>
      <c r="C7" s="41" t="b">
        <f>FALSE()</f>
        <v>0</v>
      </c>
      <c r="D7" s="41" t="b">
        <f>TRUE()</f>
        <v>1</v>
      </c>
      <c r="E7" s="36">
        <v>5714401431046</v>
      </c>
      <c r="F7" s="36" t="s">
        <v>673</v>
      </c>
      <c r="G7" s="42" t="s">
        <v>371</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3" t="b">
        <f>TRUE()</f>
        <v>1</v>
      </c>
      <c r="J7" s="44" t="b">
        <f>FALSE()</f>
        <v>0</v>
      </c>
      <c r="K7" s="36" t="s">
        <v>693</v>
      </c>
      <c r="L7" s="45" t="b">
        <f>TRUE()</f>
        <v>1</v>
      </c>
      <c r="M7" s="46" t="str">
        <f t="shared" si="0"/>
        <v>https://raw.githubusercontent.com/PatrickVibild/TellusAmazonPictures/master/pictures/Lenovo/T530/RG/ES/1.jpg</v>
      </c>
      <c r="N7" s="46" t="str">
        <f t="shared" si="1"/>
        <v>https://raw.githubusercontent.com/PatrickVibild/TellusAmazonPictures/master/pictures/Lenovo/T530/RG/ES/2.jpg</v>
      </c>
      <c r="O7" s="47" t="str">
        <f t="shared" si="2"/>
        <v>https://raw.githubusercontent.com/PatrickVibild/TellusAmazonPictures/master/pictures/Lenovo/T530/RG/ES/3.jpg</v>
      </c>
      <c r="P7" t="str">
        <f t="shared" si="3"/>
        <v>https://raw.githubusercontent.com/PatrickVibild/TellusAmazonPictures/master/pictures/Lenovo/T530/RG/ES/4.jpg</v>
      </c>
      <c r="Q7" t="str">
        <f t="shared" si="4"/>
        <v>https://raw.githubusercontent.com/PatrickVibild/TellusAmazonPictures/master/pictures/Lenovo/T530/RG/ES/5.jpg</v>
      </c>
      <c r="R7" t="str">
        <f t="shared" si="5"/>
        <v>https://raw.githubusercontent.com/PatrickVibild/TellusAmazonPictures/master/pictures/Lenovo/T530/RG/ES/6.jpg</v>
      </c>
      <c r="S7" t="str">
        <f t="shared" si="6"/>
        <v>https://raw.githubusercontent.com/PatrickVibild/TellusAmazonPictures/master/pictures/Lenovo/T530/RG/ES/7.jpg</v>
      </c>
      <c r="T7" t="str">
        <f t="shared" si="7"/>
        <v>https://raw.githubusercontent.com/PatrickVibild/TellusAmazonPictures/master/pictures/Lenovo/T530/RG/ES/8.jpg</v>
      </c>
      <c r="U7" t="str">
        <f t="shared" si="8"/>
        <v>https://raw.githubusercontent.com/PatrickVibild/TellusAmazonPictures/master/pictures/Lenovo/T530/RG/ES/9.jpg</v>
      </c>
      <c r="V7" s="42">
        <f>MATCH(G7,options!$D$1:$D$20,0)</f>
        <v>4</v>
      </c>
    </row>
    <row r="8" spans="1:22" ht="28" x14ac:dyDescent="0.15">
      <c r="A8" s="37" t="s">
        <v>372</v>
      </c>
      <c r="B8" s="49" t="str">
        <f>IF(B6=options!C1,"18","17")</f>
        <v>18</v>
      </c>
      <c r="C8" s="41" t="b">
        <f>FALSE()</f>
        <v>0</v>
      </c>
      <c r="D8" s="41" t="b">
        <f>TRUE()</f>
        <v>1</v>
      </c>
      <c r="E8" s="36">
        <v>5714401431053</v>
      </c>
      <c r="F8" s="36" t="s">
        <v>674</v>
      </c>
      <c r="G8" s="42" t="s">
        <v>373</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f>FALSE()</f>
        <v>0</v>
      </c>
      <c r="K8" s="36" t="s">
        <v>694</v>
      </c>
      <c r="L8" s="45" t="b">
        <f>TRUE()</f>
        <v>1</v>
      </c>
      <c r="M8" s="46" t="str">
        <f t="shared" si="0"/>
        <v>https://raw.githubusercontent.com/PatrickVibild/TellusAmazonPictures/master/pictures/Lenovo/T530/RG/UK/1.jpg</v>
      </c>
      <c r="N8" s="46" t="str">
        <f t="shared" si="1"/>
        <v>https://raw.githubusercontent.com/PatrickVibild/TellusAmazonPictures/master/pictures/Lenovo/T530/RG/UK/2.jpg</v>
      </c>
      <c r="O8" s="47" t="str">
        <f t="shared" si="2"/>
        <v>https://raw.githubusercontent.com/PatrickVibild/TellusAmazonPictures/master/pictures/Lenovo/T530/RG/UK/3.jpg</v>
      </c>
      <c r="P8" t="str">
        <f t="shared" si="3"/>
        <v>https://raw.githubusercontent.com/PatrickVibild/TellusAmazonPictures/master/pictures/Lenovo/T530/RG/UK/4.jpg</v>
      </c>
      <c r="Q8" t="str">
        <f t="shared" si="4"/>
        <v>https://raw.githubusercontent.com/PatrickVibild/TellusAmazonPictures/master/pictures/Lenovo/T530/RG/UK/5.jpg</v>
      </c>
      <c r="R8" t="str">
        <f t="shared" si="5"/>
        <v>https://raw.githubusercontent.com/PatrickVibild/TellusAmazonPictures/master/pictures/Lenovo/T530/RG/UK/6.jpg</v>
      </c>
      <c r="S8" t="str">
        <f t="shared" si="6"/>
        <v>https://raw.githubusercontent.com/PatrickVibild/TellusAmazonPictures/master/pictures/Lenovo/T530/RG/UK/7.jpg</v>
      </c>
      <c r="T8" t="str">
        <f t="shared" si="7"/>
        <v>https://raw.githubusercontent.com/PatrickVibild/TellusAmazonPictures/master/pictures/Lenovo/T530/RG/UK/8.jpg</v>
      </c>
      <c r="U8" t="str">
        <f t="shared" si="8"/>
        <v>https://raw.githubusercontent.com/PatrickVibild/TellusAmazonPictures/master/pictures/Lenovo/T530/RG/UK/9.jpg</v>
      </c>
      <c r="V8" s="42">
        <f>MATCH(G8,options!$D$1:$D$20,0)</f>
        <v>5</v>
      </c>
    </row>
    <row r="9" spans="1:22" ht="28" x14ac:dyDescent="0.15">
      <c r="A9" s="37" t="s">
        <v>374</v>
      </c>
      <c r="B9" s="49" t="str">
        <f>IF(B6=options!C1,"2","5")</f>
        <v>2</v>
      </c>
      <c r="C9" s="41" t="b">
        <f>FALSE()</f>
        <v>0</v>
      </c>
      <c r="D9" s="41" t="b">
        <f>TRUE()</f>
        <v>1</v>
      </c>
      <c r="E9" s="36">
        <v>5714401431060</v>
      </c>
      <c r="F9" s="36" t="s">
        <v>675</v>
      </c>
      <c r="G9" s="42" t="s">
        <v>375</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3" t="b">
        <f>TRUE()</f>
        <v>1</v>
      </c>
      <c r="J9" s="44" t="b">
        <f>FALSE()</f>
        <v>0</v>
      </c>
      <c r="K9" s="36" t="s">
        <v>695</v>
      </c>
      <c r="L9" s="45" t="b">
        <f>TRUE()</f>
        <v>1</v>
      </c>
      <c r="M9" s="46" t="str">
        <f t="shared" si="0"/>
        <v>https://raw.githubusercontent.com/PatrickVibild/TellusAmazonPictures/master/pictures/Lenovo/T530/RG/NOR/1.jpg</v>
      </c>
      <c r="N9" s="46" t="str">
        <f t="shared" si="1"/>
        <v>https://raw.githubusercontent.com/PatrickVibild/TellusAmazonPictures/master/pictures/Lenovo/T530/RG/NOR/2.jpg</v>
      </c>
      <c r="O9" s="47" t="str">
        <f t="shared" si="2"/>
        <v>https://raw.githubusercontent.com/PatrickVibild/TellusAmazonPictures/master/pictures/Lenovo/T530/RG/NOR/3.jpg</v>
      </c>
      <c r="P9" t="str">
        <f t="shared" si="3"/>
        <v>https://raw.githubusercontent.com/PatrickVibild/TellusAmazonPictures/master/pictures/Lenovo/T530/RG/NOR/4.jpg</v>
      </c>
      <c r="Q9" t="str">
        <f t="shared" si="4"/>
        <v>https://raw.githubusercontent.com/PatrickVibild/TellusAmazonPictures/master/pictures/Lenovo/T530/RG/NOR/5.jpg</v>
      </c>
      <c r="R9" t="str">
        <f t="shared" si="5"/>
        <v>https://raw.githubusercontent.com/PatrickVibild/TellusAmazonPictures/master/pictures/Lenovo/T530/RG/NOR/6.jpg</v>
      </c>
      <c r="S9" t="str">
        <f t="shared" si="6"/>
        <v>https://raw.githubusercontent.com/PatrickVibild/TellusAmazonPictures/master/pictures/Lenovo/T530/RG/NOR/7.jpg</v>
      </c>
      <c r="T9" t="str">
        <f t="shared" si="7"/>
        <v>https://raw.githubusercontent.com/PatrickVibild/TellusAmazonPictures/master/pictures/Lenovo/T530/RG/NOR/8.jpg</v>
      </c>
      <c r="U9" t="str">
        <f t="shared" si="8"/>
        <v>https://raw.githubusercontent.com/PatrickVibild/TellusAmazonPictures/master/pictures/Lenovo/T530/RG/NOR/9.jpg</v>
      </c>
      <c r="V9" s="42">
        <f>MATCH(G9,options!$D$1:$D$20,0)</f>
        <v>6</v>
      </c>
    </row>
    <row r="10" spans="1:22" ht="14" x14ac:dyDescent="0.15">
      <c r="A10" t="s">
        <v>376</v>
      </c>
      <c r="B10" s="50"/>
      <c r="C10" s="41" t="b">
        <f>FALSE()</f>
        <v>0</v>
      </c>
      <c r="D10" s="41" t="b">
        <v>0</v>
      </c>
      <c r="E10" s="36">
        <v>5714401431077</v>
      </c>
      <c r="F10" s="36" t="s">
        <v>676</v>
      </c>
      <c r="G10" s="42" t="s">
        <v>377</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3" t="b">
        <f>TRUE()</f>
        <v>1</v>
      </c>
      <c r="J10" s="44" t="b">
        <f>FALSE()</f>
        <v>0</v>
      </c>
      <c r="K10" s="36" t="s">
        <v>696</v>
      </c>
      <c r="L10" s="45" t="b">
        <f>FALSE()</f>
        <v>0</v>
      </c>
      <c r="M10" s="46" t="str">
        <f t="shared" si="0"/>
        <v>https://download.lenovo.com/Images/Parts/04X1359/04X1359_A.jpg</v>
      </c>
      <c r="N10" s="46" t="str">
        <f t="shared" si="1"/>
        <v>https://download.lenovo.com/Images/Parts/04X1359/04X1359_B.jpg</v>
      </c>
      <c r="O10" s="47" t="str">
        <f t="shared" si="2"/>
        <v>https://download.lenovo.com/Images/Parts/04X1359/04X1359_details.jpg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378</v>
      </c>
      <c r="B11" s="51">
        <v>150</v>
      </c>
      <c r="C11" s="41" t="b">
        <f>FALSE()</f>
        <v>0</v>
      </c>
      <c r="D11" s="41" t="b">
        <f>FALSE()</f>
        <v>0</v>
      </c>
      <c r="E11" s="36">
        <v>5714401431084</v>
      </c>
      <c r="F11" s="36" t="s">
        <v>677</v>
      </c>
      <c r="G11" s="42" t="s">
        <v>379</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Bulgarian</v>
      </c>
      <c r="I11" s="43" t="b">
        <f>TRUE()</f>
        <v>1</v>
      </c>
      <c r="J11" s="44" t="b">
        <f>FALSE()</f>
        <v>0</v>
      </c>
      <c r="K11" s="36" t="s">
        <v>697</v>
      </c>
      <c r="L11" s="45" t="b">
        <f>FALSE()</f>
        <v>0</v>
      </c>
      <c r="M11" s="46" t="str">
        <f t="shared" si="0"/>
        <v>https://download.lenovo.com/Images/Parts/04X1360/04X1360_A.jpg</v>
      </c>
      <c r="N11" s="46" t="str">
        <f t="shared" si="1"/>
        <v>https://download.lenovo.com/Images/Parts/04X1360/04X1360_B.jpg</v>
      </c>
      <c r="O11" s="47" t="str">
        <f t="shared" si="2"/>
        <v>https://download.lenovo.com/Images/Parts/04X1360/04X1360_details.jpg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t="b">
        <f>FALSE()</f>
        <v>0</v>
      </c>
      <c r="D12" s="41" t="b">
        <f>FALSE()</f>
        <v>0</v>
      </c>
      <c r="E12" s="36">
        <v>5714401431091</v>
      </c>
      <c r="F12" s="36" t="s">
        <v>678</v>
      </c>
      <c r="G12" s="42" t="s">
        <v>380</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43" t="b">
        <f>TRUE()</f>
        <v>1</v>
      </c>
      <c r="J12" s="44" t="b">
        <f>FALSE()</f>
        <v>0</v>
      </c>
      <c r="K12" s="36" t="s">
        <v>698</v>
      </c>
      <c r="L12" s="45" t="b">
        <f>FALSE()</f>
        <v>0</v>
      </c>
      <c r="M12" s="46" t="str">
        <f t="shared" si="0"/>
        <v>https://download.lenovo.com/Images/Parts/04X1361/04X1361_A.jpg</v>
      </c>
      <c r="N12" s="46" t="str">
        <f t="shared" si="1"/>
        <v>https://download.lenovo.com/Images/Parts/04X1361/04X1361_B.jpg</v>
      </c>
      <c r="O12" s="47" t="str">
        <f t="shared" si="2"/>
        <v>https://download.lenovo.com/Images/Parts/04X1361/04X1361_details.jpg</v>
      </c>
      <c r="P12" t="str">
        <f t="shared" si="3"/>
        <v/>
      </c>
      <c r="Q12" t="str">
        <f t="shared" si="4"/>
        <v/>
      </c>
      <c r="R12" t="str">
        <f t="shared" si="5"/>
        <v/>
      </c>
      <c r="S12" t="str">
        <f t="shared" si="6"/>
        <v/>
      </c>
      <c r="T12" t="str">
        <f t="shared" si="7"/>
        <v/>
      </c>
      <c r="U12" t="str">
        <f t="shared" si="8"/>
        <v/>
      </c>
      <c r="V12" s="42">
        <f>MATCH(G12,options!$D$1:$D$20,0)</f>
        <v>20</v>
      </c>
    </row>
    <row r="13" spans="1:22" ht="16" x14ac:dyDescent="0.2">
      <c r="A13" s="37" t="s">
        <v>381</v>
      </c>
      <c r="B13" s="59" t="s">
        <v>713</v>
      </c>
      <c r="C13" s="41" t="b">
        <f>FALSE()</f>
        <v>0</v>
      </c>
      <c r="D13" s="41" t="b">
        <f>FALSE()</f>
        <v>0</v>
      </c>
      <c r="E13" s="36">
        <v>5714401431107</v>
      </c>
      <c r="F13" s="36" t="s">
        <v>679</v>
      </c>
      <c r="G13" s="42" t="s">
        <v>382</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Danish</v>
      </c>
      <c r="I13" s="43" t="b">
        <f>TRUE()</f>
        <v>1</v>
      </c>
      <c r="J13" s="44" t="b">
        <f>FALSE()</f>
        <v>0</v>
      </c>
      <c r="K13" s="36" t="s">
        <v>699</v>
      </c>
      <c r="L13" s="45" t="b">
        <f>FALSE()</f>
        <v>0</v>
      </c>
      <c r="M13" s="46" t="str">
        <f t="shared" si="0"/>
        <v>https://download.lenovo.com/Images/Parts/04X1249/04X1249_A.jpg</v>
      </c>
      <c r="N13" s="46" t="str">
        <f t="shared" si="1"/>
        <v>https://download.lenovo.com/Images/Parts/04X1249/04X1249_B.jpg</v>
      </c>
      <c r="O13" s="47" t="str">
        <f t="shared" si="2"/>
        <v>https://download.lenovo.com/Images/Parts/04X1249/04X1249_details.jpg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383</v>
      </c>
      <c r="B14" s="60">
        <v>5714401431992</v>
      </c>
      <c r="C14" s="41" t="b">
        <f>FALSE()</f>
        <v>0</v>
      </c>
      <c r="D14" s="41" t="b">
        <f>FALSE()</f>
        <v>0</v>
      </c>
      <c r="E14" s="36">
        <v>5714401431114</v>
      </c>
      <c r="F14" s="36" t="s">
        <v>680</v>
      </c>
      <c r="G14" s="42" t="s">
        <v>384</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3" t="b">
        <f>TRUE()</f>
        <v>1</v>
      </c>
      <c r="J14" s="44" t="b">
        <f>FALSE()</f>
        <v>0</v>
      </c>
      <c r="K14" s="36"/>
      <c r="L14" s="45" t="b">
        <f>FALSE()</f>
        <v>0</v>
      </c>
      <c r="M14" s="46" t="str">
        <f t="shared" si="0"/>
        <v/>
      </c>
      <c r="N14" s="46" t="str">
        <f t="shared" si="1"/>
        <v/>
      </c>
      <c r="O14" s="47" t="str">
        <f t="shared" si="2"/>
        <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t="b">
        <f>FALSE()</f>
        <v>0</v>
      </c>
      <c r="D15" s="41" t="b">
        <f>FALSE()</f>
        <v>0</v>
      </c>
      <c r="E15" s="36">
        <v>5714401431121</v>
      </c>
      <c r="F15" s="36" t="s">
        <v>681</v>
      </c>
      <c r="G15" s="42" t="s">
        <v>385</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3" t="b">
        <f>TRUE()</f>
        <v>1</v>
      </c>
      <c r="J15" s="44" t="b">
        <f>FALSE()</f>
        <v>0</v>
      </c>
      <c r="K15" s="36" t="s">
        <v>700</v>
      </c>
      <c r="L15" s="45" t="b">
        <f>FALSE()</f>
        <v>0</v>
      </c>
      <c r="M15" s="46" t="str">
        <f t="shared" si="0"/>
        <v>https://download.lenovo.com/Images/Parts/04X1259/04X1259_A.jpg</v>
      </c>
      <c r="N15" s="46" t="str">
        <f t="shared" si="1"/>
        <v>https://download.lenovo.com/Images/Parts/04X1259/04X1259_B.jpg</v>
      </c>
      <c r="O15" s="47" t="str">
        <f t="shared" si="2"/>
        <v>https://download.lenovo.com/Images/Parts/04X1259/04X1259_details.jpg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386</v>
      </c>
      <c r="B16" s="38" t="s">
        <v>583</v>
      </c>
      <c r="C16" s="41" t="b">
        <f>FALSE()</f>
        <v>0</v>
      </c>
      <c r="D16" s="41" t="b">
        <f>FALSE()</f>
        <v>0</v>
      </c>
      <c r="E16" s="36">
        <v>5714401431138</v>
      </c>
      <c r="F16" s="36" t="s">
        <v>682</v>
      </c>
      <c r="G16" s="42" t="s">
        <v>387</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3" t="b">
        <f>TRUE()</f>
        <v>1</v>
      </c>
      <c r="J16" s="44" t="b">
        <f>FALSE()</f>
        <v>0</v>
      </c>
      <c r="K16" s="36"/>
      <c r="L16" s="45" t="b">
        <f>FALSE()</f>
        <v>0</v>
      </c>
      <c r="M16" s="46" t="str">
        <f t="shared" si="0"/>
        <v/>
      </c>
      <c r="N16" s="46" t="str">
        <f t="shared" si="1"/>
        <v/>
      </c>
      <c r="O16" s="47" t="str">
        <f t="shared" si="2"/>
        <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t="b">
        <f>FALSE()</f>
        <v>0</v>
      </c>
      <c r="D17" s="41" t="b">
        <f>FALSE()</f>
        <v>0</v>
      </c>
      <c r="E17" s="36">
        <v>5714401431145</v>
      </c>
      <c r="F17" s="36" t="s">
        <v>683</v>
      </c>
      <c r="G17" s="42" t="s">
        <v>388</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3" t="b">
        <f>TRUE()</f>
        <v>1</v>
      </c>
      <c r="J17" s="44" t="b">
        <f>FALSE()</f>
        <v>0</v>
      </c>
      <c r="L17" s="45" t="b">
        <f>FALSE()</f>
        <v>0</v>
      </c>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389</v>
      </c>
      <c r="B18" s="51">
        <v>5</v>
      </c>
      <c r="C18" s="41" t="b">
        <f>FALSE()</f>
        <v>0</v>
      </c>
      <c r="D18" s="41" t="b">
        <f>FALSE()</f>
        <v>0</v>
      </c>
      <c r="E18" s="36">
        <v>5714401431152</v>
      </c>
      <c r="F18" s="36" t="s">
        <v>684</v>
      </c>
      <c r="G18" s="42" t="s">
        <v>390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3" t="b">
        <f>TRUE()</f>
        <v>1</v>
      </c>
      <c r="J18" s="44" t="b">
        <f>FALSE()</f>
        <v>0</v>
      </c>
      <c r="K18" s="36"/>
      <c r="L18" s="45" t="b">
        <f>FALSE()</f>
        <v>0</v>
      </c>
      <c r="M18" s="46" t="str">
        <f t="shared" si="0"/>
        <v/>
      </c>
      <c r="N18" s="46" t="str">
        <f t="shared" si="1"/>
        <v/>
      </c>
      <c r="O18" s="47" t="str">
        <f t="shared" si="2"/>
        <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t="b">
        <f>FALSE()</f>
        <v>0</v>
      </c>
      <c r="D19" s="41" t="b">
        <f>FALSE()</f>
        <v>0</v>
      </c>
      <c r="E19" s="36">
        <v>5714401431169</v>
      </c>
      <c r="F19" s="36" t="s">
        <v>685</v>
      </c>
      <c r="G19" s="42" t="s">
        <v>391</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3" t="b">
        <f>TRUE()</f>
        <v>1</v>
      </c>
      <c r="J19" s="44" t="b">
        <f>FALSE()</f>
        <v>0</v>
      </c>
      <c r="K19" s="36"/>
      <c r="L19" s="45" t="b">
        <f>FALSE()</f>
        <v>0</v>
      </c>
      <c r="M19" s="46" t="str">
        <f t="shared" si="0"/>
        <v/>
      </c>
      <c r="N19" s="46" t="str">
        <f t="shared" si="1"/>
        <v/>
      </c>
      <c r="O19" s="47" t="str">
        <f t="shared" si="2"/>
        <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392</v>
      </c>
      <c r="B20" s="52" t="s">
        <v>411</v>
      </c>
      <c r="C20" s="41" t="b">
        <f>FALSE()</f>
        <v>0</v>
      </c>
      <c r="D20" s="41" t="b">
        <v>0</v>
      </c>
      <c r="E20" s="36">
        <v>5714401431176</v>
      </c>
      <c r="F20" s="36" t="s">
        <v>686</v>
      </c>
      <c r="G20" s="42" t="s">
        <v>394</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3" t="b">
        <f>TRUE()</f>
        <v>1</v>
      </c>
      <c r="J20" s="44" t="b">
        <f>FALSE()</f>
        <v>0</v>
      </c>
      <c r="K20" s="36" t="s">
        <v>701</v>
      </c>
      <c r="L20" s="45" t="b">
        <f>FALSE()</f>
        <v>0</v>
      </c>
      <c r="M20" s="46" t="str">
        <f t="shared" si="0"/>
        <v>https://download.lenovo.com/Images/Parts/04X1380/04X1380_A.jpg</v>
      </c>
      <c r="N20" s="46" t="str">
        <f t="shared" si="1"/>
        <v>https://download.lenovo.com/Images/Parts/04X1380/04X1380_B.jpg</v>
      </c>
      <c r="O20" s="47" t="str">
        <f t="shared" si="2"/>
        <v>https://download.lenovo.com/Images/Parts/04X1380/04X1380_details.jpg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t="b">
        <f>FALSE()</f>
        <v>0</v>
      </c>
      <c r="D21" s="41" t="b">
        <v>0</v>
      </c>
      <c r="E21" s="36">
        <v>5714401431183</v>
      </c>
      <c r="F21" s="36" t="s">
        <v>687</v>
      </c>
      <c r="G21" s="42" t="s">
        <v>395</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f>FALSE()</f>
        <v>0</v>
      </c>
      <c r="K21" s="36" t="s">
        <v>702</v>
      </c>
      <c r="L21" s="45" t="b">
        <f>TRUE()</f>
        <v>1</v>
      </c>
      <c r="M21" s="46" t="str">
        <f t="shared" si="0"/>
        <v>https://raw.githubusercontent.com/PatrickVibild/TellusAmazonPictures/master/pictures/Lenovo/T530/RG/USI/1.jpg</v>
      </c>
      <c r="N21" s="46" t="str">
        <f t="shared" si="1"/>
        <v>https://raw.githubusercontent.com/PatrickVibild/TellusAmazonPictures/master/pictures/Lenovo/T530/RG/USI/2.jpg</v>
      </c>
      <c r="O21" s="47" t="str">
        <f t="shared" si="2"/>
        <v>https://raw.githubusercontent.com/PatrickVibild/TellusAmazonPictures/master/pictures/Lenovo/T530/RG/USI/3.jpg</v>
      </c>
      <c r="P21" t="str">
        <f t="shared" si="3"/>
        <v>https://raw.githubusercontent.com/PatrickVibild/TellusAmazonPictures/master/pictures/Lenovo/T530/RG/USI/4.jpg</v>
      </c>
      <c r="Q21" t="str">
        <f t="shared" si="4"/>
        <v>https://raw.githubusercontent.com/PatrickVibild/TellusAmazonPictures/master/pictures/Lenovo/T530/RG/USI/5.jpg</v>
      </c>
      <c r="R21" t="str">
        <f t="shared" si="5"/>
        <v>https://raw.githubusercontent.com/PatrickVibild/TellusAmazonPictures/master/pictures/Lenovo/T530/RG/USI/6.jpg</v>
      </c>
      <c r="S21" t="str">
        <f t="shared" si="6"/>
        <v>https://raw.githubusercontent.com/PatrickVibild/TellusAmazonPictures/master/pictures/Lenovo/T530/RG/USI/7.jpg</v>
      </c>
      <c r="T21" t="str">
        <f t="shared" si="7"/>
        <v>https://raw.githubusercontent.com/PatrickVibild/TellusAmazonPictures/master/pictures/Lenovo/T530/RG/USI/8.jpg</v>
      </c>
      <c r="U21" t="str">
        <f t="shared" si="8"/>
        <v>https://raw.githubusercontent.com/PatrickVibild/TellusAmazonPictures/master/pictures/Lenovo/T530/RG/USI/9.jpg</v>
      </c>
      <c r="V21" s="42">
        <f>MATCH(G21,options!$D$1:$D$20,0)</f>
        <v>16</v>
      </c>
    </row>
    <row r="22" spans="1:22" ht="14" x14ac:dyDescent="0.15">
      <c r="B22" s="50"/>
      <c r="C22" s="41" t="b">
        <f>FALSE()</f>
        <v>0</v>
      </c>
      <c r="D22" s="41" t="b">
        <f>FALSE()</f>
        <v>0</v>
      </c>
      <c r="E22" s="36">
        <v>5714401431190</v>
      </c>
      <c r="F22" s="36" t="s">
        <v>688</v>
      </c>
      <c r="G22" s="42" t="s">
        <v>396</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3" t="b">
        <f>TRUE()</f>
        <v>1</v>
      </c>
      <c r="J22" s="44" t="b">
        <f>FALSE()</f>
        <v>0</v>
      </c>
      <c r="K22" s="36"/>
      <c r="L22" s="45" t="b">
        <f>FALSE()</f>
        <v>0</v>
      </c>
      <c r="M22" s="46" t="str">
        <f t="shared" si="0"/>
        <v/>
      </c>
      <c r="N22" s="46" t="str">
        <f t="shared" si="1"/>
        <v/>
      </c>
      <c r="O22" s="47" t="str">
        <f t="shared" si="2"/>
        <v/>
      </c>
      <c r="P22" t="str">
        <f t="shared" si="3"/>
        <v/>
      </c>
      <c r="Q22" t="str">
        <f t="shared" si="4"/>
        <v/>
      </c>
      <c r="R22" t="str">
        <f t="shared" si="5"/>
        <v/>
      </c>
      <c r="S22" t="str">
        <f t="shared" si="6"/>
        <v/>
      </c>
      <c r="T22" t="str">
        <f t="shared" si="7"/>
        <v/>
      </c>
      <c r="U22" t="str">
        <f t="shared" si="8"/>
        <v/>
      </c>
      <c r="V22" s="42">
        <f>MATCH(G22,options!$D$1:$D$20,0)</f>
        <v>17</v>
      </c>
    </row>
    <row r="23" spans="1:22" ht="42" x14ac:dyDescent="0.15">
      <c r="A23" s="37" t="s">
        <v>397</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1" t="b">
        <f>TRUE()</f>
        <v>1</v>
      </c>
      <c r="D23" s="41" t="b">
        <f>FALSE()</f>
        <v>0</v>
      </c>
      <c r="E23" s="36">
        <v>5714401431206</v>
      </c>
      <c r="F23" s="36" t="s">
        <v>689</v>
      </c>
      <c r="G23" s="42" t="s">
        <v>398</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3" t="b">
        <f>TRUE()</f>
        <v>1</v>
      </c>
      <c r="J23" s="44" t="b">
        <f>FALSE()</f>
        <v>0</v>
      </c>
      <c r="K23" s="36" t="s">
        <v>703</v>
      </c>
      <c r="L23" s="45" t="b">
        <f>TRUE()</f>
        <v>1</v>
      </c>
      <c r="M23" s="46" t="str">
        <f t="shared" si="0"/>
        <v>https://raw.githubusercontent.com/PatrickVibild/TellusAmazonPictures/master/pictures/Lenovo/T530/RG/US/1.jpg</v>
      </c>
      <c r="N23" s="46" t="str">
        <f t="shared" si="1"/>
        <v>https://raw.githubusercontent.com/PatrickVibild/TellusAmazonPictures/master/pictures/Lenovo/T530/RG/US/2.jpg</v>
      </c>
      <c r="O23" s="47" t="str">
        <f t="shared" si="2"/>
        <v>https://raw.githubusercontent.com/PatrickVibild/TellusAmazonPictures/master/pictures/Lenovo/T530/RG/US/3.jpg</v>
      </c>
      <c r="P23" t="str">
        <f t="shared" si="3"/>
        <v>https://raw.githubusercontent.com/PatrickVibild/TellusAmazonPictures/master/pictures/Lenovo/T530/RG/US/4.jpg</v>
      </c>
      <c r="Q23" t="str">
        <f t="shared" si="4"/>
        <v>https://raw.githubusercontent.com/PatrickVibild/TellusAmazonPictures/master/pictures/Lenovo/T530/RG/US/5.jpg</v>
      </c>
      <c r="R23" t="str">
        <f t="shared" si="5"/>
        <v>https://raw.githubusercontent.com/PatrickVibild/TellusAmazonPictures/master/pictures/Lenovo/T530/RG/US/6.jpg</v>
      </c>
      <c r="S23" t="str">
        <f t="shared" si="6"/>
        <v>https://raw.githubusercontent.com/PatrickVibild/TellusAmazonPictures/master/pictures/Lenovo/T530/RG/US/7.jpg</v>
      </c>
      <c r="T23" t="str">
        <f t="shared" si="7"/>
        <v>https://raw.githubusercontent.com/PatrickVibild/TellusAmazonPictures/master/pictures/Lenovo/T530/RG/US/8.jpg</v>
      </c>
      <c r="U23" t="str">
        <f t="shared" si="8"/>
        <v>https://raw.githubusercontent.com/PatrickVibild/TellusAmazonPictures/master/pictures/Lenovo/T530/RG/US/9.jpg</v>
      </c>
      <c r="V23" s="42">
        <f>MATCH(G23,options!$D$1:$D$20,0)</f>
        <v>18</v>
      </c>
    </row>
    <row r="24" spans="1:22" ht="42" x14ac:dyDescent="0.15">
      <c r="A24" s="37" t="s">
        <v>399</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1"/>
      <c r="D24" s="41"/>
      <c r="E24" s="36"/>
      <c r="F24" s="36"/>
      <c r="G24" s="42" t="s">
        <v>364</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3"/>
      <c r="J24" s="44" t="b">
        <f>TRUE()</f>
        <v>1</v>
      </c>
      <c r="K24" s="36" t="s">
        <v>704</v>
      </c>
      <c r="L24" s="45" t="b">
        <f>TRUE()</f>
        <v>1</v>
      </c>
      <c r="M24" s="46" t="str">
        <f t="shared" si="0"/>
        <v>https://raw.githubusercontent.com/PatrickVibild/TellusAmazonPictures/master/pictures/Lenovo/T530/BL/DE/1.jpg</v>
      </c>
      <c r="N24" s="46" t="str">
        <f t="shared" si="1"/>
        <v>https://raw.githubusercontent.com/PatrickVibild/TellusAmazonPictures/master/pictures/Lenovo/T530/BL/DE/2.jpg</v>
      </c>
      <c r="O24" s="47" t="str">
        <f t="shared" si="2"/>
        <v>https://raw.githubusercontent.com/PatrickVibild/TellusAmazonPictures/master/pictures/Lenovo/T530/BL/DE/3.jpg</v>
      </c>
      <c r="P24" t="str">
        <f t="shared" si="3"/>
        <v>https://raw.githubusercontent.com/PatrickVibild/TellusAmazonPictures/master/pictures/Lenovo/T530/BL/DE/4.jpg</v>
      </c>
      <c r="Q24" t="str">
        <f t="shared" si="4"/>
        <v>https://raw.githubusercontent.com/PatrickVibild/TellusAmazonPictures/master/pictures/Lenovo/T530/BL/DE/5.jpg</v>
      </c>
      <c r="R24" t="str">
        <f t="shared" si="5"/>
        <v>https://raw.githubusercontent.com/PatrickVibild/TellusAmazonPictures/master/pictures/Lenovo/T530/BL/DE/6.jpg</v>
      </c>
      <c r="S24" t="str">
        <f t="shared" si="6"/>
        <v>https://raw.githubusercontent.com/PatrickVibild/TellusAmazonPictures/master/pictures/Lenovo/T530/BL/DE/7.jpg</v>
      </c>
      <c r="T24" t="str">
        <f t="shared" si="7"/>
        <v>https://raw.githubusercontent.com/PatrickVibild/TellusAmazonPictures/master/pictures/Lenovo/T530/BL/DE/8.jpg</v>
      </c>
      <c r="U24" t="str">
        <f t="shared" si="8"/>
        <v>https://raw.githubusercontent.com/PatrickVibild/TellusAmazonPictures/master/pictures/Lenovo/T530/BL/DE/9.jpg</v>
      </c>
      <c r="V24" s="42">
        <f>MATCH(G24,options!$D$1:$D$20,0)</f>
        <v>1</v>
      </c>
    </row>
    <row r="25" spans="1:22" ht="42" x14ac:dyDescent="0.15">
      <c r="A25" s="37" t="s">
        <v>400</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1"/>
      <c r="D25" s="41"/>
      <c r="E25" s="36"/>
      <c r="F25" s="36"/>
      <c r="G25" s="42" t="s">
        <v>366</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3"/>
      <c r="J25" s="44" t="b">
        <f>TRUE()</f>
        <v>1</v>
      </c>
      <c r="K25" s="36" t="s">
        <v>705</v>
      </c>
      <c r="L25" s="45" t="b">
        <f>TRUE()</f>
        <v>1</v>
      </c>
      <c r="M25" s="46" t="str">
        <f t="shared" si="0"/>
        <v>https://raw.githubusercontent.com/PatrickVibild/TellusAmazonPictures/master/pictures/Lenovo/T530/BL/FR/1.jpg</v>
      </c>
      <c r="N25" s="46" t="str">
        <f t="shared" si="1"/>
        <v>https://raw.githubusercontent.com/PatrickVibild/TellusAmazonPictures/master/pictures/Lenovo/T530/BL/FR/2.jpg</v>
      </c>
      <c r="O25" s="47" t="str">
        <f t="shared" si="2"/>
        <v>https://raw.githubusercontent.com/PatrickVibild/TellusAmazonPictures/master/pictures/Lenovo/T530/BL/FR/3.jpg</v>
      </c>
      <c r="P25" t="str">
        <f t="shared" si="3"/>
        <v>https://raw.githubusercontent.com/PatrickVibild/TellusAmazonPictures/master/pictures/Lenovo/T530/BL/FR/4.jpg</v>
      </c>
      <c r="Q25" t="str">
        <f t="shared" si="4"/>
        <v>https://raw.githubusercontent.com/PatrickVibild/TellusAmazonPictures/master/pictures/Lenovo/T530/BL/FR/5.jpg</v>
      </c>
      <c r="R25" t="str">
        <f t="shared" si="5"/>
        <v>https://raw.githubusercontent.com/PatrickVibild/TellusAmazonPictures/master/pictures/Lenovo/T530/BL/FR/6.jpg</v>
      </c>
      <c r="S25" t="str">
        <f t="shared" si="6"/>
        <v>https://raw.githubusercontent.com/PatrickVibild/TellusAmazonPictures/master/pictures/Lenovo/T530/BL/FR/7.jpg</v>
      </c>
      <c r="T25" t="str">
        <f t="shared" si="7"/>
        <v>https://raw.githubusercontent.com/PatrickVibild/TellusAmazonPictures/master/pictures/Lenovo/T530/BL/FR/8.jpg</v>
      </c>
      <c r="U25" t="str">
        <f t="shared" si="8"/>
        <v>https://raw.githubusercontent.com/PatrickVibild/TellusAmazonPictures/master/pictures/Lenovo/T530/BL/FR/9.jpg</v>
      </c>
      <c r="V25" s="42">
        <f>MATCH(G25,options!$D$1:$D$20,0)</f>
        <v>2</v>
      </c>
    </row>
    <row r="26" spans="1:22" ht="28" x14ac:dyDescent="0.15">
      <c r="A26" s="37" t="s">
        <v>401</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1"/>
      <c r="D26" s="41"/>
      <c r="E26" s="36"/>
      <c r="F26" s="36"/>
      <c r="G26" s="42" t="s">
        <v>369</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3"/>
      <c r="J26" s="44" t="b">
        <f>TRUE()</f>
        <v>1</v>
      </c>
      <c r="K26" s="36" t="s">
        <v>706</v>
      </c>
      <c r="L26" s="45" t="b">
        <f>TRUE()</f>
        <v>1</v>
      </c>
      <c r="M26" s="46" t="str">
        <f t="shared" si="0"/>
        <v>https://raw.githubusercontent.com/PatrickVibild/TellusAmazonPictures/master/pictures/Lenovo/T530/BL/IT/1.jpg</v>
      </c>
      <c r="N26" s="46" t="str">
        <f t="shared" si="1"/>
        <v>https://raw.githubusercontent.com/PatrickVibild/TellusAmazonPictures/master/pictures/Lenovo/T530/BL/IT/2.jpg</v>
      </c>
      <c r="O26" s="47" t="str">
        <f t="shared" si="2"/>
        <v>https://raw.githubusercontent.com/PatrickVibild/TellusAmazonPictures/master/pictures/Lenovo/T530/BL/IT/3.jpg</v>
      </c>
      <c r="P26" t="str">
        <f t="shared" si="3"/>
        <v>https://raw.githubusercontent.com/PatrickVibild/TellusAmazonPictures/master/pictures/Lenovo/T530/BL/IT/4.jpg</v>
      </c>
      <c r="Q26" t="str">
        <f t="shared" si="4"/>
        <v>https://raw.githubusercontent.com/PatrickVibild/TellusAmazonPictures/master/pictures/Lenovo/T530/BL/IT/5.jpg</v>
      </c>
      <c r="R26" t="str">
        <f t="shared" si="5"/>
        <v>https://raw.githubusercontent.com/PatrickVibild/TellusAmazonPictures/master/pictures/Lenovo/T530/BL/IT/6.jpg</v>
      </c>
      <c r="S26" t="str">
        <f t="shared" si="6"/>
        <v>https://raw.githubusercontent.com/PatrickVibild/TellusAmazonPictures/master/pictures/Lenovo/T530/BL/IT/7.jpg</v>
      </c>
      <c r="T26" t="str">
        <f t="shared" si="7"/>
        <v>https://raw.githubusercontent.com/PatrickVibild/TellusAmazonPictures/master/pictures/Lenovo/T530/BL/IT/8.jpg</v>
      </c>
      <c r="U26" t="str">
        <f t="shared" si="8"/>
        <v>https://raw.githubusercontent.com/PatrickVibild/TellusAmazonPictures/master/pictures/Lenovo/T530/BL/IT/9.jpg</v>
      </c>
      <c r="V26" s="42">
        <f>MATCH(G26,options!$D$1:$D$20,0)</f>
        <v>3</v>
      </c>
    </row>
    <row r="27" spans="1:22" ht="42" x14ac:dyDescent="0.15">
      <c r="A27" s="37" t="s">
        <v>400</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1"/>
      <c r="D27" s="41"/>
      <c r="E27" s="36"/>
      <c r="F27" s="36"/>
      <c r="G27" s="42" t="s">
        <v>371</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3"/>
      <c r="J27" s="44" t="b">
        <f>TRUE()</f>
        <v>1</v>
      </c>
      <c r="K27" s="36" t="s">
        <v>707</v>
      </c>
      <c r="L27" s="45" t="b">
        <f>TRUE()</f>
        <v>1</v>
      </c>
      <c r="M27" s="46" t="str">
        <f t="shared" si="0"/>
        <v>https://raw.githubusercontent.com/PatrickVibild/TellusAmazonPictures/master/pictures/Lenovo/T530/BL/ES/1.jpg</v>
      </c>
      <c r="N27" s="46" t="str">
        <f t="shared" si="1"/>
        <v>https://raw.githubusercontent.com/PatrickVibild/TellusAmazonPictures/master/pictures/Lenovo/T530/BL/ES/2.jpg</v>
      </c>
      <c r="O27" s="47" t="str">
        <f t="shared" si="2"/>
        <v>https://raw.githubusercontent.com/PatrickVibild/TellusAmazonPictures/master/pictures/Lenovo/T530/BL/ES/3.jpg</v>
      </c>
      <c r="P27" t="str">
        <f t="shared" si="3"/>
        <v>https://raw.githubusercontent.com/PatrickVibild/TellusAmazonPictures/master/pictures/Lenovo/T530/BL/ES/4.jpg</v>
      </c>
      <c r="Q27" t="str">
        <f t="shared" si="4"/>
        <v>https://raw.githubusercontent.com/PatrickVibild/TellusAmazonPictures/master/pictures/Lenovo/T530/BL/ES/5.jpg</v>
      </c>
      <c r="R27" t="str">
        <f t="shared" si="5"/>
        <v>https://raw.githubusercontent.com/PatrickVibild/TellusAmazonPictures/master/pictures/Lenovo/T530/BL/ES/6.jpg</v>
      </c>
      <c r="S27" t="str">
        <f t="shared" si="6"/>
        <v>https://raw.githubusercontent.com/PatrickVibild/TellusAmazonPictures/master/pictures/Lenovo/T530/BL/ES/7.jpg</v>
      </c>
      <c r="T27" t="str">
        <f t="shared" si="7"/>
        <v>https://raw.githubusercontent.com/PatrickVibild/TellusAmazonPictures/master/pictures/Lenovo/T530/BL/ES/8.jpg</v>
      </c>
      <c r="U27" t="str">
        <f t="shared" si="8"/>
        <v>https://raw.githubusercontent.com/PatrickVibild/TellusAmazonPictures/master/pictures/Lenovo/T530/BL/ES/9.jpg</v>
      </c>
      <c r="V27" s="42">
        <f>MATCH(G27,options!$D$1:$D$20,0)</f>
        <v>4</v>
      </c>
    </row>
    <row r="28" spans="1:22" ht="28" x14ac:dyDescent="0.15">
      <c r="B28" s="53"/>
      <c r="C28" s="41"/>
      <c r="D28" s="41"/>
      <c r="E28" s="36"/>
      <c r="F28" s="36"/>
      <c r="G28" s="42" t="s">
        <v>373</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3"/>
      <c r="J28" s="44" t="b">
        <f>TRUE()</f>
        <v>1</v>
      </c>
      <c r="K28" s="36" t="s">
        <v>708</v>
      </c>
      <c r="L28" s="45" t="b">
        <f>TRUE()</f>
        <v>1</v>
      </c>
      <c r="M28" s="46" t="str">
        <f t="shared" si="0"/>
        <v>https://raw.githubusercontent.com/PatrickVibild/TellusAmazonPictures/master/pictures/Lenovo/T530/BL/UK/1.jpg</v>
      </c>
      <c r="N28" s="46" t="str">
        <f t="shared" si="1"/>
        <v>https://raw.githubusercontent.com/PatrickVibild/TellusAmazonPictures/master/pictures/Lenovo/T530/BL/UK/2.jpg</v>
      </c>
      <c r="O28" s="47" t="str">
        <f t="shared" si="2"/>
        <v>https://raw.githubusercontent.com/PatrickVibild/TellusAmazonPictures/master/pictures/Lenovo/T530/BL/UK/3.jpg</v>
      </c>
      <c r="P28" t="str">
        <f t="shared" si="3"/>
        <v>https://raw.githubusercontent.com/PatrickVibild/TellusAmazonPictures/master/pictures/Lenovo/T530/BL/UK/4.jpg</v>
      </c>
      <c r="Q28" t="str">
        <f t="shared" si="4"/>
        <v>https://raw.githubusercontent.com/PatrickVibild/TellusAmazonPictures/master/pictures/Lenovo/T530/BL/UK/5.jpg</v>
      </c>
      <c r="R28" t="str">
        <f t="shared" si="5"/>
        <v>https://raw.githubusercontent.com/PatrickVibild/TellusAmazonPictures/master/pictures/Lenovo/T530/BL/UK/6.jpg</v>
      </c>
      <c r="S28" t="str">
        <f t="shared" si="6"/>
        <v>https://raw.githubusercontent.com/PatrickVibild/TellusAmazonPictures/master/pictures/Lenovo/T530/BL/UK/7.jpg</v>
      </c>
      <c r="T28" t="str">
        <f t="shared" si="7"/>
        <v>https://raw.githubusercontent.com/PatrickVibild/TellusAmazonPictures/master/pictures/Lenovo/T530/BL/UK/8.jpg</v>
      </c>
      <c r="U28" t="str">
        <f t="shared" si="8"/>
        <v>https://raw.githubusercontent.com/PatrickVibild/TellusAmazonPictures/master/pictures/Lenovo/T530/BL/UK/9.jpg</v>
      </c>
      <c r="V28" s="42">
        <f>MATCH(G28,options!$D$1:$D$20,0)</f>
        <v>5</v>
      </c>
    </row>
    <row r="29" spans="1:22" ht="42" x14ac:dyDescent="0.15">
      <c r="A29" s="37" t="s">
        <v>402</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1"/>
      <c r="D29" s="41"/>
      <c r="E29" s="36"/>
      <c r="F29" s="36"/>
      <c r="G29" s="42" t="s">
        <v>375</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3"/>
      <c r="J29" s="44" t="b">
        <f>TRUE()</f>
        <v>1</v>
      </c>
      <c r="K29" s="36" t="s">
        <v>709</v>
      </c>
      <c r="L29" s="45" t="b">
        <f>TRUE()</f>
        <v>1</v>
      </c>
      <c r="M29" s="46" t="str">
        <f t="shared" si="0"/>
        <v>https://raw.githubusercontent.com/PatrickVibild/TellusAmazonPictures/master/pictures/Lenovo/T530/BL/NOR/1.jpg</v>
      </c>
      <c r="N29" s="46" t="str">
        <f t="shared" si="1"/>
        <v>https://raw.githubusercontent.com/PatrickVibild/TellusAmazonPictures/master/pictures/Lenovo/T530/BL/NOR/2.jpg</v>
      </c>
      <c r="O29" s="47" t="str">
        <f t="shared" si="2"/>
        <v>https://raw.githubusercontent.com/PatrickVibild/TellusAmazonPictures/master/pictures/Lenovo/T530/BL/NOR/3.jpg</v>
      </c>
      <c r="P29" t="str">
        <f t="shared" si="3"/>
        <v>https://raw.githubusercontent.com/PatrickVibild/TellusAmazonPictures/master/pictures/Lenovo/T530/BL/NOR/4.jpg</v>
      </c>
      <c r="Q29" t="str">
        <f t="shared" si="4"/>
        <v>https://raw.githubusercontent.com/PatrickVibild/TellusAmazonPictures/master/pictures/Lenovo/T530/BL/NOR/5.jpg</v>
      </c>
      <c r="R29" t="str">
        <f t="shared" si="5"/>
        <v>https://raw.githubusercontent.com/PatrickVibild/TellusAmazonPictures/master/pictures/Lenovo/T530/BL/NOR/6.jpg</v>
      </c>
      <c r="S29" t="str">
        <f t="shared" si="6"/>
        <v>https://raw.githubusercontent.com/PatrickVibild/TellusAmazonPictures/master/pictures/Lenovo/T530/BL/NOR/7.jpg</v>
      </c>
      <c r="T29" t="str">
        <f t="shared" si="7"/>
        <v>https://raw.githubusercontent.com/PatrickVibild/TellusAmazonPictures/master/pictures/Lenovo/T530/BL/NOR/8.jpg</v>
      </c>
      <c r="U29" t="str">
        <f t="shared" si="8"/>
        <v>https://raw.githubusercontent.com/PatrickVibild/TellusAmazonPictures/master/pictures/Lenovo/T530/BL/NOR/9.jpg</v>
      </c>
      <c r="V29" s="42">
        <f>MATCH(G29,options!$D$1:$D$20,0)</f>
        <v>6</v>
      </c>
    </row>
    <row r="30" spans="1:22" ht="14" x14ac:dyDescent="0.15">
      <c r="B30" s="53"/>
      <c r="C30" s="41"/>
      <c r="D30" s="41"/>
      <c r="E30" s="36"/>
      <c r="F30" s="36"/>
      <c r="G30" s="42" t="s">
        <v>377</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3"/>
      <c r="J30" s="44" t="b">
        <f>TRUE()</f>
        <v>1</v>
      </c>
      <c r="K30" s="36" t="s">
        <v>696</v>
      </c>
      <c r="L30" s="45" t="b">
        <f>FALSE()</f>
        <v>0</v>
      </c>
      <c r="M30" s="46" t="str">
        <f t="shared" si="0"/>
        <v>https://download.lenovo.com/Images/Parts/04X1359/04X1359_A.jpg</v>
      </c>
      <c r="N30" s="46" t="str">
        <f t="shared" si="1"/>
        <v>https://download.lenovo.com/Images/Parts/04X1359/04X1359_B.jpg</v>
      </c>
      <c r="O30" s="47" t="str">
        <f t="shared" si="2"/>
        <v>https://download.lenovo.com/Images/Parts/04X1359/04X1359_details.jpg</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403</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1"/>
      <c r="D31" s="41"/>
      <c r="E31" s="36"/>
      <c r="F31" s="36"/>
      <c r="G31" s="42" t="s">
        <v>379</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3"/>
      <c r="J31" s="44" t="b">
        <f>TRUE()</f>
        <v>1</v>
      </c>
      <c r="K31" s="36" t="s">
        <v>697</v>
      </c>
      <c r="L31" s="45" t="b">
        <f>FALSE()</f>
        <v>0</v>
      </c>
      <c r="M31" s="46" t="str">
        <f t="shared" si="0"/>
        <v>https://download.lenovo.com/Images/Parts/04X1360/04X1360_A.jpg</v>
      </c>
      <c r="N31" s="46" t="str">
        <f t="shared" si="1"/>
        <v>https://download.lenovo.com/Images/Parts/04X1360/04X1360_B.jpg</v>
      </c>
      <c r="O31" s="47" t="str">
        <f t="shared" si="2"/>
        <v>https://download.lenovo.com/Images/Parts/04X1360/04X1360_details.jpg</v>
      </c>
      <c r="P31" t="str">
        <f t="shared" si="3"/>
        <v/>
      </c>
      <c r="Q31" t="str">
        <f t="shared" si="4"/>
        <v/>
      </c>
      <c r="R31" t="str">
        <f t="shared" si="5"/>
        <v/>
      </c>
      <c r="S31" t="str">
        <f t="shared" si="6"/>
        <v/>
      </c>
      <c r="T31" t="str">
        <f t="shared" si="7"/>
        <v/>
      </c>
      <c r="U31" t="str">
        <f t="shared" si="8"/>
        <v/>
      </c>
      <c r="V31" s="42">
        <f>MATCH(G31,options!$D$1:$D$20,0)</f>
        <v>8</v>
      </c>
    </row>
    <row r="32" spans="1:22" ht="14" x14ac:dyDescent="0.15">
      <c r="C32" s="41"/>
      <c r="D32" s="41"/>
      <c r="E32" s="36"/>
      <c r="F32" s="36"/>
      <c r="G32" s="42" t="s">
        <v>380</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3"/>
      <c r="J32" s="44" t="b">
        <f>TRUE()</f>
        <v>1</v>
      </c>
      <c r="K32" s="36" t="s">
        <v>698</v>
      </c>
      <c r="L32" s="45" t="b">
        <f>FALSE()</f>
        <v>0</v>
      </c>
      <c r="M32" s="46" t="str">
        <f t="shared" si="0"/>
        <v>https://download.lenovo.com/Images/Parts/04X1361/04X1361_A.jpg</v>
      </c>
      <c r="N32" s="46" t="str">
        <f t="shared" si="1"/>
        <v>https://download.lenovo.com/Images/Parts/04X1361/04X1361_B.jpg</v>
      </c>
      <c r="O32" s="47" t="str">
        <f t="shared" si="2"/>
        <v>https://download.lenovo.com/Images/Parts/04X1361/04X1361_details.jpg</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404</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1"/>
      <c r="D33" s="41"/>
      <c r="E33" s="36"/>
      <c r="F33" s="36"/>
      <c r="G33" s="42" t="s">
        <v>382</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3"/>
      <c r="J33" s="44" t="b">
        <f>TRUE()</f>
        <v>1</v>
      </c>
      <c r="K33" s="36" t="s">
        <v>699</v>
      </c>
      <c r="L33" s="45" t="b">
        <f>FALSE()</f>
        <v>0</v>
      </c>
      <c r="M33" s="46" t="str">
        <f t="shared" si="0"/>
        <v>https://download.lenovo.com/Images/Parts/04X1249/04X1249_A.jpg</v>
      </c>
      <c r="N33" s="46" t="str">
        <f t="shared" si="1"/>
        <v>https://download.lenovo.com/Images/Parts/04X1249/04X1249_B.jpg</v>
      </c>
      <c r="O33" s="47" t="str">
        <f t="shared" si="2"/>
        <v>https://download.lenovo.com/Images/Parts/04X1249/04X1249_details.jpg</v>
      </c>
      <c r="P33" t="str">
        <f t="shared" si="3"/>
        <v/>
      </c>
      <c r="Q33" t="str">
        <f t="shared" si="4"/>
        <v/>
      </c>
      <c r="R33" t="str">
        <f t="shared" si="5"/>
        <v/>
      </c>
      <c r="S33" t="str">
        <f t="shared" si="6"/>
        <v/>
      </c>
      <c r="T33" t="str">
        <f t="shared" si="7"/>
        <v/>
      </c>
      <c r="U33" t="str">
        <f t="shared" si="8"/>
        <v/>
      </c>
      <c r="V33" s="42">
        <f>MATCH(G33,options!$D$1:$D$20,0)</f>
        <v>9</v>
      </c>
    </row>
    <row r="34" spans="1:22" x14ac:dyDescent="0.15">
      <c r="C34" s="41"/>
      <c r="D34" s="41"/>
      <c r="E34" s="36"/>
      <c r="F34" s="36"/>
      <c r="G34" s="42" t="s">
        <v>384</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3"/>
      <c r="J34" s="44" t="b">
        <f>TRUE()</f>
        <v>1</v>
      </c>
      <c r="K34" s="36"/>
      <c r="L34" s="45" t="b">
        <f>FALSE()</f>
        <v>0</v>
      </c>
      <c r="M34" s="46" t="str">
        <f t="shared" si="0"/>
        <v/>
      </c>
      <c r="N34" s="46" t="str">
        <f t="shared" si="1"/>
        <v/>
      </c>
      <c r="O34" s="47" t="str">
        <f t="shared" si="2"/>
        <v/>
      </c>
      <c r="P34" t="str">
        <f t="shared" si="3"/>
        <v/>
      </c>
      <c r="Q34" t="str">
        <f t="shared" si="4"/>
        <v/>
      </c>
      <c r="R34" t="str">
        <f t="shared" si="5"/>
        <v/>
      </c>
      <c r="S34" t="str">
        <f t="shared" si="6"/>
        <v/>
      </c>
      <c r="T34" t="str">
        <f t="shared" si="7"/>
        <v/>
      </c>
      <c r="U34" t="str">
        <f t="shared" si="8"/>
        <v/>
      </c>
      <c r="V34" s="42">
        <f>MATCH(G34,options!$D$1:$D$20,0)</f>
        <v>19</v>
      </c>
    </row>
    <row r="35" spans="1:22" ht="14" x14ac:dyDescent="0.15">
      <c r="C35" s="41"/>
      <c r="D35" s="41"/>
      <c r="E35" s="36"/>
      <c r="F35" s="36"/>
      <c r="G35" s="42" t="s">
        <v>385</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3"/>
      <c r="J35" s="44" t="b">
        <f>TRUE()</f>
        <v>1</v>
      </c>
      <c r="K35" s="36" t="s">
        <v>700</v>
      </c>
      <c r="L35" s="45" t="b">
        <f>FALSE()</f>
        <v>0</v>
      </c>
      <c r="M35" s="46" t="str">
        <f t="shared" si="0"/>
        <v>https://download.lenovo.com/Images/Parts/04X1259/04X1259_A.jpg</v>
      </c>
      <c r="N35" s="46" t="str">
        <f t="shared" si="1"/>
        <v>https://download.lenovo.com/Images/Parts/04X1259/04X1259_B.jpg</v>
      </c>
      <c r="O35" s="47" t="str">
        <f t="shared" si="2"/>
        <v>https://download.lenovo.com/Images/Parts/04X1259/04X1259_details.jpg</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405</v>
      </c>
      <c r="B36" s="52" t="s">
        <v>406</v>
      </c>
      <c r="C36" s="41"/>
      <c r="D36" s="41"/>
      <c r="E36" s="36"/>
      <c r="F36" s="36"/>
      <c r="G36" s="42" t="s">
        <v>387</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3"/>
      <c r="J36" s="44" t="b">
        <f>TRUE()</f>
        <v>1</v>
      </c>
      <c r="K36" s="36"/>
      <c r="L36" s="45" t="b">
        <f>FALSE()</f>
        <v>0</v>
      </c>
      <c r="M36" s="46" t="str">
        <f t="shared" ref="M36:M67" si="9">IF(ISBLANK(K36),"",IF(L36, "https://raw.githubusercontent.com/PatrickVibild/TellusAmazonPictures/master/pictures/"&amp;K36&amp;"/1.jpg","https://download.lenovo.com/Images/Parts/"&amp;K36&amp;"/"&amp;K36&amp;"_A.jpg"))</f>
        <v/>
      </c>
      <c r="N36" s="46" t="str">
        <f t="shared" ref="N36:N67" si="10">IF(ISBLANK(K36),"",IF(L36, "https://raw.githubusercontent.com/PatrickVibild/TellusAmazonPictures/master/pictures/"&amp;K36&amp;"/2.jpg","https://download.lenovo.com/Images/Parts/"&amp;K36&amp;"/"&amp;K36&amp;"_B.jpg"))</f>
        <v/>
      </c>
      <c r="O36" s="4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407</v>
      </c>
      <c r="B37" s="52" t="s">
        <v>398</v>
      </c>
      <c r="C37" s="41"/>
      <c r="D37" s="41"/>
      <c r="E37" s="36"/>
      <c r="F37" s="36"/>
      <c r="G37" s="42" t="s">
        <v>388</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3"/>
      <c r="J37" s="44" t="b">
        <f>TRUE()</f>
        <v>1</v>
      </c>
      <c r="L37" s="45" t="b">
        <f>FALSE()</f>
        <v>0</v>
      </c>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2">
        <f>MATCH(G37,options!$D$1:$D$20,0)</f>
        <v>12</v>
      </c>
    </row>
    <row r="38" spans="1:22" x14ac:dyDescent="0.15">
      <c r="C38" s="41"/>
      <c r="D38" s="41"/>
      <c r="E38" s="36"/>
      <c r="F38" s="36"/>
      <c r="G38" s="42" t="s">
        <v>390</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3"/>
      <c r="J38" s="44" t="b">
        <f>TRUE()</f>
        <v>1</v>
      </c>
      <c r="K38" s="36"/>
      <c r="L38" s="45" t="b">
        <f>FALSE()</f>
        <v>0</v>
      </c>
      <c r="M38" s="46" t="str">
        <f t="shared" si="9"/>
        <v/>
      </c>
      <c r="N38" s="46" t="str">
        <f t="shared" si="10"/>
        <v/>
      </c>
      <c r="O38" s="47" t="str">
        <f t="shared" si="11"/>
        <v/>
      </c>
      <c r="P38" t="str">
        <f t="shared" si="12"/>
        <v/>
      </c>
      <c r="Q38" t="str">
        <f t="shared" si="13"/>
        <v/>
      </c>
      <c r="R38" t="str">
        <f t="shared" si="14"/>
        <v/>
      </c>
      <c r="S38" t="str">
        <f t="shared" si="15"/>
        <v/>
      </c>
      <c r="T38" t="str">
        <f t="shared" si="16"/>
        <v/>
      </c>
      <c r="U38" t="str">
        <f t="shared" si="17"/>
        <v/>
      </c>
      <c r="V38" s="42">
        <f>MATCH(G38,options!$D$1:$D$20,0)</f>
        <v>13</v>
      </c>
    </row>
    <row r="39" spans="1:22" x14ac:dyDescent="0.15">
      <c r="C39" s="41"/>
      <c r="D39" s="41"/>
      <c r="E39" s="36"/>
      <c r="F39" s="36"/>
      <c r="G39" s="42" t="s">
        <v>391</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3"/>
      <c r="J39" s="44" t="b">
        <f>TRUE()</f>
        <v>1</v>
      </c>
      <c r="K39" s="36"/>
      <c r="L39" s="45" t="b">
        <f>FALSE()</f>
        <v>0</v>
      </c>
      <c r="M39" s="46" t="str">
        <f t="shared" si="9"/>
        <v/>
      </c>
      <c r="N39" s="46" t="str">
        <f t="shared" si="10"/>
        <v/>
      </c>
      <c r="O39" s="47" t="str">
        <f t="shared" si="11"/>
        <v/>
      </c>
      <c r="P39" t="str">
        <f t="shared" si="12"/>
        <v/>
      </c>
      <c r="Q39" t="str">
        <f t="shared" si="13"/>
        <v/>
      </c>
      <c r="R39" t="str">
        <f t="shared" si="14"/>
        <v/>
      </c>
      <c r="S39" t="str">
        <f t="shared" si="15"/>
        <v/>
      </c>
      <c r="T39" t="str">
        <f t="shared" si="16"/>
        <v/>
      </c>
      <c r="U39" t="str">
        <f t="shared" si="17"/>
        <v/>
      </c>
      <c r="V39" s="42">
        <f>MATCH(G39,options!$D$1:$D$20,0)</f>
        <v>14</v>
      </c>
    </row>
    <row r="40" spans="1:22" ht="14" x14ac:dyDescent="0.15">
      <c r="C40" s="41"/>
      <c r="D40" s="41"/>
      <c r="E40" s="36"/>
      <c r="F40" s="36"/>
      <c r="G40" s="42" t="s">
        <v>394</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3"/>
      <c r="J40" s="44" t="b">
        <f>TRUE()</f>
        <v>1</v>
      </c>
      <c r="K40" s="36" t="s">
        <v>701</v>
      </c>
      <c r="L40" s="45" t="b">
        <f>FALSE()</f>
        <v>0</v>
      </c>
      <c r="M40" s="46" t="str">
        <f t="shared" si="9"/>
        <v>https://download.lenovo.com/Images/Parts/04X1380/04X1380_A.jpg</v>
      </c>
      <c r="N40" s="46" t="str">
        <f t="shared" si="10"/>
        <v>https://download.lenovo.com/Images/Parts/04X1380/04X1380_B.jpg</v>
      </c>
      <c r="O40" s="47" t="str">
        <f t="shared" si="11"/>
        <v>https://download.lenovo.com/Images/Parts/04X1380/04X1380_details.jpg</v>
      </c>
      <c r="P40" t="str">
        <f t="shared" si="12"/>
        <v/>
      </c>
      <c r="Q40" t="str">
        <f t="shared" si="13"/>
        <v/>
      </c>
      <c r="R40" t="str">
        <f t="shared" si="14"/>
        <v/>
      </c>
      <c r="S40" t="str">
        <f t="shared" si="15"/>
        <v/>
      </c>
      <c r="T40" t="str">
        <f t="shared" si="16"/>
        <v/>
      </c>
      <c r="U40" t="str">
        <f t="shared" si="17"/>
        <v/>
      </c>
      <c r="V40" s="42">
        <f>MATCH(G40,options!$D$1:$D$20,0)</f>
        <v>15</v>
      </c>
    </row>
    <row r="41" spans="1:22" ht="28" x14ac:dyDescent="0.15">
      <c r="C41" s="41"/>
      <c r="D41" s="41"/>
      <c r="E41" s="36"/>
      <c r="F41" s="36"/>
      <c r="G41" s="42" t="s">
        <v>395</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3"/>
      <c r="J41" s="44" t="b">
        <f>TRUE()</f>
        <v>1</v>
      </c>
      <c r="K41" s="36" t="s">
        <v>710</v>
      </c>
      <c r="L41" s="45" t="b">
        <f>TRUE()</f>
        <v>1</v>
      </c>
      <c r="M41" s="46" t="str">
        <f t="shared" si="9"/>
        <v>https://raw.githubusercontent.com/PatrickVibild/TellusAmazonPictures/master/pictures/Lenovo/T530/BL/USI/1.jpg</v>
      </c>
      <c r="N41" s="46" t="str">
        <f t="shared" si="10"/>
        <v>https://raw.githubusercontent.com/PatrickVibild/TellusAmazonPictures/master/pictures/Lenovo/T530/BL/USI/2.jpg</v>
      </c>
      <c r="O41" s="47" t="str">
        <f t="shared" si="11"/>
        <v>https://raw.githubusercontent.com/PatrickVibild/TellusAmazonPictures/master/pictures/Lenovo/T530/BL/USI/3.jpg</v>
      </c>
      <c r="P41" t="str">
        <f t="shared" si="12"/>
        <v>https://raw.githubusercontent.com/PatrickVibild/TellusAmazonPictures/master/pictures/Lenovo/T530/BL/USI/4.jpg</v>
      </c>
      <c r="Q41" t="str">
        <f t="shared" si="13"/>
        <v>https://raw.githubusercontent.com/PatrickVibild/TellusAmazonPictures/master/pictures/Lenovo/T530/BL/USI/5.jpg</v>
      </c>
      <c r="R41" t="str">
        <f t="shared" si="14"/>
        <v>https://raw.githubusercontent.com/PatrickVibild/TellusAmazonPictures/master/pictures/Lenovo/T530/BL/USI/6.jpg</v>
      </c>
      <c r="S41" t="str">
        <f t="shared" si="15"/>
        <v>https://raw.githubusercontent.com/PatrickVibild/TellusAmazonPictures/master/pictures/Lenovo/T530/BL/USI/7.jpg</v>
      </c>
      <c r="T41" t="str">
        <f t="shared" si="16"/>
        <v>https://raw.githubusercontent.com/PatrickVibild/TellusAmazonPictures/master/pictures/Lenovo/T530/BL/USI/8.jpg</v>
      </c>
      <c r="U41" t="str">
        <f t="shared" si="17"/>
        <v>https://raw.githubusercontent.com/PatrickVibild/TellusAmazonPictures/master/pictures/Lenovo/T530/BL/USI/9.jpg</v>
      </c>
      <c r="V41" s="42">
        <f>MATCH(G41,options!$D$1:$D$20,0)</f>
        <v>16</v>
      </c>
    </row>
    <row r="42" spans="1:22" x14ac:dyDescent="0.15">
      <c r="C42" s="41"/>
      <c r="D42" s="41"/>
      <c r="E42" s="36"/>
      <c r="F42" s="36"/>
      <c r="G42" s="42" t="s">
        <v>396</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3"/>
      <c r="J42" s="44" t="b">
        <f>TRUE()</f>
        <v>1</v>
      </c>
      <c r="K42" s="36"/>
      <c r="L42" s="45" t="b">
        <f>FALSE()</f>
        <v>0</v>
      </c>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ht="28" x14ac:dyDescent="0.15">
      <c r="C43" s="41"/>
      <c r="D43" s="41"/>
      <c r="E43" s="36"/>
      <c r="F43" s="36"/>
      <c r="G43" s="42" t="s">
        <v>398</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c r="J43" s="44" t="b">
        <f>TRUE()</f>
        <v>1</v>
      </c>
      <c r="K43" s="36" t="s">
        <v>711</v>
      </c>
      <c r="L43" s="45" t="b">
        <f>TRUE()</f>
        <v>1</v>
      </c>
      <c r="M43" s="46" t="str">
        <f t="shared" si="9"/>
        <v>https://raw.githubusercontent.com/PatrickVibild/TellusAmazonPictures/master/pictures/Lenovo/T530/BL/US/1.jpg</v>
      </c>
      <c r="N43" s="46" t="str">
        <f t="shared" si="10"/>
        <v>https://raw.githubusercontent.com/PatrickVibild/TellusAmazonPictures/master/pictures/Lenovo/T530/BL/US/2.jpg</v>
      </c>
      <c r="O43" s="47" t="str">
        <f t="shared" si="11"/>
        <v>https://raw.githubusercontent.com/PatrickVibild/TellusAmazonPictures/master/pictures/Lenovo/T530/BL/US/3.jpg</v>
      </c>
      <c r="P43" t="str">
        <f t="shared" si="12"/>
        <v>https://raw.githubusercontent.com/PatrickVibild/TellusAmazonPictures/master/pictures/Lenovo/T530/BL/US/4.jpg</v>
      </c>
      <c r="Q43" t="str">
        <f t="shared" si="13"/>
        <v>https://raw.githubusercontent.com/PatrickVibild/TellusAmazonPictures/master/pictures/Lenovo/T530/BL/US/5.jpg</v>
      </c>
      <c r="R43" t="str">
        <f t="shared" si="14"/>
        <v>https://raw.githubusercontent.com/PatrickVibild/TellusAmazonPictures/master/pictures/Lenovo/T530/BL/US/6.jpg</v>
      </c>
      <c r="S43" t="str">
        <f t="shared" si="15"/>
        <v>https://raw.githubusercontent.com/PatrickVibild/TellusAmazonPictures/master/pictures/Lenovo/T530/BL/US/7.jpg</v>
      </c>
      <c r="T43" t="str">
        <f t="shared" si="16"/>
        <v>https://raw.githubusercontent.com/PatrickVibild/TellusAmazonPictures/master/pictures/Lenovo/T530/BL/US/8.jpg</v>
      </c>
      <c r="U43" t="str">
        <f t="shared" si="17"/>
        <v>https://raw.githubusercontent.com/PatrickVibild/TellusAmazonPictures/master/pictures/Lenovo/T530/BL/US/9.jpg</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393</v>
      </c>
      <c r="B1" s="41" t="b">
        <f>TRUE()</f>
        <v>1</v>
      </c>
      <c r="C1" t="s">
        <v>408</v>
      </c>
      <c r="D1" s="42" t="s">
        <v>364</v>
      </c>
      <c r="E1" t="s">
        <v>409</v>
      </c>
      <c r="F1" t="s">
        <v>406</v>
      </c>
      <c r="G1" t="s">
        <v>410</v>
      </c>
    </row>
    <row r="2" spans="1:7" x14ac:dyDescent="0.15">
      <c r="A2" t="s">
        <v>411</v>
      </c>
      <c r="B2" s="41" t="b">
        <f>FALSE()</f>
        <v>0</v>
      </c>
      <c r="C2" t="s">
        <v>368</v>
      </c>
      <c r="D2" s="42" t="s">
        <v>366</v>
      </c>
      <c r="E2" t="s">
        <v>412</v>
      </c>
      <c r="F2" t="s">
        <v>366</v>
      </c>
      <c r="G2" t="s">
        <v>398</v>
      </c>
    </row>
    <row r="3" spans="1:7" x14ac:dyDescent="0.15">
      <c r="A3" t="s">
        <v>413</v>
      </c>
      <c r="D3" s="42" t="s">
        <v>369</v>
      </c>
      <c r="E3" t="s">
        <v>414</v>
      </c>
      <c r="F3" t="s">
        <v>364</v>
      </c>
    </row>
    <row r="4" spans="1:7" x14ac:dyDescent="0.15">
      <c r="D4" s="42" t="s">
        <v>371</v>
      </c>
      <c r="E4" t="s">
        <v>415</v>
      </c>
      <c r="F4" t="s">
        <v>369</v>
      </c>
    </row>
    <row r="5" spans="1:7" x14ac:dyDescent="0.15">
      <c r="D5" s="42" t="s">
        <v>373</v>
      </c>
      <c r="E5" t="s">
        <v>416</v>
      </c>
      <c r="F5" t="s">
        <v>371</v>
      </c>
    </row>
    <row r="6" spans="1:7" x14ac:dyDescent="0.15">
      <c r="D6" s="42" t="s">
        <v>375</v>
      </c>
      <c r="E6" t="s">
        <v>417</v>
      </c>
      <c r="F6" t="s">
        <v>385</v>
      </c>
    </row>
    <row r="7" spans="1:7" x14ac:dyDescent="0.15">
      <c r="D7" s="42" t="s">
        <v>377</v>
      </c>
      <c r="E7" t="s">
        <v>418</v>
      </c>
      <c r="F7" t="s">
        <v>388</v>
      </c>
    </row>
    <row r="8" spans="1:7" x14ac:dyDescent="0.15">
      <c r="D8" s="42" t="s">
        <v>379</v>
      </c>
      <c r="E8" t="s">
        <v>419</v>
      </c>
      <c r="F8" t="s">
        <v>584</v>
      </c>
    </row>
    <row r="9" spans="1:7" x14ac:dyDescent="0.15">
      <c r="D9" s="42" t="s">
        <v>382</v>
      </c>
      <c r="E9" t="s">
        <v>420</v>
      </c>
      <c r="F9" t="s">
        <v>585</v>
      </c>
    </row>
    <row r="10" spans="1:7" x14ac:dyDescent="0.15">
      <c r="D10" s="42" t="s">
        <v>385</v>
      </c>
      <c r="E10" t="s">
        <v>421</v>
      </c>
    </row>
    <row r="11" spans="1:7" x14ac:dyDescent="0.15">
      <c r="D11" s="42" t="s">
        <v>387</v>
      </c>
      <c r="E11" t="s">
        <v>422</v>
      </c>
    </row>
    <row r="12" spans="1:7" x14ac:dyDescent="0.15">
      <c r="D12" s="42" t="s">
        <v>388</v>
      </c>
      <c r="E12" t="s">
        <v>423</v>
      </c>
    </row>
    <row r="13" spans="1:7" x14ac:dyDescent="0.15">
      <c r="D13" s="42" t="s">
        <v>390</v>
      </c>
      <c r="E13" t="s">
        <v>424</v>
      </c>
    </row>
    <row r="14" spans="1:7" x14ac:dyDescent="0.15">
      <c r="D14" s="42" t="s">
        <v>391</v>
      </c>
      <c r="E14" t="s">
        <v>425</v>
      </c>
    </row>
    <row r="15" spans="1:7" x14ac:dyDescent="0.15">
      <c r="D15" s="42" t="s">
        <v>394</v>
      </c>
      <c r="E15" t="s">
        <v>426</v>
      </c>
    </row>
    <row r="16" spans="1:7" x14ac:dyDescent="0.15">
      <c r="D16" s="42" t="s">
        <v>395</v>
      </c>
      <c r="E16" s="56" t="s">
        <v>427</v>
      </c>
    </row>
    <row r="17" spans="4:5" x14ac:dyDescent="0.15">
      <c r="D17" s="42" t="s">
        <v>396</v>
      </c>
      <c r="E17" t="s">
        <v>428</v>
      </c>
    </row>
    <row r="18" spans="4:5" x14ac:dyDescent="0.15">
      <c r="D18" s="42" t="s">
        <v>398</v>
      </c>
      <c r="E18" t="s">
        <v>429</v>
      </c>
    </row>
    <row r="19" spans="4:5" x14ac:dyDescent="0.15">
      <c r="D19" s="42" t="s">
        <v>384</v>
      </c>
      <c r="E19" t="s">
        <v>430</v>
      </c>
    </row>
    <row r="20" spans="4:5" x14ac:dyDescent="0.15">
      <c r="D20" s="42" t="s">
        <v>380</v>
      </c>
      <c r="E20" t="s">
        <v>431</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406</v>
      </c>
    </row>
    <row r="3" spans="1:2" x14ac:dyDescent="0.15">
      <c r="B3" s="40" t="s">
        <v>432</v>
      </c>
    </row>
    <row r="4" spans="1:2" x14ac:dyDescent="0.15">
      <c r="B4" s="40" t="s">
        <v>433</v>
      </c>
    </row>
    <row r="5" spans="1:2" x14ac:dyDescent="0.15">
      <c r="B5" s="40" t="s">
        <v>434</v>
      </c>
    </row>
    <row r="6" spans="1:2" x14ac:dyDescent="0.15">
      <c r="A6" t="s">
        <v>435</v>
      </c>
      <c r="B6" s="40" t="s">
        <v>436</v>
      </c>
    </row>
    <row r="7" spans="1:2" x14ac:dyDescent="0.15">
      <c r="B7" s="40" t="s">
        <v>437</v>
      </c>
    </row>
    <row r="8" spans="1:2" x14ac:dyDescent="0.15">
      <c r="A8" t="s">
        <v>40</v>
      </c>
      <c r="B8" s="40" t="s">
        <v>438</v>
      </c>
    </row>
    <row r="9" spans="1:2" x14ac:dyDescent="0.15">
      <c r="A9" t="s">
        <v>439</v>
      </c>
      <c r="B9" s="40" t="s">
        <v>440</v>
      </c>
    </row>
    <row r="10" spans="1:2" x14ac:dyDescent="0.15">
      <c r="B10" t="s">
        <v>441</v>
      </c>
    </row>
    <row r="11" spans="1:2" x14ac:dyDescent="0.15">
      <c r="B11" t="s">
        <v>442</v>
      </c>
    </row>
    <row r="14" spans="1:2" x14ac:dyDescent="0.15">
      <c r="B14" s="40" t="s">
        <v>443</v>
      </c>
    </row>
    <row r="20" spans="2:2" x14ac:dyDescent="0.15">
      <c r="B20" s="42" t="s">
        <v>364</v>
      </c>
    </row>
    <row r="21" spans="2:2" x14ac:dyDescent="0.15">
      <c r="B21" s="42" t="s">
        <v>366</v>
      </c>
    </row>
    <row r="22" spans="2:2" x14ac:dyDescent="0.15">
      <c r="B22" s="42" t="s">
        <v>369</v>
      </c>
    </row>
    <row r="23" spans="2:2" x14ac:dyDescent="0.15">
      <c r="B23" s="42" t="s">
        <v>371</v>
      </c>
    </row>
    <row r="24" spans="2:2" x14ac:dyDescent="0.15">
      <c r="B24" s="42" t="s">
        <v>373</v>
      </c>
    </row>
    <row r="25" spans="2:2" x14ac:dyDescent="0.15">
      <c r="B25" s="42" t="s">
        <v>375</v>
      </c>
    </row>
    <row r="26" spans="2:2" x14ac:dyDescent="0.15">
      <c r="B26" s="42" t="s">
        <v>377</v>
      </c>
    </row>
    <row r="27" spans="2:2" x14ac:dyDescent="0.15">
      <c r="B27" s="42" t="s">
        <v>379</v>
      </c>
    </row>
    <row r="28" spans="2:2" x14ac:dyDescent="0.15">
      <c r="B28" s="42" t="s">
        <v>382</v>
      </c>
    </row>
    <row r="29" spans="2:2" x14ac:dyDescent="0.15">
      <c r="B29" s="42" t="s">
        <v>385</v>
      </c>
    </row>
    <row r="30" spans="2:2" x14ac:dyDescent="0.15">
      <c r="B30" s="42" t="s">
        <v>387</v>
      </c>
    </row>
    <row r="31" spans="2:2" x14ac:dyDescent="0.15">
      <c r="B31" s="42" t="s">
        <v>388</v>
      </c>
    </row>
    <row r="32" spans="2:2" x14ac:dyDescent="0.15">
      <c r="B32" s="42" t="s">
        <v>390</v>
      </c>
    </row>
    <row r="33" spans="2:4" x14ac:dyDescent="0.15">
      <c r="B33" s="42" t="s">
        <v>391</v>
      </c>
    </row>
    <row r="34" spans="2:4" x14ac:dyDescent="0.15">
      <c r="B34" s="42" t="s">
        <v>394</v>
      </c>
      <c r="D34" s="40"/>
    </row>
    <row r="35" spans="2:4" x14ac:dyDescent="0.15">
      <c r="B35" s="42" t="s">
        <v>395</v>
      </c>
      <c r="D35" s="40"/>
    </row>
    <row r="36" spans="2:4" x14ac:dyDescent="0.15">
      <c r="B36" s="42" t="s">
        <v>396</v>
      </c>
      <c r="D36" s="40"/>
    </row>
    <row r="37" spans="2:4" x14ac:dyDescent="0.15">
      <c r="B37" s="42" t="s">
        <v>398</v>
      </c>
      <c r="D37" s="40"/>
    </row>
    <row r="38" spans="2:4" x14ac:dyDescent="0.15">
      <c r="B38" s="42" t="s">
        <v>384</v>
      </c>
      <c r="D38" s="40"/>
    </row>
    <row r="39" spans="2:4" x14ac:dyDescent="0.15">
      <c r="B39" s="42" t="s">
        <v>380</v>
      </c>
      <c r="D39" s="40"/>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364</v>
      </c>
    </row>
    <row r="3" spans="1:2" ht="16" x14ac:dyDescent="0.2">
      <c r="B3" s="57" t="s">
        <v>444</v>
      </c>
    </row>
    <row r="4" spans="1:2" ht="16" x14ac:dyDescent="0.2">
      <c r="B4" s="57" t="s">
        <v>445</v>
      </c>
    </row>
    <row r="5" spans="1:2" ht="16" x14ac:dyDescent="0.2">
      <c r="B5" s="57" t="s">
        <v>446</v>
      </c>
    </row>
    <row r="6" spans="1:2" ht="16" x14ac:dyDescent="0.2">
      <c r="B6" s="57" t="s">
        <v>447</v>
      </c>
    </row>
    <row r="7" spans="1:2" ht="16" x14ac:dyDescent="0.2">
      <c r="B7" s="57" t="s">
        <v>448</v>
      </c>
    </row>
    <row r="8" spans="1:2" x14ac:dyDescent="0.15">
      <c r="A8" t="s">
        <v>449</v>
      </c>
      <c r="B8" t="s">
        <v>450</v>
      </c>
    </row>
    <row r="9" spans="1:2" x14ac:dyDescent="0.15">
      <c r="A9" t="s">
        <v>451</v>
      </c>
      <c r="B9" t="s">
        <v>452</v>
      </c>
    </row>
    <row r="10" spans="1:2" x14ac:dyDescent="0.15">
      <c r="B10" t="s">
        <v>453</v>
      </c>
    </row>
    <row r="11" spans="1:2" x14ac:dyDescent="0.15">
      <c r="B11" t="s">
        <v>454</v>
      </c>
    </row>
    <row r="14" spans="1:2" x14ac:dyDescent="0.15">
      <c r="B14" t="s">
        <v>455</v>
      </c>
    </row>
    <row r="20" spans="2:2" x14ac:dyDescent="0.15">
      <c r="B20" t="s">
        <v>456</v>
      </c>
    </row>
    <row r="21" spans="2:2" x14ac:dyDescent="0.15">
      <c r="B21" t="s">
        <v>457</v>
      </c>
    </row>
    <row r="22" spans="2:2" x14ac:dyDescent="0.15">
      <c r="B22" t="s">
        <v>458</v>
      </c>
    </row>
    <row r="23" spans="2:2" x14ac:dyDescent="0.15">
      <c r="B23" t="s">
        <v>459</v>
      </c>
    </row>
    <row r="24" spans="2:2" x14ac:dyDescent="0.15">
      <c r="B24" t="s">
        <v>373</v>
      </c>
    </row>
    <row r="25" spans="2:2" x14ac:dyDescent="0.15">
      <c r="B25" t="s">
        <v>460</v>
      </c>
    </row>
    <row r="26" spans="2:2" x14ac:dyDescent="0.15">
      <c r="B26" t="s">
        <v>461</v>
      </c>
    </row>
    <row r="27" spans="2:2" x14ac:dyDescent="0.15">
      <c r="B27" t="s">
        <v>462</v>
      </c>
    </row>
    <row r="28" spans="2:2" x14ac:dyDescent="0.15">
      <c r="B28" t="s">
        <v>463</v>
      </c>
    </row>
    <row r="29" spans="2:2" x14ac:dyDescent="0.15">
      <c r="B29" t="s">
        <v>464</v>
      </c>
    </row>
    <row r="30" spans="2:2" x14ac:dyDescent="0.15">
      <c r="B30" t="s">
        <v>465</v>
      </c>
    </row>
    <row r="31" spans="2:2" x14ac:dyDescent="0.15">
      <c r="B31" t="s">
        <v>466</v>
      </c>
    </row>
    <row r="32" spans="2:2" x14ac:dyDescent="0.15">
      <c r="B32" t="s">
        <v>467</v>
      </c>
    </row>
    <row r="33" spans="2:2" x14ac:dyDescent="0.15">
      <c r="B33" t="s">
        <v>468</v>
      </c>
    </row>
    <row r="34" spans="2:2" x14ac:dyDescent="0.15">
      <c r="B34" t="s">
        <v>469</v>
      </c>
    </row>
    <row r="35" spans="2:2" x14ac:dyDescent="0.15">
      <c r="B35" t="s">
        <v>395</v>
      </c>
    </row>
    <row r="36" spans="2:2" x14ac:dyDescent="0.15">
      <c r="B36" t="s">
        <v>470</v>
      </c>
    </row>
    <row r="37" spans="2:2" x14ac:dyDescent="0.15">
      <c r="B37" t="s">
        <v>471</v>
      </c>
    </row>
    <row r="38" spans="2:2" x14ac:dyDescent="0.15">
      <c r="B38" t="s">
        <v>472</v>
      </c>
    </row>
    <row r="39" spans="2:2" x14ac:dyDescent="0.15">
      <c r="B39" t="s">
        <v>473</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371</v>
      </c>
    </row>
    <row r="3" spans="1:2" x14ac:dyDescent="0.15">
      <c r="B3" s="40" t="s">
        <v>474</v>
      </c>
    </row>
    <row r="4" spans="1:2" x14ac:dyDescent="0.15">
      <c r="B4" s="40" t="s">
        <v>475</v>
      </c>
    </row>
    <row r="5" spans="1:2" x14ac:dyDescent="0.15">
      <c r="B5" s="40" t="s">
        <v>476</v>
      </c>
    </row>
    <row r="6" spans="1:2" x14ac:dyDescent="0.15">
      <c r="B6" s="40" t="s">
        <v>477</v>
      </c>
    </row>
    <row r="7" spans="1:2" x14ac:dyDescent="0.15">
      <c r="B7" s="40" t="s">
        <v>478</v>
      </c>
    </row>
    <row r="8" spans="1:2" x14ac:dyDescent="0.15">
      <c r="A8" t="s">
        <v>449</v>
      </c>
      <c r="B8" s="40" t="s">
        <v>479</v>
      </c>
    </row>
    <row r="9" spans="1:2" x14ac:dyDescent="0.15">
      <c r="A9" t="s">
        <v>451</v>
      </c>
      <c r="B9" s="40" t="s">
        <v>480</v>
      </c>
    </row>
    <row r="10" spans="1:2" x14ac:dyDescent="0.15">
      <c r="B10" s="40" t="s">
        <v>481</v>
      </c>
    </row>
    <row r="11" spans="1:2" x14ac:dyDescent="0.15">
      <c r="B11" s="40" t="s">
        <v>482</v>
      </c>
    </row>
    <row r="12" spans="1:2" x14ac:dyDescent="0.15">
      <c r="B12" s="40"/>
    </row>
    <row r="13" spans="1:2" x14ac:dyDescent="0.15">
      <c r="B13" s="40"/>
    </row>
    <row r="14" spans="1:2" x14ac:dyDescent="0.15">
      <c r="B14" s="40" t="s">
        <v>483</v>
      </c>
    </row>
    <row r="15" spans="1:2" x14ac:dyDescent="0.15">
      <c r="B15" s="40"/>
    </row>
    <row r="20" spans="2:2" x14ac:dyDescent="0.15">
      <c r="B20" t="s">
        <v>484</v>
      </c>
    </row>
    <row r="21" spans="2:2" x14ac:dyDescent="0.15">
      <c r="B21" t="s">
        <v>485</v>
      </c>
    </row>
    <row r="22" spans="2:2" x14ac:dyDescent="0.15">
      <c r="B22" t="s">
        <v>486</v>
      </c>
    </row>
    <row r="23" spans="2:2" x14ac:dyDescent="0.15">
      <c r="B23" t="s">
        <v>487</v>
      </c>
    </row>
    <row r="24" spans="2:2" x14ac:dyDescent="0.15">
      <c r="B24" t="s">
        <v>488</v>
      </c>
    </row>
    <row r="25" spans="2:2" x14ac:dyDescent="0.15">
      <c r="B25" t="s">
        <v>489</v>
      </c>
    </row>
    <row r="26" spans="2:2" x14ac:dyDescent="0.15">
      <c r="B26" t="s">
        <v>490</v>
      </c>
    </row>
    <row r="27" spans="2:2" x14ac:dyDescent="0.15">
      <c r="B27" t="s">
        <v>491</v>
      </c>
    </row>
    <row r="28" spans="2:2" x14ac:dyDescent="0.15">
      <c r="B28" t="s">
        <v>492</v>
      </c>
    </row>
    <row r="29" spans="2:2" x14ac:dyDescent="0.15">
      <c r="B29" t="s">
        <v>493</v>
      </c>
    </row>
    <row r="30" spans="2:2" x14ac:dyDescent="0.15">
      <c r="B30" t="s">
        <v>494</v>
      </c>
    </row>
    <row r="31" spans="2:2" x14ac:dyDescent="0.15">
      <c r="B31" t="s">
        <v>495</v>
      </c>
    </row>
    <row r="32" spans="2:2" x14ac:dyDescent="0.15">
      <c r="B32" t="s">
        <v>496</v>
      </c>
    </row>
    <row r="33" spans="2:2" x14ac:dyDescent="0.15">
      <c r="B33" t="s">
        <v>497</v>
      </c>
    </row>
    <row r="34" spans="2:2" x14ac:dyDescent="0.15">
      <c r="B34" t="s">
        <v>498</v>
      </c>
    </row>
    <row r="35" spans="2:2" x14ac:dyDescent="0.15">
      <c r="B35" t="s">
        <v>499</v>
      </c>
    </row>
    <row r="36" spans="2:2" x14ac:dyDescent="0.15">
      <c r="B36" t="s">
        <v>500</v>
      </c>
    </row>
    <row r="37" spans="2:2" x14ac:dyDescent="0.15">
      <c r="B37" t="s">
        <v>398</v>
      </c>
    </row>
    <row r="38" spans="2:2" x14ac:dyDescent="0.15">
      <c r="B38" t="s">
        <v>501</v>
      </c>
    </row>
    <row r="39" spans="2:2" x14ac:dyDescent="0.15">
      <c r="B39" t="s">
        <v>502</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366</v>
      </c>
    </row>
    <row r="3" spans="2:2" x14ac:dyDescent="0.15">
      <c r="B3" t="s">
        <v>503</v>
      </c>
    </row>
    <row r="4" spans="2:2" x14ac:dyDescent="0.15">
      <c r="B4" t="s">
        <v>504</v>
      </c>
    </row>
    <row r="5" spans="2:2" x14ac:dyDescent="0.15">
      <c r="B5" t="s">
        <v>505</v>
      </c>
    </row>
    <row r="6" spans="2:2" x14ac:dyDescent="0.15">
      <c r="B6" t="s">
        <v>506</v>
      </c>
    </row>
    <row r="7" spans="2:2" x14ac:dyDescent="0.15">
      <c r="B7" t="s">
        <v>507</v>
      </c>
    </row>
    <row r="8" spans="2:2" ht="16" x14ac:dyDescent="0.2">
      <c r="B8" s="57" t="s">
        <v>508</v>
      </c>
    </row>
    <row r="9" spans="2:2" x14ac:dyDescent="0.15">
      <c r="B9" t="s">
        <v>509</v>
      </c>
    </row>
    <row r="10" spans="2:2" x14ac:dyDescent="0.15">
      <c r="B10" s="40" t="s">
        <v>510</v>
      </c>
    </row>
    <row r="11" spans="2:2" x14ac:dyDescent="0.15">
      <c r="B11" s="40" t="s">
        <v>511</v>
      </c>
    </row>
    <row r="14" spans="2:2" x14ac:dyDescent="0.15">
      <c r="B14" t="s">
        <v>512</v>
      </c>
    </row>
    <row r="20" spans="2:2" x14ac:dyDescent="0.15">
      <c r="B20" t="s">
        <v>513</v>
      </c>
    </row>
    <row r="21" spans="2:2" x14ac:dyDescent="0.15">
      <c r="B21" t="s">
        <v>514</v>
      </c>
    </row>
    <row r="22" spans="2:2" x14ac:dyDescent="0.15">
      <c r="B22" t="s">
        <v>515</v>
      </c>
    </row>
    <row r="23" spans="2:2" x14ac:dyDescent="0.15">
      <c r="B23" t="s">
        <v>516</v>
      </c>
    </row>
    <row r="24" spans="2:2" x14ac:dyDescent="0.15">
      <c r="B24" t="s">
        <v>373</v>
      </c>
    </row>
    <row r="25" spans="2:2" x14ac:dyDescent="0.15">
      <c r="B25" t="s">
        <v>517</v>
      </c>
    </row>
    <row r="26" spans="2:2" x14ac:dyDescent="0.15">
      <c r="B26" t="s">
        <v>518</v>
      </c>
    </row>
    <row r="27" spans="2:2" x14ac:dyDescent="0.15">
      <c r="B27" t="s">
        <v>519</v>
      </c>
    </row>
    <row r="28" spans="2:2" x14ac:dyDescent="0.15">
      <c r="B28" t="s">
        <v>520</v>
      </c>
    </row>
    <row r="29" spans="2:2" x14ac:dyDescent="0.15">
      <c r="B29" t="s">
        <v>521</v>
      </c>
    </row>
    <row r="30" spans="2:2" x14ac:dyDescent="0.15">
      <c r="B30" t="s">
        <v>522</v>
      </c>
    </row>
    <row r="31" spans="2:2" x14ac:dyDescent="0.15">
      <c r="B31" t="s">
        <v>523</v>
      </c>
    </row>
    <row r="32" spans="2:2" x14ac:dyDescent="0.15">
      <c r="B32" t="s">
        <v>524</v>
      </c>
    </row>
    <row r="33" spans="2:2" x14ac:dyDescent="0.15">
      <c r="B33" t="s">
        <v>525</v>
      </c>
    </row>
    <row r="34" spans="2:2" x14ac:dyDescent="0.15">
      <c r="B34" t="s">
        <v>526</v>
      </c>
    </row>
    <row r="35" spans="2:2" x14ac:dyDescent="0.15">
      <c r="B35" t="s">
        <v>527</v>
      </c>
    </row>
    <row r="36" spans="2:2" x14ac:dyDescent="0.15">
      <c r="B36" t="s">
        <v>528</v>
      </c>
    </row>
    <row r="37" spans="2:2" x14ac:dyDescent="0.15">
      <c r="B37" t="s">
        <v>398</v>
      </c>
    </row>
    <row r="38" spans="2:2" x14ac:dyDescent="0.15">
      <c r="B38" t="s">
        <v>529</v>
      </c>
    </row>
    <row r="39" spans="2:2" x14ac:dyDescent="0.15">
      <c r="B39" t="s">
        <v>530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369</v>
      </c>
    </row>
    <row r="3" spans="2:2" ht="16" x14ac:dyDescent="0.2">
      <c r="B3" s="57" t="s">
        <v>531</v>
      </c>
    </row>
    <row r="4" spans="2:2" ht="16" x14ac:dyDescent="0.2">
      <c r="B4" s="57" t="s">
        <v>532</v>
      </c>
    </row>
    <row r="5" spans="2:2" x14ac:dyDescent="0.15">
      <c r="B5" t="s">
        <v>533</v>
      </c>
    </row>
    <row r="6" spans="2:2" ht="16" x14ac:dyDescent="0.2">
      <c r="B6" s="57" t="s">
        <v>534</v>
      </c>
    </row>
    <row r="7" spans="2:2" ht="16" x14ac:dyDescent="0.2">
      <c r="B7" s="57" t="s">
        <v>535</v>
      </c>
    </row>
    <row r="8" spans="2:2" x14ac:dyDescent="0.15">
      <c r="B8" t="s">
        <v>536</v>
      </c>
    </row>
    <row r="9" spans="2:2" x14ac:dyDescent="0.15">
      <c r="B9" t="s">
        <v>537</v>
      </c>
    </row>
    <row r="10" spans="2:2" x14ac:dyDescent="0.15">
      <c r="B10" t="s">
        <v>538</v>
      </c>
    </row>
    <row r="11" spans="2:2" x14ac:dyDescent="0.15">
      <c r="B11" t="s">
        <v>539</v>
      </c>
    </row>
    <row r="14" spans="2:2" ht="16" x14ac:dyDescent="0.2">
      <c r="B14" s="57" t="s">
        <v>540</v>
      </c>
    </row>
    <row r="20" spans="2:2" x14ac:dyDescent="0.15">
      <c r="B20" t="s">
        <v>541</v>
      </c>
    </row>
    <row r="21" spans="2:2" x14ac:dyDescent="0.15">
      <c r="B21" t="s">
        <v>542</v>
      </c>
    </row>
    <row r="22" spans="2:2" x14ac:dyDescent="0.15">
      <c r="B22" t="s">
        <v>486</v>
      </c>
    </row>
    <row r="23" spans="2:2" x14ac:dyDescent="0.15">
      <c r="B23" t="s">
        <v>543</v>
      </c>
    </row>
    <row r="24" spans="2:2" x14ac:dyDescent="0.15">
      <c r="B24" t="s">
        <v>373</v>
      </c>
    </row>
    <row r="25" spans="2:2" x14ac:dyDescent="0.15">
      <c r="B25" t="s">
        <v>544</v>
      </c>
    </row>
    <row r="26" spans="2:2" x14ac:dyDescent="0.15">
      <c r="B26" t="s">
        <v>490</v>
      </c>
    </row>
    <row r="27" spans="2:2" x14ac:dyDescent="0.15">
      <c r="B27" t="s">
        <v>545</v>
      </c>
    </row>
    <row r="28" spans="2:2" x14ac:dyDescent="0.15">
      <c r="B28" t="s">
        <v>546</v>
      </c>
    </row>
    <row r="29" spans="2:2" x14ac:dyDescent="0.15">
      <c r="B29" t="s">
        <v>547</v>
      </c>
    </row>
    <row r="30" spans="2:2" x14ac:dyDescent="0.15">
      <c r="B30" t="s">
        <v>548</v>
      </c>
    </row>
    <row r="31" spans="2:2" x14ac:dyDescent="0.15">
      <c r="B31" t="s">
        <v>549</v>
      </c>
    </row>
    <row r="32" spans="2:2" x14ac:dyDescent="0.15">
      <c r="B32" t="s">
        <v>550</v>
      </c>
    </row>
    <row r="33" spans="2:2" x14ac:dyDescent="0.15">
      <c r="B33" t="s">
        <v>551</v>
      </c>
    </row>
    <row r="34" spans="2:2" x14ac:dyDescent="0.15">
      <c r="B34" t="s">
        <v>552</v>
      </c>
    </row>
    <row r="35" spans="2:2" x14ac:dyDescent="0.15">
      <c r="B35" t="s">
        <v>527</v>
      </c>
    </row>
    <row r="36" spans="2:2" x14ac:dyDescent="0.15">
      <c r="B36" t="s">
        <v>553</v>
      </c>
    </row>
    <row r="37" spans="2:2" x14ac:dyDescent="0.15">
      <c r="B37" t="s">
        <v>471</v>
      </c>
    </row>
    <row r="38" spans="2:2" x14ac:dyDescent="0.15">
      <c r="B38" t="s">
        <v>554</v>
      </c>
    </row>
    <row r="39" spans="2:2" x14ac:dyDescent="0.15">
      <c r="B39" t="s">
        <v>555</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385</v>
      </c>
    </row>
    <row r="3" spans="2:2" x14ac:dyDescent="0.15">
      <c r="B3" t="s">
        <v>556</v>
      </c>
    </row>
    <row r="4" spans="2:2" x14ac:dyDescent="0.15">
      <c r="B4" t="s">
        <v>557</v>
      </c>
    </row>
    <row r="5" spans="2:2" x14ac:dyDescent="0.15">
      <c r="B5" t="s">
        <v>558</v>
      </c>
    </row>
    <row r="6" spans="2:2" x14ac:dyDescent="0.15">
      <c r="B6" t="s">
        <v>559</v>
      </c>
    </row>
    <row r="7" spans="2:2" x14ac:dyDescent="0.15">
      <c r="B7" t="s">
        <v>560</v>
      </c>
    </row>
    <row r="8" spans="2:2" x14ac:dyDescent="0.15">
      <c r="B8" t="s">
        <v>561</v>
      </c>
    </row>
    <row r="9" spans="2:2" x14ac:dyDescent="0.15">
      <c r="B9" t="s">
        <v>562</v>
      </c>
    </row>
    <row r="10" spans="2:2" x14ac:dyDescent="0.15">
      <c r="B10" t="s">
        <v>563</v>
      </c>
    </row>
    <row r="11" spans="2:2" x14ac:dyDescent="0.15">
      <c r="B11" t="s">
        <v>564</v>
      </c>
    </row>
    <row r="14" spans="2:2" x14ac:dyDescent="0.15">
      <c r="B14" t="s">
        <v>565</v>
      </c>
    </row>
    <row r="20" spans="2:2" x14ac:dyDescent="0.15">
      <c r="B20" t="s">
        <v>566</v>
      </c>
    </row>
    <row r="21" spans="2:2" x14ac:dyDescent="0.15">
      <c r="B21" t="s">
        <v>567</v>
      </c>
    </row>
    <row r="22" spans="2:2" x14ac:dyDescent="0.15">
      <c r="B22" t="s">
        <v>568</v>
      </c>
    </row>
    <row r="23" spans="2:2" x14ac:dyDescent="0.15">
      <c r="B23" t="s">
        <v>569</v>
      </c>
    </row>
    <row r="24" spans="2:2" x14ac:dyDescent="0.15">
      <c r="B24" t="s">
        <v>373</v>
      </c>
    </row>
    <row r="25" spans="2:2" x14ac:dyDescent="0.15">
      <c r="B25" t="s">
        <v>570</v>
      </c>
    </row>
    <row r="26" spans="2:2" x14ac:dyDescent="0.15">
      <c r="B26" t="s">
        <v>571</v>
      </c>
    </row>
    <row r="27" spans="2:2" x14ac:dyDescent="0.15">
      <c r="B27" t="s">
        <v>572</v>
      </c>
    </row>
    <row r="28" spans="2:2" x14ac:dyDescent="0.15">
      <c r="B28" t="s">
        <v>573</v>
      </c>
    </row>
    <row r="29" spans="2:2" x14ac:dyDescent="0.15">
      <c r="B29" t="s">
        <v>574</v>
      </c>
    </row>
    <row r="30" spans="2:2" x14ac:dyDescent="0.15">
      <c r="B30" t="s">
        <v>575</v>
      </c>
    </row>
    <row r="31" spans="2:2" x14ac:dyDescent="0.15">
      <c r="B31" t="s">
        <v>576</v>
      </c>
    </row>
    <row r="32" spans="2:2" x14ac:dyDescent="0.15">
      <c r="B32" t="s">
        <v>577</v>
      </c>
    </row>
    <row r="33" spans="2:2" x14ac:dyDescent="0.15">
      <c r="B33" t="s">
        <v>578</v>
      </c>
    </row>
    <row r="34" spans="2:2" x14ac:dyDescent="0.15">
      <c r="B34" t="s">
        <v>579</v>
      </c>
    </row>
    <row r="35" spans="2:2" x14ac:dyDescent="0.15">
      <c r="B35" t="s">
        <v>580</v>
      </c>
    </row>
    <row r="36" spans="2:2" x14ac:dyDescent="0.15">
      <c r="B36" t="s">
        <v>470</v>
      </c>
    </row>
    <row r="37" spans="2:2" x14ac:dyDescent="0.15">
      <c r="B37" t="s">
        <v>398</v>
      </c>
    </row>
    <row r="38" spans="2:2" x14ac:dyDescent="0.15">
      <c r="B38" t="s">
        <v>581</v>
      </c>
    </row>
    <row r="39" spans="2:2" x14ac:dyDescent="0.15">
      <c r="B39" t="s">
        <v>582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2023-05-29T20:30:58Z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